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701_01 - Stavební část" sheetId="2" r:id="rId2"/>
    <sheet name="SO 701_02 - Rozvody elektro" sheetId="3" r:id="rId3"/>
    <sheet name="SO 701_03 - ZTI" sheetId="4" r:id="rId4"/>
    <sheet name="SO 701_04 - UT" sheetId="5" r:id="rId5"/>
    <sheet name="SO 701_05 - VZT" sheetId="6" r:id="rId6"/>
    <sheet name="SO 701_06 - Svítidla" sheetId="7" r:id="rId7"/>
    <sheet name="SO 701_07 - Slaboproud - ..." sheetId="8" r:id="rId8"/>
    <sheet name="SO 701_08 - Slaboproud - ..." sheetId="9" r:id="rId9"/>
    <sheet name="SO 701_09 - Slaboproud - ..." sheetId="10" r:id="rId10"/>
    <sheet name="SO 802 - Zenová zahrada" sheetId="11" r:id="rId11"/>
    <sheet name="SO 900 - Vícerozpočtové n..." sheetId="12" r:id="rId12"/>
  </sheets>
  <definedNames>
    <definedName name="_xlnm.Print_Area" localSheetId="0">'Rekapitulace stavby'!$D$4:$AO$76,'Rekapitulace stavby'!$C$82:$AQ$114</definedName>
    <definedName name="_xlnm.Print_Titles" localSheetId="0">'Rekapitulace stavby'!$92:$92</definedName>
    <definedName name="_xlnm._FilterDatabase" localSheetId="1" hidden="1">'SO 701_01 - Stavební část'!$C$155:$K$747</definedName>
    <definedName name="_xlnm.Print_Area" localSheetId="1">'SO 701_01 - Stavební část'!$C$4:$J$76,'SO 701_01 - Stavební část'!$C$82:$J$135,'SO 701_01 - Stavební část'!$C$141:$K$747</definedName>
    <definedName name="_xlnm.Print_Titles" localSheetId="1">'SO 701_01 - Stavební část'!$155:$155</definedName>
    <definedName name="_xlnm._FilterDatabase" localSheetId="2" hidden="1">'SO 701_02 - Rozvody elektro'!$C$139:$K$246</definedName>
    <definedName name="_xlnm.Print_Area" localSheetId="2">'SO 701_02 - Rozvody elektro'!$C$4:$J$76,'SO 701_02 - Rozvody elektro'!$C$82:$J$119,'SO 701_02 - Rozvody elektro'!$C$125:$K$246</definedName>
    <definedName name="_xlnm.Print_Titles" localSheetId="2">'SO 701_02 - Rozvody elektro'!$139:$139</definedName>
    <definedName name="_xlnm._FilterDatabase" localSheetId="3" hidden="1">'SO 701_03 - ZTI'!$C$144:$K$243</definedName>
    <definedName name="_xlnm.Print_Area" localSheetId="3">'SO 701_03 - ZTI'!$C$4:$J$76,'SO 701_03 - ZTI'!$C$82:$J$124,'SO 701_03 - ZTI'!$C$130:$K$243</definedName>
    <definedName name="_xlnm.Print_Titles" localSheetId="3">'SO 701_03 - ZTI'!$144:$144</definedName>
    <definedName name="_xlnm._FilterDatabase" localSheetId="4" hidden="1">'SO 701_04 - UT'!$C$140:$K$180</definedName>
    <definedName name="_xlnm.Print_Area" localSheetId="4">'SO 701_04 - UT'!$C$4:$J$76,'SO 701_04 - UT'!$C$82:$J$120,'SO 701_04 - UT'!$C$126:$K$180</definedName>
    <definedName name="_xlnm.Print_Titles" localSheetId="4">'SO 701_04 - UT'!$140:$140</definedName>
    <definedName name="_xlnm._FilterDatabase" localSheetId="5" hidden="1">'SO 701_05 - VZT'!$C$139:$K$176</definedName>
    <definedName name="_xlnm.Print_Area" localSheetId="5">'SO 701_05 - VZT'!$C$4:$J$76,'SO 701_05 - VZT'!$C$82:$J$119,'SO 701_05 - VZT'!$C$125:$K$176</definedName>
    <definedName name="_xlnm.Print_Titles" localSheetId="5">'SO 701_05 - VZT'!$139:$139</definedName>
    <definedName name="_xlnm._FilterDatabase" localSheetId="6" hidden="1">'SO 701_06 - Svítidla'!$C$132:$K$148</definedName>
    <definedName name="_xlnm.Print_Area" localSheetId="6">'SO 701_06 - Svítidla'!$C$4:$J$76,'SO 701_06 - Svítidla'!$C$82:$J$112,'SO 701_06 - Svítidla'!$C$118:$K$148</definedName>
    <definedName name="_xlnm.Print_Titles" localSheetId="6">'SO 701_06 - Svítidla'!$132:$132</definedName>
    <definedName name="_xlnm._FilterDatabase" localSheetId="7" hidden="1">'SO 701_07 - Slaboproud - ...'!$C$136:$K$180</definedName>
    <definedName name="_xlnm.Print_Area" localSheetId="7">'SO 701_07 - Slaboproud - ...'!$C$4:$J$76,'SO 701_07 - Slaboproud - ...'!$C$82:$J$116,'SO 701_07 - Slaboproud - ...'!$C$122:$K$180</definedName>
    <definedName name="_xlnm.Print_Titles" localSheetId="7">'SO 701_07 - Slaboproud - ...'!$136:$136</definedName>
    <definedName name="_xlnm._FilterDatabase" localSheetId="8" hidden="1">'SO 701_08 - Slaboproud - ...'!$C$135:$K$158</definedName>
    <definedName name="_xlnm.Print_Area" localSheetId="8">'SO 701_08 - Slaboproud - ...'!$C$4:$J$76,'SO 701_08 - Slaboproud - ...'!$C$82:$J$115,'SO 701_08 - Slaboproud - ...'!$C$121:$K$158</definedName>
    <definedName name="_xlnm.Print_Titles" localSheetId="8">'SO 701_08 - Slaboproud - ...'!$135:$135</definedName>
    <definedName name="_xlnm._FilterDatabase" localSheetId="9" hidden="1">'SO 701_09 - Slaboproud - ...'!$C$133:$K$150</definedName>
    <definedName name="_xlnm.Print_Area" localSheetId="9">'SO 701_09 - Slaboproud - ...'!$C$4:$J$76,'SO 701_09 - Slaboproud - ...'!$C$82:$J$113,'SO 701_09 - Slaboproud - ...'!$C$119:$K$150</definedName>
    <definedName name="_xlnm.Print_Titles" localSheetId="9">'SO 701_09 - Slaboproud - ...'!$133:$133</definedName>
    <definedName name="_xlnm._FilterDatabase" localSheetId="10" hidden="1">'SO 802 - Zenová zahrada'!$C$131:$K$199</definedName>
    <definedName name="_xlnm.Print_Area" localSheetId="10">'SO 802 - Zenová zahrada'!$C$4:$J$76,'SO 802 - Zenová zahrada'!$C$82:$J$113,'SO 802 - Zenová zahrada'!$C$119:$K$199</definedName>
    <definedName name="_xlnm.Print_Titles" localSheetId="10">'SO 802 - Zenová zahrada'!$131:$131</definedName>
    <definedName name="_xlnm._FilterDatabase" localSheetId="11" hidden="1">'SO 900 - Vícerozpočtové n...'!$C$133:$K$159</definedName>
    <definedName name="_xlnm.Print_Area" localSheetId="11">'SO 900 - Vícerozpočtové n...'!$C$4:$J$76,'SO 900 - Vícerozpočtové n...'!$C$82:$J$115,'SO 900 - Vícerozpočtové n...'!$C$121:$K$159</definedName>
    <definedName name="_xlnm.Print_Titles" localSheetId="11">'SO 900 - Vícerozpočtové n...'!$133:$133</definedName>
  </definedNames>
  <calcPr/>
</workbook>
</file>

<file path=xl/calcChain.xml><?xml version="1.0" encoding="utf-8"?>
<calcChain xmlns="http://schemas.openxmlformats.org/spreadsheetml/2006/main">
  <c i="12" l="1" r="J39"/>
  <c r="J38"/>
  <c i="1" r="AY106"/>
  <c i="12" r="J37"/>
  <c i="1" r="AX106"/>
  <c i="12" r="BI159"/>
  <c r="BH159"/>
  <c r="BG159"/>
  <c r="BF159"/>
  <c r="BK159"/>
  <c r="J159"/>
  <c r="BE159"/>
  <c r="BI158"/>
  <c r="BH158"/>
  <c r="BG158"/>
  <c r="BF158"/>
  <c r="BK158"/>
  <c r="J158"/>
  <c r="BE158"/>
  <c r="BI157"/>
  <c r="BH157"/>
  <c r="BG157"/>
  <c r="BF157"/>
  <c r="BK157"/>
  <c r="J157"/>
  <c r="BE157"/>
  <c r="BI155"/>
  <c r="BH155"/>
  <c r="BG155"/>
  <c r="BF155"/>
  <c r="T155"/>
  <c r="T154"/>
  <c r="R155"/>
  <c r="R154"/>
  <c r="P155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T138"/>
  <c r="R139"/>
  <c r="R138"/>
  <c r="P139"/>
  <c r="P138"/>
  <c r="BI137"/>
  <c r="BH137"/>
  <c r="BG137"/>
  <c r="BF137"/>
  <c r="T137"/>
  <c r="T136"/>
  <c r="T135"/>
  <c r="R137"/>
  <c r="R136"/>
  <c r="R135"/>
  <c r="P137"/>
  <c r="P136"/>
  <c r="P135"/>
  <c r="J131"/>
  <c r="J130"/>
  <c r="F130"/>
  <c r="F128"/>
  <c r="E126"/>
  <c r="BI113"/>
  <c r="BH113"/>
  <c r="BG113"/>
  <c r="BF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J92"/>
  <c r="J91"/>
  <c r="F91"/>
  <c r="F89"/>
  <c r="E87"/>
  <c r="J18"/>
  <c r="E18"/>
  <c r="F131"/>
  <c r="J17"/>
  <c r="J12"/>
  <c r="J128"/>
  <c r="E7"/>
  <c r="E124"/>
  <c i="11" r="J39"/>
  <c r="J38"/>
  <c i="1" r="AY105"/>
  <c i="11" r="J37"/>
  <c i="1" r="AX105"/>
  <c i="11" r="BI199"/>
  <c r="BH199"/>
  <c r="BG199"/>
  <c r="BF199"/>
  <c r="BK199"/>
  <c r="J199"/>
  <c r="BE199"/>
  <c r="BI198"/>
  <c r="BH198"/>
  <c r="BG198"/>
  <c r="BF198"/>
  <c r="BK198"/>
  <c r="J198"/>
  <c r="BE198"/>
  <c r="BI197"/>
  <c r="BH197"/>
  <c r="BG197"/>
  <c r="BF197"/>
  <c r="BK197"/>
  <c r="J197"/>
  <c r="BE197"/>
  <c r="BI195"/>
  <c r="BH195"/>
  <c r="BG195"/>
  <c r="BF195"/>
  <c r="T195"/>
  <c r="T194"/>
  <c r="R195"/>
  <c r="R194"/>
  <c r="P195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J129"/>
  <c r="J128"/>
  <c r="F128"/>
  <c r="F126"/>
  <c r="E124"/>
  <c r="BI111"/>
  <c r="BH111"/>
  <c r="BG111"/>
  <c r="BF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J92"/>
  <c r="J91"/>
  <c r="F91"/>
  <c r="F89"/>
  <c r="E87"/>
  <c r="J18"/>
  <c r="E18"/>
  <c r="F129"/>
  <c r="J17"/>
  <c r="J12"/>
  <c r="J126"/>
  <c r="E7"/>
  <c r="E122"/>
  <c i="10" r="J41"/>
  <c r="J40"/>
  <c i="1" r="AY104"/>
  <c i="10" r="J39"/>
  <c i="1" r="AX104"/>
  <c i="10" r="BI150"/>
  <c r="BH150"/>
  <c r="BG150"/>
  <c r="BF150"/>
  <c r="BK150"/>
  <c r="J150"/>
  <c r="BE150"/>
  <c r="BI149"/>
  <c r="BH149"/>
  <c r="BG149"/>
  <c r="BF149"/>
  <c r="BK149"/>
  <c r="J149"/>
  <c r="BE149"/>
  <c r="BI148"/>
  <c r="BH148"/>
  <c r="BG148"/>
  <c r="BF148"/>
  <c r="BK148"/>
  <c r="J148"/>
  <c r="BE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J131"/>
  <c r="J130"/>
  <c r="F130"/>
  <c r="F128"/>
  <c r="E126"/>
  <c r="BI111"/>
  <c r="BH111"/>
  <c r="BG111"/>
  <c r="BF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J94"/>
  <c r="J93"/>
  <c r="F93"/>
  <c r="F91"/>
  <c r="E89"/>
  <c r="J20"/>
  <c r="E20"/>
  <c r="F131"/>
  <c r="J19"/>
  <c r="J14"/>
  <c r="J91"/>
  <c r="E7"/>
  <c r="E122"/>
  <c i="9" r="J41"/>
  <c r="J40"/>
  <c i="1" r="AY103"/>
  <c i="9" r="J39"/>
  <c i="1" r="AX103"/>
  <c i="9" r="BI158"/>
  <c r="BH158"/>
  <c r="BG158"/>
  <c r="BF158"/>
  <c r="BK158"/>
  <c r="J158"/>
  <c r="BE158"/>
  <c r="BI157"/>
  <c r="BH157"/>
  <c r="BG157"/>
  <c r="BF157"/>
  <c r="BK157"/>
  <c r="J157"/>
  <c r="BE157"/>
  <c r="BI156"/>
  <c r="BH156"/>
  <c r="BG156"/>
  <c r="BF156"/>
  <c r="BK156"/>
  <c r="J156"/>
  <c r="BE156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T140"/>
  <c r="R141"/>
  <c r="R140"/>
  <c r="P141"/>
  <c r="P140"/>
  <c r="BI139"/>
  <c r="BH139"/>
  <c r="BG139"/>
  <c r="BF139"/>
  <c r="T139"/>
  <c r="T138"/>
  <c r="R139"/>
  <c r="R138"/>
  <c r="P139"/>
  <c r="P138"/>
  <c r="J133"/>
  <c r="J132"/>
  <c r="F132"/>
  <c r="F130"/>
  <c r="E128"/>
  <c r="BI113"/>
  <c r="BH113"/>
  <c r="BG113"/>
  <c r="BF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J94"/>
  <c r="J93"/>
  <c r="F93"/>
  <c r="F91"/>
  <c r="E89"/>
  <c r="J20"/>
  <c r="E20"/>
  <c r="F94"/>
  <c r="J19"/>
  <c r="J14"/>
  <c r="J130"/>
  <c r="E7"/>
  <c r="E85"/>
  <c i="8" r="J41"/>
  <c r="J40"/>
  <c i="1" r="AY102"/>
  <c i="8" r="J39"/>
  <c i="1" r="AX102"/>
  <c i="8" r="BI180"/>
  <c r="BH180"/>
  <c r="BG180"/>
  <c r="BF180"/>
  <c r="BK180"/>
  <c r="J180"/>
  <c r="BE180"/>
  <c r="BI179"/>
  <c r="BH179"/>
  <c r="BG179"/>
  <c r="BF179"/>
  <c r="BK179"/>
  <c r="J179"/>
  <c r="BE179"/>
  <c r="BI178"/>
  <c r="BH178"/>
  <c r="BG178"/>
  <c r="BF178"/>
  <c r="BK178"/>
  <c r="J178"/>
  <c r="BE178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J134"/>
  <c r="J133"/>
  <c r="F133"/>
  <c r="F131"/>
  <c r="E129"/>
  <c r="BI114"/>
  <c r="BH114"/>
  <c r="BG114"/>
  <c r="BF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4"/>
  <c r="J93"/>
  <c r="F93"/>
  <c r="F91"/>
  <c r="E89"/>
  <c r="J20"/>
  <c r="E20"/>
  <c r="F94"/>
  <c r="J19"/>
  <c r="J14"/>
  <c r="J131"/>
  <c r="E7"/>
  <c r="E85"/>
  <c i="7" r="J41"/>
  <c r="J40"/>
  <c i="1" r="AY101"/>
  <c i="7" r="J39"/>
  <c i="1" r="AX101"/>
  <c i="7" r="BI148"/>
  <c r="BH148"/>
  <c r="BG148"/>
  <c r="BF148"/>
  <c r="BK148"/>
  <c r="J148"/>
  <c r="BE148"/>
  <c r="BI147"/>
  <c r="BH147"/>
  <c r="BG147"/>
  <c r="BF147"/>
  <c r="BK147"/>
  <c r="J147"/>
  <c r="BE147"/>
  <c r="BI146"/>
  <c r="BH146"/>
  <c r="BG146"/>
  <c r="BF146"/>
  <c r="BK146"/>
  <c r="J146"/>
  <c r="BE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J130"/>
  <c r="J129"/>
  <c r="F129"/>
  <c r="F127"/>
  <c r="E125"/>
  <c r="BI110"/>
  <c r="BH110"/>
  <c r="BG110"/>
  <c r="BF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J94"/>
  <c r="J93"/>
  <c r="F93"/>
  <c r="F91"/>
  <c r="E89"/>
  <c r="J20"/>
  <c r="E20"/>
  <c r="F130"/>
  <c r="J19"/>
  <c r="J14"/>
  <c r="J127"/>
  <c r="E7"/>
  <c r="E85"/>
  <c i="6" r="J41"/>
  <c r="J40"/>
  <c i="1" r="AY100"/>
  <c i="6" r="J39"/>
  <c i="1" r="AX100"/>
  <c i="6" r="BI176"/>
  <c r="BH176"/>
  <c r="BG176"/>
  <c r="BF176"/>
  <c r="BK176"/>
  <c r="J176"/>
  <c r="BE176"/>
  <c r="BI175"/>
  <c r="BH175"/>
  <c r="BG175"/>
  <c r="BF175"/>
  <c r="BK175"/>
  <c r="J175"/>
  <c r="BE175"/>
  <c r="BI174"/>
  <c r="BH174"/>
  <c r="BG174"/>
  <c r="BF174"/>
  <c r="BK174"/>
  <c r="J174"/>
  <c r="BE174"/>
  <c r="BI172"/>
  <c r="BH172"/>
  <c r="BG172"/>
  <c r="BF172"/>
  <c r="T172"/>
  <c r="T171"/>
  <c r="R172"/>
  <c r="R171"/>
  <c r="P172"/>
  <c r="P171"/>
  <c r="BI170"/>
  <c r="BH170"/>
  <c r="BG170"/>
  <c r="BF170"/>
  <c r="T170"/>
  <c r="T169"/>
  <c r="R170"/>
  <c r="R169"/>
  <c r="P170"/>
  <c r="P169"/>
  <c r="BI168"/>
  <c r="BH168"/>
  <c r="BG168"/>
  <c r="BF168"/>
  <c r="T168"/>
  <c r="T167"/>
  <c r="T166"/>
  <c r="R168"/>
  <c r="R167"/>
  <c r="R166"/>
  <c r="P168"/>
  <c r="P167"/>
  <c r="P166"/>
  <c r="BI165"/>
  <c r="BH165"/>
  <c r="BG165"/>
  <c r="BF165"/>
  <c r="T165"/>
  <c r="T164"/>
  <c r="R165"/>
  <c r="R164"/>
  <c r="P165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J137"/>
  <c r="J136"/>
  <c r="F136"/>
  <c r="F134"/>
  <c r="E132"/>
  <c r="BI117"/>
  <c r="BH117"/>
  <c r="BG117"/>
  <c r="BF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J94"/>
  <c r="J93"/>
  <c r="F93"/>
  <c r="F91"/>
  <c r="E89"/>
  <c r="J20"/>
  <c r="E20"/>
  <c r="F137"/>
  <c r="J19"/>
  <c r="J14"/>
  <c r="J134"/>
  <c r="E7"/>
  <c r="E85"/>
  <c i="5" r="J41"/>
  <c r="J40"/>
  <c i="1" r="AY99"/>
  <c i="5" r="J39"/>
  <c i="1" r="AX99"/>
  <c i="5" r="BI180"/>
  <c r="BH180"/>
  <c r="BG180"/>
  <c r="BF180"/>
  <c r="BK180"/>
  <c r="J180"/>
  <c r="BE180"/>
  <c r="BI179"/>
  <c r="BH179"/>
  <c r="BG179"/>
  <c r="BF179"/>
  <c r="BK179"/>
  <c r="J179"/>
  <c r="BE179"/>
  <c r="BI178"/>
  <c r="BH178"/>
  <c r="BG178"/>
  <c r="BF178"/>
  <c r="BK178"/>
  <c r="J178"/>
  <c r="BE178"/>
  <c r="BI176"/>
  <c r="BH176"/>
  <c r="BG176"/>
  <c r="BF176"/>
  <c r="T176"/>
  <c r="T175"/>
  <c r="R176"/>
  <c r="R175"/>
  <c r="P176"/>
  <c r="P175"/>
  <c r="BI174"/>
  <c r="BH174"/>
  <c r="BG174"/>
  <c r="BF174"/>
  <c r="T174"/>
  <c r="T173"/>
  <c r="R174"/>
  <c r="R173"/>
  <c r="P174"/>
  <c r="P173"/>
  <c r="BI172"/>
  <c r="BH172"/>
  <c r="BG172"/>
  <c r="BF172"/>
  <c r="T172"/>
  <c r="T171"/>
  <c r="T170"/>
  <c r="R172"/>
  <c r="R171"/>
  <c r="R170"/>
  <c r="P172"/>
  <c r="P171"/>
  <c r="P170"/>
  <c r="BI169"/>
  <c r="BH169"/>
  <c r="BG169"/>
  <c r="BF169"/>
  <c r="T169"/>
  <c r="T168"/>
  <c r="R169"/>
  <c r="R168"/>
  <c r="P169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J138"/>
  <c r="J137"/>
  <c r="F137"/>
  <c r="F135"/>
  <c r="E133"/>
  <c r="BI118"/>
  <c r="BH118"/>
  <c r="BG118"/>
  <c r="BF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J94"/>
  <c r="J93"/>
  <c r="F93"/>
  <c r="F91"/>
  <c r="E89"/>
  <c r="J20"/>
  <c r="E20"/>
  <c r="F138"/>
  <c r="J19"/>
  <c r="J14"/>
  <c r="J91"/>
  <c r="E7"/>
  <c r="E129"/>
  <c i="4" r="J195"/>
  <c r="J41"/>
  <c r="J40"/>
  <c i="1" r="AY98"/>
  <c i="4" r="J39"/>
  <c i="1" r="AX98"/>
  <c i="4" r="BI243"/>
  <c r="BH243"/>
  <c r="BG243"/>
  <c r="BF243"/>
  <c r="BK243"/>
  <c r="J243"/>
  <c r="BE243"/>
  <c r="BI242"/>
  <c r="BH242"/>
  <c r="BG242"/>
  <c r="BF242"/>
  <c r="BK242"/>
  <c r="J242"/>
  <c r="BE242"/>
  <c r="BI241"/>
  <c r="BH241"/>
  <c r="BG241"/>
  <c r="BF241"/>
  <c r="BK241"/>
  <c r="J241"/>
  <c r="BE241"/>
  <c r="BI239"/>
  <c r="BH239"/>
  <c r="BG239"/>
  <c r="BF239"/>
  <c r="T239"/>
  <c r="T238"/>
  <c r="R239"/>
  <c r="R238"/>
  <c r="P239"/>
  <c r="P238"/>
  <c r="BI237"/>
  <c r="BH237"/>
  <c r="BG237"/>
  <c r="BF237"/>
  <c r="T237"/>
  <c r="T236"/>
  <c r="R237"/>
  <c r="R236"/>
  <c r="P237"/>
  <c r="P236"/>
  <c r="BI235"/>
  <c r="BH235"/>
  <c r="BG235"/>
  <c r="BF235"/>
  <c r="T235"/>
  <c r="T234"/>
  <c r="T233"/>
  <c r="R235"/>
  <c r="R234"/>
  <c r="R233"/>
  <c r="P235"/>
  <c r="P234"/>
  <c r="P233"/>
  <c r="BI232"/>
  <c r="BH232"/>
  <c r="BG232"/>
  <c r="BF232"/>
  <c r="T232"/>
  <c r="T231"/>
  <c r="R232"/>
  <c r="R231"/>
  <c r="P232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J104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8"/>
  <c r="BH168"/>
  <c r="BG168"/>
  <c r="BF168"/>
  <c r="T168"/>
  <c r="R168"/>
  <c r="P168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J142"/>
  <c r="J141"/>
  <c r="F141"/>
  <c r="F139"/>
  <c r="E137"/>
  <c r="BI122"/>
  <c r="BH122"/>
  <c r="BG122"/>
  <c r="BF122"/>
  <c r="BI121"/>
  <c r="BH121"/>
  <c r="BG121"/>
  <c r="BF121"/>
  <c r="BE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J94"/>
  <c r="J93"/>
  <c r="F93"/>
  <c r="F91"/>
  <c r="E89"/>
  <c r="J20"/>
  <c r="E20"/>
  <c r="F142"/>
  <c r="J19"/>
  <c r="J14"/>
  <c r="J139"/>
  <c r="E7"/>
  <c r="E133"/>
  <c i="3" r="J41"/>
  <c r="J40"/>
  <c i="1" r="AY97"/>
  <c i="3" r="J39"/>
  <c i="1" r="AX97"/>
  <c i="3" r="BI246"/>
  <c r="BH246"/>
  <c r="BG246"/>
  <c r="BF246"/>
  <c r="BK246"/>
  <c r="J246"/>
  <c r="BE246"/>
  <c r="BI245"/>
  <c r="BH245"/>
  <c r="BG245"/>
  <c r="BF245"/>
  <c r="BK245"/>
  <c r="J245"/>
  <c r="BE245"/>
  <c r="BI244"/>
  <c r="BH244"/>
  <c r="BG244"/>
  <c r="BF244"/>
  <c r="BK244"/>
  <c r="J244"/>
  <c r="BE244"/>
  <c r="BI242"/>
  <c r="BH242"/>
  <c r="BG242"/>
  <c r="BF242"/>
  <c r="T242"/>
  <c r="T241"/>
  <c r="R242"/>
  <c r="R241"/>
  <c r="P242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J137"/>
  <c r="J136"/>
  <c r="F136"/>
  <c r="F134"/>
  <c r="E132"/>
  <c r="BI117"/>
  <c r="BH117"/>
  <c r="BG117"/>
  <c r="BF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J94"/>
  <c r="J93"/>
  <c r="F93"/>
  <c r="F91"/>
  <c r="E89"/>
  <c r="J20"/>
  <c r="E20"/>
  <c r="F94"/>
  <c r="J19"/>
  <c r="J14"/>
  <c r="J134"/>
  <c r="E7"/>
  <c r="E128"/>
  <c i="2" r="J41"/>
  <c r="J40"/>
  <c i="1" r="AY96"/>
  <c i="2" r="J39"/>
  <c i="1" r="AX96"/>
  <c i="2" r="BI747"/>
  <c r="BH747"/>
  <c r="BG747"/>
  <c r="BF747"/>
  <c r="BK747"/>
  <c r="J747"/>
  <c r="BE747"/>
  <c r="BI746"/>
  <c r="BH746"/>
  <c r="BG746"/>
  <c r="BF746"/>
  <c r="BK746"/>
  <c r="J746"/>
  <c r="BE746"/>
  <c r="BI745"/>
  <c r="BH745"/>
  <c r="BG745"/>
  <c r="BF745"/>
  <c r="BK745"/>
  <c r="J745"/>
  <c r="BE745"/>
  <c r="BI743"/>
  <c r="BH743"/>
  <c r="BG743"/>
  <c r="BF743"/>
  <c r="T743"/>
  <c r="R743"/>
  <c r="P743"/>
  <c r="BI741"/>
  <c r="BH741"/>
  <c r="BG741"/>
  <c r="BF741"/>
  <c r="T741"/>
  <c r="R741"/>
  <c r="P741"/>
  <c r="BI740"/>
  <c r="BH740"/>
  <c r="BG740"/>
  <c r="BF740"/>
  <c r="T740"/>
  <c r="R740"/>
  <c r="P740"/>
  <c r="BI738"/>
  <c r="BH738"/>
  <c r="BG738"/>
  <c r="BF738"/>
  <c r="T738"/>
  <c r="R738"/>
  <c r="P738"/>
  <c r="BI737"/>
  <c r="BH737"/>
  <c r="BG737"/>
  <c r="BF737"/>
  <c r="T737"/>
  <c r="R737"/>
  <c r="P737"/>
  <c r="BI735"/>
  <c r="BH735"/>
  <c r="BG735"/>
  <c r="BF735"/>
  <c r="T735"/>
  <c r="R735"/>
  <c r="P735"/>
  <c r="BI727"/>
  <c r="BH727"/>
  <c r="BG727"/>
  <c r="BF727"/>
  <c r="T727"/>
  <c r="R727"/>
  <c r="P727"/>
  <c r="BI719"/>
  <c r="BH719"/>
  <c r="BG719"/>
  <c r="BF719"/>
  <c r="T719"/>
  <c r="T711"/>
  <c r="R719"/>
  <c r="R711"/>
  <c r="P719"/>
  <c r="P711"/>
  <c r="BI712"/>
  <c r="BH712"/>
  <c r="BG712"/>
  <c r="BF712"/>
  <c r="T712"/>
  <c r="R712"/>
  <c r="P712"/>
  <c r="BI710"/>
  <c r="BH710"/>
  <c r="BG710"/>
  <c r="BF710"/>
  <c r="T710"/>
  <c r="R710"/>
  <c r="P710"/>
  <c r="BI708"/>
  <c r="BH708"/>
  <c r="BG708"/>
  <c r="BF708"/>
  <c r="T708"/>
  <c r="R708"/>
  <c r="P708"/>
  <c r="BI702"/>
  <c r="BH702"/>
  <c r="BG702"/>
  <c r="BF702"/>
  <c r="T702"/>
  <c r="R702"/>
  <c r="P702"/>
  <c r="BI700"/>
  <c r="BH700"/>
  <c r="BG700"/>
  <c r="BF700"/>
  <c r="T700"/>
  <c r="R700"/>
  <c r="P700"/>
  <c r="BI698"/>
  <c r="BH698"/>
  <c r="BG698"/>
  <c r="BF698"/>
  <c r="T698"/>
  <c r="R698"/>
  <c r="P698"/>
  <c r="BI697"/>
  <c r="BH697"/>
  <c r="BG697"/>
  <c r="BF697"/>
  <c r="T697"/>
  <c r="R697"/>
  <c r="P697"/>
  <c r="BI696"/>
  <c r="BH696"/>
  <c r="BG696"/>
  <c r="BF696"/>
  <c r="T696"/>
  <c r="R696"/>
  <c r="P696"/>
  <c r="BI695"/>
  <c r="BH695"/>
  <c r="BG695"/>
  <c r="BF695"/>
  <c r="T695"/>
  <c r="R695"/>
  <c r="P695"/>
  <c r="BI693"/>
  <c r="BH693"/>
  <c r="BG693"/>
  <c r="BF693"/>
  <c r="T693"/>
  <c r="R693"/>
  <c r="P693"/>
  <c r="BI691"/>
  <c r="BH691"/>
  <c r="BG691"/>
  <c r="BF691"/>
  <c r="T691"/>
  <c r="R691"/>
  <c r="P691"/>
  <c r="BI690"/>
  <c r="BH690"/>
  <c r="BG690"/>
  <c r="BF690"/>
  <c r="T690"/>
  <c r="R690"/>
  <c r="P690"/>
  <c r="BI689"/>
  <c r="BH689"/>
  <c r="BG689"/>
  <c r="BF689"/>
  <c r="T689"/>
  <c r="R689"/>
  <c r="P689"/>
  <c r="BI685"/>
  <c r="BH685"/>
  <c r="BG685"/>
  <c r="BF685"/>
  <c r="T685"/>
  <c r="R685"/>
  <c r="P685"/>
  <c r="BI682"/>
  <c r="BH682"/>
  <c r="BG682"/>
  <c r="BF682"/>
  <c r="T682"/>
  <c r="R682"/>
  <c r="P682"/>
  <c r="BI676"/>
  <c r="BH676"/>
  <c r="BG676"/>
  <c r="BF676"/>
  <c r="T676"/>
  <c r="R676"/>
  <c r="P676"/>
  <c r="BI672"/>
  <c r="BH672"/>
  <c r="BG672"/>
  <c r="BF672"/>
  <c r="T672"/>
  <c r="R672"/>
  <c r="P672"/>
  <c r="BI671"/>
  <c r="BH671"/>
  <c r="BG671"/>
  <c r="BF671"/>
  <c r="T671"/>
  <c r="R671"/>
  <c r="P671"/>
  <c r="BI670"/>
  <c r="BH670"/>
  <c r="BG670"/>
  <c r="BF670"/>
  <c r="T670"/>
  <c r="R670"/>
  <c r="P670"/>
  <c r="BI669"/>
  <c r="BH669"/>
  <c r="BG669"/>
  <c r="BF669"/>
  <c r="T669"/>
  <c r="R669"/>
  <c r="P669"/>
  <c r="BI665"/>
  <c r="BH665"/>
  <c r="BG665"/>
  <c r="BF665"/>
  <c r="T665"/>
  <c r="R665"/>
  <c r="P665"/>
  <c r="BI663"/>
  <c r="BH663"/>
  <c r="BG663"/>
  <c r="BF663"/>
  <c r="T663"/>
  <c r="R663"/>
  <c r="P663"/>
  <c r="BI660"/>
  <c r="BH660"/>
  <c r="BG660"/>
  <c r="BF660"/>
  <c r="T660"/>
  <c r="R660"/>
  <c r="P660"/>
  <c r="BI658"/>
  <c r="BH658"/>
  <c r="BG658"/>
  <c r="BF658"/>
  <c r="T658"/>
  <c r="R658"/>
  <c r="P658"/>
  <c r="BI655"/>
  <c r="BH655"/>
  <c r="BG655"/>
  <c r="BF655"/>
  <c r="T655"/>
  <c r="R655"/>
  <c r="P655"/>
  <c r="BI653"/>
  <c r="BH653"/>
  <c r="BG653"/>
  <c r="BF653"/>
  <c r="T653"/>
  <c r="R653"/>
  <c r="P653"/>
  <c r="BI651"/>
  <c r="BH651"/>
  <c r="BG651"/>
  <c r="BF651"/>
  <c r="T651"/>
  <c r="R651"/>
  <c r="P651"/>
  <c r="BI649"/>
  <c r="BH649"/>
  <c r="BG649"/>
  <c r="BF649"/>
  <c r="T649"/>
  <c r="R649"/>
  <c r="P649"/>
  <c r="BI647"/>
  <c r="BH647"/>
  <c r="BG647"/>
  <c r="BF647"/>
  <c r="T647"/>
  <c r="R647"/>
  <c r="P647"/>
  <c r="BI646"/>
  <c r="BH646"/>
  <c r="BG646"/>
  <c r="BF646"/>
  <c r="T646"/>
  <c r="R646"/>
  <c r="P646"/>
  <c r="BI645"/>
  <c r="BH645"/>
  <c r="BG645"/>
  <c r="BF645"/>
  <c r="T645"/>
  <c r="R645"/>
  <c r="P645"/>
  <c r="BI644"/>
  <c r="BH644"/>
  <c r="BG644"/>
  <c r="BF644"/>
  <c r="T644"/>
  <c r="R644"/>
  <c r="P644"/>
  <c r="BI643"/>
  <c r="BH643"/>
  <c r="BG643"/>
  <c r="BF643"/>
  <c r="T643"/>
  <c r="R643"/>
  <c r="P643"/>
  <c r="BI642"/>
  <c r="BH642"/>
  <c r="BG642"/>
  <c r="BF642"/>
  <c r="T642"/>
  <c r="R642"/>
  <c r="P642"/>
  <c r="BI641"/>
  <c r="BH641"/>
  <c r="BG641"/>
  <c r="BF641"/>
  <c r="T641"/>
  <c r="R641"/>
  <c r="P641"/>
  <c r="BI640"/>
  <c r="BH640"/>
  <c r="BG640"/>
  <c r="BF640"/>
  <c r="T640"/>
  <c r="R640"/>
  <c r="P640"/>
  <c r="BI639"/>
  <c r="BH639"/>
  <c r="BG639"/>
  <c r="BF639"/>
  <c r="T639"/>
  <c r="R639"/>
  <c r="P639"/>
  <c r="BI638"/>
  <c r="BH638"/>
  <c r="BG638"/>
  <c r="BF638"/>
  <c r="T638"/>
  <c r="R638"/>
  <c r="P638"/>
  <c r="BI637"/>
  <c r="BH637"/>
  <c r="BG637"/>
  <c r="BF637"/>
  <c r="T637"/>
  <c r="R637"/>
  <c r="P637"/>
  <c r="BI636"/>
  <c r="BH636"/>
  <c r="BG636"/>
  <c r="BF636"/>
  <c r="T636"/>
  <c r="R636"/>
  <c r="P636"/>
  <c r="BI635"/>
  <c r="BH635"/>
  <c r="BG635"/>
  <c r="BF635"/>
  <c r="T635"/>
  <c r="R635"/>
  <c r="P635"/>
  <c r="BI634"/>
  <c r="BH634"/>
  <c r="BG634"/>
  <c r="BF634"/>
  <c r="T634"/>
  <c r="R634"/>
  <c r="P634"/>
  <c r="BI633"/>
  <c r="BH633"/>
  <c r="BG633"/>
  <c r="BF633"/>
  <c r="T633"/>
  <c r="R633"/>
  <c r="P633"/>
  <c r="BI631"/>
  <c r="BH631"/>
  <c r="BG631"/>
  <c r="BF631"/>
  <c r="T631"/>
  <c r="R631"/>
  <c r="P631"/>
  <c r="BI629"/>
  <c r="BH629"/>
  <c r="BG629"/>
  <c r="BF629"/>
  <c r="T629"/>
  <c r="R629"/>
  <c r="P629"/>
  <c r="BI627"/>
  <c r="BH627"/>
  <c r="BG627"/>
  <c r="BF627"/>
  <c r="T627"/>
  <c r="R627"/>
  <c r="P627"/>
  <c r="BI625"/>
  <c r="BH625"/>
  <c r="BG625"/>
  <c r="BF625"/>
  <c r="T625"/>
  <c r="R625"/>
  <c r="P625"/>
  <c r="BI624"/>
  <c r="BH624"/>
  <c r="BG624"/>
  <c r="BF624"/>
  <c r="T624"/>
  <c r="R624"/>
  <c r="P624"/>
  <c r="BI623"/>
  <c r="BH623"/>
  <c r="BG623"/>
  <c r="BF623"/>
  <c r="T623"/>
  <c r="R623"/>
  <c r="P623"/>
  <c r="BI622"/>
  <c r="BH622"/>
  <c r="BG622"/>
  <c r="BF622"/>
  <c r="T622"/>
  <c r="R622"/>
  <c r="P622"/>
  <c r="BI621"/>
  <c r="BH621"/>
  <c r="BG621"/>
  <c r="BF621"/>
  <c r="T621"/>
  <c r="R621"/>
  <c r="P621"/>
  <c r="BI619"/>
  <c r="BH619"/>
  <c r="BG619"/>
  <c r="BF619"/>
  <c r="T619"/>
  <c r="R619"/>
  <c r="P619"/>
  <c r="BI617"/>
  <c r="BH617"/>
  <c r="BG617"/>
  <c r="BF617"/>
  <c r="T617"/>
  <c r="R617"/>
  <c r="P617"/>
  <c r="BI615"/>
  <c r="BH615"/>
  <c r="BG615"/>
  <c r="BF615"/>
  <c r="T615"/>
  <c r="R615"/>
  <c r="P615"/>
  <c r="BI613"/>
  <c r="BH613"/>
  <c r="BG613"/>
  <c r="BF613"/>
  <c r="T613"/>
  <c r="R613"/>
  <c r="P613"/>
  <c r="BI608"/>
  <c r="BH608"/>
  <c r="BG608"/>
  <c r="BF608"/>
  <c r="T608"/>
  <c r="R608"/>
  <c r="P608"/>
  <c r="BI606"/>
  <c r="BH606"/>
  <c r="BG606"/>
  <c r="BF606"/>
  <c r="T606"/>
  <c r="R606"/>
  <c r="P606"/>
  <c r="BI604"/>
  <c r="BH604"/>
  <c r="BG604"/>
  <c r="BF604"/>
  <c r="T604"/>
  <c r="R604"/>
  <c r="P604"/>
  <c r="BI599"/>
  <c r="BH599"/>
  <c r="BG599"/>
  <c r="BF599"/>
  <c r="T599"/>
  <c r="R599"/>
  <c r="P599"/>
  <c r="BI596"/>
  <c r="BH596"/>
  <c r="BG596"/>
  <c r="BF596"/>
  <c r="T596"/>
  <c r="R596"/>
  <c r="P596"/>
  <c r="BI594"/>
  <c r="BH594"/>
  <c r="BG594"/>
  <c r="BF594"/>
  <c r="T594"/>
  <c r="R594"/>
  <c r="P594"/>
  <c r="BI592"/>
  <c r="BH592"/>
  <c r="BG592"/>
  <c r="BF592"/>
  <c r="T592"/>
  <c r="R592"/>
  <c r="P592"/>
  <c r="BI590"/>
  <c r="BH590"/>
  <c r="BG590"/>
  <c r="BF590"/>
  <c r="T590"/>
  <c r="R590"/>
  <c r="P590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78"/>
  <c r="BH578"/>
  <c r="BG578"/>
  <c r="BF578"/>
  <c r="T578"/>
  <c r="T577"/>
  <c r="R578"/>
  <c r="R577"/>
  <c r="P578"/>
  <c r="P577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7"/>
  <c r="BH557"/>
  <c r="BG557"/>
  <c r="BF557"/>
  <c r="T557"/>
  <c r="R557"/>
  <c r="P557"/>
  <c r="BI555"/>
  <c r="BH555"/>
  <c r="BG555"/>
  <c r="BF555"/>
  <c r="T555"/>
  <c r="R555"/>
  <c r="P555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3"/>
  <c r="BH543"/>
  <c r="BG543"/>
  <c r="BF543"/>
  <c r="T543"/>
  <c r="R543"/>
  <c r="P543"/>
  <c r="BI541"/>
  <c r="BH541"/>
  <c r="BG541"/>
  <c r="BF541"/>
  <c r="T541"/>
  <c r="R541"/>
  <c r="P541"/>
  <c r="BI537"/>
  <c r="BH537"/>
  <c r="BG537"/>
  <c r="BF537"/>
  <c r="T537"/>
  <c r="R537"/>
  <c r="P537"/>
  <c r="BI535"/>
  <c r="BH535"/>
  <c r="BG535"/>
  <c r="BF535"/>
  <c r="T535"/>
  <c r="R535"/>
  <c r="P535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17"/>
  <c r="BH517"/>
  <c r="BG517"/>
  <c r="BF517"/>
  <c r="T517"/>
  <c r="R517"/>
  <c r="P517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1"/>
  <c r="BH501"/>
  <c r="BG501"/>
  <c r="BF501"/>
  <c r="T501"/>
  <c r="R501"/>
  <c r="P501"/>
  <c r="BI499"/>
  <c r="BH499"/>
  <c r="BG499"/>
  <c r="BF499"/>
  <c r="T499"/>
  <c r="R499"/>
  <c r="P499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7"/>
  <c r="BH487"/>
  <c r="BG487"/>
  <c r="BF487"/>
  <c r="T487"/>
  <c r="R487"/>
  <c r="P487"/>
  <c r="BI485"/>
  <c r="BH485"/>
  <c r="BG485"/>
  <c r="BF485"/>
  <c r="T485"/>
  <c r="R485"/>
  <c r="P485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4"/>
  <c r="BH464"/>
  <c r="BG464"/>
  <c r="BF464"/>
  <c r="T464"/>
  <c r="T463"/>
  <c r="R464"/>
  <c r="R463"/>
  <c r="P464"/>
  <c r="P463"/>
  <c r="BI462"/>
  <c r="BH462"/>
  <c r="BG462"/>
  <c r="BF462"/>
  <c r="T462"/>
  <c r="R462"/>
  <c r="P462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6"/>
  <c r="BH456"/>
  <c r="BG456"/>
  <c r="BF456"/>
  <c r="T456"/>
  <c r="R456"/>
  <c r="P456"/>
  <c r="BI455"/>
  <c r="BH455"/>
  <c r="BG455"/>
  <c r="BF455"/>
  <c r="T455"/>
  <c r="R455"/>
  <c r="P455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1"/>
  <c r="BH441"/>
  <c r="BG441"/>
  <c r="BF441"/>
  <c r="T441"/>
  <c r="R441"/>
  <c r="P441"/>
  <c r="BI439"/>
  <c r="BH439"/>
  <c r="BG439"/>
  <c r="BF439"/>
  <c r="T439"/>
  <c r="R439"/>
  <c r="P439"/>
  <c r="BI435"/>
  <c r="BH435"/>
  <c r="BG435"/>
  <c r="BF435"/>
  <c r="T435"/>
  <c r="R435"/>
  <c r="P435"/>
  <c r="BI433"/>
  <c r="BH433"/>
  <c r="BG433"/>
  <c r="BF433"/>
  <c r="T433"/>
  <c r="R433"/>
  <c r="P433"/>
  <c r="BI432"/>
  <c r="BH432"/>
  <c r="BG432"/>
  <c r="BF432"/>
  <c r="T432"/>
  <c r="R432"/>
  <c r="P432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3"/>
  <c r="BH403"/>
  <c r="BG403"/>
  <c r="BF403"/>
  <c r="T403"/>
  <c r="R403"/>
  <c r="P403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7"/>
  <c r="BH397"/>
  <c r="BG397"/>
  <c r="BF397"/>
  <c r="T397"/>
  <c r="R397"/>
  <c r="P397"/>
  <c r="BI395"/>
  <c r="BH395"/>
  <c r="BG395"/>
  <c r="BF395"/>
  <c r="T395"/>
  <c r="R395"/>
  <c r="P395"/>
  <c r="BI391"/>
  <c r="BH391"/>
  <c r="BG391"/>
  <c r="BF391"/>
  <c r="T391"/>
  <c r="R391"/>
  <c r="P391"/>
  <c r="BI387"/>
  <c r="BH387"/>
  <c r="BG387"/>
  <c r="BF387"/>
  <c r="T387"/>
  <c r="R387"/>
  <c r="P387"/>
  <c r="BI385"/>
  <c r="BH385"/>
  <c r="BG385"/>
  <c r="BF385"/>
  <c r="T385"/>
  <c r="R385"/>
  <c r="P385"/>
  <c r="BI378"/>
  <c r="BH378"/>
  <c r="BG378"/>
  <c r="BF378"/>
  <c r="T378"/>
  <c r="R378"/>
  <c r="P378"/>
  <c r="BI376"/>
  <c r="BH376"/>
  <c r="BG376"/>
  <c r="BF376"/>
  <c r="T376"/>
  <c r="R376"/>
  <c r="P376"/>
  <c r="BI371"/>
  <c r="BH371"/>
  <c r="BG371"/>
  <c r="BF371"/>
  <c r="T371"/>
  <c r="R371"/>
  <c r="P371"/>
  <c r="BI364"/>
  <c r="BH364"/>
  <c r="BG364"/>
  <c r="BF364"/>
  <c r="T364"/>
  <c r="R364"/>
  <c r="P364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3"/>
  <c r="BH343"/>
  <c r="BG343"/>
  <c r="BF343"/>
  <c r="T343"/>
  <c r="R343"/>
  <c r="P343"/>
  <c r="BI342"/>
  <c r="BH342"/>
  <c r="BG342"/>
  <c r="BF342"/>
  <c r="T342"/>
  <c r="R342"/>
  <c r="P342"/>
  <c r="BI338"/>
  <c r="BH338"/>
  <c r="BG338"/>
  <c r="BF338"/>
  <c r="T338"/>
  <c r="R338"/>
  <c r="P338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27"/>
  <c r="BH327"/>
  <c r="BG327"/>
  <c r="BF327"/>
  <c r="T327"/>
  <c r="R327"/>
  <c r="P327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6"/>
  <c r="BH306"/>
  <c r="BG306"/>
  <c r="BF306"/>
  <c r="T306"/>
  <c r="R306"/>
  <c r="P306"/>
  <c r="BI304"/>
  <c r="BH304"/>
  <c r="BG304"/>
  <c r="BF304"/>
  <c r="T304"/>
  <c r="R304"/>
  <c r="P304"/>
  <c r="BI300"/>
  <c r="BH300"/>
  <c r="BG300"/>
  <c r="BF300"/>
  <c r="T300"/>
  <c r="R300"/>
  <c r="P300"/>
  <c r="BI298"/>
  <c r="BH298"/>
  <c r="BG298"/>
  <c r="BF298"/>
  <c r="T298"/>
  <c r="R298"/>
  <c r="P298"/>
  <c r="BI293"/>
  <c r="BH293"/>
  <c r="BG293"/>
  <c r="BF293"/>
  <c r="T293"/>
  <c r="R293"/>
  <c r="P293"/>
  <c r="BI292"/>
  <c r="BH292"/>
  <c r="BG292"/>
  <c r="BF292"/>
  <c r="T292"/>
  <c r="R292"/>
  <c r="P292"/>
  <c r="BI287"/>
  <c r="BH287"/>
  <c r="BG287"/>
  <c r="BF287"/>
  <c r="T287"/>
  <c r="R287"/>
  <c r="P287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47"/>
  <c r="BH247"/>
  <c r="BG247"/>
  <c r="BF247"/>
  <c r="T247"/>
  <c r="R247"/>
  <c r="P247"/>
  <c r="BI243"/>
  <c r="BH243"/>
  <c r="BG243"/>
  <c r="BF243"/>
  <c r="T243"/>
  <c r="R243"/>
  <c r="P243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28"/>
  <c r="BH228"/>
  <c r="BG228"/>
  <c r="BF228"/>
  <c r="T228"/>
  <c r="R228"/>
  <c r="P228"/>
  <c r="BI221"/>
  <c r="BH221"/>
  <c r="BG221"/>
  <c r="BF221"/>
  <c r="T221"/>
  <c r="R221"/>
  <c r="P221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199"/>
  <c r="BH199"/>
  <c r="BG199"/>
  <c r="BF199"/>
  <c r="T199"/>
  <c r="R199"/>
  <c r="P199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1"/>
  <c r="BH181"/>
  <c r="BG181"/>
  <c r="BF181"/>
  <c r="T181"/>
  <c r="R181"/>
  <c r="P181"/>
  <c r="BI179"/>
  <c r="BH179"/>
  <c r="BG179"/>
  <c r="BF179"/>
  <c r="T179"/>
  <c r="R179"/>
  <c r="P179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J153"/>
  <c r="J152"/>
  <c r="F152"/>
  <c r="F150"/>
  <c r="E148"/>
  <c r="BI133"/>
  <c r="BH133"/>
  <c r="BG133"/>
  <c r="BF133"/>
  <c r="BI132"/>
  <c r="BH132"/>
  <c r="BG132"/>
  <c r="BF132"/>
  <c r="BE132"/>
  <c r="BI131"/>
  <c r="BH131"/>
  <c r="BG131"/>
  <c r="BF131"/>
  <c r="BE131"/>
  <c r="BI130"/>
  <c r="BH130"/>
  <c r="BG130"/>
  <c r="BF130"/>
  <c r="BE130"/>
  <c r="BI129"/>
  <c r="BH129"/>
  <c r="BG129"/>
  <c r="BF129"/>
  <c r="BE129"/>
  <c r="BI128"/>
  <c r="BH128"/>
  <c r="BG128"/>
  <c r="BF128"/>
  <c r="BE128"/>
  <c r="J94"/>
  <c r="J93"/>
  <c r="F93"/>
  <c r="F91"/>
  <c r="E89"/>
  <c r="J20"/>
  <c r="E20"/>
  <c r="F94"/>
  <c r="J19"/>
  <c r="J14"/>
  <c r="J150"/>
  <c r="E7"/>
  <c r="E144"/>
  <c i="1" r="CK112"/>
  <c r="CJ112"/>
  <c r="CI112"/>
  <c r="CH112"/>
  <c r="CG112"/>
  <c r="CF112"/>
  <c r="BZ112"/>
  <c r="CE112"/>
  <c r="CK111"/>
  <c r="CJ111"/>
  <c r="CI111"/>
  <c r="CH111"/>
  <c r="CG111"/>
  <c r="CF111"/>
  <c r="BZ111"/>
  <c r="CE111"/>
  <c r="CK110"/>
  <c r="CJ110"/>
  <c r="CI110"/>
  <c r="CH110"/>
  <c r="CG110"/>
  <c r="CF110"/>
  <c r="BZ110"/>
  <c r="CE110"/>
  <c r="CK109"/>
  <c r="CJ109"/>
  <c r="CI109"/>
  <c r="CH109"/>
  <c r="CG109"/>
  <c r="CF109"/>
  <c r="BZ109"/>
  <c r="CE109"/>
  <c r="L90"/>
  <c r="AM90"/>
  <c r="AM89"/>
  <c r="L89"/>
  <c r="AM87"/>
  <c r="L87"/>
  <c r="L85"/>
  <c r="L84"/>
  <c i="2" r="J743"/>
  <c r="J696"/>
  <c r="J685"/>
  <c r="BK665"/>
  <c r="BK655"/>
  <c r="J645"/>
  <c r="BK641"/>
  <c r="J633"/>
  <c r="BK599"/>
  <c r="BK584"/>
  <c r="J572"/>
  <c r="BK549"/>
  <c r="J526"/>
  <c r="J499"/>
  <c r="BK460"/>
  <c r="BK448"/>
  <c r="J430"/>
  <c r="BK419"/>
  <c r="BK397"/>
  <c r="J385"/>
  <c r="J355"/>
  <c r="J333"/>
  <c r="BK312"/>
  <c r="BK292"/>
  <c r="BK267"/>
  <c r="BK253"/>
  <c r="BK199"/>
  <c r="BK164"/>
  <c r="BK712"/>
  <c r="J697"/>
  <c r="J690"/>
  <c r="BK672"/>
  <c r="BK651"/>
  <c r="J643"/>
  <c r="J636"/>
  <c r="BK627"/>
  <c r="J621"/>
  <c r="BK592"/>
  <c r="BK576"/>
  <c r="BK557"/>
  <c r="BK534"/>
  <c r="BK517"/>
  <c r="BK507"/>
  <c r="J471"/>
  <c r="BK441"/>
  <c r="J426"/>
  <c r="BK416"/>
  <c r="BK408"/>
  <c r="J398"/>
  <c r="BK364"/>
  <c r="BK332"/>
  <c r="J312"/>
  <c r="J265"/>
  <c r="BK238"/>
  <c r="J214"/>
  <c r="J193"/>
  <c r="J712"/>
  <c r="BK700"/>
  <c r="BK691"/>
  <c r="J672"/>
  <c r="J660"/>
  <c r="BK647"/>
  <c r="J640"/>
  <c r="BK623"/>
  <c r="BK619"/>
  <c r="BK613"/>
  <c r="BK604"/>
  <c r="J584"/>
  <c r="J551"/>
  <c r="BK537"/>
  <c r="J524"/>
  <c r="J511"/>
  <c r="BK495"/>
  <c r="BK485"/>
  <c r="BK464"/>
  <c r="BK450"/>
  <c r="BK426"/>
  <c r="J414"/>
  <c r="J387"/>
  <c r="J357"/>
  <c r="J332"/>
  <c r="J298"/>
  <c r="J278"/>
  <c r="J253"/>
  <c r="BK236"/>
  <c r="J212"/>
  <c r="J199"/>
  <c r="J181"/>
  <c r="J740"/>
  <c r="J708"/>
  <c r="BK660"/>
  <c r="BK649"/>
  <c r="BK636"/>
  <c r="BK624"/>
  <c r="J592"/>
  <c r="BK574"/>
  <c r="BK551"/>
  <c r="J537"/>
  <c r="BK501"/>
  <c r="J485"/>
  <c r="J477"/>
  <c r="J455"/>
  <c r="J432"/>
  <c r="J410"/>
  <c r="J378"/>
  <c r="J342"/>
  <c r="BK318"/>
  <c r="J273"/>
  <c r="J243"/>
  <c r="BK181"/>
  <c r="BK159"/>
  <c i="3" r="J234"/>
  <c r="BK224"/>
  <c r="J216"/>
  <c r="J208"/>
  <c r="BK196"/>
  <c r="BK186"/>
  <c r="BK176"/>
  <c r="J167"/>
  <c r="BK157"/>
  <c r="J143"/>
  <c r="BK232"/>
  <c r="BK223"/>
  <c r="BK214"/>
  <c r="BK194"/>
  <c r="BK187"/>
  <c r="J180"/>
  <c r="BK174"/>
  <c r="J165"/>
  <c r="J151"/>
  <c r="BK148"/>
  <c r="BK242"/>
  <c r="BK233"/>
  <c r="J224"/>
  <c r="J217"/>
  <c r="J209"/>
  <c r="BK202"/>
  <c r="J197"/>
  <c r="J193"/>
  <c r="J189"/>
  <c r="BK180"/>
  <c r="BK170"/>
  <c r="BK166"/>
  <c r="J156"/>
  <c r="J149"/>
  <c r="BK238"/>
  <c r="J225"/>
  <c r="J215"/>
  <c r="BK211"/>
  <c r="J204"/>
  <c r="BK199"/>
  <c r="J187"/>
  <c r="J173"/>
  <c r="J166"/>
  <c r="J154"/>
  <c r="J148"/>
  <c i="4" r="BK201"/>
  <c r="J197"/>
  <c r="BK169"/>
  <c r="BK228"/>
  <c r="BK221"/>
  <c r="J217"/>
  <c r="BK206"/>
  <c r="J201"/>
  <c r="BK181"/>
  <c r="J164"/>
  <c r="J237"/>
  <c r="J228"/>
  <c r="J222"/>
  <c r="J213"/>
  <c r="BK204"/>
  <c r="J189"/>
  <c r="BK186"/>
  <c r="J165"/>
  <c r="BK239"/>
  <c r="BK230"/>
  <c r="BK224"/>
  <c r="J219"/>
  <c r="J207"/>
  <c r="J194"/>
  <c r="J190"/>
  <c r="BK180"/>
  <c r="J169"/>
  <c r="J152"/>
  <c i="5" r="J157"/>
  <c r="BK176"/>
  <c r="BK167"/>
  <c r="J153"/>
  <c r="BK174"/>
  <c r="J166"/>
  <c r="J161"/>
  <c r="J152"/>
  <c r="J144"/>
  <c r="J162"/>
  <c r="BK153"/>
  <c r="J148"/>
  <c i="6" r="BK172"/>
  <c r="BK157"/>
  <c r="BK148"/>
  <c r="BK144"/>
  <c r="J153"/>
  <c r="BK143"/>
  <c r="BK162"/>
  <c r="BK154"/>
  <c r="J143"/>
  <c r="J162"/>
  <c r="J149"/>
  <c i="7" r="BK136"/>
  <c r="BK139"/>
  <c r="BK138"/>
  <c r="BK140"/>
  <c i="8" r="J172"/>
  <c r="BK164"/>
  <c r="J159"/>
  <c r="BK147"/>
  <c r="J174"/>
  <c r="BK169"/>
  <c r="J164"/>
  <c r="BK155"/>
  <c r="J171"/>
  <c r="BK160"/>
  <c r="BK153"/>
  <c r="J145"/>
  <c r="J175"/>
  <c r="BK168"/>
  <c r="J153"/>
  <c r="J149"/>
  <c i="9" r="J152"/>
  <c r="BK141"/>
  <c r="J148"/>
  <c r="BK148"/>
  <c r="BK144"/>
  <c i="10" r="BK140"/>
  <c r="BK145"/>
  <c r="J137"/>
  <c r="BK143"/>
  <c r="BK137"/>
  <c i="11" r="BK187"/>
  <c r="BK172"/>
  <c r="J154"/>
  <c r="BK144"/>
  <c r="BK190"/>
  <c r="BK175"/>
  <c r="BK161"/>
  <c r="BK152"/>
  <c r="J148"/>
  <c r="BK137"/>
  <c r="J180"/>
  <c r="J164"/>
  <c r="J145"/>
  <c i="12" r="BK147"/>
  <c r="J155"/>
  <c r="J146"/>
  <c r="BK139"/>
  <c r="J151"/>
  <c r="J145"/>
  <c i="2" r="BK740"/>
  <c r="BK735"/>
  <c r="J691"/>
  <c r="BK669"/>
  <c r="J649"/>
  <c r="J644"/>
  <c r="BK631"/>
  <c r="J615"/>
  <c r="BK596"/>
  <c r="BK569"/>
  <c r="BK563"/>
  <c r="BK543"/>
  <c r="J507"/>
  <c r="J491"/>
  <c r="J459"/>
  <c r="J450"/>
  <c r="J446"/>
  <c r="BK432"/>
  <c r="J420"/>
  <c r="J402"/>
  <c r="BK387"/>
  <c r="BK357"/>
  <c r="J338"/>
  <c r="J320"/>
  <c r="J306"/>
  <c r="J293"/>
  <c r="BK277"/>
  <c r="BK243"/>
  <c r="BK211"/>
  <c r="BK195"/>
  <c r="J159"/>
  <c r="J737"/>
  <c r="BK696"/>
  <c r="BK685"/>
  <c r="J670"/>
  <c r="J663"/>
  <c r="J642"/>
  <c r="J631"/>
  <c r="J622"/>
  <c r="BK606"/>
  <c r="J578"/>
  <c r="J567"/>
  <c r="J549"/>
  <c r="BK530"/>
  <c r="BK509"/>
  <c r="BK477"/>
  <c r="J462"/>
  <c r="J452"/>
  <c r="BK433"/>
  <c r="BK414"/>
  <c r="BK402"/>
  <c r="J359"/>
  <c r="BK343"/>
  <c r="BK300"/>
  <c r="BK278"/>
  <c r="J255"/>
  <c r="BK228"/>
  <c r="J207"/>
  <c r="BK170"/>
  <c i="1" r="AS95"/>
  <c i="2" r="J624"/>
  <c r="BK615"/>
  <c r="J596"/>
  <c r="BK586"/>
  <c r="J557"/>
  <c r="BK541"/>
  <c r="BK528"/>
  <c r="BK513"/>
  <c r="J501"/>
  <c r="BK487"/>
  <c r="BK467"/>
  <c r="BK459"/>
  <c r="BK421"/>
  <c r="J397"/>
  <c r="J376"/>
  <c r="J350"/>
  <c r="J315"/>
  <c r="BK280"/>
  <c r="BK255"/>
  <c r="J235"/>
  <c r="J209"/>
  <c r="BK193"/>
  <c r="J162"/>
  <c r="J738"/>
  <c r="BK710"/>
  <c r="BK689"/>
  <c r="J651"/>
  <c r="BK637"/>
  <c r="J627"/>
  <c r="BK594"/>
  <c r="BK567"/>
  <c r="J541"/>
  <c r="BK526"/>
  <c r="BK499"/>
  <c r="BK481"/>
  <c r="BK471"/>
  <c r="BK435"/>
  <c r="BK412"/>
  <c r="BK395"/>
  <c r="BK338"/>
  <c r="BK306"/>
  <c r="J258"/>
  <c r="BK191"/>
  <c r="J170"/>
  <c i="3" r="BK235"/>
  <c r="BK230"/>
  <c r="BK218"/>
  <c r="J205"/>
  <c r="BK193"/>
  <c r="J184"/>
  <c r="J172"/>
  <c r="BK160"/>
  <c r="J145"/>
  <c r="J236"/>
  <c r="BK229"/>
  <c r="BK227"/>
  <c r="J218"/>
  <c r="J199"/>
  <c r="J191"/>
  <c r="J179"/>
  <c r="BK168"/>
  <c r="J157"/>
  <c r="J155"/>
  <c r="BK147"/>
  <c r="BK237"/>
  <c r="J229"/>
  <c r="J222"/>
  <c r="BK204"/>
  <c r="BK201"/>
  <c r="J196"/>
  <c r="J192"/>
  <c r="J188"/>
  <c r="J176"/>
  <c r="BK169"/>
  <c r="BK165"/>
  <c r="BK162"/>
  <c r="J153"/>
  <c r="BK239"/>
  <c r="BK228"/>
  <c r="J220"/>
  <c r="BK213"/>
  <c r="BK209"/>
  <c r="BK205"/>
  <c r="J201"/>
  <c r="BK197"/>
  <c r="BK184"/>
  <c r="J177"/>
  <c r="J169"/>
  <c r="J162"/>
  <c r="BK151"/>
  <c r="J144"/>
  <c r="BK143"/>
  <c i="4" r="J215"/>
  <c r="BK214"/>
  <c r="BK213"/>
  <c r="J210"/>
  <c r="BK205"/>
  <c r="BK203"/>
  <c r="J202"/>
  <c r="J199"/>
  <c r="J188"/>
  <c r="BK148"/>
  <c r="BK226"/>
  <c r="BK220"/>
  <c r="J216"/>
  <c r="J204"/>
  <c r="BK199"/>
  <c r="J172"/>
  <c r="J156"/>
  <c r="J232"/>
  <c r="J225"/>
  <c r="BK216"/>
  <c r="BK207"/>
  <c r="BK193"/>
  <c r="BK187"/>
  <c r="J180"/>
  <c r="BK164"/>
  <c r="BK237"/>
  <c r="J227"/>
  <c r="J221"/>
  <c r="J209"/>
  <c r="BK197"/>
  <c r="J187"/>
  <c r="J179"/>
  <c r="J155"/>
  <c i="5" r="J158"/>
  <c r="J145"/>
  <c r="BK169"/>
  <c r="BK155"/>
  <c r="J146"/>
  <c r="J169"/>
  <c r="BK163"/>
  <c r="BK158"/>
  <c r="J151"/>
  <c r="J176"/>
  <c r="BK160"/>
  <c r="BK151"/>
  <c r="J147"/>
  <c i="6" r="J163"/>
  <c r="BK155"/>
  <c r="BK149"/>
  <c r="BK145"/>
  <c r="J157"/>
  <c r="BK151"/>
  <c r="J165"/>
  <c r="J158"/>
  <c r="J151"/>
  <c r="J172"/>
  <c r="BK161"/>
  <c r="J148"/>
  <c i="7" r="J144"/>
  <c r="J143"/>
  <c r="J140"/>
  <c r="BK143"/>
  <c r="BK137"/>
  <c i="8" r="J169"/>
  <c r="J161"/>
  <c r="J154"/>
  <c r="BK143"/>
  <c r="BK171"/>
  <c r="BK167"/>
  <c r="J162"/>
  <c r="BK146"/>
  <c r="BK170"/>
  <c r="BK154"/>
  <c r="BK149"/>
  <c r="BK141"/>
  <c r="J163"/>
  <c r="J151"/>
  <c r="BK142"/>
  <c i="9" r="BK153"/>
  <c r="BK146"/>
  <c r="BK145"/>
  <c r="J144"/>
  <c r="BK139"/>
  <c r="J153"/>
  <c r="BK152"/>
  <c r="BK151"/>
  <c r="J147"/>
  <c r="J143"/>
  <c r="BK147"/>
  <c i="10" r="J143"/>
  <c r="J146"/>
  <c r="J138"/>
  <c r="BK144"/>
  <c r="J139"/>
  <c i="11" r="J190"/>
  <c r="J174"/>
  <c r="J161"/>
  <c r="BK147"/>
  <c r="BK192"/>
  <c r="J177"/>
  <c r="J163"/>
  <c r="J160"/>
  <c r="J150"/>
  <c r="J146"/>
  <c r="J187"/>
  <c r="J175"/>
  <c r="J157"/>
  <c r="J144"/>
  <c r="J195"/>
  <c r="BK179"/>
  <c r="J162"/>
  <c r="BK148"/>
  <c r="BK139"/>
  <c i="12" r="BK149"/>
  <c r="BK148"/>
  <c r="BK137"/>
  <c r="BK152"/>
  <c r="J142"/>
  <c r="BK153"/>
  <c r="J150"/>
  <c r="J143"/>
  <c i="2" r="BK737"/>
  <c r="J700"/>
  <c r="J693"/>
  <c r="J676"/>
  <c r="BK663"/>
  <c r="J647"/>
  <c r="BK640"/>
  <c r="BK625"/>
  <c r="J604"/>
  <c r="BK590"/>
  <c r="J574"/>
  <c r="J547"/>
  <c r="BK524"/>
  <c r="J495"/>
  <c r="BK469"/>
  <c r="BK458"/>
  <c r="J441"/>
  <c r="BK422"/>
  <c r="BK403"/>
  <c r="BK391"/>
  <c r="J364"/>
  <c r="BK342"/>
  <c r="J318"/>
  <c r="J300"/>
  <c r="BK287"/>
  <c r="BK265"/>
  <c r="J221"/>
  <c r="J196"/>
  <c r="BK741"/>
  <c r="J735"/>
  <c r="J702"/>
  <c r="BK693"/>
  <c r="BK676"/>
  <c r="J669"/>
  <c r="J653"/>
  <c r="BK644"/>
  <c r="J638"/>
  <c r="J629"/>
  <c r="J619"/>
  <c r="BK588"/>
  <c r="J569"/>
  <c r="J555"/>
  <c r="J534"/>
  <c r="J475"/>
  <c r="J458"/>
  <c r="BK446"/>
  <c r="BK430"/>
  <c r="J418"/>
  <c r="J403"/>
  <c r="BK385"/>
  <c r="BK355"/>
  <c r="BK333"/>
  <c r="BK320"/>
  <c r="J280"/>
  <c r="BK269"/>
  <c r="BK235"/>
  <c r="BK209"/>
  <c r="BK196"/>
  <c r="J164"/>
  <c r="J710"/>
  <c r="J698"/>
  <c r="BK682"/>
  <c r="J665"/>
  <c r="J655"/>
  <c r="J641"/>
  <c r="J635"/>
  <c r="BK629"/>
  <c r="BK621"/>
  <c r="J608"/>
  <c r="J599"/>
  <c r="J588"/>
  <c r="J565"/>
  <c r="J543"/>
  <c r="J530"/>
  <c r="J509"/>
  <c r="BK493"/>
  <c r="J481"/>
  <c r="BK462"/>
  <c r="J456"/>
  <c r="BK439"/>
  <c r="J419"/>
  <c r="J391"/>
  <c r="BK359"/>
  <c r="BK335"/>
  <c r="BK304"/>
  <c r="BK293"/>
  <c r="BK273"/>
  <c r="J247"/>
  <c r="J228"/>
  <c r="J205"/>
  <c r="J191"/>
  <c r="BK743"/>
  <c r="J719"/>
  <c r="BK690"/>
  <c r="BK658"/>
  <c r="BK638"/>
  <c r="BK635"/>
  <c r="J623"/>
  <c r="J590"/>
  <c r="J563"/>
  <c r="J528"/>
  <c r="BK511"/>
  <c r="J487"/>
  <c r="J469"/>
  <c r="BK452"/>
  <c r="BK418"/>
  <c r="BK400"/>
  <c r="J371"/>
  <c r="J335"/>
  <c r="J282"/>
  <c r="BK212"/>
  <c r="J179"/>
  <c i="3" r="J242"/>
  <c r="J233"/>
  <c r="J223"/>
  <c r="BK215"/>
  <c r="BK206"/>
  <c r="BK195"/>
  <c r="BK185"/>
  <c r="BK177"/>
  <c r="BK161"/>
  <c r="BK152"/>
  <c r="J239"/>
  <c r="BK231"/>
  <c r="BK221"/>
  <c r="J213"/>
  <c r="BK192"/>
  <c r="J181"/>
  <c r="BK173"/>
  <c r="BK156"/>
  <c r="BK150"/>
  <c r="J146"/>
  <c r="BK236"/>
  <c r="BK225"/>
  <c r="BK219"/>
  <c r="BK210"/>
  <c r="J198"/>
  <c r="J195"/>
  <c r="J186"/>
  <c r="J174"/>
  <c r="BK167"/>
  <c r="J163"/>
  <c r="BK155"/>
  <c r="J147"/>
  <c r="J235"/>
  <c r="J227"/>
  <c r="BK217"/>
  <c r="J212"/>
  <c r="BK208"/>
  <c r="J200"/>
  <c r="BK189"/>
  <c r="BK179"/>
  <c r="J171"/>
  <c r="J164"/>
  <c r="J158"/>
  <c r="J150"/>
  <c i="4" r="J200"/>
  <c r="BK190"/>
  <c r="BK152"/>
  <c r="BK232"/>
  <c r="BK225"/>
  <c r="BK218"/>
  <c r="J214"/>
  <c r="BK202"/>
  <c r="J186"/>
  <c r="BK165"/>
  <c r="J148"/>
  <c r="J230"/>
  <c r="BK217"/>
  <c r="J206"/>
  <c r="BK194"/>
  <c r="J182"/>
  <c r="J168"/>
  <c r="BK155"/>
  <c r="J229"/>
  <c r="BK222"/>
  <c r="J218"/>
  <c r="J205"/>
  <c r="J193"/>
  <c r="BK182"/>
  <c r="BK172"/>
  <c r="BK161"/>
  <c i="5" r="BK159"/>
  <c r="BK148"/>
  <c r="J172"/>
  <c r="J160"/>
  <c r="BK144"/>
  <c r="J167"/>
  <c r="BK162"/>
  <c r="BK157"/>
  <c r="BK147"/>
  <c r="J164"/>
  <c r="J155"/>
  <c r="BK150"/>
  <c r="BK145"/>
  <c i="6" r="J168"/>
  <c r="BK158"/>
  <c r="J152"/>
  <c r="BK160"/>
  <c r="BK152"/>
  <c r="BK168"/>
  <c r="J160"/>
  <c r="BK153"/>
  <c r="BK163"/>
  <c r="J150"/>
  <c r="J144"/>
  <c i="7" r="J141"/>
  <c r="J137"/>
  <c r="BK144"/>
  <c r="J138"/>
  <c i="8" r="BK175"/>
  <c r="J167"/>
  <c r="J160"/>
  <c r="J146"/>
  <c r="J142"/>
  <c r="J170"/>
  <c r="BK165"/>
  <c r="BK159"/>
  <c r="BK144"/>
  <c r="BK162"/>
  <c r="J155"/>
  <c r="J150"/>
  <c r="J144"/>
  <c r="BK174"/>
  <c r="BK161"/>
  <c r="BK150"/>
  <c r="J141"/>
  <c i="9" r="BK143"/>
  <c r="BK150"/>
  <c r="J150"/>
  <c r="J141"/>
  <c i="10" r="BK139"/>
  <c r="J144"/>
  <c r="BK146"/>
  <c r="J140"/>
  <c i="11" r="BK195"/>
  <c r="BK177"/>
  <c r="BK164"/>
  <c r="J149"/>
  <c r="BK140"/>
  <c r="J179"/>
  <c r="BK171"/>
  <c r="BK154"/>
  <c r="BK149"/>
  <c r="J139"/>
  <c r="BK182"/>
  <c r="BK169"/>
  <c r="J147"/>
  <c r="J141"/>
  <c r="BK185"/>
  <c r="BK174"/>
  <c r="BK160"/>
  <c r="BK145"/>
  <c i="12" r="BK150"/>
  <c r="J139"/>
  <c r="BK151"/>
  <c r="BK145"/>
  <c r="J152"/>
  <c r="J147"/>
  <c r="J137"/>
  <c i="2" r="J741"/>
  <c r="J727"/>
  <c r="BK695"/>
  <c r="BK670"/>
  <c r="J658"/>
  <c r="BK646"/>
  <c r="BK643"/>
  <c r="J639"/>
  <c r="J617"/>
  <c r="J576"/>
  <c r="BK565"/>
  <c r="BK555"/>
  <c r="J532"/>
  <c r="J517"/>
  <c r="J479"/>
  <c r="BK455"/>
  <c r="J435"/>
  <c r="J421"/>
  <c r="J408"/>
  <c r="J395"/>
  <c r="BK371"/>
  <c r="J343"/>
  <c r="BK322"/>
  <c r="BK315"/>
  <c r="BK298"/>
  <c r="BK282"/>
  <c r="BK258"/>
  <c r="J236"/>
  <c r="BK207"/>
  <c r="BK168"/>
  <c r="BK738"/>
  <c r="BK708"/>
  <c r="J695"/>
  <c r="J682"/>
  <c r="J671"/>
  <c r="BK645"/>
  <c r="BK639"/>
  <c r="BK634"/>
  <c r="J625"/>
  <c r="BK608"/>
  <c r="J586"/>
  <c r="BK561"/>
  <c r="J535"/>
  <c r="J522"/>
  <c r="J505"/>
  <c r="J464"/>
  <c r="BK456"/>
  <c r="J439"/>
  <c r="BK420"/>
  <c r="J412"/>
  <c r="J400"/>
  <c r="BK376"/>
  <c r="BK350"/>
  <c r="J322"/>
  <c r="J292"/>
  <c r="J277"/>
  <c r="BK247"/>
  <c r="BK221"/>
  <c r="BK205"/>
  <c r="J168"/>
  <c r="BK719"/>
  <c r="BK702"/>
  <c r="BK697"/>
  <c r="J689"/>
  <c r="BK671"/>
  <c r="BK642"/>
  <c r="J637"/>
  <c r="J634"/>
  <c r="BK622"/>
  <c r="BK617"/>
  <c r="J606"/>
  <c r="J594"/>
  <c r="BK572"/>
  <c r="BK547"/>
  <c r="BK532"/>
  <c r="BK522"/>
  <c r="BK505"/>
  <c r="BK491"/>
  <c r="BK475"/>
  <c r="J460"/>
  <c r="J448"/>
  <c r="J422"/>
  <c r="BK410"/>
  <c r="BK378"/>
  <c r="BK352"/>
  <c r="BK327"/>
  <c r="J287"/>
  <c r="J267"/>
  <c r="J238"/>
  <c r="BK214"/>
  <c r="J195"/>
  <c r="BK179"/>
  <c r="BK727"/>
  <c r="BK698"/>
  <c r="BK653"/>
  <c r="J646"/>
  <c r="BK633"/>
  <c r="J613"/>
  <c r="BK578"/>
  <c r="J561"/>
  <c r="BK535"/>
  <c r="J513"/>
  <c r="J493"/>
  <c r="BK479"/>
  <c r="J467"/>
  <c r="J433"/>
  <c r="J416"/>
  <c r="BK398"/>
  <c r="J352"/>
  <c r="J327"/>
  <c r="J304"/>
  <c r="J269"/>
  <c r="J211"/>
  <c r="BK162"/>
  <c i="3" r="J237"/>
  <c r="J231"/>
  <c r="BK220"/>
  <c r="BK212"/>
  <c r="J202"/>
  <c r="BK188"/>
  <c r="J182"/>
  <c r="BK171"/>
  <c r="BK158"/>
  <c r="BK144"/>
  <c r="BK234"/>
  <c r="J228"/>
  <c r="J219"/>
  <c r="J211"/>
  <c r="J185"/>
  <c r="J175"/>
  <c r="J170"/>
  <c r="J161"/>
  <c r="BK153"/>
  <c r="BK149"/>
  <c r="J238"/>
  <c r="J232"/>
  <c r="J221"/>
  <c r="BK216"/>
  <c r="BK203"/>
  <c r="BK200"/>
  <c r="J194"/>
  <c r="BK191"/>
  <c r="BK181"/>
  <c r="BK175"/>
  <c r="J168"/>
  <c r="BK164"/>
  <c r="J160"/>
  <c r="BK154"/>
  <c r="BK146"/>
  <c r="J230"/>
  <c r="BK222"/>
  <c r="J214"/>
  <c r="J210"/>
  <c r="J206"/>
  <c r="J203"/>
  <c r="BK198"/>
  <c r="BK182"/>
  <c r="BK172"/>
  <c r="BK163"/>
  <c r="J152"/>
  <c r="BK145"/>
  <c i="4" r="BK198"/>
  <c r="BK189"/>
  <c r="J239"/>
  <c r="BK229"/>
  <c r="J224"/>
  <c r="BK215"/>
  <c r="J203"/>
  <c r="J191"/>
  <c r="BK179"/>
  <c r="J161"/>
  <c r="J235"/>
  <c r="BK227"/>
  <c r="BK219"/>
  <c r="BK209"/>
  <c r="BK200"/>
  <c r="BK188"/>
  <c r="BK176"/>
  <c r="BK156"/>
  <c r="BK235"/>
  <c r="J226"/>
  <c r="J220"/>
  <c r="BK210"/>
  <c r="J198"/>
  <c r="BK191"/>
  <c r="J181"/>
  <c r="J176"/>
  <c r="BK168"/>
  <c i="5" r="BK161"/>
  <c r="BK152"/>
  <c r="J174"/>
  <c r="J163"/>
  <c r="J150"/>
  <c r="BK172"/>
  <c r="BK164"/>
  <c r="J159"/>
  <c r="J154"/>
  <c r="BK166"/>
  <c r="BK154"/>
  <c r="BK146"/>
  <c i="6" r="BK170"/>
  <c r="J161"/>
  <c r="J154"/>
  <c r="BK147"/>
  <c r="BK165"/>
  <c r="J156"/>
  <c r="BK150"/>
  <c r="J155"/>
  <c r="J145"/>
  <c r="J170"/>
  <c r="BK156"/>
  <c r="J147"/>
  <c i="7" r="BK142"/>
  <c r="BK141"/>
  <c r="J139"/>
  <c r="J142"/>
  <c r="J136"/>
  <c i="8" r="J173"/>
  <c r="J165"/>
  <c r="BK158"/>
  <c r="BK145"/>
  <c r="BK173"/>
  <c r="J168"/>
  <c r="BK163"/>
  <c r="J158"/>
  <c r="BK140"/>
  <c r="BK156"/>
  <c r="BK151"/>
  <c r="J143"/>
  <c r="BK172"/>
  <c r="J156"/>
  <c r="J147"/>
  <c r="J140"/>
  <c i="9" r="J151"/>
  <c r="J139"/>
  <c r="J145"/>
  <c r="J146"/>
  <c i="10" r="BK138"/>
  <c r="BK142"/>
  <c r="J145"/>
  <c r="J142"/>
  <c i="11" r="J192"/>
  <c r="J185"/>
  <c r="J169"/>
  <c r="J152"/>
  <c r="BK142"/>
  <c r="BK180"/>
  <c r="J172"/>
  <c r="BK162"/>
  <c r="BK157"/>
  <c r="J142"/>
  <c r="BK135"/>
  <c r="J171"/>
  <c r="BK146"/>
  <c r="J137"/>
  <c r="J182"/>
  <c r="BK163"/>
  <c r="BK150"/>
  <c r="BK141"/>
  <c r="J140"/>
  <c r="J135"/>
  <c i="12" r="BK142"/>
  <c r="BK146"/>
  <c r="J153"/>
  <c r="J149"/>
  <c r="BK143"/>
  <c r="BK155"/>
  <c r="J148"/>
  <c i="2" l="1" r="R158"/>
  <c r="BK198"/>
  <c r="J198"/>
  <c r="J101"/>
  <c r="BK252"/>
  <c r="J252"/>
  <c r="J102"/>
  <c r="BK321"/>
  <c r="J321"/>
  <c r="J103"/>
  <c r="P337"/>
  <c r="P407"/>
  <c r="R457"/>
  <c r="P466"/>
  <c r="P494"/>
  <c r="P550"/>
  <c r="R583"/>
  <c r="P587"/>
  <c r="P593"/>
  <c r="R614"/>
  <c r="R628"/>
  <c r="P648"/>
  <c r="BK664"/>
  <c r="J664"/>
  <c r="J119"/>
  <c r="P692"/>
  <c r="P726"/>
  <c r="T736"/>
  <c i="3" r="BK142"/>
  <c r="J142"/>
  <c r="J100"/>
  <c r="BK159"/>
  <c r="J159"/>
  <c r="J101"/>
  <c r="BK178"/>
  <c r="J178"/>
  <c r="J102"/>
  <c r="T183"/>
  <c r="R190"/>
  <c r="R207"/>
  <c r="T226"/>
  <c i="4" r="R147"/>
  <c r="T175"/>
  <c r="T185"/>
  <c r="R192"/>
  <c r="R196"/>
  <c r="R208"/>
  <c r="R223"/>
  <c i="5" r="P143"/>
  <c r="BK149"/>
  <c r="J149"/>
  <c r="J101"/>
  <c r="P156"/>
  <c r="T165"/>
  <c i="8" r="R139"/>
  <c r="P148"/>
  <c r="R152"/>
  <c r="P157"/>
  <c r="P166"/>
  <c i="9" r="T142"/>
  <c r="T137"/>
  <c r="T136"/>
  <c r="R149"/>
  <c i="10" r="BK141"/>
  <c r="J141"/>
  <c r="J101"/>
  <c r="BK147"/>
  <c r="J147"/>
  <c r="J102"/>
  <c i="11" r="P134"/>
  <c r="BK184"/>
  <c r="J184"/>
  <c r="J99"/>
  <c r="BK189"/>
  <c r="J189"/>
  <c r="J100"/>
  <c r="BK196"/>
  <c r="J196"/>
  <c r="J102"/>
  <c i="12" r="BK141"/>
  <c r="R144"/>
  <c i="2" r="BK158"/>
  <c r="J158"/>
  <c r="J100"/>
  <c r="T198"/>
  <c r="R252"/>
  <c r="P321"/>
  <c r="T337"/>
  <c r="BK407"/>
  <c r="J407"/>
  <c r="J105"/>
  <c r="BK457"/>
  <c r="J457"/>
  <c r="J106"/>
  <c r="R466"/>
  <c r="T494"/>
  <c r="T550"/>
  <c r="BK583"/>
  <c r="J583"/>
  <c r="J113"/>
  <c r="T583"/>
  <c r="R587"/>
  <c r="R593"/>
  <c r="P614"/>
  <c r="P628"/>
  <c r="BK648"/>
  <c r="J648"/>
  <c r="J118"/>
  <c r="T664"/>
  <c r="T692"/>
  <c r="BK736"/>
  <c r="J736"/>
  <c r="J123"/>
  <c r="BK744"/>
  <c r="J744"/>
  <c r="J124"/>
  <c i="3" r="T142"/>
  <c r="P159"/>
  <c r="R178"/>
  <c r="R183"/>
  <c r="BK190"/>
  <c r="J190"/>
  <c r="J104"/>
  <c r="P207"/>
  <c r="P226"/>
  <c i="4" r="P147"/>
  <c r="BK175"/>
  <c r="J175"/>
  <c r="J101"/>
  <c r="R175"/>
  <c r="P185"/>
  <c r="BK192"/>
  <c r="J192"/>
  <c r="J103"/>
  <c r="T192"/>
  <c r="P196"/>
  <c r="BK208"/>
  <c r="J208"/>
  <c r="J106"/>
  <c r="T208"/>
  <c r="T223"/>
  <c i="5" r="BK143"/>
  <c r="J143"/>
  <c r="J100"/>
  <c r="T143"/>
  <c r="R149"/>
  <c r="BK156"/>
  <c r="J156"/>
  <c r="J102"/>
  <c r="R156"/>
  <c r="BK165"/>
  <c r="J165"/>
  <c r="J103"/>
  <c r="R165"/>
  <c r="BK177"/>
  <c r="J177"/>
  <c r="J109"/>
  <c i="6" r="BK142"/>
  <c r="J142"/>
  <c r="J100"/>
  <c r="R142"/>
  <c r="BK146"/>
  <c r="J146"/>
  <c r="J101"/>
  <c r="T146"/>
  <c r="P159"/>
  <c r="R159"/>
  <c r="BK173"/>
  <c r="J173"/>
  <c r="J108"/>
  <c i="7" r="BK135"/>
  <c r="J135"/>
  <c r="J100"/>
  <c r="R135"/>
  <c r="R134"/>
  <c r="R133"/>
  <c r="BK145"/>
  <c r="J145"/>
  <c r="J101"/>
  <c i="8" r="BK139"/>
  <c r="J139"/>
  <c r="J100"/>
  <c r="BK148"/>
  <c r="J148"/>
  <c r="J101"/>
  <c r="BK152"/>
  <c r="J152"/>
  <c r="J102"/>
  <c r="BK157"/>
  <c r="J157"/>
  <c r="J103"/>
  <c r="T157"/>
  <c r="R166"/>
  <c i="9" r="BK142"/>
  <c r="J142"/>
  <c r="J102"/>
  <c r="BK149"/>
  <c r="J149"/>
  <c r="J103"/>
  <c r="BK155"/>
  <c r="J155"/>
  <c r="J104"/>
  <c i="10" r="BK136"/>
  <c r="J136"/>
  <c r="J100"/>
  <c r="T136"/>
  <c r="P141"/>
  <c i="11" r="BK134"/>
  <c r="J134"/>
  <c r="J98"/>
  <c r="P184"/>
  <c r="T189"/>
  <c i="12" r="R141"/>
  <c r="R140"/>
  <c r="R134"/>
  <c r="P144"/>
  <c i="2" r="P158"/>
  <c r="P198"/>
  <c r="P252"/>
  <c r="R321"/>
  <c r="R337"/>
  <c r="T407"/>
  <c r="P457"/>
  <c r="BK466"/>
  <c r="J466"/>
  <c r="J109"/>
  <c r="BK494"/>
  <c r="J494"/>
  <c r="J110"/>
  <c r="BK550"/>
  <c r="J550"/>
  <c r="J111"/>
  <c r="P583"/>
  <c r="T587"/>
  <c r="T593"/>
  <c r="T614"/>
  <c r="T628"/>
  <c r="T648"/>
  <c r="P664"/>
  <c r="BK692"/>
  <c r="J692"/>
  <c r="J120"/>
  <c r="BK726"/>
  <c r="J726"/>
  <c r="J122"/>
  <c r="T726"/>
  <c r="R736"/>
  <c i="3" r="R142"/>
  <c r="T159"/>
  <c r="T178"/>
  <c r="P183"/>
  <c r="P190"/>
  <c r="BK207"/>
  <c r="J207"/>
  <c r="J105"/>
  <c r="BK226"/>
  <c r="J226"/>
  <c r="J106"/>
  <c r="BK243"/>
  <c r="J243"/>
  <c r="J108"/>
  <c i="8" r="T139"/>
  <c r="R148"/>
  <c r="T152"/>
  <c r="R157"/>
  <c r="T166"/>
  <c i="9" r="P142"/>
  <c r="P137"/>
  <c r="P136"/>
  <c i="1" r="AU103"/>
  <c i="9" r="T149"/>
  <c i="10" r="R136"/>
  <c r="R141"/>
  <c i="11" r="T134"/>
  <c r="R184"/>
  <c r="R189"/>
  <c i="12" r="P141"/>
  <c r="P140"/>
  <c r="P134"/>
  <c i="1" r="AU106"/>
  <c i="12" r="T141"/>
  <c r="T144"/>
  <c i="2" r="T158"/>
  <c r="R198"/>
  <c r="T252"/>
  <c r="T321"/>
  <c r="BK337"/>
  <c r="J337"/>
  <c r="J104"/>
  <c r="R407"/>
  <c r="T457"/>
  <c r="T466"/>
  <c r="T465"/>
  <c r="R494"/>
  <c r="R550"/>
  <c r="BK587"/>
  <c r="J587"/>
  <c r="J114"/>
  <c r="BK593"/>
  <c r="J593"/>
  <c r="J115"/>
  <c r="BK614"/>
  <c r="J614"/>
  <c r="J116"/>
  <c r="BK628"/>
  <c r="J628"/>
  <c r="J117"/>
  <c r="R648"/>
  <c r="R664"/>
  <c r="R692"/>
  <c r="R726"/>
  <c r="P736"/>
  <c i="3" r="P142"/>
  <c r="P141"/>
  <c r="P140"/>
  <c i="1" r="AU97"/>
  <c i="3" r="R159"/>
  <c r="P178"/>
  <c r="BK183"/>
  <c r="J183"/>
  <c r="J103"/>
  <c r="T190"/>
  <c r="T207"/>
  <c r="R226"/>
  <c i="4" r="BK147"/>
  <c r="BK146"/>
  <c r="J146"/>
  <c r="J99"/>
  <c r="T147"/>
  <c r="T146"/>
  <c r="P175"/>
  <c r="BK185"/>
  <c r="J185"/>
  <c r="J102"/>
  <c r="R185"/>
  <c r="P192"/>
  <c r="BK196"/>
  <c r="J196"/>
  <c r="J105"/>
  <c r="T196"/>
  <c r="P208"/>
  <c r="BK223"/>
  <c r="J223"/>
  <c r="J107"/>
  <c r="P223"/>
  <c r="BK240"/>
  <c r="J240"/>
  <c r="J113"/>
  <c i="5" r="R143"/>
  <c r="R142"/>
  <c r="R141"/>
  <c r="P149"/>
  <c r="T149"/>
  <c r="T156"/>
  <c r="P165"/>
  <c i="6" r="P142"/>
  <c r="T142"/>
  <c r="P146"/>
  <c r="R146"/>
  <c r="BK159"/>
  <c r="J159"/>
  <c r="J102"/>
  <c r="T159"/>
  <c i="7" r="P135"/>
  <c r="P134"/>
  <c r="P133"/>
  <c i="1" r="AU101"/>
  <c i="7" r="T135"/>
  <c r="T134"/>
  <c r="T133"/>
  <c i="8" r="P139"/>
  <c r="T148"/>
  <c r="P152"/>
  <c r="BK166"/>
  <c r="J166"/>
  <c r="J104"/>
  <c r="BK177"/>
  <c r="J177"/>
  <c r="J105"/>
  <c i="9" r="R142"/>
  <c r="R137"/>
  <c r="R136"/>
  <c r="P149"/>
  <c i="10" r="P136"/>
  <c r="P135"/>
  <c r="P134"/>
  <c i="1" r="AU104"/>
  <c i="10" r="T141"/>
  <c i="11" r="R134"/>
  <c r="R133"/>
  <c r="R132"/>
  <c r="T184"/>
  <c r="P189"/>
  <c i="12" r="BK144"/>
  <c r="J144"/>
  <c r="J102"/>
  <c r="BK156"/>
  <c r="J156"/>
  <c r="J104"/>
  <c i="9" r="BK140"/>
  <c r="J140"/>
  <c r="J101"/>
  <c i="2" r="BK463"/>
  <c r="J463"/>
  <c r="J107"/>
  <c i="3" r="BK241"/>
  <c r="J241"/>
  <c r="J107"/>
  <c i="4" r="BK234"/>
  <c r="J234"/>
  <c r="J110"/>
  <c r="BK236"/>
  <c r="J236"/>
  <c r="J111"/>
  <c r="BK238"/>
  <c r="J238"/>
  <c r="J112"/>
  <c i="6" r="BK164"/>
  <c r="J164"/>
  <c r="J103"/>
  <c i="12" r="BK136"/>
  <c r="J136"/>
  <c r="J98"/>
  <c r="BK138"/>
  <c r="J138"/>
  <c r="J99"/>
  <c r="BK154"/>
  <c r="J154"/>
  <c r="J103"/>
  <c i="2" r="BK577"/>
  <c r="J577"/>
  <c r="J112"/>
  <c r="BK711"/>
  <c r="J711"/>
  <c r="J121"/>
  <c i="11" r="BK194"/>
  <c r="J194"/>
  <c r="J101"/>
  <c i="4" r="BK231"/>
  <c r="J231"/>
  <c r="J108"/>
  <c i="5" r="BK168"/>
  <c r="J168"/>
  <c r="J104"/>
  <c r="BK171"/>
  <c r="J171"/>
  <c r="J106"/>
  <c r="BK173"/>
  <c r="J173"/>
  <c r="J107"/>
  <c r="BK175"/>
  <c r="J175"/>
  <c r="J108"/>
  <c i="6" r="BK167"/>
  <c r="J167"/>
  <c r="J105"/>
  <c r="BK169"/>
  <c r="J169"/>
  <c r="J106"/>
  <c r="BK171"/>
  <c r="J171"/>
  <c r="J107"/>
  <c i="9" r="BK138"/>
  <c r="J138"/>
  <c r="J100"/>
  <c i="12" r="E85"/>
  <c r="J89"/>
  <c r="BE139"/>
  <c r="BE142"/>
  <c r="BE149"/>
  <c r="BE150"/>
  <c r="BE147"/>
  <c r="F92"/>
  <c r="BE152"/>
  <c r="BE137"/>
  <c r="BE143"/>
  <c r="BE145"/>
  <c r="BE146"/>
  <c r="BE148"/>
  <c r="BE151"/>
  <c r="BE153"/>
  <c r="BE155"/>
  <c i="11" r="BE135"/>
  <c r="BE142"/>
  <c r="BE152"/>
  <c r="BE175"/>
  <c r="BE177"/>
  <c r="BE187"/>
  <c r="F92"/>
  <c r="BE139"/>
  <c r="BE141"/>
  <c r="BE147"/>
  <c r="BE148"/>
  <c r="BE150"/>
  <c r="BE157"/>
  <c r="BE160"/>
  <c r="BE162"/>
  <c r="BE171"/>
  <c r="BE172"/>
  <c r="BE185"/>
  <c r="BE195"/>
  <c r="E85"/>
  <c r="J89"/>
  <c r="BE140"/>
  <c r="BE144"/>
  <c r="BE146"/>
  <c r="BE163"/>
  <c r="BE164"/>
  <c r="BE182"/>
  <c r="BE190"/>
  <c r="BE192"/>
  <c r="BE137"/>
  <c r="BE145"/>
  <c r="BE149"/>
  <c r="BE154"/>
  <c r="BE161"/>
  <c r="BE169"/>
  <c r="BE174"/>
  <c r="BE179"/>
  <c r="BE180"/>
  <c i="10" r="E85"/>
  <c r="F94"/>
  <c r="BE137"/>
  <c r="BE138"/>
  <c r="BE139"/>
  <c r="BE142"/>
  <c r="BE143"/>
  <c r="BE146"/>
  <c r="J128"/>
  <c r="BE140"/>
  <c r="BE144"/>
  <c r="BE145"/>
  <c i="9" r="J91"/>
  <c r="E124"/>
  <c r="BE141"/>
  <c r="BE151"/>
  <c r="BE139"/>
  <c r="BE146"/>
  <c r="BE147"/>
  <c r="BE148"/>
  <c r="BE150"/>
  <c r="F133"/>
  <c r="BE143"/>
  <c r="BE153"/>
  <c r="BE144"/>
  <c r="BE145"/>
  <c r="BE152"/>
  <c i="8" r="E125"/>
  <c r="F134"/>
  <c r="BE154"/>
  <c r="BE159"/>
  <c r="BE164"/>
  <c r="BE144"/>
  <c r="BE158"/>
  <c r="BE160"/>
  <c r="BE162"/>
  <c r="BE163"/>
  <c r="BE165"/>
  <c r="BE168"/>
  <c r="BE171"/>
  <c r="BE175"/>
  <c i="7" r="BK134"/>
  <c r="BK133"/>
  <c r="J133"/>
  <c r="J98"/>
  <c r="J32"/>
  <c i="8" r="BE140"/>
  <c r="BE142"/>
  <c r="BE143"/>
  <c r="BE147"/>
  <c r="BE153"/>
  <c r="J91"/>
  <c r="BE141"/>
  <c r="BE145"/>
  <c r="BE146"/>
  <c r="BE149"/>
  <c r="BE150"/>
  <c r="BE151"/>
  <c r="BE155"/>
  <c r="BE156"/>
  <c r="BE161"/>
  <c r="BE167"/>
  <c r="BE169"/>
  <c r="BE170"/>
  <c r="BE172"/>
  <c r="BE173"/>
  <c r="BE174"/>
  <c i="7" r="J91"/>
  <c r="F94"/>
  <c r="BE136"/>
  <c r="BE139"/>
  <c r="BE140"/>
  <c r="BE141"/>
  <c r="BE143"/>
  <c r="E121"/>
  <c r="BE142"/>
  <c r="BE144"/>
  <c r="BE137"/>
  <c r="BE138"/>
  <c i="6" r="J91"/>
  <c r="E128"/>
  <c r="BE150"/>
  <c r="BE152"/>
  <c r="BE158"/>
  <c r="BE165"/>
  <c r="BE143"/>
  <c r="BE145"/>
  <c r="BE147"/>
  <c r="BE149"/>
  <c r="BE151"/>
  <c r="BE155"/>
  <c r="BE156"/>
  <c r="BE157"/>
  <c r="BE160"/>
  <c r="BE163"/>
  <c r="BE170"/>
  <c r="F94"/>
  <c r="BE144"/>
  <c r="BE148"/>
  <c r="BE153"/>
  <c r="BE154"/>
  <c r="BE162"/>
  <c r="BE168"/>
  <c r="BE172"/>
  <c r="BE161"/>
  <c i="4" r="J147"/>
  <c r="J100"/>
  <c i="5" r="E85"/>
  <c r="BE158"/>
  <c r="BE167"/>
  <c r="BE169"/>
  <c r="J135"/>
  <c r="BE144"/>
  <c r="BE145"/>
  <c r="BE148"/>
  <c r="BE159"/>
  <c r="BE176"/>
  <c r="F94"/>
  <c r="BE147"/>
  <c r="BE152"/>
  <c r="BE154"/>
  <c r="BE155"/>
  <c r="BE157"/>
  <c r="BE160"/>
  <c r="BE161"/>
  <c r="BE162"/>
  <c r="BE164"/>
  <c r="BE146"/>
  <c r="BE150"/>
  <c r="BE151"/>
  <c r="BE153"/>
  <c r="BE163"/>
  <c r="BE166"/>
  <c r="BE172"/>
  <c r="BE174"/>
  <c i="4" r="F94"/>
  <c r="BE155"/>
  <c r="BE164"/>
  <c r="BE179"/>
  <c r="BE198"/>
  <c r="BE200"/>
  <c r="BE203"/>
  <c r="BE204"/>
  <c r="BE205"/>
  <c r="BE213"/>
  <c r="BE214"/>
  <c r="BE215"/>
  <c r="BE218"/>
  <c r="BE220"/>
  <c r="BE221"/>
  <c r="BE228"/>
  <c r="E85"/>
  <c r="J91"/>
  <c r="BE156"/>
  <c r="BE169"/>
  <c r="BE190"/>
  <c r="BE201"/>
  <c r="BE202"/>
  <c r="BE210"/>
  <c r="BE224"/>
  <c r="BE226"/>
  <c r="BE230"/>
  <c r="BE232"/>
  <c r="BE239"/>
  <c r="BE148"/>
  <c r="BE152"/>
  <c r="BE168"/>
  <c r="BE186"/>
  <c r="BE187"/>
  <c r="BE188"/>
  <c r="BE189"/>
  <c r="BE193"/>
  <c r="BE194"/>
  <c r="BE197"/>
  <c r="BE199"/>
  <c r="BE207"/>
  <c r="BE209"/>
  <c r="BE216"/>
  <c r="BE217"/>
  <c r="BE219"/>
  <c r="BE222"/>
  <c r="BE225"/>
  <c r="BE227"/>
  <c r="BE229"/>
  <c r="BE235"/>
  <c r="BE237"/>
  <c r="BE161"/>
  <c r="BE165"/>
  <c r="BE172"/>
  <c r="BE176"/>
  <c r="BE180"/>
  <c r="BE181"/>
  <c r="BE182"/>
  <c r="BE191"/>
  <c r="BE206"/>
  <c i="3" r="F137"/>
  <c r="BE146"/>
  <c r="BE148"/>
  <c r="BE150"/>
  <c r="BE151"/>
  <c r="BE158"/>
  <c r="BE160"/>
  <c r="BE166"/>
  <c r="BE167"/>
  <c r="BE173"/>
  <c r="BE175"/>
  <c r="BE177"/>
  <c r="BE185"/>
  <c r="BE187"/>
  <c r="BE191"/>
  <c r="BE202"/>
  <c r="BE214"/>
  <c r="BE220"/>
  <c r="BE231"/>
  <c r="BE232"/>
  <c r="BE239"/>
  <c r="BE242"/>
  <c i="2" r="BK157"/>
  <c i="3" r="E85"/>
  <c r="BE144"/>
  <c r="BE147"/>
  <c r="BE149"/>
  <c r="BE152"/>
  <c r="BE156"/>
  <c r="BE157"/>
  <c r="BE171"/>
  <c r="BE172"/>
  <c r="BE176"/>
  <c r="BE184"/>
  <c r="BE186"/>
  <c r="BE192"/>
  <c r="BE193"/>
  <c r="BE195"/>
  <c r="BE204"/>
  <c r="BE205"/>
  <c r="BE206"/>
  <c r="BE212"/>
  <c r="BE213"/>
  <c r="BE215"/>
  <c r="BE217"/>
  <c r="BE219"/>
  <c r="BE222"/>
  <c r="BE223"/>
  <c r="BE227"/>
  <c r="BE229"/>
  <c r="BE230"/>
  <c r="J91"/>
  <c r="BE154"/>
  <c r="BE161"/>
  <c r="BE162"/>
  <c r="BE181"/>
  <c r="BE182"/>
  <c r="BE188"/>
  <c r="BE196"/>
  <c r="BE198"/>
  <c r="BE203"/>
  <c r="BE208"/>
  <c r="BE210"/>
  <c r="BE211"/>
  <c r="BE216"/>
  <c r="BE218"/>
  <c r="BE224"/>
  <c r="BE235"/>
  <c r="BE236"/>
  <c r="BE237"/>
  <c r="BE143"/>
  <c r="BE145"/>
  <c r="BE153"/>
  <c r="BE155"/>
  <c r="BE163"/>
  <c r="BE164"/>
  <c r="BE165"/>
  <c r="BE168"/>
  <c r="BE169"/>
  <c r="BE170"/>
  <c r="BE174"/>
  <c r="BE179"/>
  <c r="BE180"/>
  <c r="BE189"/>
  <c r="BE194"/>
  <c r="BE197"/>
  <c r="BE199"/>
  <c r="BE200"/>
  <c r="BE201"/>
  <c r="BE209"/>
  <c r="BE221"/>
  <c r="BE225"/>
  <c r="BE228"/>
  <c r="BE233"/>
  <c r="BE234"/>
  <c r="BE238"/>
  <c i="2" r="J91"/>
  <c r="F153"/>
  <c r="BE164"/>
  <c r="BE196"/>
  <c r="BE205"/>
  <c r="BE221"/>
  <c r="BE235"/>
  <c r="BE236"/>
  <c r="BE247"/>
  <c r="BE253"/>
  <c r="BE258"/>
  <c r="BE265"/>
  <c r="BE273"/>
  <c r="BE277"/>
  <c r="BE293"/>
  <c r="BE342"/>
  <c r="BE352"/>
  <c r="BE355"/>
  <c r="BE357"/>
  <c r="BE371"/>
  <c r="BE376"/>
  <c r="BE378"/>
  <c r="BE385"/>
  <c r="BE387"/>
  <c r="BE402"/>
  <c r="BE408"/>
  <c r="BE412"/>
  <c r="BE419"/>
  <c r="BE420"/>
  <c r="BE422"/>
  <c r="BE426"/>
  <c r="BE439"/>
  <c r="BE446"/>
  <c r="BE455"/>
  <c r="BE456"/>
  <c r="BE460"/>
  <c r="BE487"/>
  <c r="BE505"/>
  <c r="BE507"/>
  <c r="BE522"/>
  <c r="BE530"/>
  <c r="BE547"/>
  <c r="BE555"/>
  <c r="BE576"/>
  <c r="BE584"/>
  <c r="BE590"/>
  <c r="BE594"/>
  <c r="BE599"/>
  <c r="BE604"/>
  <c r="BE606"/>
  <c r="BE622"/>
  <c r="BE629"/>
  <c r="BE634"/>
  <c r="BE639"/>
  <c r="BE640"/>
  <c r="BE641"/>
  <c r="BE643"/>
  <c r="BE644"/>
  <c r="BE663"/>
  <c r="BE691"/>
  <c r="BE693"/>
  <c r="BE696"/>
  <c r="BE700"/>
  <c r="BE708"/>
  <c r="BE738"/>
  <c r="BE741"/>
  <c r="BE162"/>
  <c r="BE168"/>
  <c r="BE195"/>
  <c r="BE209"/>
  <c r="BE214"/>
  <c r="BE238"/>
  <c r="BE280"/>
  <c r="BE287"/>
  <c r="BE292"/>
  <c r="BE298"/>
  <c r="BE306"/>
  <c r="BE312"/>
  <c r="BE318"/>
  <c r="BE332"/>
  <c r="BE343"/>
  <c r="BE350"/>
  <c r="BE364"/>
  <c r="BE395"/>
  <c r="BE397"/>
  <c r="BE398"/>
  <c r="BE400"/>
  <c r="BE403"/>
  <c r="BE416"/>
  <c r="BE432"/>
  <c r="BE441"/>
  <c r="BE450"/>
  <c r="BE452"/>
  <c r="BE458"/>
  <c r="BE469"/>
  <c r="BE534"/>
  <c r="BE551"/>
  <c r="BE561"/>
  <c r="BE565"/>
  <c r="BE567"/>
  <c r="BE574"/>
  <c r="BE631"/>
  <c r="BE638"/>
  <c r="BE645"/>
  <c r="BE660"/>
  <c r="BE665"/>
  <c r="BE669"/>
  <c r="BE670"/>
  <c r="BE671"/>
  <c r="BE672"/>
  <c r="BE676"/>
  <c r="BE682"/>
  <c r="BE689"/>
  <c r="BE695"/>
  <c r="BE735"/>
  <c r="BE740"/>
  <c r="BE743"/>
  <c r="E85"/>
  <c r="BE159"/>
  <c r="BE170"/>
  <c r="BE179"/>
  <c r="BE191"/>
  <c r="BE199"/>
  <c r="BE207"/>
  <c r="BE211"/>
  <c r="BE212"/>
  <c r="BE255"/>
  <c r="BE282"/>
  <c r="BE304"/>
  <c r="BE315"/>
  <c r="BE335"/>
  <c r="BE338"/>
  <c r="BE391"/>
  <c r="BE418"/>
  <c r="BE421"/>
  <c r="BE448"/>
  <c r="BE459"/>
  <c r="BE467"/>
  <c r="BE481"/>
  <c r="BE493"/>
  <c r="BE495"/>
  <c r="BE499"/>
  <c r="BE511"/>
  <c r="BE524"/>
  <c r="BE526"/>
  <c r="BE541"/>
  <c r="BE543"/>
  <c r="BE549"/>
  <c r="BE563"/>
  <c r="BE569"/>
  <c r="BE578"/>
  <c r="BE588"/>
  <c r="BE596"/>
  <c r="BE613"/>
  <c r="BE615"/>
  <c r="BE623"/>
  <c r="BE624"/>
  <c r="BE625"/>
  <c r="BE636"/>
  <c r="BE646"/>
  <c r="BE647"/>
  <c r="BE653"/>
  <c r="BE655"/>
  <c r="BE658"/>
  <c r="BE690"/>
  <c r="BE698"/>
  <c r="BE712"/>
  <c r="BE719"/>
  <c r="BE727"/>
  <c r="BE737"/>
  <c r="BE181"/>
  <c r="BE193"/>
  <c r="BE228"/>
  <c r="BE243"/>
  <c r="BE267"/>
  <c r="BE269"/>
  <c r="BE278"/>
  <c r="BE300"/>
  <c r="BE320"/>
  <c r="BE322"/>
  <c r="BE327"/>
  <c r="BE333"/>
  <c r="BE359"/>
  <c r="BE410"/>
  <c r="BE414"/>
  <c r="BE430"/>
  <c r="BE433"/>
  <c r="BE435"/>
  <c r="BE462"/>
  <c r="BE464"/>
  <c r="BE471"/>
  <c r="BE475"/>
  <c r="BE477"/>
  <c r="BE479"/>
  <c r="BE485"/>
  <c r="BE491"/>
  <c r="BE501"/>
  <c r="BE509"/>
  <c r="BE513"/>
  <c r="BE517"/>
  <c r="BE528"/>
  <c r="BE532"/>
  <c r="BE535"/>
  <c r="BE537"/>
  <c r="BE557"/>
  <c r="BE572"/>
  <c r="BE586"/>
  <c r="BE592"/>
  <c r="BE608"/>
  <c r="BE617"/>
  <c r="BE619"/>
  <c r="BE621"/>
  <c r="BE627"/>
  <c r="BE633"/>
  <c r="BE635"/>
  <c r="BE637"/>
  <c r="BE642"/>
  <c r="BE649"/>
  <c r="BE651"/>
  <c r="BE685"/>
  <c r="BE697"/>
  <c r="BE702"/>
  <c r="BE710"/>
  <c r="F39"/>
  <c i="1" r="BB96"/>
  <c i="3" r="F39"/>
  <c i="1" r="BB97"/>
  <c i="4" r="J38"/>
  <c i="1" r="AW98"/>
  <c i="5" r="F41"/>
  <c i="1" r="BD99"/>
  <c i="5" r="F38"/>
  <c i="1" r="BA99"/>
  <c i="6" r="F38"/>
  <c i="1" r="BA100"/>
  <c i="7" r="F40"/>
  <c i="1" r="BC101"/>
  <c i="8" r="F38"/>
  <c i="1" r="BA102"/>
  <c i="9" r="F39"/>
  <c i="1" r="BB103"/>
  <c i="9" r="F41"/>
  <c i="1" r="BD103"/>
  <c i="10" r="F40"/>
  <c i="1" r="BC104"/>
  <c i="12" r="F37"/>
  <c i="1" r="BB106"/>
  <c i="11" r="F36"/>
  <c i="1" r="BA105"/>
  <c i="2" r="F41"/>
  <c i="1" r="BD96"/>
  <c i="3" r="J38"/>
  <c i="1" r="AW97"/>
  <c i="4" r="F41"/>
  <c i="1" r="BD98"/>
  <c i="4" r="F38"/>
  <c i="1" r="BA98"/>
  <c i="5" r="F40"/>
  <c i="1" r="BC99"/>
  <c i="6" r="F39"/>
  <c i="1" r="BB100"/>
  <c i="7" r="F41"/>
  <c i="1" r="BD101"/>
  <c i="7" r="J110"/>
  <c r="J104"/>
  <c r="J112"/>
  <c r="F39"/>
  <c i="1" r="BB101"/>
  <c i="8" r="F40"/>
  <c i="1" r="BC102"/>
  <c i="9" r="F38"/>
  <c i="1" r="BA103"/>
  <c i="10" r="F38"/>
  <c i="1" r="BA104"/>
  <c i="12" r="F36"/>
  <c i="1" r="BA106"/>
  <c i="11" r="F38"/>
  <c i="1" r="BC105"/>
  <c i="11" r="F37"/>
  <c i="1" r="BB105"/>
  <c i="2" r="J38"/>
  <c i="1" r="AW96"/>
  <c i="3" r="F38"/>
  <c i="1" r="BA97"/>
  <c i="3" r="F41"/>
  <c i="1" r="BD97"/>
  <c i="4" r="F39"/>
  <c i="1" r="BB98"/>
  <c i="6" r="F41"/>
  <c i="1" r="BD100"/>
  <c i="6" r="F40"/>
  <c i="1" r="BC100"/>
  <c i="7" r="F38"/>
  <c i="1" r="BA101"/>
  <c i="8" r="F41"/>
  <c i="1" r="BD102"/>
  <c i="9" r="F40"/>
  <c i="1" r="BC103"/>
  <c i="9" r="J38"/>
  <c i="1" r="AW103"/>
  <c i="10" r="F41"/>
  <c i="1" r="BD104"/>
  <c i="11" r="F39"/>
  <c i="1" r="BD105"/>
  <c i="11" r="J36"/>
  <c i="1" r="AW105"/>
  <c r="AS94"/>
  <c i="2" r="F40"/>
  <c i="1" r="BC96"/>
  <c i="2" r="F38"/>
  <c i="1" r="BA96"/>
  <c i="3" r="F40"/>
  <c i="1" r="BC97"/>
  <c i="4" r="F40"/>
  <c i="1" r="BC98"/>
  <c i="5" r="F39"/>
  <c i="1" r="BB99"/>
  <c i="5" r="J38"/>
  <c i="1" r="AW99"/>
  <c i="6" r="J38"/>
  <c i="1" r="AW100"/>
  <c i="7" r="J38"/>
  <c i="1" r="AW101"/>
  <c i="8" r="J38"/>
  <c i="1" r="AW102"/>
  <c i="8" r="F39"/>
  <c i="1" r="BB102"/>
  <c i="10" r="J38"/>
  <c i="1" r="AW104"/>
  <c i="10" r="F39"/>
  <c i="1" r="BB104"/>
  <c i="12" r="F38"/>
  <c i="1" r="BC106"/>
  <c i="12" r="J36"/>
  <c i="1" r="AW106"/>
  <c i="12" r="F39"/>
  <c i="1" r="BD106"/>
  <c i="11" l="1" r="T133"/>
  <c r="T132"/>
  <c i="3" r="R141"/>
  <c r="R140"/>
  <c i="6" r="R141"/>
  <c r="R140"/>
  <c i="5" r="T142"/>
  <c r="T141"/>
  <c i="2" r="R465"/>
  <c i="12" r="BK140"/>
  <c r="J140"/>
  <c r="J100"/>
  <c i="8" r="P138"/>
  <c r="P137"/>
  <c i="1" r="AU102"/>
  <c i="6" r="P141"/>
  <c r="P140"/>
  <c i="1" r="AU100"/>
  <c i="2" r="T157"/>
  <c r="T156"/>
  <c i="12" r="T140"/>
  <c r="T134"/>
  <c i="2" r="P157"/>
  <c i="3" r="T141"/>
  <c r="T140"/>
  <c i="11" r="P133"/>
  <c r="P132"/>
  <c i="1" r="AU105"/>
  <c i="8" r="R138"/>
  <c r="R137"/>
  <c i="2" r="R157"/>
  <c r="R156"/>
  <c i="6" r="T141"/>
  <c r="T140"/>
  <c i="8" r="T138"/>
  <c r="T137"/>
  <c i="4" r="R146"/>
  <c r="R145"/>
  <c i="2" r="P465"/>
  <c i="4" r="T145"/>
  <c i="10" r="R135"/>
  <c r="R134"/>
  <c r="T135"/>
  <c r="T134"/>
  <c i="4" r="P146"/>
  <c r="P145"/>
  <c i="1" r="AU98"/>
  <c i="5" r="P142"/>
  <c r="P141"/>
  <c i="1" r="AU99"/>
  <c i="4" r="BK233"/>
  <c r="J233"/>
  <c r="J109"/>
  <c i="8" r="BK138"/>
  <c r="J138"/>
  <c r="J99"/>
  <c i="10" r="BK135"/>
  <c r="J135"/>
  <c r="J99"/>
  <c i="12" r="J141"/>
  <c r="J101"/>
  <c i="5" r="BK170"/>
  <c r="J170"/>
  <c r="J105"/>
  <c i="6" r="BK141"/>
  <c r="J141"/>
  <c r="J99"/>
  <c r="BK166"/>
  <c r="J166"/>
  <c r="J104"/>
  <c i="12" r="BK135"/>
  <c r="J135"/>
  <c r="J97"/>
  <c i="2" r="BK465"/>
  <c r="J465"/>
  <c r="J108"/>
  <c i="3" r="BK141"/>
  <c r="J141"/>
  <c r="J99"/>
  <c i="5" r="BK142"/>
  <c r="J142"/>
  <c r="J99"/>
  <c i="9" r="BK137"/>
  <c r="J137"/>
  <c r="J99"/>
  <c i="11" r="BK133"/>
  <c r="J133"/>
  <c r="J97"/>
  <c i="7" r="J33"/>
  <c r="BE110"/>
  <c r="J134"/>
  <c r="J99"/>
  <c i="2" r="J157"/>
  <c r="J99"/>
  <c i="7" r="J37"/>
  <c i="1" r="AV101"/>
  <c r="AT101"/>
  <c i="7" r="J34"/>
  <c i="1" r="AG101"/>
  <c r="BD95"/>
  <c r="BC95"/>
  <c r="AY95"/>
  <c i="7" r="F37"/>
  <c i="1" r="AZ101"/>
  <c r="BB95"/>
  <c r="AX95"/>
  <c r="BA95"/>
  <c i="2" l="1" r="P156"/>
  <c i="1" r="AU96"/>
  <c i="11" r="BK132"/>
  <c r="J132"/>
  <c r="J96"/>
  <c r="J30"/>
  <c i="3" r="BK140"/>
  <c r="J140"/>
  <c r="J98"/>
  <c r="J32"/>
  <c i="5" r="BK141"/>
  <c r="J141"/>
  <c r="J98"/>
  <c r="J32"/>
  <c i="2" r="BK156"/>
  <c r="J156"/>
  <c r="J98"/>
  <c r="J32"/>
  <c i="4" r="BK145"/>
  <c r="J145"/>
  <c r="J98"/>
  <c r="J32"/>
  <c i="12" r="BK134"/>
  <c r="J134"/>
  <c r="J96"/>
  <c r="J30"/>
  <c i="8" r="BK137"/>
  <c r="J137"/>
  <c r="J98"/>
  <c r="J32"/>
  <c i="9" r="BK136"/>
  <c r="J136"/>
  <c r="J98"/>
  <c r="J32"/>
  <c i="6" r="BK140"/>
  <c r="J140"/>
  <c r="J98"/>
  <c r="J32"/>
  <c i="10" r="BK134"/>
  <c r="J134"/>
  <c r="J98"/>
  <c r="J32"/>
  <c i="7" r="J43"/>
  <c i="1" r="AN101"/>
  <c r="BD94"/>
  <c r="W36"/>
  <c r="BA94"/>
  <c r="W33"/>
  <c i="11" r="J111"/>
  <c r="J105"/>
  <c r="J113"/>
  <c i="2" r="J133"/>
  <c r="J127"/>
  <c r="J33"/>
  <c r="J34"/>
  <c i="1" r="AG96"/>
  <c i="9" r="J113"/>
  <c r="J107"/>
  <c r="J115"/>
  <c i="1" r="BB94"/>
  <c r="W34"/>
  <c r="AU95"/>
  <c r="AU94"/>
  <c i="5" r="J118"/>
  <c r="J112"/>
  <c r="J120"/>
  <c i="12" r="J113"/>
  <c r="BE113"/>
  <c r="F35"/>
  <c i="1" r="AZ106"/>
  <c i="10" r="J111"/>
  <c r="BE111"/>
  <c r="J37"/>
  <c i="1" r="AV104"/>
  <c r="AT104"/>
  <c r="AW95"/>
  <c i="3" r="J117"/>
  <c r="J111"/>
  <c r="J33"/>
  <c r="J34"/>
  <c i="1" r="AG97"/>
  <c i="8" r="J114"/>
  <c r="BE114"/>
  <c r="J37"/>
  <c i="1" r="AV102"/>
  <c r="AT102"/>
  <c r="BC94"/>
  <c r="W35"/>
  <c i="4" r="J122"/>
  <c r="BE122"/>
  <c r="J37"/>
  <c i="1" r="AV98"/>
  <c r="AT98"/>
  <c i="6" r="J117"/>
  <c r="J111"/>
  <c r="J119"/>
  <c i="9" l="1" r="BE113"/>
  <c i="5" r="J33"/>
  <c i="11" r="J31"/>
  <c i="6" r="BE117"/>
  <c i="11" r="BE111"/>
  <c i="6" r="J33"/>
  <c i="3" r="BE117"/>
  <c i="9" r="J33"/>
  <c i="5" r="BE118"/>
  <c i="2" r="BE133"/>
  <c i="1" r="AW94"/>
  <c r="AK33"/>
  <c i="10" r="F37"/>
  <c i="1" r="AZ104"/>
  <c i="12" r="J35"/>
  <c i="1" r="AV106"/>
  <c r="AT106"/>
  <c i="8" r="F37"/>
  <c i="1" r="AZ102"/>
  <c i="4" r="F37"/>
  <c i="1" r="AZ98"/>
  <c i="11" r="F35"/>
  <c i="1" r="AZ105"/>
  <c i="5" r="J34"/>
  <c i="1" r="AG99"/>
  <c i="10" r="J105"/>
  <c r="J113"/>
  <c i="1" r="AY94"/>
  <c i="12" r="J107"/>
  <c r="J115"/>
  <c i="4" r="J116"/>
  <c r="J124"/>
  <c i="9" r="F37"/>
  <c i="1" r="AZ103"/>
  <c i="9" r="J34"/>
  <c i="1" r="AG103"/>
  <c i="3" r="J119"/>
  <c i="11" r="J32"/>
  <c i="1" r="AG105"/>
  <c i="5" r="J37"/>
  <c i="1" r="AV99"/>
  <c r="AT99"/>
  <c i="2" r="J135"/>
  <c i="3" r="J37"/>
  <c i="1" r="AV97"/>
  <c r="AT97"/>
  <c r="AX94"/>
  <c i="6" r="F37"/>
  <c i="1" r="AZ100"/>
  <c i="8" r="J108"/>
  <c r="J116"/>
  <c i="2" r="J37"/>
  <c i="1" r="AV96"/>
  <c r="AT96"/>
  <c r="AN96"/>
  <c i="6" r="J34"/>
  <c i="1" r="AG100"/>
  <c i="3" l="1" r="J43"/>
  <c i="10" r="J33"/>
  <c i="8" r="J33"/>
  <c i="4" r="J33"/>
  <c i="2" r="J43"/>
  <c i="12" r="J31"/>
  <c i="5" r="J43"/>
  <c i="1" r="AN97"/>
  <c r="AN99"/>
  <c i="11" r="J35"/>
  <c i="1" r="AV105"/>
  <c r="AT105"/>
  <c i="9" r="J37"/>
  <c i="1" r="AV103"/>
  <c r="AT103"/>
  <c i="2" r="F37"/>
  <c i="1" r="AZ96"/>
  <c i="4" r="J34"/>
  <c i="1" r="AG98"/>
  <c r="AN98"/>
  <c i="12" r="J32"/>
  <c i="1" r="AG106"/>
  <c r="AN106"/>
  <c i="3" r="F37"/>
  <c i="1" r="AZ97"/>
  <c i="10" r="J34"/>
  <c i="1" r="AG104"/>
  <c r="AN104"/>
  <c i="6" r="J37"/>
  <c i="1" r="AV100"/>
  <c r="AT100"/>
  <c i="8" r="J34"/>
  <c i="1" r="AG102"/>
  <c r="AN102"/>
  <c i="5" r="F37"/>
  <c i="1" r="AZ99"/>
  <c i="10" l="1" r="J43"/>
  <c i="6" r="J43"/>
  <c i="4" r="J43"/>
  <c i="9" r="J43"/>
  <c i="12" r="J41"/>
  <c i="11" r="J41"/>
  <c i="8" r="J43"/>
  <c i="1" r="AN103"/>
  <c r="AN105"/>
  <c r="AN100"/>
  <c r="AZ95"/>
  <c r="AV95"/>
  <c r="AT95"/>
  <c r="AG95"/>
  <c r="AG94"/>
  <c r="AG112"/>
  <c r="CD112"/>
  <c l="1" r="AN95"/>
  <c r="AG110"/>
  <c r="AV110"/>
  <c r="BY110"/>
  <c r="AZ94"/>
  <c r="AV94"/>
  <c r="AT94"/>
  <c r="AN94"/>
  <c r="AK26"/>
  <c r="AV112"/>
  <c r="BY112"/>
  <c r="AG109"/>
  <c r="AV109"/>
  <c r="BY109"/>
  <c r="AG111"/>
  <c r="CD111"/>
  <c l="1" r="CD110"/>
  <c r="CD109"/>
  <c r="AV111"/>
  <c r="BY111"/>
  <c r="AK32"/>
  <c r="AN109"/>
  <c r="AG108"/>
  <c r="AK27"/>
  <c r="AK29"/>
  <c r="AN112"/>
  <c r="AN110"/>
  <c r="W32"/>
  <c l="1" r="AK38"/>
  <c r="AN111"/>
  <c r="AN108"/>
  <c r="AN114"/>
  <c r="AG11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<sst xmlns="http://schemas.openxmlformats.org/spreadsheetml/2006/main">
  <si>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</si>
  <si>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</si>
  <si>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</si>
  <si>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</si>
  <si>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</si>
  <si>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{4109f09f-9937-4af6-bd30-630707013b46}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</si>
  <si>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</si>
  <si>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</si>
  <si>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</si>
  <si>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</si>
  <si>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</si>
  <si>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</si>
  <si>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</si>
  <si>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</si>
  <si>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ZN2023_034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</si>
  <si>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</si>
  <si>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</si>
  <si>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a MŠ Ostašov - přístavba učebny</t>
  </si>
  <si>
    <t>KSO:</t>
  </si>
  <si>
    <t>CC-CZ:</t>
  </si>
  <si>
    <t>Místo:</t>
  </si>
  <si>
    <t>Ostašov</t>
  </si>
  <si>
    <t>Datum:</t>
  </si>
  <si>
    <t>5. 6. 2023</t>
  </si>
  <si>
    <t>Zadavatel:</t>
  </si>
  <si>
    <t>IČ:</t>
  </si>
  <si>
    <t>Statutární město Liberec</t>
  </si>
  <si>
    <t>DIČ:</t>
  </si>
  <si>
    <t>Uchazeč:</t>
  </si>
  <si>
    <t>Vyplň údaj</t>
  </si>
  <si>
    <t>Projektant:</t>
  </si>
  <si>
    <t>Projektový atelier DAVID</t>
  </si>
  <si>
    <t>True</t>
  </si>
  <si>
    <t>Zpracovatel:</t>
  </si>
  <si>
    <t>Projektový atelier DAVID - Bc. Zuzana Kosáková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</si>
  <si>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</si>
  <si>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</si>
  <si>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</si>
  <si>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</si>
  <si>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</si>
  <si>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</si>
  <si>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</si>
  <si>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</si>
  <si>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</si>
  <si>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</si>
  <si>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</si>
  <si>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</si>
  <si>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</si>
  <si>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</si>
  <si>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</si>
  <si>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</si>
  <si>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</si>
  <si>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</si>
  <si>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</si>
  <si>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</si>
  <si>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</si>
  <si>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</si>
  <si>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</si>
  <si>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</si>
  <si>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</si>
  <si>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</si>
  <si>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</si>
  <si>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</si>
  <si>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</si>
  <si>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</si>
  <si>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</si>
  <si>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</si>
  <si>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</si>
  <si>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</si>
  <si>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</si>
  <si>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</si>
  <si>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</si>
  <si>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</si>
  <si>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</si>
  <si>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</si>
  <si>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</si>
  <si>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</si>
  <si>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</si>
  <si>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</si>
  <si>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</si>
  <si>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</si>
  <si>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</si>
  <si>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SO 701</t>
  </si>
  <si>
    <t>Přístavba</t>
  </si>
  <si>
    <t>STA</t>
  </si>
  <si>
    <t>1</t>
  </si>
  <si>
    <t>{fbecc280-3464-400f-8fbf-608e97d7d069}</t>
  </si>
  <si>
    <t>2</t>
  </si>
  <si>
    <t>/</t>
  </si>
  <si>
    <t>SO 701_01</t>
  </si>
  <si>
    <t>Stavební část</t>
  </si>
  <si>
    <t>Soupis</t>
  </si>
  <si>
    <t>{af9fe126-c544-40e4-9e7c-11377f18f357}</t>
  </si>
  <si>
    <t>SO 701_02</t>
  </si>
  <si>
    <t>Rozvody elektro</t>
  </si>
  <si>
    <t>{597c8a01-d9e9-4c70-a1b5-dafe49581bef}</t>
  </si>
  <si>
    <t>SO 701_03</t>
  </si>
  <si>
    <t>ZTI</t>
  </si>
  <si>
    <t>{5ee51ac4-e78c-4280-9e76-d407cf504329}</t>
  </si>
  <si>
    <t>SO 701_04</t>
  </si>
  <si>
    <t>UT</t>
  </si>
  <si>
    <t>{40662856-3e81-4d10-9a49-26d1a1f04c35}</t>
  </si>
  <si>
    <t>SO 701_05</t>
  </si>
  <si>
    <t>VZT</t>
  </si>
  <si>
    <t>{d7c7297c-60c7-4f7e-b61b-ae0a708f2531}</t>
  </si>
  <si>
    <t>SO 701_06</t>
  </si>
  <si>
    <t>Svítidla</t>
  </si>
  <si>
    <t>{f0767900-0461-4db4-b823-7dc8ca1a0e15}</t>
  </si>
  <si>
    <t>SO 701_07</t>
  </si>
  <si>
    <t>Slaboproud - DATA</t>
  </si>
  <si>
    <t>{9b132323-0bb6-415e-9808-ad84439fe9fc}</t>
  </si>
  <si>
    <t>SO 701_08</t>
  </si>
  <si>
    <t>Slaboproud - ZVONEK</t>
  </si>
  <si>
    <t>{bd920dd7-b859-44f1-a1fb-3e03a0ccbb25}</t>
  </si>
  <si>
    <t>SO 701_09</t>
  </si>
  <si>
    <t>Slaboproud - SPOLEČNÉ ROZVODY</t>
  </si>
  <si>
    <t>{2b5456e8-676a-4da5-9ae0-fbe5f2fb1da7}</t>
  </si>
  <si>
    <t>SO 802</t>
  </si>
  <si>
    <t>Zenová zahrada</t>
  </si>
  <si>
    <t>{ab5ca631-7912-4e7e-9f44-a13c138c65b6}</t>
  </si>
  <si>
    <t>SO 900</t>
  </si>
  <si>
    <t>Vícerozpočtové náklady</t>
  </si>
  <si>
    <t>{581a2b4a-9617-452f-a6ab-8f9fc811d732}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</si>
  <si>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</si>
  <si>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</si>
  <si>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</si>
  <si>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</si>
  <si>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</si>
  <si>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</si>
  <si>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</si>
  <si>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</si>
  <si>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</si>
  <si>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</si>
  <si>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</si>
  <si>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SO 701 - Přístavba</t>
  </si>
  <si>
    <t>Soupis:</t>
  </si>
  <si>
    <t>SO 701_01 - Stavební část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</si>
  <si>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</si>
  <si>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</si>
  <si>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</si>
  <si>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</si>
  <si>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</si>
  <si>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</si>
  <si>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</si>
  <si>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</si>
  <si>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</si>
  <si>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</si>
  <si>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</si>
  <si>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</si>
  <si>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</si>
  <si>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</si>
  <si>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</si>
  <si>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</si>
  <si>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</si>
  <si>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</si>
  <si>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</si>
  <si>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727 - Zdravotechnika - požární ochrana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</si>
  <si>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</si>
  <si>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</si>
  <si>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</si>
  <si>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</si>
  <si>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</si>
  <si>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</si>
  <si>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</si>
  <si>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</si>
  <si>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</si>
  <si>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</si>
  <si>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</si>
  <si>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</si>
  <si>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</si>
  <si>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</si>
  <si>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</si>
  <si>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</si>
  <si>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</si>
  <si>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</si>
  <si>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</si>
  <si>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</si>
  <si>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</si>
  <si>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</si>
  <si>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</si>
  <si>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</si>
  <si>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</si>
  <si>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</si>
  <si>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</si>
  <si>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</si>
  <si>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</si>
  <si>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</si>
  <si>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</si>
  <si>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</si>
  <si>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</si>
  <si>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</si>
  <si>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</si>
  <si>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</si>
  <si>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</si>
  <si>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</si>
  <si>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</si>
  <si>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</si>
  <si>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</si>
  <si>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</si>
  <si>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2023 01</t>
  </si>
  <si>
    <t>4</t>
  </si>
  <si>
    <t>-1545212301</t>
  </si>
  <si>
    <t>VV</t>
  </si>
  <si>
    <t>zrušení stávajícího okapového chodníku</t>
  </si>
  <si>
    <t xml:space="preserve">10,05  "měřeno digit.</t>
  </si>
  <si>
    <t>113106271</t>
  </si>
  <si>
    <t>Rozebrání dlažeb vozovek ze zámkové dlažby s ložem z kameniva strojně pl přes 50 do 200 m2</t>
  </si>
  <si>
    <t>-1738964404</t>
  </si>
  <si>
    <t>65,7</t>
  </si>
  <si>
    <t>3</t>
  </si>
  <si>
    <t>113107152</t>
  </si>
  <si>
    <t>Odstranění podkladu z kameniva těženého tl přes 100 do 200 mm strojně pl přes 50 do 200 m2</t>
  </si>
  <si>
    <t>-264726028</t>
  </si>
  <si>
    <t>10,05</t>
  </si>
  <si>
    <t>Součet</t>
  </si>
  <si>
    <t>113202111</t>
  </si>
  <si>
    <t>Vytrhání obrub krajníků obrubníků stojatých</t>
  </si>
  <si>
    <t>m</t>
  </si>
  <si>
    <t>-885284996</t>
  </si>
  <si>
    <t xml:space="preserve">8,25*3    "u zámkové dlažby</t>
  </si>
  <si>
    <t>5</t>
  </si>
  <si>
    <t>132212131</t>
  </si>
  <si>
    <t>Hloubení nezapažených rýh šířky do 800 mm v soudržných horninách třídy těžitelnosti I skupiny 3 ručně</t>
  </si>
  <si>
    <t>m3</t>
  </si>
  <si>
    <t>1233367443</t>
  </si>
  <si>
    <t>(2,64+6,85+4,39)*0,6*(1,84+0,1-0,34)</t>
  </si>
  <si>
    <t>(6,5+3,39)*0,6*(1,34+0,1-0,34)-1,7*0,16*(1,34+0,1-0,34)</t>
  </si>
  <si>
    <t>5,83*0,5*(1,34+0,1-0,03)</t>
  </si>
  <si>
    <t>2,675*0,5*(1,84+0,1-0,59)</t>
  </si>
  <si>
    <t>2,673*0,5*(2,34+0,1-0,84)</t>
  </si>
  <si>
    <t>Mezisoučet</t>
  </si>
  <si>
    <t xml:space="preserve">27,607*0,3   "příplatek k množství za svahování</t>
  </si>
  <si>
    <t>6</t>
  </si>
  <si>
    <t>139001101</t>
  </si>
  <si>
    <t>Příplatek za ztížení vykopávky v blízkosti podzemního vedení</t>
  </si>
  <si>
    <t>1740234617</t>
  </si>
  <si>
    <t xml:space="preserve">35,886*0,2   "cca 20%</t>
  </si>
  <si>
    <t>7</t>
  </si>
  <si>
    <t>162751117</t>
  </si>
  <si>
    <t>Vodorovné přemístění přes 9 000 do 10000 m výkopku/sypaniny z horniny třídy těžitelnosti I skupiny 1 až 3</t>
  </si>
  <si>
    <t>1364428961</t>
  </si>
  <si>
    <t xml:space="preserve">-27,607*0,3   "příplatek k množství za svahování</t>
  </si>
  <si>
    <t>8</t>
  </si>
  <si>
    <t>162751119</t>
  </si>
  <si>
    <t>Příplatek k vodorovnému přemístění výkopku/sypaniny z horniny třídy těžitelnosti I skupiny 1 až 3 ZKD 1000 m přes 10000 m</t>
  </si>
  <si>
    <t>492376256</t>
  </si>
  <si>
    <t xml:space="preserve">19,325*5   "odvoz do 15-ti km</t>
  </si>
  <si>
    <t>9</t>
  </si>
  <si>
    <t>171201231</t>
  </si>
  <si>
    <t>Poplatek za uložení zeminy a kamení na recyklační skládce (skládkovné) kód odpadu 17 05 04</t>
  </si>
  <si>
    <t>t</t>
  </si>
  <si>
    <t>-1746681533</t>
  </si>
  <si>
    <t>19,325*1,9</t>
  </si>
  <si>
    <t>10</t>
  </si>
  <si>
    <t>171251201</t>
  </si>
  <si>
    <t>Uložení sypaniny na skládky nebo meziskládky</t>
  </si>
  <si>
    <t>-915709797</t>
  </si>
  <si>
    <t>11</t>
  </si>
  <si>
    <t>174111101</t>
  </si>
  <si>
    <t>Zásyp jam, šachet rýh nebo kolem objektů sypaninou se zhutněním ručně</t>
  </si>
  <si>
    <t>637555958</t>
  </si>
  <si>
    <t>Zakládání</t>
  </si>
  <si>
    <t>12</t>
  </si>
  <si>
    <t>271532212</t>
  </si>
  <si>
    <t>Podsyp pod základové konstrukce se zhutněním z hrubého kameniva frakce 16 až 32 mm</t>
  </si>
  <si>
    <t>-1616055178</t>
  </si>
  <si>
    <t xml:space="preserve">6,9*6,1*0,1  "pod desku</t>
  </si>
  <si>
    <t xml:space="preserve">(5,83+5,345)*(0,5+0,1*2)*0,1    "pod pasy zídky</t>
  </si>
  <si>
    <t xml:space="preserve">(2,65+6,85+7,78+4,8)*(0,6+0,1*2)*0,1    "pod pasy přístavby</t>
  </si>
  <si>
    <t>1,85*(0,44+0,1*2)*0,1</t>
  </si>
  <si>
    <t>13</t>
  </si>
  <si>
    <t>273313511</t>
  </si>
  <si>
    <t>Základové desky z betonu tř. C 12/15</t>
  </si>
  <si>
    <t>-1661979359</t>
  </si>
  <si>
    <t>7,5*6,5*0,05*1,15</t>
  </si>
  <si>
    <t>14</t>
  </si>
  <si>
    <t>273321511</t>
  </si>
  <si>
    <t>Základové desky ze ŽB bez zvýšených nároků na prostředí tř. C 25/30</t>
  </si>
  <si>
    <t>-1746738325</t>
  </si>
  <si>
    <t>7,5*6,5*0,15</t>
  </si>
  <si>
    <t>273351121</t>
  </si>
  <si>
    <t>Zřízení bednění základových desek</t>
  </si>
  <si>
    <t>-691989208</t>
  </si>
  <si>
    <t>(7,5+6,5)*2*(0,15+0,05)</t>
  </si>
  <si>
    <t>16</t>
  </si>
  <si>
    <t>273351122</t>
  </si>
  <si>
    <t>Odstranění bednění základových desek</t>
  </si>
  <si>
    <t>931772547</t>
  </si>
  <si>
    <t>17</t>
  </si>
  <si>
    <t>273362021</t>
  </si>
  <si>
    <t>Výztuž základových desek svařovanými sítěmi Kari</t>
  </si>
  <si>
    <t>-1795053091</t>
  </si>
  <si>
    <t xml:space="preserve">7,5*6,5/6*1,25*32,39/1000*2   "kari 8/150/150</t>
  </si>
  <si>
    <t>18</t>
  </si>
  <si>
    <t>274313611</t>
  </si>
  <si>
    <t>Základové pásy z betonu tř. C 16/20</t>
  </si>
  <si>
    <t>605954264</t>
  </si>
  <si>
    <t xml:space="preserve">(5,83+5,345)*(0,5+0,1*2)*0,05   "pod pasy zídky</t>
  </si>
  <si>
    <t>(2,65+6,85+7,78+4,8)*(0,6+0,1*2)*0,05"pod pasy přístavby</t>
  </si>
  <si>
    <t>1,85*(0,44+0,1*2)*0,05</t>
  </si>
  <si>
    <t xml:space="preserve">1,333*0,15   "příplatek k množství za lití do země</t>
  </si>
  <si>
    <t>19</t>
  </si>
  <si>
    <t>274321511</t>
  </si>
  <si>
    <t>Základové pasy ze ŽB bez zvýšených nároků na prostředí tř. C 25/30</t>
  </si>
  <si>
    <t>1283584263</t>
  </si>
  <si>
    <t>(2,64+6,85+4,39)*0,6*(1,84-1,34)</t>
  </si>
  <si>
    <t>(6,5+3,39)*0,6*(1,34-0,84)-1,7*0,16*(1,34-0,84)</t>
  </si>
  <si>
    <t>5,83*0,5*(1,34-1,09)</t>
  </si>
  <si>
    <t>2,675*0,5*(1,84-1,59)</t>
  </si>
  <si>
    <t>2,673*0,5*(2,34-2,09)</t>
  </si>
  <si>
    <t>20</t>
  </si>
  <si>
    <t>274351121</t>
  </si>
  <si>
    <t>Zřízení bednění základových pasů rovného</t>
  </si>
  <si>
    <t>-1127625453</t>
  </si>
  <si>
    <t>(2,64+6,85+4,39)*2*(1,84-1,34)</t>
  </si>
  <si>
    <t>(6,5+3,39)*2*(1,34-0,84)</t>
  </si>
  <si>
    <t>5,83*2*(1,34-1,09)</t>
  </si>
  <si>
    <t>2,675*2*(1,84-1,59)</t>
  </si>
  <si>
    <t>2,673*2*(2,34-2,09)</t>
  </si>
  <si>
    <t>274351122</t>
  </si>
  <si>
    <t>Odstranění bednění základových pasů rovného</t>
  </si>
  <si>
    <t>363385655</t>
  </si>
  <si>
    <t>22</t>
  </si>
  <si>
    <t>274361821</t>
  </si>
  <si>
    <t>Výztuž základových pasů betonářskou ocelí 10 505 (R)</t>
  </si>
  <si>
    <t>-337593339</t>
  </si>
  <si>
    <t xml:space="preserve">8,392*0,1   "předpokládané vyztužení 100 kg / m3</t>
  </si>
  <si>
    <t>23</t>
  </si>
  <si>
    <t>279113142</t>
  </si>
  <si>
    <t>Základová zeď tl přes 150 do 200 mm z tvárnic ztraceného bednění včetně výplně z betonu tř. C 20/25</t>
  </si>
  <si>
    <t>1103005539</t>
  </si>
  <si>
    <t>2,303*2*(1,09-0,03)</t>
  </si>
  <si>
    <t>1,75*(1,59-0,59)</t>
  </si>
  <si>
    <t>3,42*(2,09-0,84)</t>
  </si>
  <si>
    <t>24</t>
  </si>
  <si>
    <t>279113144</t>
  </si>
  <si>
    <t>Základová zeď tl přes 250 do 300 mm z tvárnic ztraceného bednění včetně výplně z betonu tř. C 20/25</t>
  </si>
  <si>
    <t>1147233217</t>
  </si>
  <si>
    <t>(6,35+3,75)*(0,84-0,34)</t>
  </si>
  <si>
    <t>(0,5+3,75+6,6+2,5)*(1,34-0,34)</t>
  </si>
  <si>
    <t>25</t>
  </si>
  <si>
    <t>279361821</t>
  </si>
  <si>
    <t>Výztuž základových zdí nosných betonářskou ocelí 10 505</t>
  </si>
  <si>
    <t>-1607742386</t>
  </si>
  <si>
    <t>předpokládané vyztužení 80 kg / m3</t>
  </si>
  <si>
    <t>10,907*0,2*0,08</t>
  </si>
  <si>
    <t>18,4*0,3*0,08</t>
  </si>
  <si>
    <t>Svislé a kompletní konstrukce</t>
  </si>
  <si>
    <t>26</t>
  </si>
  <si>
    <t>3111012.R1</t>
  </si>
  <si>
    <t>Vytvoření prostupů v základových pasech osazením vložek z trub, dílců, tvarovek</t>
  </si>
  <si>
    <t>-562158987</t>
  </si>
  <si>
    <t xml:space="preserve">0,75   "jako chránička v prostupech</t>
  </si>
  <si>
    <t>27</t>
  </si>
  <si>
    <t>M</t>
  </si>
  <si>
    <t>28614153</t>
  </si>
  <si>
    <t>trubka kanalizační PP korugovaná DN 300x6000mm s hrdlem SN10</t>
  </si>
  <si>
    <t>897216026</t>
  </si>
  <si>
    <t>0,75*1,1 'Přepočtené koeficientem množství</t>
  </si>
  <si>
    <t>28</t>
  </si>
  <si>
    <t>311232014</t>
  </si>
  <si>
    <t>Zdivo nosné z cihel plných lícových P 60 dl 290 mm P60 na MVC včetně spárování</t>
  </si>
  <si>
    <t>1907503675</t>
  </si>
  <si>
    <t>zídky</t>
  </si>
  <si>
    <t>2,303*0,3*(0,72+0,33)*2</t>
  </si>
  <si>
    <t>-2,303*0,3*0,3*2</t>
  </si>
  <si>
    <t>5,17*((0,72+0,775+1,08)/3)*0,3</t>
  </si>
  <si>
    <t>-1,53*0,3</t>
  </si>
  <si>
    <t>29</t>
  </si>
  <si>
    <t>311270331</t>
  </si>
  <si>
    <t>Zdivo z vápenopískových přesných plných tvárnic 7DF přes P15 do P25 tl 200 mm</t>
  </si>
  <si>
    <t>-10581418</t>
  </si>
  <si>
    <t>(6,3+2,5+6,5)*(3,06+0,19)</t>
  </si>
  <si>
    <t>30</t>
  </si>
  <si>
    <t>311279126</t>
  </si>
  <si>
    <t>Zakládací vrstva vápenopískového zdiva tloušťky 200 mm z tepelněizolačních tvárnic</t>
  </si>
  <si>
    <t>-42316320</t>
  </si>
  <si>
    <t>(6,3+2,5+6,5)</t>
  </si>
  <si>
    <t>31</t>
  </si>
  <si>
    <t>311321411</t>
  </si>
  <si>
    <t>Nosná zeď ze ŽB tř. C 25/30 bez výztuže</t>
  </si>
  <si>
    <t>-934201301</t>
  </si>
  <si>
    <t>(6,3+0,6*2)*0,2*4,8</t>
  </si>
  <si>
    <t>-6,3*2,7*0,2</t>
  </si>
  <si>
    <t>32</t>
  </si>
  <si>
    <t>311351121</t>
  </si>
  <si>
    <t>Zřízení oboustranného bednění nosných nadzákladových zdí</t>
  </si>
  <si>
    <t>1320352882</t>
  </si>
  <si>
    <t>(6,3+0,6*2)*2*4,8+4,8*0,2*2</t>
  </si>
  <si>
    <t>(6,3+2,7*2)*0,2</t>
  </si>
  <si>
    <t>33</t>
  </si>
  <si>
    <t>311351122</t>
  </si>
  <si>
    <t>Odstranění oboustranného bednění nosných nadzákladových zdí</t>
  </si>
  <si>
    <t>7399533</t>
  </si>
  <si>
    <t>34</t>
  </si>
  <si>
    <t>311361821</t>
  </si>
  <si>
    <t>Výztuž nosných zdí betonářskou ocelí 10 505</t>
  </si>
  <si>
    <t>240185233</t>
  </si>
  <si>
    <t xml:space="preserve">3,798*0,12   "předpokládané množství 120 kg / m3</t>
  </si>
  <si>
    <t>35</t>
  </si>
  <si>
    <t>313278002</t>
  </si>
  <si>
    <t>Zdivo obkladové z cihel vápenopískových plných nebarvených dl 240 mm na M5 tl 115 mm</t>
  </si>
  <si>
    <t>1315993936</t>
  </si>
  <si>
    <t xml:space="preserve">6,3*0,72   "parapet resp. nika pro radiátory</t>
  </si>
  <si>
    <t>36</t>
  </si>
  <si>
    <t>317322511</t>
  </si>
  <si>
    <t>Římsy nebo žlabové římsy ze ŽB tř. C 25/30</t>
  </si>
  <si>
    <t>-2054798541</t>
  </si>
  <si>
    <t>betonová deska na zídce</t>
  </si>
  <si>
    <t>2,303*0,075*0,3*2</t>
  </si>
  <si>
    <t>5,17*0,075*0,3</t>
  </si>
  <si>
    <t>37</t>
  </si>
  <si>
    <t>317351105</t>
  </si>
  <si>
    <t>Zřízení bednění říms a žlabových říms v do 6 m</t>
  </si>
  <si>
    <t>152836701</t>
  </si>
  <si>
    <t>2,303*0,075*2*2</t>
  </si>
  <si>
    <t>5,17*0,075*2</t>
  </si>
  <si>
    <t>38</t>
  </si>
  <si>
    <t>317351106</t>
  </si>
  <si>
    <t>Odstranění bednění říms a žlabových říms v do 6 m</t>
  </si>
  <si>
    <t>-292356978</t>
  </si>
  <si>
    <t>39</t>
  </si>
  <si>
    <t>317362021</t>
  </si>
  <si>
    <t>Výztuž překladů a říms svařovanými sítěmi Kari</t>
  </si>
  <si>
    <t>-1353242452</t>
  </si>
  <si>
    <t>2,303*0,3/6*18,47*2/1000*2</t>
  </si>
  <si>
    <t>5,17*0,3/6*18,47*2/1000</t>
  </si>
  <si>
    <t>40</t>
  </si>
  <si>
    <t>342271531.R1</t>
  </si>
  <si>
    <t>Příčka z vápenopískových přesných plných tvárnic 5DF přes P15 do P25 tl 150 mm - AKU</t>
  </si>
  <si>
    <t>129570050</t>
  </si>
  <si>
    <t xml:space="preserve">(0,8+1,8)*1,1   "zazdívka po ubouraném okně a parapetu</t>
  </si>
  <si>
    <t>41</t>
  </si>
  <si>
    <t>342279113</t>
  </si>
  <si>
    <t>Zakládací vrstva příček tl 115 mm z vápenopískových vyrovnávacích tvárnic</t>
  </si>
  <si>
    <t>-620687566</t>
  </si>
  <si>
    <t xml:space="preserve">6,3   "niky pro radiátory</t>
  </si>
  <si>
    <t>0,25*2</t>
  </si>
  <si>
    <t>42</t>
  </si>
  <si>
    <t>342279124</t>
  </si>
  <si>
    <t>Zakládací vrstva příček tl 150 mm z vápenopískových izolačních tvárnic</t>
  </si>
  <si>
    <t>-943609768</t>
  </si>
  <si>
    <t xml:space="preserve">1,1   "zazdívka po ubouraném okně a parapetu</t>
  </si>
  <si>
    <t>43</t>
  </si>
  <si>
    <t>342291121</t>
  </si>
  <si>
    <t>Ukotvení příček k cihelným konstrukcím plochými kotvami</t>
  </si>
  <si>
    <t>-1126928118</t>
  </si>
  <si>
    <t xml:space="preserve">(1,8+0,8)*2   "zazdívka stáv. okna</t>
  </si>
  <si>
    <t xml:space="preserve">(0,72+0,123)*6   "parapet</t>
  </si>
  <si>
    <t xml:space="preserve">3,42*2   "kotvení zdiva ke stáv.obj.</t>
  </si>
  <si>
    <t xml:space="preserve">1,25*4   "atika k beton. nosníku a ke stáv. obj.</t>
  </si>
  <si>
    <t>44</t>
  </si>
  <si>
    <t>311113152</t>
  </si>
  <si>
    <t>Nosná zeď tl přes 150 do 200 mm z hladkých tvárnic ztraceného bednění včetně výplně z betonu tř. C 25/30</t>
  </si>
  <si>
    <t>-515891190</t>
  </si>
  <si>
    <t>atika</t>
  </si>
  <si>
    <t>(6,3+2,5+6,5)*1,25</t>
  </si>
  <si>
    <t>45</t>
  </si>
  <si>
    <t>345361821</t>
  </si>
  <si>
    <t>Výztuž zídek atikových, parapetních, schodišťových a zábradelních betonářskou ocelí 10 505</t>
  </si>
  <si>
    <t>-215627457</t>
  </si>
  <si>
    <t xml:space="preserve">(6,3+2,5+6,5)*1,25*0,2*0,08   "předpokládané vyztužení 80 kg / m3</t>
  </si>
  <si>
    <t>46</t>
  </si>
  <si>
    <t>348101110</t>
  </si>
  <si>
    <t>Osazení vrat nebo vrátek k oplocení na sloupky zděné nebo betonové pl do 2 m2</t>
  </si>
  <si>
    <t>kus</t>
  </si>
  <si>
    <t>-1621800924</t>
  </si>
  <si>
    <t xml:space="preserve">1   "Z03</t>
  </si>
  <si>
    <t>47</t>
  </si>
  <si>
    <t>159450_Z03</t>
  </si>
  <si>
    <t>branka atyp. plotová jednokřídlá 900x1050mm (37,5 kg) - vč. PÚ, kování, pantů, apod. - dle specifikace v PD ozn. Z03</t>
  </si>
  <si>
    <t>-555310499</t>
  </si>
  <si>
    <t>Vodorovné konstrukce</t>
  </si>
  <si>
    <t>48</t>
  </si>
  <si>
    <t>417321515</t>
  </si>
  <si>
    <t>Ztužující pásy a věnce ze ŽB tř. C 25/30</t>
  </si>
  <si>
    <t>165099239</t>
  </si>
  <si>
    <t xml:space="preserve">1,26*0,3   "nové zdivo</t>
  </si>
  <si>
    <t>1,76*0,3</t>
  </si>
  <si>
    <t xml:space="preserve">1,5*0,3   "stáv. obj.</t>
  </si>
  <si>
    <t>49</t>
  </si>
  <si>
    <t>417351115</t>
  </si>
  <si>
    <t>Zřízení bednění ztužujících věnců</t>
  </si>
  <si>
    <t>-1792913737</t>
  </si>
  <si>
    <t xml:space="preserve">1,26/0,2*0,3*2   "nové zdivo</t>
  </si>
  <si>
    <t>1,76/0,2*0,3*2</t>
  </si>
  <si>
    <t xml:space="preserve">1,5/0,2*0,3*2   "stáv. obj.</t>
  </si>
  <si>
    <t>50</t>
  </si>
  <si>
    <t>417351116</t>
  </si>
  <si>
    <t>Odstranění bednění ztužujících věnců</t>
  </si>
  <si>
    <t>1504783419</t>
  </si>
  <si>
    <t>51</t>
  </si>
  <si>
    <t>417361821</t>
  </si>
  <si>
    <t>Výztuž ztužujících pásů a věnců betonářskou ocelí 10 505</t>
  </si>
  <si>
    <t>1912568832</t>
  </si>
  <si>
    <t xml:space="preserve">1,356*0,08   "předpokládané vyztužení 80 kg / m3</t>
  </si>
  <si>
    <t>52</t>
  </si>
  <si>
    <t>451577777</t>
  </si>
  <si>
    <t>Podklad nebo lože pod dlažbu vodorovný nebo do sklonu 1:5 z kameniva těženého tl přes 30 do 100 mm</t>
  </si>
  <si>
    <t>215382338</t>
  </si>
  <si>
    <t xml:space="preserve">11,4*0,4   "okapový chodník</t>
  </si>
  <si>
    <t>Úpravy povrchů, podlahy a osazování výplní</t>
  </si>
  <si>
    <t>53</t>
  </si>
  <si>
    <t>612131100</t>
  </si>
  <si>
    <t>Vápenný postřik vnitřních stěn nanášený ručně</t>
  </si>
  <si>
    <t>-1143040098</t>
  </si>
  <si>
    <t>(7,1+6,3)*2*3,7</t>
  </si>
  <si>
    <t>-6,3*2,7</t>
  </si>
  <si>
    <t>54</t>
  </si>
  <si>
    <t>612311141</t>
  </si>
  <si>
    <t>Vápenná omítka štuková dvouvrstvá vnitřních stěn nanášená ručně</t>
  </si>
  <si>
    <t>1041640014</t>
  </si>
  <si>
    <t>55</t>
  </si>
  <si>
    <t>612311191</t>
  </si>
  <si>
    <t>Příplatek k vápenné omítce vnitřních stěn za každých dalších 5 mm tloušťky ručně</t>
  </si>
  <si>
    <t>1989594818</t>
  </si>
  <si>
    <t xml:space="preserve">4,9*3,7    "stáv.obj. větší tl.</t>
  </si>
  <si>
    <t>56</t>
  </si>
  <si>
    <t>612315111</t>
  </si>
  <si>
    <t>Vápenná hladká omítka rýh ve stěnách š do 150 mm</t>
  </si>
  <si>
    <t>269567712</t>
  </si>
  <si>
    <t xml:space="preserve">2*3,7*0,15   "rýhy pro svedení ÚT</t>
  </si>
  <si>
    <t>57</t>
  </si>
  <si>
    <t>612325225</t>
  </si>
  <si>
    <t>Vápenocementová štuková omítka malých ploch přes 1 do 4 m2 na stěnách</t>
  </si>
  <si>
    <t>484049541</t>
  </si>
  <si>
    <t>omítka zazdívky okna vč. parapetu - stáv. budova</t>
  </si>
  <si>
    <t xml:space="preserve">1    "1,1x(1,8+0,8)</t>
  </si>
  <si>
    <t>58</t>
  </si>
  <si>
    <t>612325302</t>
  </si>
  <si>
    <t>Vápenocementová štuková omítka ostění nebo nadpraží</t>
  </si>
  <si>
    <t>548963292</t>
  </si>
  <si>
    <t xml:space="preserve">0,28*(2,6*2+0,9)   "spojovací dveře</t>
  </si>
  <si>
    <t>59</t>
  </si>
  <si>
    <t>612325416</t>
  </si>
  <si>
    <t>Oprava vnitřní vápenocementové hladké omítky stěn v rozsahu plochy do 10 % s celoplošným přeštukováním</t>
  </si>
  <si>
    <t>894889878</t>
  </si>
  <si>
    <t xml:space="preserve">20   "stěna ve stáv. obj. přiléhající k přístavbě - předpokládané množství</t>
  </si>
  <si>
    <t>60</t>
  </si>
  <si>
    <t>622142001</t>
  </si>
  <si>
    <t>Potažení vnějších stěn sklovláknitým pletivem vtlačeným do tenkovrstvé hmoty</t>
  </si>
  <si>
    <t>106827047</t>
  </si>
  <si>
    <t>(2,303+0,2)*2*0,3*2</t>
  </si>
  <si>
    <t xml:space="preserve">1,54*2+0,35*0,2*2   "měřeno digitálně</t>
  </si>
  <si>
    <t>61</t>
  </si>
  <si>
    <t>622151021</t>
  </si>
  <si>
    <t>Penetrační akrylátový nátěr vnějších mozaikových tenkovrstvých omítek stěn</t>
  </si>
  <si>
    <t>-1781686645</t>
  </si>
  <si>
    <t>fasáda</t>
  </si>
  <si>
    <t>4,05+0,85+2,1+2,25</t>
  </si>
  <si>
    <t>62</t>
  </si>
  <si>
    <t>622211041</t>
  </si>
  <si>
    <t>Montáž kontaktního zateplení vnějších stěn lepením a mechanickým kotvením polystyrénových desek do betonu a zdiva tl přes 160 do 200 mm</t>
  </si>
  <si>
    <t>-2008222434</t>
  </si>
  <si>
    <t>(6,615+7,93+7,13+2,615)*(4,76+0,4)</t>
  </si>
  <si>
    <t>63</t>
  </si>
  <si>
    <t>28375954</t>
  </si>
  <si>
    <t>deska EPS 70 fasádní λ=0,039 tl 200mm</t>
  </si>
  <si>
    <t>-1180429846</t>
  </si>
  <si>
    <t>108,326*1,05 'Přepočtené koeficientem množství</t>
  </si>
  <si>
    <t>64</t>
  </si>
  <si>
    <t>622511112</t>
  </si>
  <si>
    <t>Tenkovrstvá akrylátová mozaiková střednězrnná omítka vnějších stěn</t>
  </si>
  <si>
    <t>-1812872234</t>
  </si>
  <si>
    <t>65</t>
  </si>
  <si>
    <t>629135102</t>
  </si>
  <si>
    <t>Vyrovnávací vrstva pod klempířské prvky z MC š přes 150 do 300 mm</t>
  </si>
  <si>
    <t>1022469779</t>
  </si>
  <si>
    <t>6,3</t>
  </si>
  <si>
    <t>66</t>
  </si>
  <si>
    <t>629991011</t>
  </si>
  <si>
    <t>Zakrytí výplní otvorů a svislých ploch fólií přilepenou lepící páskou</t>
  </si>
  <si>
    <t>-1053919076</t>
  </si>
  <si>
    <t>6,3*2,7*2</t>
  </si>
  <si>
    <t>0,9*2,6*2</t>
  </si>
  <si>
    <t>67</t>
  </si>
  <si>
    <t>632441220</t>
  </si>
  <si>
    <t>Potěr anhydritový samonivelační litý C25 přes 45 do 50 mm</t>
  </si>
  <si>
    <t>1306443774</t>
  </si>
  <si>
    <t xml:space="preserve">43,69   "1.01</t>
  </si>
  <si>
    <t xml:space="preserve">1,1*0,28   "vstup do stáv. budovy</t>
  </si>
  <si>
    <t>68</t>
  </si>
  <si>
    <t>632441292</t>
  </si>
  <si>
    <t>Příplatek k anhydritovému samonivelačnímu litému potěru C25 ZKD 5 mm tl</t>
  </si>
  <si>
    <t>2119319629</t>
  </si>
  <si>
    <t xml:space="preserve">43,998*2   "tl. 60mm</t>
  </si>
  <si>
    <t>69</t>
  </si>
  <si>
    <t>632481213</t>
  </si>
  <si>
    <t>Separační vrstva z PE fólie</t>
  </si>
  <si>
    <t>-2005773131</t>
  </si>
  <si>
    <t>70</t>
  </si>
  <si>
    <t>634112123</t>
  </si>
  <si>
    <t>Obvodová dilatace podlahovým páskem z pěnového PE s fólií mezi stěnou a mazaninou nebo potěrem v 80 mm</t>
  </si>
  <si>
    <t>-1829621958</t>
  </si>
  <si>
    <t xml:space="preserve">(7,1+6,3)*2   "1.01</t>
  </si>
  <si>
    <t>71</t>
  </si>
  <si>
    <t>637211131</t>
  </si>
  <si>
    <t>Okapový chodník z betonových dlaždic tl 40 mm do kameniva</t>
  </si>
  <si>
    <t>972558079</t>
  </si>
  <si>
    <t>11,4*0,4</t>
  </si>
  <si>
    <t>72</t>
  </si>
  <si>
    <t>637211911</t>
  </si>
  <si>
    <t>Příplatek k okapovém chodníku za zalévání spár asfaltem podél budovy</t>
  </si>
  <si>
    <t>658953719</t>
  </si>
  <si>
    <t>73</t>
  </si>
  <si>
    <t>637311122</t>
  </si>
  <si>
    <t>Okapový chodník z betonových chodníkových obrubníků stojatých lože beton</t>
  </si>
  <si>
    <t>-676837539</t>
  </si>
  <si>
    <t xml:space="preserve">7,25+3,15   "nový</t>
  </si>
  <si>
    <t xml:space="preserve">1,0  "úprava stávajícího</t>
  </si>
  <si>
    <t>Ostatní konstrukce a práce, bourání</t>
  </si>
  <si>
    <t>74</t>
  </si>
  <si>
    <t>916991121</t>
  </si>
  <si>
    <t>Lože pod obrubníky, krajníky nebo obruby z dlažebních kostek z betonu prostého</t>
  </si>
  <si>
    <t>1173422110</t>
  </si>
  <si>
    <t xml:space="preserve">11,4*0,2*0,15   "okapový chodník</t>
  </si>
  <si>
    <t>75</t>
  </si>
  <si>
    <t>919726121</t>
  </si>
  <si>
    <t>Geotextilie pro ochranu, separaci a filtraci netkaná měrná hm do 200 g/m2</t>
  </si>
  <si>
    <t>-342445247</t>
  </si>
  <si>
    <t>76</t>
  </si>
  <si>
    <t>941211111</t>
  </si>
  <si>
    <t>Montáž lešení řadového rámového lehkého zatížení do 200 kg/m2 š od 0,6 do 0,9 m v do 10 m</t>
  </si>
  <si>
    <t>1432274999</t>
  </si>
  <si>
    <t>(7,5+10,0+8,0+3,2)*5,5</t>
  </si>
  <si>
    <t>77</t>
  </si>
  <si>
    <t>941211211</t>
  </si>
  <si>
    <t>Příplatek k lešení řadovému rámovému lehkému š 0,9 m v přes 10 do 25 m za první a ZKD den použití</t>
  </si>
  <si>
    <t>1922683783</t>
  </si>
  <si>
    <t xml:space="preserve">157,85*30*3   "předpokládaná doba použití 3 měsíce</t>
  </si>
  <si>
    <t>78</t>
  </si>
  <si>
    <t>941211312</t>
  </si>
  <si>
    <t>Odborná prohlídka lešení řadového rámového lehkého s podlahami zatížení do 200 kg/m2 š od 0,6 do 0,9 m v do 25 m pl do 500 m2 zakrytého sítí</t>
  </si>
  <si>
    <t>-1408181395</t>
  </si>
  <si>
    <t xml:space="preserve">3   "předpokládaná doba použití 3 měsíce</t>
  </si>
  <si>
    <t>79</t>
  </si>
  <si>
    <t>941211811</t>
  </si>
  <si>
    <t>Demontáž lešení řadového rámového lehkého zatížení do 200 kg/m2 š od 0,6 do 0,9 m v do 10 m</t>
  </si>
  <si>
    <t>1654076620</t>
  </si>
  <si>
    <t>80</t>
  </si>
  <si>
    <t>944511111</t>
  </si>
  <si>
    <t>Montáž ochranné sítě z textilie z umělých vláken</t>
  </si>
  <si>
    <t>1061772309</t>
  </si>
  <si>
    <t>81</t>
  </si>
  <si>
    <t>944511211</t>
  </si>
  <si>
    <t>Příplatek k ochranné síti za první a ZKD den použití</t>
  </si>
  <si>
    <t>662322184</t>
  </si>
  <si>
    <t>82</t>
  </si>
  <si>
    <t>944511811</t>
  </si>
  <si>
    <t>Demontáž ochranné sítě z textilie z umělých vláken</t>
  </si>
  <si>
    <t>-1420185895</t>
  </si>
  <si>
    <t>83</t>
  </si>
  <si>
    <t>949101111</t>
  </si>
  <si>
    <t>Lešení pomocné pro objekty pozemních staveb s lešeňovou podlahou v do 1,9 m zatížení do 150 kg/m2</t>
  </si>
  <si>
    <t>-1733961282</t>
  </si>
  <si>
    <t xml:space="preserve">4,5*1,0   "stáv. obj.</t>
  </si>
  <si>
    <t>84</t>
  </si>
  <si>
    <t>952901111</t>
  </si>
  <si>
    <t>Vyčištění budov bytové a občanské výstavby při výšce podlaží do 4 m</t>
  </si>
  <si>
    <t>1594389945</t>
  </si>
  <si>
    <t xml:space="preserve">20   "stáv. obj.</t>
  </si>
  <si>
    <t>85</t>
  </si>
  <si>
    <t>953961214</t>
  </si>
  <si>
    <t>Kotvy chemickou patronou M 16 hl 125 mm do betonu, ŽB nebo kamene s vyvrtáním otvoru</t>
  </si>
  <si>
    <t>-1826471091</t>
  </si>
  <si>
    <t>4*7</t>
  </si>
  <si>
    <t>86</t>
  </si>
  <si>
    <t>953965131</t>
  </si>
  <si>
    <t>Kotevní šroub pro chemické kotvy M 16 dl 190 mm</t>
  </si>
  <si>
    <t>-627328945</t>
  </si>
  <si>
    <t>87</t>
  </si>
  <si>
    <t>962032230</t>
  </si>
  <si>
    <t>Bourání zdiva z cihel pálených nebo vápenopískových na MV nebo MVC do 1 m3</t>
  </si>
  <si>
    <t>-2143710663</t>
  </si>
  <si>
    <t>1,1*0,38*0,8*2</t>
  </si>
  <si>
    <t>88</t>
  </si>
  <si>
    <t>966080103</t>
  </si>
  <si>
    <t>Bourání kontaktního zateplení z polystyrenových desek tl přes 60 do 120 mm</t>
  </si>
  <si>
    <t>-117694801</t>
  </si>
  <si>
    <t xml:space="preserve">(5,5+0,6)*3,8-1,1*1,8*2    "stáv.obj.</t>
  </si>
  <si>
    <t xml:space="preserve">5,5*0,3   "atika</t>
  </si>
  <si>
    <t>89</t>
  </si>
  <si>
    <t>968062355</t>
  </si>
  <si>
    <t>Vybourání dřevěných rámů oken dvojitých včetně křídel pl do 2 m2</t>
  </si>
  <si>
    <t>589530862</t>
  </si>
  <si>
    <t>1,1*1,8*2</t>
  </si>
  <si>
    <t>90</t>
  </si>
  <si>
    <t>977151112</t>
  </si>
  <si>
    <t>Jádrové vrty diamantovými korunkami do stavebních materiálů D přes 35 do 40 mm</t>
  </si>
  <si>
    <t>1454235443</t>
  </si>
  <si>
    <t xml:space="preserve">2*0,28   "pro ÚT</t>
  </si>
  <si>
    <t xml:space="preserve">2*0,28   "pro vodu</t>
  </si>
  <si>
    <t xml:space="preserve">2*0,2   "pro vodu</t>
  </si>
  <si>
    <t>91</t>
  </si>
  <si>
    <t>977151129</t>
  </si>
  <si>
    <t>Jádrové vrty diamantovými korunkami do stavebních materiálů D přes 300 do 350 mm</t>
  </si>
  <si>
    <t>-315304375</t>
  </si>
  <si>
    <t xml:space="preserve">2*0,2   "VZT</t>
  </si>
  <si>
    <t>92</t>
  </si>
  <si>
    <t>977332112</t>
  </si>
  <si>
    <t>Frézování drážek ve stěnách z cihel do 50x50 mm</t>
  </si>
  <si>
    <t>1762246712</t>
  </si>
  <si>
    <t xml:space="preserve">2*3,7   "rýhy pro svedení ÚT</t>
  </si>
  <si>
    <t>93</t>
  </si>
  <si>
    <t>985331213</t>
  </si>
  <si>
    <t>Dodatečné vlepování betonářské výztuže D 12 mm do chemické malty včetně vyvrtání otvoru</t>
  </si>
  <si>
    <t>1985480678</t>
  </si>
  <si>
    <t>(5,0/0,5+2)*0,3</t>
  </si>
  <si>
    <t>94</t>
  </si>
  <si>
    <t>13021013</t>
  </si>
  <si>
    <t>tyč ocelová kruhová žebírková DIN 488 jakost B500B (10 505) výztuž do betonu D 12mm</t>
  </si>
  <si>
    <t>-1919339475</t>
  </si>
  <si>
    <t>(5,0/0,5+2)*(0,3+0,5)*0,89/1000</t>
  </si>
  <si>
    <t>0,009*1,1 'Přepočtené koeficientem množství</t>
  </si>
  <si>
    <t>95</t>
  </si>
  <si>
    <t>985331912</t>
  </si>
  <si>
    <t>Příplatek k dodatečnému vlepování betonářské výztuže za délku do 1 m jednotlivě</t>
  </si>
  <si>
    <t>-442100912</t>
  </si>
  <si>
    <t>96</t>
  </si>
  <si>
    <t>993111111</t>
  </si>
  <si>
    <t>Dovoz a odvoz lešení řadového do 10 km včetně naložení a složení</t>
  </si>
  <si>
    <t>-227665733</t>
  </si>
  <si>
    <t>997</t>
  </si>
  <si>
    <t>Přesun sutě</t>
  </si>
  <si>
    <t>97</t>
  </si>
  <si>
    <t>997013151</t>
  </si>
  <si>
    <t>Vnitrostaveništní doprava suti a vybouraných hmot pro budovy v do 6 m s omezením mechanizace</t>
  </si>
  <si>
    <t>1150161624</t>
  </si>
  <si>
    <t>98</t>
  </si>
  <si>
    <t>997013501</t>
  </si>
  <si>
    <t>Odvoz suti a vybouraných hmot na skládku nebo meziskládku do 1 km se složením</t>
  </si>
  <si>
    <t>-1084003950</t>
  </si>
  <si>
    <t>99</t>
  </si>
  <si>
    <t>997013509</t>
  </si>
  <si>
    <t>Příplatek k odvozu suti a vybouraných hmot na skládku ZKD 1 km přes 1 km</t>
  </si>
  <si>
    <t>1222375159</t>
  </si>
  <si>
    <t>51,633*14 'Přepočtené koeficientem množství</t>
  </si>
  <si>
    <t>100</t>
  </si>
  <si>
    <t>997013871</t>
  </si>
  <si>
    <t>Poplatek za uložení stavebního odpadu na recyklační skládce (skládkovné) směsného stavebního a demoličního kód odpadu 17 09 04</t>
  </si>
  <si>
    <t>143569513</t>
  </si>
  <si>
    <t>998</t>
  </si>
  <si>
    <t>Přesun hmot</t>
  </si>
  <si>
    <t>101</t>
  </si>
  <si>
    <t>998017001</t>
  </si>
  <si>
    <t>Přesun hmot s omezením mechanizace pro budovy v do 6 m</t>
  </si>
  <si>
    <t>712754688</t>
  </si>
  <si>
    <t>PSV</t>
  </si>
  <si>
    <t>Práce a dodávky PSV</t>
  </si>
  <si>
    <t>711</t>
  </si>
  <si>
    <t>Izolace proti vodě, vlhkosti a plynům</t>
  </si>
  <si>
    <t>102</t>
  </si>
  <si>
    <t>711111001</t>
  </si>
  <si>
    <t>Provedení izolace proti zemní vlhkosti vodorovné za studena nátěrem penetračním</t>
  </si>
  <si>
    <t>-1846267749</t>
  </si>
  <si>
    <t>7,5*6,5</t>
  </si>
  <si>
    <t>103</t>
  </si>
  <si>
    <t>11163150</t>
  </si>
  <si>
    <t>lak penetrační asfaltový</t>
  </si>
  <si>
    <t>-1821109519</t>
  </si>
  <si>
    <t>48,75*0,0003 'Přepočtené koeficientem množství</t>
  </si>
  <si>
    <t>104</t>
  </si>
  <si>
    <t>711112001</t>
  </si>
  <si>
    <t>Provedení izolace proti zemní vlhkosti svislé za studena nátěrem penetračním</t>
  </si>
  <si>
    <t>1062270246</t>
  </si>
  <si>
    <t>105</t>
  </si>
  <si>
    <t>998298946</t>
  </si>
  <si>
    <t>18,4*0,00034 'Přepočtené koeficientem množství</t>
  </si>
  <si>
    <t>106</t>
  </si>
  <si>
    <t>711141559</t>
  </si>
  <si>
    <t>Provedení izolace proti zemní vlhkosti pásy přitavením vodorovné NAIP</t>
  </si>
  <si>
    <t>1510104782</t>
  </si>
  <si>
    <t>107</t>
  </si>
  <si>
    <t>62832134</t>
  </si>
  <si>
    <t>pás asfaltový natavitelný oxidovaný tl 4,0mm typu V60 S40 s vložkou ze skleněné rohože, s jemnozrnným minerálním posypem</t>
  </si>
  <si>
    <t>-74520599</t>
  </si>
  <si>
    <t>48,75*1,158 'Přepočtené koeficientem množství</t>
  </si>
  <si>
    <t>108</t>
  </si>
  <si>
    <t>711142559</t>
  </si>
  <si>
    <t>Provedení izolace proti zemní vlhkosti pásy přitavením svislé NAIP</t>
  </si>
  <si>
    <t>1475804792</t>
  </si>
  <si>
    <t>109</t>
  </si>
  <si>
    <t>-925425355</t>
  </si>
  <si>
    <t>18,4*1,164 'Přepočtené koeficientem množství</t>
  </si>
  <si>
    <t>110</t>
  </si>
  <si>
    <t>711161273</t>
  </si>
  <si>
    <t>Provedení izolace proti zemní vlhkosti svislé z nopové fólie</t>
  </si>
  <si>
    <t>2112149409</t>
  </si>
  <si>
    <t>111</t>
  </si>
  <si>
    <t>28323006</t>
  </si>
  <si>
    <t>fólie profilovaná (nopová) drenážní HDPE s nakašírovanou filtrační textilií s výškou nopů 8mm</t>
  </si>
  <si>
    <t>399206285</t>
  </si>
  <si>
    <t>18,4*1,15 'Přepočtené koeficientem množství</t>
  </si>
  <si>
    <t>112</t>
  </si>
  <si>
    <t>998711101</t>
  </si>
  <si>
    <t>Přesun hmot tonážní pro izolace proti vodě, vlhkosti a plynům v objektech v do 6 m</t>
  </si>
  <si>
    <t>263673679</t>
  </si>
  <si>
    <t>712</t>
  </si>
  <si>
    <t>Povlakové krytiny</t>
  </si>
  <si>
    <t>113</t>
  </si>
  <si>
    <t>712331111</t>
  </si>
  <si>
    <t>Provedení povlakové krytiny střech do 10° podkladní vrstvy pásy na sucho samolepící</t>
  </si>
  <si>
    <t>-403772739</t>
  </si>
  <si>
    <t xml:space="preserve">7,9*7,1   </t>
  </si>
  <si>
    <t xml:space="preserve">(6,58+7,1+6,3+2,58+0,5)*0,9   "atika</t>
  </si>
  <si>
    <t>114</t>
  </si>
  <si>
    <t>62866281</t>
  </si>
  <si>
    <t>pás asfaltový samolepicí modifikovaný SBS tl 3,0mm s vložkou ze skleněné tkaniny se spalitelnou fólií nebo jemnozrnným minerálním posypem nebo textilií na horním povrchu</t>
  </si>
  <si>
    <t>-1145061674</t>
  </si>
  <si>
    <t>76,844*1,1655 'Přepočtené koeficientem množství</t>
  </si>
  <si>
    <t>115</t>
  </si>
  <si>
    <t>712363001</t>
  </si>
  <si>
    <t>Provedení povlakové krytiny střech do 10° termoplastickou fólií PVC rozvinutím a natažením v ploše</t>
  </si>
  <si>
    <t>-1618387777</t>
  </si>
  <si>
    <t xml:space="preserve">(6,58+7,1+6,3+2,58+0,5)*(0,65+0,75)/2   "atika</t>
  </si>
  <si>
    <t>116</t>
  </si>
  <si>
    <t>28342411</t>
  </si>
  <si>
    <t>fólie hydroizolační střešní mPVC s nakašírovaným PES rounem určená k lepení tl 1,5mm (účinná tloušťka)</t>
  </si>
  <si>
    <t>642948650</t>
  </si>
  <si>
    <t>72,232*1,15 'Přepočtené koeficientem množství</t>
  </si>
  <si>
    <t>117</t>
  </si>
  <si>
    <t>712363116</t>
  </si>
  <si>
    <t>Provedení povlakové krytiny střech do 10° zaizolování prostupů kruhového průřezu D přes 300 do 500 mm</t>
  </si>
  <si>
    <t>-1421809440</t>
  </si>
  <si>
    <t xml:space="preserve">1   "VZT</t>
  </si>
  <si>
    <t>118</t>
  </si>
  <si>
    <t>712391171</t>
  </si>
  <si>
    <t>Provedení povlakové krytiny střech do 10° podkladní textilní vrstvy</t>
  </si>
  <si>
    <t>-2007432545</t>
  </si>
  <si>
    <t>119</t>
  </si>
  <si>
    <t>69311169</t>
  </si>
  <si>
    <t>geotextilie PP s ÚV stabilizací 200g/m2</t>
  </si>
  <si>
    <t>1431874023</t>
  </si>
  <si>
    <t>56,09*1,2 'Přepočtené koeficientem množství</t>
  </si>
  <si>
    <t>120</t>
  </si>
  <si>
    <t>1018117160</t>
  </si>
  <si>
    <t>121</t>
  </si>
  <si>
    <t>69311172</t>
  </si>
  <si>
    <t>geotextilie PP s ÚV stabilizací 300g/m2</t>
  </si>
  <si>
    <t>-427057917</t>
  </si>
  <si>
    <t>72,232*1,2 'Přepočtené koeficientem množství</t>
  </si>
  <si>
    <t>122</t>
  </si>
  <si>
    <t>712391172</t>
  </si>
  <si>
    <t>Provedení povlakové krytiny střech do 10° ochranné textilní vrstvy</t>
  </si>
  <si>
    <t>-707043792</t>
  </si>
  <si>
    <t>123</t>
  </si>
  <si>
    <t>1162646946</t>
  </si>
  <si>
    <t>124</t>
  </si>
  <si>
    <t>712771333</t>
  </si>
  <si>
    <t>Provedení hydroakumulační vrstvy z nopových fólií s přesahem vegetační střechy sklon do 5°</t>
  </si>
  <si>
    <t>-751825283</t>
  </si>
  <si>
    <t xml:space="preserve">43,37  "měřeno digitálně</t>
  </si>
  <si>
    <t>125</t>
  </si>
  <si>
    <t>69334012</t>
  </si>
  <si>
    <t>fólie profilovaná (nopová) perforovaná HDPE s hydroakumulační a drenážní funkcí do vegetačních střech s výškou nopů 80mm</t>
  </si>
  <si>
    <t>879996680</t>
  </si>
  <si>
    <t>43,37*1,1 'Přepočtené koeficientem množství</t>
  </si>
  <si>
    <t>126</t>
  </si>
  <si>
    <t>712771411</t>
  </si>
  <si>
    <t>Provedení vegetační vrstvy ze substrátu tl přes 100 do 200 mm vegetační střechy sklon do 5°</t>
  </si>
  <si>
    <t>-1216169470</t>
  </si>
  <si>
    <t xml:space="preserve">35,72   "měřeno digitálně</t>
  </si>
  <si>
    <t>127</t>
  </si>
  <si>
    <t>10321001</t>
  </si>
  <si>
    <t>substrát vegetačních střech extenzivní suchomilných rostlin</t>
  </si>
  <si>
    <t>-1292448758</t>
  </si>
  <si>
    <t>35,72*0,125 'Přepočtené koeficientem množství</t>
  </si>
  <si>
    <t>128</t>
  </si>
  <si>
    <t>712771521</t>
  </si>
  <si>
    <t>Položení vegetační nebo trávníkové rohože vegetační střechy sklon do 5°</t>
  </si>
  <si>
    <t>1964055460</t>
  </si>
  <si>
    <t>129</t>
  </si>
  <si>
    <t>69334504</t>
  </si>
  <si>
    <t>koberec rozchodníkový vegetačních střech</t>
  </si>
  <si>
    <t>579670417</t>
  </si>
  <si>
    <t>35,72*1,05 'Přepočtené koeficientem množství</t>
  </si>
  <si>
    <t>130</t>
  </si>
  <si>
    <t>712771601</t>
  </si>
  <si>
    <t>Provedení ochranných pásů z praného říčního kameniva šířky do 500 mm</t>
  </si>
  <si>
    <t>-324437305</t>
  </si>
  <si>
    <t>43,37</t>
  </si>
  <si>
    <t>-35,72</t>
  </si>
  <si>
    <t>131</t>
  </si>
  <si>
    <t>58337401</t>
  </si>
  <si>
    <t>kamenivo dekorační (kačírek) frakce 8/16</t>
  </si>
  <si>
    <t>-396845965</t>
  </si>
  <si>
    <t>7,65*1,6524 'Přepočtené koeficientem množství</t>
  </si>
  <si>
    <t>132</t>
  </si>
  <si>
    <t>712771613</t>
  </si>
  <si>
    <t>Osazení ochranné kačírkové lišty navařením na hydroizolaci</t>
  </si>
  <si>
    <t>-622098089</t>
  </si>
  <si>
    <t>4,42</t>
  </si>
  <si>
    <t xml:space="preserve">24,16   "měřeno digitálně</t>
  </si>
  <si>
    <t>133</t>
  </si>
  <si>
    <t>69334040</t>
  </si>
  <si>
    <t>lišta kačírková výška 130mm Al</t>
  </si>
  <si>
    <t>1819523902</t>
  </si>
  <si>
    <t>28,58*1,1 'Přepočtené koeficientem množství</t>
  </si>
  <si>
    <t>134</t>
  </si>
  <si>
    <t>998712101</t>
  </si>
  <si>
    <t>Přesun hmot tonážní tonážní pro krytiny povlakové v objektech v do 6 m</t>
  </si>
  <si>
    <t>978116303</t>
  </si>
  <si>
    <t>713</t>
  </si>
  <si>
    <t>Izolace tepelné</t>
  </si>
  <si>
    <t>135</t>
  </si>
  <si>
    <t>713121111</t>
  </si>
  <si>
    <t>Montáž izolace tepelné podlah volně kladenými rohožemi, pásy, dílci, deskami 1 vrstva</t>
  </si>
  <si>
    <t>195605067</t>
  </si>
  <si>
    <t>136</t>
  </si>
  <si>
    <t>28372312</t>
  </si>
  <si>
    <t>deska EPS 100 pro konstrukce s běžným zatížením λ=0,037 tl 120mm</t>
  </si>
  <si>
    <t>161178773</t>
  </si>
  <si>
    <t>43,998*1,05 'Přepočtené koeficientem množství</t>
  </si>
  <si>
    <t>137</t>
  </si>
  <si>
    <t>713123212</t>
  </si>
  <si>
    <t>Montáž tepelné izolace z XPS tepelně izolačního systému základové desky svisle 1 vrstva přes 100 do 200 mm</t>
  </si>
  <si>
    <t>-1808747203</t>
  </si>
  <si>
    <t>(6,4+3,25)*0,5</t>
  </si>
  <si>
    <t>(0,5+3,75+6,55+2,5)*1,0</t>
  </si>
  <si>
    <t>138</t>
  </si>
  <si>
    <t>28376459</t>
  </si>
  <si>
    <t>deska XPS hrana polodrážková a hladký povrch 500kPa tl 140mm</t>
  </si>
  <si>
    <t>40645855</t>
  </si>
  <si>
    <t>18,125*1,1 'Přepočtené koeficientem množství</t>
  </si>
  <si>
    <t>139</t>
  </si>
  <si>
    <t>713131141</t>
  </si>
  <si>
    <t>Montáž izolace tepelné stěn a základů lepením celoplošně rohoží, pásů, dílců, desek</t>
  </si>
  <si>
    <t>-1078165735</t>
  </si>
  <si>
    <t xml:space="preserve">(6,58+7,1+6,3+2,58+0,5)*(0,55+0,8)/2   "atika</t>
  </si>
  <si>
    <t>140</t>
  </si>
  <si>
    <t>28376421</t>
  </si>
  <si>
    <t>deska XPS hrana polodrážková a hladký povrch 300kPA tl 80mm</t>
  </si>
  <si>
    <t>1389454862</t>
  </si>
  <si>
    <t>15,566*1,08 'Přepočtené koeficientem množství</t>
  </si>
  <si>
    <t>141</t>
  </si>
  <si>
    <t>713141136</t>
  </si>
  <si>
    <t>Montáž izolace tepelné střech plochých lepené za studena nízkoexpanzní (PUR) pěnou 1 vrstva desek</t>
  </si>
  <si>
    <t>263977302</t>
  </si>
  <si>
    <t>142</t>
  </si>
  <si>
    <t>28372326</t>
  </si>
  <si>
    <t>deska EPS 150 pro konstrukce s vysokým zatížením λ=0,035</t>
  </si>
  <si>
    <t>1112527994</t>
  </si>
  <si>
    <t xml:space="preserve">7,9*7,1*(0,16+0,285)/2   </t>
  </si>
  <si>
    <t>12,48*1,08 'Přepočtené koeficientem množství</t>
  </si>
  <si>
    <t>143</t>
  </si>
  <si>
    <t>-187525016</t>
  </si>
  <si>
    <t>144</t>
  </si>
  <si>
    <t>28375912</t>
  </si>
  <si>
    <t>deska EPS 150 pro konstrukce s vysokým zatížením λ=0,035 tl 80mm</t>
  </si>
  <si>
    <t>-341064464</t>
  </si>
  <si>
    <t>56,09*1,08 'Přepočtené koeficientem množství</t>
  </si>
  <si>
    <t>145</t>
  </si>
  <si>
    <t>998713101</t>
  </si>
  <si>
    <t>Přesun hmot tonážní pro izolace tepelné v objektech v do 6 m</t>
  </si>
  <si>
    <t>977872636</t>
  </si>
  <si>
    <t>727</t>
  </si>
  <si>
    <t>Zdravotechnika - požární ochrana</t>
  </si>
  <si>
    <t>146</t>
  </si>
  <si>
    <t>7272220.R1</t>
  </si>
  <si>
    <t>Protipožární manžeta prostupu plastového potrubí bez izolace D 32 mm stěnou požární odolnost - dle specifikace v PD</t>
  </si>
  <si>
    <t>-464513593</t>
  </si>
  <si>
    <t xml:space="preserve">2   "ÚT</t>
  </si>
  <si>
    <t xml:space="preserve">2   "voda do stáv. budovy</t>
  </si>
  <si>
    <t xml:space="preserve">2   "voda přes fasádu</t>
  </si>
  <si>
    <t>741</t>
  </si>
  <si>
    <t>Elektroinstalace - silnoproud</t>
  </si>
  <si>
    <t>147</t>
  </si>
  <si>
    <t>741920114</t>
  </si>
  <si>
    <t>Ucpávka prostupu tmelem kabelové chráničky D přes 30 do 40 mm stěnou požární odolnost - dle specifikace v PD</t>
  </si>
  <si>
    <t>2076976931</t>
  </si>
  <si>
    <t xml:space="preserve">1+1   "1x svazek ELE-SIL, 1x svazek ELE-SLB</t>
  </si>
  <si>
    <t>148</t>
  </si>
  <si>
    <t>998741101</t>
  </si>
  <si>
    <t>Přesun hmot tonážní pro silnoproud v objektech v do 6 m</t>
  </si>
  <si>
    <t>2127406735</t>
  </si>
  <si>
    <t>751</t>
  </si>
  <si>
    <t>Vzduchotechnika</t>
  </si>
  <si>
    <t>149</t>
  </si>
  <si>
    <t>7515811.R1</t>
  </si>
  <si>
    <t>Ochrana prostupu VZT střechou resp. stěnou požární odolonost - dle specifikace v PD</t>
  </si>
  <si>
    <t>547983089</t>
  </si>
  <si>
    <t>0,5*0,5*2</t>
  </si>
  <si>
    <t>150</t>
  </si>
  <si>
    <t>7515811_Z02</t>
  </si>
  <si>
    <t>Kryt potrubí VZT - dle specifikace v PD ozn. Z02</t>
  </si>
  <si>
    <t>kpl.</t>
  </si>
  <si>
    <t>-850170616</t>
  </si>
  <si>
    <t xml:space="preserve">1   "Z02</t>
  </si>
  <si>
    <t>151</t>
  </si>
  <si>
    <t>998751101</t>
  </si>
  <si>
    <t>Přesun hmot tonážní pro vzduchotechniku v objektech výšky do 12 m</t>
  </si>
  <si>
    <t>208919926</t>
  </si>
  <si>
    <t>762</t>
  </si>
  <si>
    <t>Konstrukce tesařské</t>
  </si>
  <si>
    <t>152</t>
  </si>
  <si>
    <t>762332635</t>
  </si>
  <si>
    <t>Montáž vázaných kcí krovů pravidelných z lepených hranolů průřezové pl přes 450 cm2</t>
  </si>
  <si>
    <t>-1371434728</t>
  </si>
  <si>
    <t xml:space="preserve">7,5*7   "220/340mm GL 24H</t>
  </si>
  <si>
    <t>153</t>
  </si>
  <si>
    <t>61223210</t>
  </si>
  <si>
    <t>hranol konstrukční BSH vrstvený lepený pohledový</t>
  </si>
  <si>
    <t>-959870912</t>
  </si>
  <si>
    <t xml:space="preserve">7,5*7*0,22*0,34   "220/340mm GL 24H</t>
  </si>
  <si>
    <t>3,927*1,05 'Přepočtené koeficientem množství</t>
  </si>
  <si>
    <t>154</t>
  </si>
  <si>
    <t>762341260</t>
  </si>
  <si>
    <t>Montáž bednění střech rovných a šikmých sklonu do 60° z palubek</t>
  </si>
  <si>
    <t>1644078848</t>
  </si>
  <si>
    <t>prkna na P+D dle skladby v PD</t>
  </si>
  <si>
    <t>7,9*7,1</t>
  </si>
  <si>
    <t>-(7,9-2,6)*(7,1-6,6)</t>
  </si>
  <si>
    <t>155</t>
  </si>
  <si>
    <t>61189995</t>
  </si>
  <si>
    <t>palubky podlahové smrk tl 24mm A/B</t>
  </si>
  <si>
    <t>-539212308</t>
  </si>
  <si>
    <t>53,44*1,1 'Přepočtené koeficientem množství</t>
  </si>
  <si>
    <t>156</t>
  </si>
  <si>
    <t>762361313</t>
  </si>
  <si>
    <t>Konstrukční a vyrovnávací vrstva pod klempířské prvky (atiky) z desek dřevoštěpkových tl 25 mm</t>
  </si>
  <si>
    <t>1530284016</t>
  </si>
  <si>
    <t xml:space="preserve">11,95   "měřeno digitálně</t>
  </si>
  <si>
    <t>157</t>
  </si>
  <si>
    <t>762395000</t>
  </si>
  <si>
    <t>Spojovací prostředky krovů, bednění, laťování, nadstřešních konstrukcí</t>
  </si>
  <si>
    <t>-68244660</t>
  </si>
  <si>
    <t>4,123</t>
  </si>
  <si>
    <t>1,475</t>
  </si>
  <si>
    <t>11,95*0,025</t>
  </si>
  <si>
    <t>158</t>
  </si>
  <si>
    <t>998762101</t>
  </si>
  <si>
    <t>Přesun hmot tonážní pro kce tesařské v objektech v do 6 m</t>
  </si>
  <si>
    <t>-441258532</t>
  </si>
  <si>
    <t>764</t>
  </si>
  <si>
    <t>Konstrukce klempířské</t>
  </si>
  <si>
    <t>159</t>
  </si>
  <si>
    <t>7640019.R1</t>
  </si>
  <si>
    <t>Napojení klempířských konstrukcí na stávající délky spoje do 0,5 m - vč. dodávky mat. a úpravy po rozebrání</t>
  </si>
  <si>
    <t>soub.</t>
  </si>
  <si>
    <t>-1386965367</t>
  </si>
  <si>
    <t>160</t>
  </si>
  <si>
    <t>764002841</t>
  </si>
  <si>
    <t>Demontáž oplechování horních ploch zdí a nadezdívek do suti</t>
  </si>
  <si>
    <t>531692455</t>
  </si>
  <si>
    <t xml:space="preserve">5,5+0,5      "atika</t>
  </si>
  <si>
    <t>161</t>
  </si>
  <si>
    <t>764002851</t>
  </si>
  <si>
    <t>Demontáž oplechování parapetů do suti</t>
  </si>
  <si>
    <t>-1147659641</t>
  </si>
  <si>
    <t>1,1*2</t>
  </si>
  <si>
    <t>162</t>
  </si>
  <si>
    <t>764011441_K02</t>
  </si>
  <si>
    <t>Podkladní plech z PZ plechu pro hřebeny, nároží, úžlabí nebo okapové hrany tl 1,0 mm rš 140 mm</t>
  </si>
  <si>
    <t>920343631</t>
  </si>
  <si>
    <t>163</t>
  </si>
  <si>
    <t>764011442_K04</t>
  </si>
  <si>
    <t>Podkladní plech z PZ plechu pro hřebeny, nároží, úžlabí nebo okapové hrany tl 1,0 mm rš 170 mm - dle specifikace v PD ozn. K04</t>
  </si>
  <si>
    <t>-1129665720</t>
  </si>
  <si>
    <t>164</t>
  </si>
  <si>
    <t>764222402_K02</t>
  </si>
  <si>
    <t xml:space="preserve">Oplechování štítu závětrnou lištou z Al plechu rš 215 mm - dle specifikace v PD ozn. K02 </t>
  </si>
  <si>
    <t>-821562376</t>
  </si>
  <si>
    <t>165</t>
  </si>
  <si>
    <t>764224407_K04</t>
  </si>
  <si>
    <t>Oplechování horních ploch a nadezdívek (atik) bez rohů z Al plechu mechanicky kotvené rš 560 mm - dle specifikace v PD ozn. K04</t>
  </si>
  <si>
    <t>-1087400984</t>
  </si>
  <si>
    <t>166</t>
  </si>
  <si>
    <t>764226444_K01</t>
  </si>
  <si>
    <t>Oplechování parapetů rovných celoplošně lepené z Al plechu rš 350 mm - dle specifikace v PD ozn. K01</t>
  </si>
  <si>
    <t>-1244293190</t>
  </si>
  <si>
    <t>167</t>
  </si>
  <si>
    <t>998764101</t>
  </si>
  <si>
    <t>Přesun hmot tonážní pro konstrukce klempířské v objektech v do 6 m</t>
  </si>
  <si>
    <t>1636493519</t>
  </si>
  <si>
    <t>766</t>
  </si>
  <si>
    <t>Konstrukce truhlářské</t>
  </si>
  <si>
    <t>168</t>
  </si>
  <si>
    <t>766441811.R1</t>
  </si>
  <si>
    <t>Demontáž parapetních desek dřevěných nebo plastových šířky do 300 mm délky do 1000 mm</t>
  </si>
  <si>
    <t>1865340684</t>
  </si>
  <si>
    <t>169</t>
  </si>
  <si>
    <t>7666818.R1</t>
  </si>
  <si>
    <t>Demontáž stolku kotveného do stěny k opětovnému použití</t>
  </si>
  <si>
    <t>ks</t>
  </si>
  <si>
    <t>-62180490</t>
  </si>
  <si>
    <t>170</t>
  </si>
  <si>
    <t>76669_I01</t>
  </si>
  <si>
    <t>Dodávka - Školní židle hladká - dle specifikace v PD ozn. I01</t>
  </si>
  <si>
    <t>-648186072</t>
  </si>
  <si>
    <t>171</t>
  </si>
  <si>
    <t>76669_I02</t>
  </si>
  <si>
    <t>Dodávka - Lavice školní - dle specifikace v PD ozn. I02</t>
  </si>
  <si>
    <t>-839382582</t>
  </si>
  <si>
    <t>172</t>
  </si>
  <si>
    <t>76669_I03</t>
  </si>
  <si>
    <t>Dodávka - Učitelská židle čalouněná - dle specifikace v PD ozn. I03</t>
  </si>
  <si>
    <t>-1812692101</t>
  </si>
  <si>
    <t>173</t>
  </si>
  <si>
    <t>76669_I04</t>
  </si>
  <si>
    <t>Dodávka - Učitelský stůl se skříňkou - dle specifikace v PD ozn. I04</t>
  </si>
  <si>
    <t>-1910554025</t>
  </si>
  <si>
    <t>174</t>
  </si>
  <si>
    <t>76669_I05</t>
  </si>
  <si>
    <t>Dodávka - Odpadkový koš nerezový s víkem obj. 27 l - dle specifikace v PD ozn. I05</t>
  </si>
  <si>
    <t>1193472201</t>
  </si>
  <si>
    <t>175</t>
  </si>
  <si>
    <t>76669_I06</t>
  </si>
  <si>
    <t>Dodávka + montáž - Zásobník tekutého mýdla nerezový - dle specifikace v PD ozn. I06</t>
  </si>
  <si>
    <t>-1028291485</t>
  </si>
  <si>
    <t>176</t>
  </si>
  <si>
    <t>76669_I07</t>
  </si>
  <si>
    <t>Dodávka + montáž - Nástěnka s textilním povrchem - dle specifikace v PD ozn. I07</t>
  </si>
  <si>
    <t>-1502493700</t>
  </si>
  <si>
    <t>177</t>
  </si>
  <si>
    <t>76669_I08</t>
  </si>
  <si>
    <t>Dodávka + montáž - Interaktivní sestava (tabule, stojan, projektor, polička, apod.) - dle specifikace v PD ozn. I08</t>
  </si>
  <si>
    <t>783526360</t>
  </si>
  <si>
    <t>178</t>
  </si>
  <si>
    <t>76669_I09</t>
  </si>
  <si>
    <t>Dodávka + montáž - Vestavěná skříň 1100/2600/300mm - dle specifikace v PD ozn. I09</t>
  </si>
  <si>
    <t>-403845018</t>
  </si>
  <si>
    <t>179</t>
  </si>
  <si>
    <t>76669_I10</t>
  </si>
  <si>
    <t>Dodávka + montáž - Akustické volně zavěšené panely - dle specifikace v PD ozn. I10</t>
  </si>
  <si>
    <t>-70161382</t>
  </si>
  <si>
    <t>180</t>
  </si>
  <si>
    <t>76669_I11</t>
  </si>
  <si>
    <t>Dodávka + montáž - Nízkofrekvenční absorbér - dle specifikace v PD ozn. I11</t>
  </si>
  <si>
    <t>-146411717</t>
  </si>
  <si>
    <t>181</t>
  </si>
  <si>
    <t>76669_I12</t>
  </si>
  <si>
    <t>Dodávka + montáž - Hodiny - dle specifikace v PD ozn. I12</t>
  </si>
  <si>
    <t>2063197618</t>
  </si>
  <si>
    <t>182</t>
  </si>
  <si>
    <t>766694116</t>
  </si>
  <si>
    <t>Montáž parapetních desek dřevěných nebo plastových š do 30 cm</t>
  </si>
  <si>
    <t>1073072236</t>
  </si>
  <si>
    <t>183</t>
  </si>
  <si>
    <t>607941_T01</t>
  </si>
  <si>
    <t>parapet dřevěný tl.40mm š. 170mm - dle specifikace v PD ozn. T01</t>
  </si>
  <si>
    <t>351635251</t>
  </si>
  <si>
    <t>184</t>
  </si>
  <si>
    <t>998766101</t>
  </si>
  <si>
    <t>Přesun hmot tonážní pro kce truhlářské v objektech v do 6 m</t>
  </si>
  <si>
    <t>742491109</t>
  </si>
  <si>
    <t>767</t>
  </si>
  <si>
    <t>Konstrukce zámečnické</t>
  </si>
  <si>
    <t>185</t>
  </si>
  <si>
    <t>767620_D901/P</t>
  </si>
  <si>
    <t>D+M dřevěných vnitřních dveří s nadsvětlíkem s PO EI30 DP3-C, vč zárubně, kování, samozavírače, apod. - 2600x1100mm dle specifikace v PD ozn. D901/P</t>
  </si>
  <si>
    <t>-381239628</t>
  </si>
  <si>
    <t>1,1*2,6</t>
  </si>
  <si>
    <t>186</t>
  </si>
  <si>
    <t>767620_O01</t>
  </si>
  <si>
    <t>D+M dřevohliníkové prosklenné stěny dle specifikace v PD ozn. O01</t>
  </si>
  <si>
    <t>1574297824</t>
  </si>
  <si>
    <t>6,3*2,7</t>
  </si>
  <si>
    <t>187</t>
  </si>
  <si>
    <t>767995111</t>
  </si>
  <si>
    <t>Montáž atypických zámečnických konstrukcí hm do 5 kg</t>
  </si>
  <si>
    <t>kg</t>
  </si>
  <si>
    <t>2065095058</t>
  </si>
  <si>
    <t xml:space="preserve">0,25*6,84*2   "doplněk k T01 - kotvení</t>
  </si>
  <si>
    <t>188</t>
  </si>
  <si>
    <t>13011055</t>
  </si>
  <si>
    <t>úhelník ocelový nerovnostranný jakost S235JR (11 375) 100x50x3mm</t>
  </si>
  <si>
    <t>-1940303935</t>
  </si>
  <si>
    <t xml:space="preserve">0,25*6,84*2/1000   "doplněk k T01 - kotvení</t>
  </si>
  <si>
    <t>0,003*1,1 'Přepočtené koeficientem množství</t>
  </si>
  <si>
    <t>189</t>
  </si>
  <si>
    <t>-1294680291</t>
  </si>
  <si>
    <t xml:space="preserve">48,5*0,08*4*7   "L200/200/16 š. 80mm - 4x u každého trámu</t>
  </si>
  <si>
    <t>190</t>
  </si>
  <si>
    <t>13011072</t>
  </si>
  <si>
    <t>úhelník ocelový rovnostranný jakost S355J2 (11 503) 200x200x16mm</t>
  </si>
  <si>
    <t>168480348</t>
  </si>
  <si>
    <t xml:space="preserve">48,5*0,08*4*7/1000   "L200/200/16 š. 80mm - 4x u každého trámu</t>
  </si>
  <si>
    <t>0,109*1,05 'Přepočtené koeficientem množství</t>
  </si>
  <si>
    <t>191</t>
  </si>
  <si>
    <t>998767201</t>
  </si>
  <si>
    <t>Přesun hmot procentní pro zámečnické konstrukce v objektech v do 6 m</t>
  </si>
  <si>
    <t>%</t>
  </si>
  <si>
    <t>56737888</t>
  </si>
  <si>
    <t>776</t>
  </si>
  <si>
    <t>Podlahy povlakové</t>
  </si>
  <si>
    <t>192</t>
  </si>
  <si>
    <t>776111311</t>
  </si>
  <si>
    <t>Vysátí podkladu povlakových podlah</t>
  </si>
  <si>
    <t>-1288767923</t>
  </si>
  <si>
    <t>193</t>
  </si>
  <si>
    <t>776121112</t>
  </si>
  <si>
    <t>Vodou ředitelná penetrace savého podkladu povlakových podlah</t>
  </si>
  <si>
    <t>-513304496</t>
  </si>
  <si>
    <t>194</t>
  </si>
  <si>
    <t>776131111</t>
  </si>
  <si>
    <t>Vyztužení podkladu povlakových podlah armovacím pletivem ze skelných vláken</t>
  </si>
  <si>
    <t>675517375</t>
  </si>
  <si>
    <t>195</t>
  </si>
  <si>
    <t>776141121</t>
  </si>
  <si>
    <t>Stěrka podlahová nivelační pro vyrovnání podkladu povlakových podlah pevnosti 30 MPa tl do 3 mm</t>
  </si>
  <si>
    <t>-668113967</t>
  </si>
  <si>
    <t>196</t>
  </si>
  <si>
    <t>776221111</t>
  </si>
  <si>
    <t>Lepení pásů z PVC standardním lepidlem</t>
  </si>
  <si>
    <t>-1400709575</t>
  </si>
  <si>
    <t>197</t>
  </si>
  <si>
    <t>28411141</t>
  </si>
  <si>
    <t>PVC vinyl homogenní protiskluzná se vsypem a výztuž. vrstvou tl 2.00mm nášlapná vrstva 2.00mm, hořlavost Bfl-s1, třída zátěže 34/43, útlum 7dB, bodová zátěž ≤ 0.10mm, protiskluznost R10</t>
  </si>
  <si>
    <t>796569227</t>
  </si>
  <si>
    <t xml:space="preserve">26,8*0,1   "sokl</t>
  </si>
  <si>
    <t>46,678*1,1 'Přepočtené koeficientem množství</t>
  </si>
  <si>
    <t>198</t>
  </si>
  <si>
    <t>776411112</t>
  </si>
  <si>
    <t>Montáž obvodových soklíků výšky do 100 mm</t>
  </si>
  <si>
    <t>324891389</t>
  </si>
  <si>
    <t xml:space="preserve">pro vkládání </t>
  </si>
  <si>
    <t>199</t>
  </si>
  <si>
    <t>28411010</t>
  </si>
  <si>
    <t>lišta soklová PVC 20x100mm</t>
  </si>
  <si>
    <t>118939455</t>
  </si>
  <si>
    <t>26,8*1,08 'Přepočtené koeficientem množství</t>
  </si>
  <si>
    <t>200</t>
  </si>
  <si>
    <t>776421711</t>
  </si>
  <si>
    <t>Vložení nařezaných pásků z podlahoviny do lišt</t>
  </si>
  <si>
    <t>615741389</t>
  </si>
  <si>
    <t>201</t>
  </si>
  <si>
    <t>776991121</t>
  </si>
  <si>
    <t>Základní čištění nově položených podlahovin vysátím a setřením vlhkým mopem</t>
  </si>
  <si>
    <t>-1748988652</t>
  </si>
  <si>
    <t>202</t>
  </si>
  <si>
    <t>998776101</t>
  </si>
  <si>
    <t>Přesun hmot tonážní pro podlahy povlakové v objektech v do 6 m</t>
  </si>
  <si>
    <t>-836074656</t>
  </si>
  <si>
    <t>781</t>
  </si>
  <si>
    <t>Dokončovací práce - obklady</t>
  </si>
  <si>
    <t>203</t>
  </si>
  <si>
    <t>781111011</t>
  </si>
  <si>
    <t>Ometení (oprášení) stěny při přípravě podkladu</t>
  </si>
  <si>
    <t>1512732911</t>
  </si>
  <si>
    <t xml:space="preserve">1,4*1,4  "1.01</t>
  </si>
  <si>
    <t>204</t>
  </si>
  <si>
    <t>781121011</t>
  </si>
  <si>
    <t>Nátěr penetrační na stěnu</t>
  </si>
  <si>
    <t>-1520703149</t>
  </si>
  <si>
    <t>205</t>
  </si>
  <si>
    <t>781151031</t>
  </si>
  <si>
    <t>Celoplošné vyrovnání podkladu stěrkou tl 3 mm</t>
  </si>
  <si>
    <t>529183334</t>
  </si>
  <si>
    <t>206</t>
  </si>
  <si>
    <t>781474112</t>
  </si>
  <si>
    <t>Montáž obkladů vnitřních keramických hladkých přes 9 do 12 ks/m2 lepených flexibilním lepidlem</t>
  </si>
  <si>
    <t>-1081337229</t>
  </si>
  <si>
    <t>207</t>
  </si>
  <si>
    <t>59761026</t>
  </si>
  <si>
    <t>obklad keramický hladký do 12ks/m2</t>
  </si>
  <si>
    <t>941928047</t>
  </si>
  <si>
    <t>1,96*1,15 'Přepočtené koeficientem množství</t>
  </si>
  <si>
    <t>208</t>
  </si>
  <si>
    <t>781494111</t>
  </si>
  <si>
    <t>Plastové profily rohové lepené flexibilním lepidlem</t>
  </si>
  <si>
    <t>-2107370727</t>
  </si>
  <si>
    <t>1,4+1,4*2</t>
  </si>
  <si>
    <t>209</t>
  </si>
  <si>
    <t>781774120</t>
  </si>
  <si>
    <t>Montáž obkladů vnějších z dlaždic keramických hladkých přes 50 do 85 ks/m2 lepených flexibilním lepidlem</t>
  </si>
  <si>
    <t>-1615064019</t>
  </si>
  <si>
    <t xml:space="preserve">(6,3+2,7*2)*0,2   "ostění okna</t>
  </si>
  <si>
    <t>210</t>
  </si>
  <si>
    <t>59623112</t>
  </si>
  <si>
    <t>pásek obkladový cihlový hladký 280x65x14mm červený</t>
  </si>
  <si>
    <t>-2113159417</t>
  </si>
  <si>
    <t>110,666*63,2 'Přepočtené koeficientem množství</t>
  </si>
  <si>
    <t>211</t>
  </si>
  <si>
    <t>998781101</t>
  </si>
  <si>
    <t>Přesun hmot tonážní pro obklady keramické v objektech v do 6 m</t>
  </si>
  <si>
    <t>-661547080</t>
  </si>
  <si>
    <t>783</t>
  </si>
  <si>
    <t>Dokončovací práce - nátěry</t>
  </si>
  <si>
    <t>212</t>
  </si>
  <si>
    <t>783101403</t>
  </si>
  <si>
    <t>Oprášení podkladu truhlářských konstrukcí před provedením nátěru</t>
  </si>
  <si>
    <t>-1746816748</t>
  </si>
  <si>
    <t>7,9*7,1*2</t>
  </si>
  <si>
    <t>-(7,9-2,6)*(7,1-6,6)*2</t>
  </si>
  <si>
    <t xml:space="preserve">7,5*7*(0,22+0,34)*2   "220/340mm GL 24H</t>
  </si>
  <si>
    <t>213</t>
  </si>
  <si>
    <t>783168101</t>
  </si>
  <si>
    <t>Lazurovací jednonásobný olejový nátěr truhlářských konstrukcí</t>
  </si>
  <si>
    <t>-341081900</t>
  </si>
  <si>
    <t xml:space="preserve">7,9*7,1*2*2    " nátěr prken z obou stran dvojnásobný</t>
  </si>
  <si>
    <t>-(7,9-2,6)*(7,1-6,6)*2*2</t>
  </si>
  <si>
    <t xml:space="preserve">7,5*7*(0,22+0,34)*2*2   "220/340mm GL 24H</t>
  </si>
  <si>
    <t>784</t>
  </si>
  <si>
    <t>Dokončovací práce - malby a tapety</t>
  </si>
  <si>
    <t>214</t>
  </si>
  <si>
    <t>784181101</t>
  </si>
  <si>
    <t>Základní akrylátová jednonásobná bezbarvá penetrace podkladu v místnostech v do 3,80 m</t>
  </si>
  <si>
    <t>1746929279</t>
  </si>
  <si>
    <t xml:space="preserve">0,28*(2,6*2+0,9)   "spojovací dveře - ostění</t>
  </si>
  <si>
    <t xml:space="preserve">20   "rezerva na výmalbu ve stávajícím obj. </t>
  </si>
  <si>
    <t>215</t>
  </si>
  <si>
    <t>784211101</t>
  </si>
  <si>
    <t>Dvojnásobné bílé malby ze směsí za mokra výborně oděruvzdorných v místnostech v do 3,80 m</t>
  </si>
  <si>
    <t>-1735053230</t>
  </si>
  <si>
    <t>786</t>
  </si>
  <si>
    <t>Dokončovací práce - čalounické úpravy</t>
  </si>
  <si>
    <t>216</t>
  </si>
  <si>
    <t>786623027</t>
  </si>
  <si>
    <t>Montáž fasádní žaluzie ovládané motorem pl přes 8 m2</t>
  </si>
  <si>
    <t>-1788965406</t>
  </si>
  <si>
    <t>217</t>
  </si>
  <si>
    <t>55342553</t>
  </si>
  <si>
    <t>žaluzie Z-90 fasádní ovládaná základním motorem příslušenství</t>
  </si>
  <si>
    <t>1344730398</t>
  </si>
  <si>
    <t xml:space="preserve">6,3*2,7   "Z01</t>
  </si>
  <si>
    <t>218</t>
  </si>
  <si>
    <t>786623045</t>
  </si>
  <si>
    <t>Montáž žaluziové schránky dl přes 4000 mm</t>
  </si>
  <si>
    <t>1123540660</t>
  </si>
  <si>
    <t>219</t>
  </si>
  <si>
    <t>28376744</t>
  </si>
  <si>
    <t>kryt podomítkový PUR s izolací XPS 30 mm včetně kotvení pro žaluzii plochy do 20,0m2 přes 4,0m</t>
  </si>
  <si>
    <t>-751346191</t>
  </si>
  <si>
    <t xml:space="preserve">1   "Z01</t>
  </si>
  <si>
    <t>220</t>
  </si>
  <si>
    <t>998786101</t>
  </si>
  <si>
    <t>Přesun hmot tonážní pro stínění a čalounické úpravy v objektech v do 6 m</t>
  </si>
  <si>
    <t>-654577219</t>
  </si>
  <si>
    <t>VP</t>
  </si>
  <si>
    <t xml:space="preserve">  Vícepráce</t>
  </si>
  <si>
    <t>PN</t>
  </si>
  <si>
    <t>SO 701_02 - Rozvody elektro</t>
  </si>
  <si>
    <t>D1 - Silnoproudá elektroinstalace</t>
  </si>
  <si>
    <t xml:space="preserve">    D2 - Kabely</t>
  </si>
  <si>
    <t xml:space="preserve">    D3 - Zásuvky, vypínače, čidla</t>
  </si>
  <si>
    <t xml:space="preserve">    D4 - Rozvaděče</t>
  </si>
  <si>
    <t xml:space="preserve">    D5 - Svítidla</t>
  </si>
  <si>
    <t xml:space="preserve">    D6 - Instalační materiál</t>
  </si>
  <si>
    <t xml:space="preserve">    D7 - Hromosvod a uzemnění</t>
  </si>
  <si>
    <t xml:space="preserve">    D8 - Ostatní</t>
  </si>
  <si>
    <t xml:space="preserve">    D9 - </t>
  </si>
  <si>
    <t>D1</t>
  </si>
  <si>
    <t>Silnoproudá elektroinstalace</t>
  </si>
  <si>
    <t>D2</t>
  </si>
  <si>
    <t>Kabely</t>
  </si>
  <si>
    <t>pol1-DOD</t>
  </si>
  <si>
    <t>Kabel CYKY 2x1,5 pevné uložení</t>
  </si>
  <si>
    <t>pol1-MTŽ</t>
  </si>
  <si>
    <t>pol2-DOD</t>
  </si>
  <si>
    <t>Kabel CYKY 3x1,5 pevné uložení</t>
  </si>
  <si>
    <t>pol2-MTŽ</t>
  </si>
  <si>
    <t>pol3-DOD</t>
  </si>
  <si>
    <t>Kabel CYKY 3x2,5 pevné uložení</t>
  </si>
  <si>
    <t>pol3-MTŽ</t>
  </si>
  <si>
    <t>pol4-DOD</t>
  </si>
  <si>
    <t>Kabel CYKY 5x1,5 pevné uložení</t>
  </si>
  <si>
    <t>pol4-MTŽ</t>
  </si>
  <si>
    <t>pol5-DOD</t>
  </si>
  <si>
    <t>Kabel CYKY 4x10 pevné uložení</t>
  </si>
  <si>
    <t>pol5-MTŽ</t>
  </si>
  <si>
    <t>pol6-DOD</t>
  </si>
  <si>
    <t>Šňůra H05VV-F 4x1,5</t>
  </si>
  <si>
    <t>pol6-MTŽ</t>
  </si>
  <si>
    <t>pol7-DOD</t>
  </si>
  <si>
    <t xml:space="preserve">vodič CY 6  /H07V-U/</t>
  </si>
  <si>
    <t>pol7-MTŽ</t>
  </si>
  <si>
    <t>pol8-DOD</t>
  </si>
  <si>
    <t xml:space="preserve">vodič CY 10  /H07V-U/</t>
  </si>
  <si>
    <t>pol8-MTŽ</t>
  </si>
  <si>
    <t>D3</t>
  </si>
  <si>
    <t>Zásuvky, vypínače, čidla</t>
  </si>
  <si>
    <t>pol9-DOD</t>
  </si>
  <si>
    <t>Tlačítko 2pól 10A/250V, řaz.1/0+1/0, zapuštěný</t>
  </si>
  <si>
    <t>pol9-MTŽ</t>
  </si>
  <si>
    <t>pol10-DOD</t>
  </si>
  <si>
    <t>Žaluziový ovladač 2pól 10A/250V, řaz.1/0+1/0, zapuštěný</t>
  </si>
  <si>
    <t>pol10-MTŽ</t>
  </si>
  <si>
    <t>pol11-DOD</t>
  </si>
  <si>
    <t>Zásuvka jednonásobná 16A/250Vstř, 2P+PE, s clonkami, zapuštěná</t>
  </si>
  <si>
    <t>pol11-MTŽ</t>
  </si>
  <si>
    <t>pol12-DOD</t>
  </si>
  <si>
    <t>dvojnásobný rámeček</t>
  </si>
  <si>
    <t>pol13-DOD</t>
  </si>
  <si>
    <t>trojnásobný rámeček</t>
  </si>
  <si>
    <t>pol14-DOD</t>
  </si>
  <si>
    <t>Podlahová krabice (4x 230V, 1xRJ45, 1xHDMI)</t>
  </si>
  <si>
    <t>pol14-MTŽ</t>
  </si>
  <si>
    <t>pol15-DOD</t>
  </si>
  <si>
    <t>Vstupní jednotka 444 – DALI</t>
  </si>
  <si>
    <t>pol15-MTŽ</t>
  </si>
  <si>
    <t>pol16-DOD</t>
  </si>
  <si>
    <t>Multisenzor s Bluetooth pro RoomSet – 331 – DALI</t>
  </si>
  <si>
    <t>pol16-MTŽ</t>
  </si>
  <si>
    <t>pol17-DOD</t>
  </si>
  <si>
    <t xml:space="preserve">Napáječ  DALI 250mA – 402 – DALI</t>
  </si>
  <si>
    <t>pol17-MTŽ</t>
  </si>
  <si>
    <t>pol18-DOD</t>
  </si>
  <si>
    <t>Wriles Control Panel – 185W – DALI</t>
  </si>
  <si>
    <t>pol18-MTŽ</t>
  </si>
  <si>
    <t>D4</t>
  </si>
  <si>
    <t>Rozvaděče</t>
  </si>
  <si>
    <t>pol19-DOD</t>
  </si>
  <si>
    <t>Rozvodnice R dle výkresu</t>
  </si>
  <si>
    <t>pol19-MTŽ</t>
  </si>
  <si>
    <t>pol20-DOD</t>
  </si>
  <si>
    <t>Úprava rozvodnice RH (doplnění jističe)</t>
  </si>
  <si>
    <t>pol20-MTŽ</t>
  </si>
  <si>
    <t>D5</t>
  </si>
  <si>
    <t>pol21-DOD</t>
  </si>
  <si>
    <t>svítidlo LED 24W, ozn. A ( 4x svítidlo, lineární spojka, hlavice, napájecí konektor, závěs, růžice, …)</t>
  </si>
  <si>
    <t>pol21-MTŽ</t>
  </si>
  <si>
    <t>pol22-DOD</t>
  </si>
  <si>
    <t>svítidlo LED 24W, ozn. A ( 3x svítidlo, lineární spojka, hlavice, napájecí konektor, závěs, růžice, …)</t>
  </si>
  <si>
    <t>pol22-MTŽ</t>
  </si>
  <si>
    <t>pol23-DOD</t>
  </si>
  <si>
    <t>svítidlo LED 18W, ozn. B</t>
  </si>
  <si>
    <t>pol23-MTŽ</t>
  </si>
  <si>
    <t>D6</t>
  </si>
  <si>
    <t>Instalační materiál</t>
  </si>
  <si>
    <t>pol24-DOD</t>
  </si>
  <si>
    <t>Trubka ohebná plastová DM25, vč. příchytek</t>
  </si>
  <si>
    <t>pol24-MTŽ</t>
  </si>
  <si>
    <t>pol25-DOD</t>
  </si>
  <si>
    <t>Lišta vkládací hranatá 20x40</t>
  </si>
  <si>
    <t>pol25-MTŽ</t>
  </si>
  <si>
    <t>pol26-DOD</t>
  </si>
  <si>
    <t>Lišta vkládací hranatá 40x40</t>
  </si>
  <si>
    <t>pol26-MTŽ</t>
  </si>
  <si>
    <t>pol27-DOD</t>
  </si>
  <si>
    <t>Krabice univerzální pr.68, pod omítku</t>
  </si>
  <si>
    <t>pol27-MTŽ</t>
  </si>
  <si>
    <t>pol28-DOD</t>
  </si>
  <si>
    <t>Krabice univerzální pr.68, s víčkem, pod omítku</t>
  </si>
  <si>
    <t>pol28-MTŽ</t>
  </si>
  <si>
    <t>pol29-DOD</t>
  </si>
  <si>
    <t>krabice pancéř plast 5.pól svorkovnice do 4mm</t>
  </si>
  <si>
    <t>pol29-MTŽ</t>
  </si>
  <si>
    <t>pol30-DOD</t>
  </si>
  <si>
    <t>přípojnice ekvipotenciální HOP, zapuštěná</t>
  </si>
  <si>
    <t>pol30-MTŽ</t>
  </si>
  <si>
    <t>pol31-DOD</t>
  </si>
  <si>
    <t>svorka krabicová bezšroubová</t>
  </si>
  <si>
    <t>pol31-MTŽ</t>
  </si>
  <si>
    <t>D7</t>
  </si>
  <si>
    <t>Hromosvod a uzemnění</t>
  </si>
  <si>
    <t>pol32-DOD</t>
  </si>
  <si>
    <t>Zemnící pásek FeZn 30x4mm (0,95kg/m) v základech/zemi</t>
  </si>
  <si>
    <t>pol32-MTŽ</t>
  </si>
  <si>
    <t>pol33-DOD</t>
  </si>
  <si>
    <t>vedení FeZn pr.10mm(0,63kg/m) s izolací PVC (vývodu z uzemnění, přívod k HOP)</t>
  </si>
  <si>
    <t>pol33-MTŽ</t>
  </si>
  <si>
    <t>pol34-DOD</t>
  </si>
  <si>
    <t>vedení AlMgSi pr.8mm(0,63kg/m)</t>
  </si>
  <si>
    <t>pol34-MTŽ</t>
  </si>
  <si>
    <t>pol35-DOD</t>
  </si>
  <si>
    <t>Jímací tyč 1,5m (Dehn 103211), betonový postave 17kg (Dehn 102002), podložka (Dehn 102 050), svorka (Dehn 392069)</t>
  </si>
  <si>
    <t>kpl</t>
  </si>
  <si>
    <t>pol35-MTŽ</t>
  </si>
  <si>
    <t>pol36-DOD</t>
  </si>
  <si>
    <t>svorka spojovací pásk-pásek zemnící SR02</t>
  </si>
  <si>
    <t>pol36-MTŽ</t>
  </si>
  <si>
    <t>pol37-DOD</t>
  </si>
  <si>
    <t>svorka spojovací pásk-drát zemnící SR03</t>
  </si>
  <si>
    <t>pol37-MTŽ</t>
  </si>
  <si>
    <t>pol38-DOD</t>
  </si>
  <si>
    <t>svorka spojovací drát-drát SS</t>
  </si>
  <si>
    <t>pol38-MTŽ</t>
  </si>
  <si>
    <t>pol39-DOD</t>
  </si>
  <si>
    <t>svorka zkušební SZ</t>
  </si>
  <si>
    <t>pol39-MTŽ</t>
  </si>
  <si>
    <t>pol40-DOD</t>
  </si>
  <si>
    <t>Štítek označení svodu</t>
  </si>
  <si>
    <t>pol40-MTŽ</t>
  </si>
  <si>
    <t>D8</t>
  </si>
  <si>
    <t>Ostatní</t>
  </si>
  <si>
    <t>pol41-DOD</t>
  </si>
  <si>
    <t>bezpečnostní tabulka plast</t>
  </si>
  <si>
    <t>pol41-MTŽ</t>
  </si>
  <si>
    <t>pol42-MTŽ</t>
  </si>
  <si>
    <t>ukončení v rozvaděči vč.zapojení vodiče do 2,5mm2</t>
  </si>
  <si>
    <t>pol43-MTŽ</t>
  </si>
  <si>
    <t>ukončení v rozvaděči vč.zapojení vodiče do 6mm2</t>
  </si>
  <si>
    <t>pol44-MTŽ</t>
  </si>
  <si>
    <t>ukončení v rozvaděči vč.zapojení vodiče do 16mm2</t>
  </si>
  <si>
    <t>pol45-MTŽ</t>
  </si>
  <si>
    <t>ukončení kabelu v ucpávce do P21</t>
  </si>
  <si>
    <t>pol46-MTŽ</t>
  </si>
  <si>
    <t>pomocné práce neuvedené v ceník položkách</t>
  </si>
  <si>
    <t>pol47-MTŽ</t>
  </si>
  <si>
    <t>programování nastavení systému včetně zaškolení obsluhy</t>
  </si>
  <si>
    <t>pol48-MTŽ</t>
  </si>
  <si>
    <t>měření osvětlení</t>
  </si>
  <si>
    <t>pol49-MTŽ</t>
  </si>
  <si>
    <t>výchozí revize a zpráva</t>
  </si>
  <si>
    <t>pol50-MTŽ</t>
  </si>
  <si>
    <t>dokumentace skutečného provedení</t>
  </si>
  <si>
    <t>pol51-MTŽ</t>
  </si>
  <si>
    <t>doprava a přesun dodávek</t>
  </si>
  <si>
    <t>pol52-MTŽ</t>
  </si>
  <si>
    <t>podružný materiál</t>
  </si>
  <si>
    <t>P</t>
  </si>
  <si>
    <t>Poznámka k položce:_x000d_
hmoždinky, vruty, šrouby, dutinky, svazovací pásky, svorky, příchytky pro vodiče a kabely uložené pod sádrokartonovým podhledem, drobné stavební přípomoce, průrazy a další výše nespecifikovaný materiál potřebný ke zdárnému a funkčnímu dokončení díla</t>
  </si>
  <si>
    <t>D9</t>
  </si>
  <si>
    <t>POZNÁMKA</t>
  </si>
  <si>
    <t>Všechna el. zařízení, systémy a konstrukce budou oceňovány a dodávány plně funkční, tj. včetně všech komponentů, upevňovacích prvků, podpor a prostupů atd. Ceny obsahují náklady na přesun hmot a případný odvoz sutě, pokud není v zadávacích podmínkách uved</t>
  </si>
  <si>
    <t>---</t>
  </si>
  <si>
    <t>SO 701_03 - ZTI</t>
  </si>
  <si>
    <t xml:space="preserve">    8 - Trubní vedení</t>
  </si>
  <si>
    <t>721 - Zdravotechnika - vnitřní kanalizace</t>
  </si>
  <si>
    <t>D1 - Zdravotechnika - vnitřní vodovod</t>
  </si>
  <si>
    <t>725 - Zdravotechnika - zařizovací předměty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</si>
  <si>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</si>
  <si>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</si>
  <si>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</si>
  <si>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</si>
  <si>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VRN9 - Ostatní náklady</t>
  </si>
  <si>
    <t>Hloubení nezapažených rýh šířky do 800 mm ručně s urovnáním dna do předepsaného profilu a spádu v hornině třídy těžitelnosti I skupiny 3 soudržných</t>
  </si>
  <si>
    <t>10*0,75</t>
  </si>
  <si>
    <t>2*2,5</t>
  </si>
  <si>
    <t>132312131</t>
  </si>
  <si>
    <t>Hloubení nezapažených rýh šířky do 800 mm ručně s urovnáním dna do předepsaného profilu a spádu v hornině třídy těžitelnosti II skupiny 4 soudržných</t>
  </si>
  <si>
    <t>10*0,25</t>
  </si>
  <si>
    <t>133251101</t>
  </si>
  <si>
    <t>Hloubení nezapažených šachet strojně v hornině třídy těžitelnosti I skupiny 3 do 20 m3</t>
  </si>
  <si>
    <t>Vodorovné přemístění do 10000 m výkopku/sypaniny z horniny třídy těžitelnosti I, skupiny 1 až 3</t>
  </si>
  <si>
    <t>12,5</t>
  </si>
  <si>
    <t>2,5</t>
  </si>
  <si>
    <t>0,8</t>
  </si>
  <si>
    <t>167111101</t>
  </si>
  <si>
    <t>Nakládání výkopku z hornin třídy těžitelnosti I, skupiny 1 až 3 ručně</t>
  </si>
  <si>
    <t>15,8</t>
  </si>
  <si>
    <t>171201221</t>
  </si>
  <si>
    <t>Poplatek za uložení na skládce (skládkovné) zeminy a kamení kód odpadu 17 05 04</t>
  </si>
  <si>
    <t>174151101</t>
  </si>
  <si>
    <t>Zásyp jam, šachet rýh nebo kolem objektů sypaninou se zhutněním</t>
  </si>
  <si>
    <t>15-5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</si>
  <si>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</si>
  <si>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</si>
  <si>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58337303</t>
  </si>
  <si>
    <t>štěrkopísek frakce 0/8</t>
  </si>
  <si>
    <t>3,2*2 "Přepočtené koeficientem množství</t>
  </si>
  <si>
    <t>175111201</t>
  </si>
  <si>
    <t>Obsypání objektu nad přilehlým původním terénem sypaninou bez prohození, uloženou do 3 m ručně</t>
  </si>
  <si>
    <t>10-3,2</t>
  </si>
  <si>
    <t>212572121</t>
  </si>
  <si>
    <t>Lože z kameniva drobného těženého</t>
  </si>
  <si>
    <t>8*3*0,4</t>
  </si>
  <si>
    <t>213141111</t>
  </si>
  <si>
    <t xml:space="preserve">Zřízení vrstvy z geotextilie  filtrační, separační, odvodňovací, ochranné, výztužné nebo protierozní v rovině nebo ve sklonu do 1:5, šířky do 3 m</t>
  </si>
  <si>
    <t>69311080</t>
  </si>
  <si>
    <t>geotextilie netkaná separační, ochranná, filtrační, drenážní PES 200g/m2</t>
  </si>
  <si>
    <t>21275212a</t>
  </si>
  <si>
    <t>Napojení na stávající potrubí</t>
  </si>
  <si>
    <t>soubor</t>
  </si>
  <si>
    <t>21275212b</t>
  </si>
  <si>
    <t>Napojení potrubí na šachty 200-250mm</t>
  </si>
  <si>
    <t>Trubní vedení</t>
  </si>
  <si>
    <t>850361811</t>
  </si>
  <si>
    <t>Bourání stávajícího potrubí z trub hrdlových nebo přírubových v otevřeném výkopu DN přes 150 do 250</t>
  </si>
  <si>
    <t>891400001</t>
  </si>
  <si>
    <t>Demontáž stávající šachty</t>
  </si>
  <si>
    <t>894812323</t>
  </si>
  <si>
    <t>Revizní a čistící šachta z polypropylenu PP pro hladké trouby DN 600 šachtové dno (DN šachty / DN trubního vedení) DN 600/250 s přítokem tvaru T</t>
  </si>
  <si>
    <t>894812333</t>
  </si>
  <si>
    <t>Revizní a čistící šachta z polypropylenu PP pro hladké trouby DN 600 roura šachtová korugovaná, světlé hloubky 3 000 mm</t>
  </si>
  <si>
    <t>894812354</t>
  </si>
  <si>
    <t>Revizní a čistící šachta z PP DN 600 poklop litinový pro třídu zatížení A15 s plastovým konusem</t>
  </si>
  <si>
    <t>899722112</t>
  </si>
  <si>
    <t>Krytí potrubí z plastů výstražnou fólií z PVC šířky 25 cm</t>
  </si>
  <si>
    <t>998142251</t>
  </si>
  <si>
    <t xml:space="preserve">Přesun hmot pro nádrže, jímky, zásobníky a jámy pozemní mimo zemědělství  se svislou nosnou konstrukcí monolitickou betonovou tyčovou nebo plošnou vodorovná dopravní vzdálenost do 50 m výšky do 25 m</t>
  </si>
  <si>
    <t>998276101</t>
  </si>
  <si>
    <t>Přesun hmot pro trubní vedení hloubené z trub z plastických hmot nebo sklolaminátových pro vodovody nebo kanalizace v otevřeném výkopu dopravní vzdálenost do 15 m</t>
  </si>
  <si>
    <t>721</t>
  </si>
  <si>
    <t>Zdravotechnika - vnitřní kanalizace</t>
  </si>
  <si>
    <t>721173405</t>
  </si>
  <si>
    <t>Potrubí z trub PVC SN4 svodné (ležaté) DN 250</t>
  </si>
  <si>
    <t>721174025</t>
  </si>
  <si>
    <t>Potrubí z trub polypropylenových odpadní (svislé) DN 110</t>
  </si>
  <si>
    <t>721174042</t>
  </si>
  <si>
    <t>Potrubí z trub polypropylenových připojovací DN 40</t>
  </si>
  <si>
    <t>721174042.1</t>
  </si>
  <si>
    <t>Potrubí z trub polypropylenových připojovací DN 32</t>
  </si>
  <si>
    <t>28615656</t>
  </si>
  <si>
    <t>instalační objímka pevná dvoušroubová HTPO DN 40</t>
  </si>
  <si>
    <t>28615655</t>
  </si>
  <si>
    <t>instalační objímka pevná dvoušroubová HTPO DN 32</t>
  </si>
  <si>
    <t>721194104</t>
  </si>
  <si>
    <t>Vyměření přípojek na potrubí vyvedení a upevnění odpadních výpustek DN 40</t>
  </si>
  <si>
    <t>721194103</t>
  </si>
  <si>
    <t>Vyměření přípojek na potrubí vyvedení a upevnění odpadních výpustek DN 32</t>
  </si>
  <si>
    <t>721290111</t>
  </si>
  <si>
    <t>Zkouška těsnosti kanalizace v objektech vodou do DN 125</t>
  </si>
  <si>
    <t>721290113</t>
  </si>
  <si>
    <t>Zkouška těsnosti kanalizace v objektech vodou DN 250 nebo DN 300</t>
  </si>
  <si>
    <t>998721201</t>
  </si>
  <si>
    <t>Přesun hmot procentní pro vnitřní kanalizace v objektech v do 6 m</t>
  </si>
  <si>
    <t>Zdravotechnika - vnitřní vodovod</t>
  </si>
  <si>
    <t>722174002</t>
  </si>
  <si>
    <t>Potrubí z plastových trubek z polypropylenu PPR svařovaných polyfúzně PN 16 D 20 x 2,8</t>
  </si>
  <si>
    <t>722174003</t>
  </si>
  <si>
    <t>Potrubí z plastových trubek z polypropylenu PPR svařovaných polyfúzně PN 16 D 25 x 3,5</t>
  </si>
  <si>
    <t>17,6 + 17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</si>
  <si>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</si>
  <si>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</si>
  <si>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28654692</t>
  </si>
  <si>
    <t>objímka kovová s vrutem D 20-25mm</t>
  </si>
  <si>
    <t>48481004</t>
  </si>
  <si>
    <t>hadice pro odvod kondenzátu</t>
  </si>
  <si>
    <t>722190401</t>
  </si>
  <si>
    <t>Zřízení přípojek na potrubí vyvedení a upevnění výpustek do DN 25</t>
  </si>
  <si>
    <t>722230103</t>
  </si>
  <si>
    <t>Ventil přímý G 1" se dvěma závity</t>
  </si>
  <si>
    <t>722230102</t>
  </si>
  <si>
    <t>Ventil přímý G 3/4" se dvěma závity</t>
  </si>
  <si>
    <t>72220004</t>
  </si>
  <si>
    <t>Termostatický cirkulační ventil</t>
  </si>
  <si>
    <t>722220121</t>
  </si>
  <si>
    <t>Nástěnka pro baterii G 1/2" s jedním závitem</t>
  </si>
  <si>
    <t>pár</t>
  </si>
  <si>
    <t>722290234</t>
  </si>
  <si>
    <t>Proplach a dezinfekce vodovodního potrubí DN do 80</t>
  </si>
  <si>
    <t>998722201</t>
  </si>
  <si>
    <t>Přesun hmot procentní pro vnitřní vodovod v objektech v do 6 m</t>
  </si>
  <si>
    <t>725</t>
  </si>
  <si>
    <t>Zdravotechnika - zařizovací předměty</t>
  </si>
  <si>
    <t>725211603</t>
  </si>
  <si>
    <t>Umyvadla keramická bílá bez výtokových armatur připevněná na stěnu šrouby bez sloupu nebo krytu na sifon, šířka umyvadla 600 mm</t>
  </si>
  <si>
    <t>725822611</t>
  </si>
  <si>
    <t>Baterie umyvadlové stojánkové pákové bez výpusti</t>
  </si>
  <si>
    <t>725861102</t>
  </si>
  <si>
    <t>Zápachové uzávěrky zařizovacích předmětů pro umyvadla DN 40</t>
  </si>
  <si>
    <t>751613140</t>
  </si>
  <si>
    <t>Montáž sifonu pro odvod kondenzátu</t>
  </si>
  <si>
    <t>48481003</t>
  </si>
  <si>
    <t>sifon pro odvod kondenzátu</t>
  </si>
  <si>
    <t>725819401</t>
  </si>
  <si>
    <t>Ventily montáž ventilů ostatních typů rohových s připojovací trubičkou G 1/2"</t>
  </si>
  <si>
    <t>RMAT0001</t>
  </si>
  <si>
    <t>ventil rohový R1/2"x3/8" s filtrem</t>
  </si>
  <si>
    <t>HZS</t>
  </si>
  <si>
    <t>Hodinové zúčtovací sazby</t>
  </si>
  <si>
    <t>HZS2491</t>
  </si>
  <si>
    <t>Hodinové zúčtovací sazby profesí PSV zednické výpomoci a pomocné práce PSV dělník zednických výpomocí, sekání drážek a prostupů, hrubé zapravení</t>
  </si>
  <si>
    <t>hod</t>
  </si>
  <si>
    <t>262144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</si>
  <si>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</si>
  <si>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</si>
  <si>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</si>
  <si>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</si>
  <si>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</si>
  <si>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VRN4</t>
  </si>
  <si>
    <t>Inženýrská činnost</t>
  </si>
  <si>
    <t>043134R01</t>
  </si>
  <si>
    <t>Tlakové zkoušky</t>
  </si>
  <si>
    <t>VRN9</t>
  </si>
  <si>
    <t>091003R01</t>
  </si>
  <si>
    <t>Odvoz a likvidace odpadu</t>
  </si>
  <si>
    <t>SO 701_04 - UT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</si>
  <si>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</si>
  <si>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</si>
  <si>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</si>
  <si>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713463131</t>
  </si>
  <si>
    <t>Montáž izolace tepelné potrubí potrubními pouzdry bez úpravy slepenými 1x tl izolace do 25 mm</t>
  </si>
  <si>
    <t>28377045</t>
  </si>
  <si>
    <t>pouzdro izolační potrubní z pěnového polyetylenu 22/20mm</t>
  </si>
  <si>
    <t>28377106</t>
  </si>
  <si>
    <t>pouzdro izolační potrubní z pěnového polyetylenu 18/20mm</t>
  </si>
  <si>
    <t>28377096</t>
  </si>
  <si>
    <t>pouzdro izolační potrubní z pěnového polyetylenu 15/20mm</t>
  </si>
  <si>
    <t>998713201</t>
  </si>
  <si>
    <t>Přesun hmot pro izolace tepelné stanovený procentní sazbou (%) z ceny vodorovná dopravní vzdálenost do 50 m v objektech výšky do 6 m</t>
  </si>
  <si>
    <t>733</t>
  </si>
  <si>
    <t>Ústřední vytápění - rozvodné potrubí</t>
  </si>
  <si>
    <t>722160214</t>
  </si>
  <si>
    <t>Potrubí vodovodní měděné polotvrdé spojované lisováním D 22x1 mm</t>
  </si>
  <si>
    <t>722160213</t>
  </si>
  <si>
    <t>Potrubí vodovodní měděné polotvrdé spojované lisováním D 18x1 mm</t>
  </si>
  <si>
    <t>722160212</t>
  </si>
  <si>
    <t>Potrubí vodovodní měděné polotvrdé spojované lisováním D 15x1 mm</t>
  </si>
  <si>
    <t>42390133</t>
  </si>
  <si>
    <t>objímka potrubí jednošroubová M8 20–23 1/2"</t>
  </si>
  <si>
    <t>733190107</t>
  </si>
  <si>
    <t>Zkoušky těsnosti potrubí, manžety prostupové z trubek ocelových zkoušky těsnosti potrubí (za provozu) z trubek ocelových závitových DN do 40</t>
  </si>
  <si>
    <t>998733201</t>
  </si>
  <si>
    <t>Přesun hmot pro rozvody potrubí stanovený procentní sazbou z ceny vodorovná dopravní vzdálenost do 50 m v objektech výšky do 6 m</t>
  </si>
  <si>
    <t>734</t>
  </si>
  <si>
    <t>Ústřední vytápění - armatury</t>
  </si>
  <si>
    <t>734221682</t>
  </si>
  <si>
    <t>Ventily regulační závitové hlavice termostatické, pro ovládání ventilů PN 10 do 110°C kapalinové otopných těles VK</t>
  </si>
  <si>
    <t>734261402</t>
  </si>
  <si>
    <t>Šroubení připojovací armatury radiátorů VK PN 10 do 110°C, regulační uzavíratelné rohové G 1/2 x 18</t>
  </si>
  <si>
    <t>734292715</t>
  </si>
  <si>
    <t>Kohout kulový přímý G 1 PN 42 do 185°C vnitřní závit</t>
  </si>
  <si>
    <t>734211119</t>
  </si>
  <si>
    <t>Ventil závitový odvzdušňovací G 3/8 PN 14 do 120°C automatický</t>
  </si>
  <si>
    <t>734411127</t>
  </si>
  <si>
    <t>Teploměr technický s pevným stonkem a jímkou zadní připojení průměr 100 mm délky 100 mm</t>
  </si>
  <si>
    <t>732111314</t>
  </si>
  <si>
    <t>Trubková hrdla rozdělovačů a sběračů bez přírub DN 25</t>
  </si>
  <si>
    <t>732R00001</t>
  </si>
  <si>
    <t>Připojení na stávající rozdělovač/sběrač - vyvaření hrdla DN 25</t>
  </si>
  <si>
    <t>998734201</t>
  </si>
  <si>
    <t>Přesun hmot pro armatury stanovený procentní sazbou (%) z ceny vodorovná dopravní vzdálenost do 50 m v objektech výšky do 6 m</t>
  </si>
  <si>
    <t>735</t>
  </si>
  <si>
    <t>Ústřední vytápění - otopná tělesa</t>
  </si>
  <si>
    <t>735152561</t>
  </si>
  <si>
    <t>Otopné těleso panelové VK dvoudeskové 2 přídavné přestupní plochy výška/délka 500/1600 mm výkon 2323 W</t>
  </si>
  <si>
    <t>998735201</t>
  </si>
  <si>
    <t>Přesun hmot pro otopná tělesa stanovený procentní sazbou (%) z ceny vodorovná dopravní vzdálenost do 50 m v objektech výšky do 6 m</t>
  </si>
  <si>
    <t>043114R03</t>
  </si>
  <si>
    <t>Zkoušky topné, zaregulování, uvedení do provozu, zaškolení obsluhy, vypuštění, napuštění soustavy</t>
  </si>
  <si>
    <t>SO 701_05 - VZT</t>
  </si>
  <si>
    <t xml:space="preserve">    783 - Nátěry</t>
  </si>
  <si>
    <t>713381311</t>
  </si>
  <si>
    <t>Montáž izolace tepelné vzduchotechnických kanálů izolacemi</t>
  </si>
  <si>
    <t>27127207</t>
  </si>
  <si>
    <t>izolace plošná kaučuková s metalickým povrchem samolepící tl 19mm</t>
  </si>
  <si>
    <t>751R00001</t>
  </si>
  <si>
    <t>D+M Rekuperační jednotka - vnitřní provedení, podstropní provedení, vest. elektrický dohřev, vest. čidlo CO2, čerpadlo kondenzátu, ovládací regulátor na zeď, proměnnými ot., filtr, EC motor, uzavírací klapka, deskový protiproudý výměník, do 40°C, Max. mno</t>
  </si>
  <si>
    <t>751R00002</t>
  </si>
  <si>
    <t>Závěstná konstrukce jednotky</t>
  </si>
  <si>
    <t>751514778</t>
  </si>
  <si>
    <t>Montáž protidešťové stříšky nebo výfukové hlavice do plechového potrubí kruhové bez příruby D přes 300 do 400 mm</t>
  </si>
  <si>
    <t>42981037</t>
  </si>
  <si>
    <t xml:space="preserve">výfuková hlavice Pz D 315mm  - v barvě klempířských prvků</t>
  </si>
  <si>
    <t>751398042</t>
  </si>
  <si>
    <t>Montáž protidešťové žaluzie nebo žaluziové klapky na kruhové potrubí D přes 300 do 400 mm</t>
  </si>
  <si>
    <t>42972917</t>
  </si>
  <si>
    <t xml:space="preserve">žaluzie protidešťová s pevnými lamelami, pozink, pro potrubí 315x315mm  - v barvě</t>
  </si>
  <si>
    <t>751511124</t>
  </si>
  <si>
    <t>Montáž potrubí plechového skupiny I kruhového s přírubou tloušťky plechu 0,6 mm D přes 300 do 400 mm</t>
  </si>
  <si>
    <t>42981106</t>
  </si>
  <si>
    <t>trouba spirálně vinutá Pz D 315mm, l=3000mm</t>
  </si>
  <si>
    <t>751514180</t>
  </si>
  <si>
    <t>Montáž oblouku do plechového potrubí kruhového bez příruby D přes 300 do 400 mm</t>
  </si>
  <si>
    <t>42981122</t>
  </si>
  <si>
    <t>oblouk segmentový Pz 90° D 315mm</t>
  </si>
  <si>
    <t>42981199</t>
  </si>
  <si>
    <t>oblouk segmentový Pz 30° D 315mm</t>
  </si>
  <si>
    <t>998751201</t>
  </si>
  <si>
    <t>Přesun hmot pro vzduchotechniku stanovený procentní sazbou (%) z ceny vodorovná dopravní vzdálenost do 50 m v objektech výšky do 12 m</t>
  </si>
  <si>
    <t>Nátěry</t>
  </si>
  <si>
    <t>783301313</t>
  </si>
  <si>
    <t>Příprava podkladu zámečnických konstrukcí před provedením nátěru odmaštění odmašťovačem ředidlovým</t>
  </si>
  <si>
    <t>783324201</t>
  </si>
  <si>
    <t>Základní antikorozní jednonásobný akrylátový nátěr zámečnických konstrukcí</t>
  </si>
  <si>
    <t>783315101</t>
  </si>
  <si>
    <t>Mezinátěr jednonásobný syntetický standardní zámečnických konstrukcí</t>
  </si>
  <si>
    <t>783317101</t>
  </si>
  <si>
    <t>Krycí nátěr (email) zámečnických konstrukcí jednonásobný syntetický standardní</t>
  </si>
  <si>
    <t>Zkoušky zatěžovací, komplexní a provozní; zaregulování, uvedení do provozu, zaškolení osluhy, měření hlučnosti, potřebné protokoly</t>
  </si>
  <si>
    <t>SO 701_06 - Svítidla</t>
  </si>
  <si>
    <t xml:space="preserve">    D2 - Svítidla</t>
  </si>
  <si>
    <t>SV1</t>
  </si>
  <si>
    <t>LED svítidlo SV1, max. 24W, v provedení dle knihy svítidel</t>
  </si>
  <si>
    <t>SV1-Spojka</t>
  </si>
  <si>
    <t>Lineární spojka svítidla SV1</t>
  </si>
  <si>
    <t>SV1-Hlavice</t>
  </si>
  <si>
    <t>Hlavice svítidla SV1</t>
  </si>
  <si>
    <t>SV1-Napájení</t>
  </si>
  <si>
    <t>Napájecí konektor SV1</t>
  </si>
  <si>
    <t>SV1-Závěs</t>
  </si>
  <si>
    <t>Závěs svítidla SV1 s milimetrickou aretací</t>
  </si>
  <si>
    <t>SV1-Růžice</t>
  </si>
  <si>
    <t>Růžice svítidla SV1 s transparentním kabelem DALI</t>
  </si>
  <si>
    <t>SV2</t>
  </si>
  <si>
    <t>LED svítidlo SV2, max. 18,5W, v provedení dle knihy svítidel</t>
  </si>
  <si>
    <t>REC-M</t>
  </si>
  <si>
    <t>Recyklační poplatek na svítidlo do 50cm</t>
  </si>
  <si>
    <t>REC-V</t>
  </si>
  <si>
    <t>Recyklační poplatek na svítidlo nad 50cm</t>
  </si>
  <si>
    <t>SO 701_07 - Slaboproud - DATA</t>
  </si>
  <si>
    <t>D1 - Datový rozvod</t>
  </si>
  <si>
    <t xml:space="preserve">    D2 - Účastnický rozvaděč</t>
  </si>
  <si>
    <t xml:space="preserve">    D3 - Zásuvky</t>
  </si>
  <si>
    <t xml:space="preserve">    D4 - Kabely</t>
  </si>
  <si>
    <t xml:space="preserve">    D5 - Instalační materiál</t>
  </si>
  <si>
    <t xml:space="preserve">    D6 - Ostatní</t>
  </si>
  <si>
    <t>Datový rozvod</t>
  </si>
  <si>
    <t>Účastnický rozvaděč</t>
  </si>
  <si>
    <t>Rozvaděč do zdi s lištami 2U, 4U a 11U, 550x550x150mm, bílá, rámeček k zazdění</t>
  </si>
  <si>
    <t>Napájeví panel 19",5x 230V , vypínač</t>
  </si>
  <si>
    <t>Patchpanel 24 portů RJ-45 pro 19" rozvaděče, cat.5e</t>
  </si>
  <si>
    <t>Montážní sada</t>
  </si>
  <si>
    <t>Přepínač - svitch 16 portů,</t>
  </si>
  <si>
    <t>Popis a záznam rozvaděče</t>
  </si>
  <si>
    <t>Uzemnění rozvaděče na stávající zem</t>
  </si>
  <si>
    <t>Úprava a závěrečné práce v rozvaděči</t>
  </si>
  <si>
    <t>Zásuvky</t>
  </si>
  <si>
    <t>Datová zásuvka 2x RJ-45 cat.5e</t>
  </si>
  <si>
    <t>Datová zásuvka RJ-45 cat.5e do podlahové krabice</t>
  </si>
  <si>
    <t>Zásuvka komunikační přímá HDMI, vč. Krytu</t>
  </si>
  <si>
    <t>Kabel UTP cat.5e</t>
  </si>
  <si>
    <t>Kabel HDMI 10m</t>
  </si>
  <si>
    <t>Propojovací kabel 1m</t>
  </si>
  <si>
    <t>Kabel CYA 10 Žz</t>
  </si>
  <si>
    <t>Trubka ohebná 16 mm, 320 N</t>
  </si>
  <si>
    <t>Trubka ohebná 29 mm, 320 N</t>
  </si>
  <si>
    <t>Protahovací vodič CY1,5 mm</t>
  </si>
  <si>
    <t>Instalační krabice do betonu, do sádrokartonu, včetně veškerého příslušenství (kryty, rámečky, lustrháky, a pod...)</t>
  </si>
  <si>
    <t>Krabice odbočná pr.97</t>
  </si>
  <si>
    <t>Víčko ke kruhové krabici</t>
  </si>
  <si>
    <t>Lišta vkládací 40X15</t>
  </si>
  <si>
    <t>Lišta vkládací 20x20</t>
  </si>
  <si>
    <t>Příprava kabelu pro uložení do 10 žil</t>
  </si>
  <si>
    <t>Forma kabelová na kabelu do 5x2</t>
  </si>
  <si>
    <t>Připojení kabelu na zářezový pásek do 5x2</t>
  </si>
  <si>
    <t>Proměření metalické kabeláže (port)</t>
  </si>
  <si>
    <t>Vystavení měřicího protokolu - metalika</t>
  </si>
  <si>
    <t>Protokolární předání</t>
  </si>
  <si>
    <t>Doprava a přesun materiálu</t>
  </si>
  <si>
    <t>Dokumentace skutečného provedení</t>
  </si>
  <si>
    <t>Podružný materiál</t>
  </si>
  <si>
    <t>Poznámka k položce:_x000d_
Všechna el. zařízení, systémy a konstrukce budou oceňovány a dodávány plně funkční, tj. včetně všech komponentů, upevňovacích prvků, podpor a prostupů atd. Ceny obsahují náklady na přesun hmot a případný odvoz sutě, pokud není v zadávacích podmínkách uvedeno jinak. _x000d_
Podružným materiálem jsou myšleny hmoždinky, vruty, šrouby, dutinky, svazovací pásky, svorky, příchytky pro vodiče a kabely uložené pod sádrokartonovým podhledem, drobné stavební přípomoce, průrazy a další výše nespecifikovaný materiál potřebný ke zdárnému a funkčnímu dokončení díla</t>
  </si>
  <si>
    <t>SO 701_08 - Slaboproud - ZVONEK</t>
  </si>
  <si>
    <t>D1 - Zvonek</t>
  </si>
  <si>
    <t xml:space="preserve">    D1 - Zvonek</t>
  </si>
  <si>
    <t xml:space="preserve">    D3 - Instalační materiál</t>
  </si>
  <si>
    <t xml:space="preserve">    D4 - Ostatní</t>
  </si>
  <si>
    <t>Zvonek</t>
  </si>
  <si>
    <t>Školní zvonek Quatro 75V</t>
  </si>
  <si>
    <t>CYKY 2x1,5</t>
  </si>
  <si>
    <t>Trubka ohebná PVC pr.28, mechanická odolnost 320N</t>
  </si>
  <si>
    <t>Krabice odbočná pr.97, pod omítku</t>
  </si>
  <si>
    <t>Výchozí revize, vypracování revizní zprávy</t>
  </si>
  <si>
    <t>SO 701_09 - Slaboproud - SPOLEČNÉ ROZVODY</t>
  </si>
  <si>
    <t>D1 - Společné náklady</t>
  </si>
  <si>
    <t xml:space="preserve">    D2 - Ochranné pospojení</t>
  </si>
  <si>
    <t xml:space="preserve">    D3 - Stavební přípomoce</t>
  </si>
  <si>
    <t>Společné náklady</t>
  </si>
  <si>
    <t>Ochranné pospojení</t>
  </si>
  <si>
    <t>EPS 2 ekvipotencionální svorkovnice</t>
  </si>
  <si>
    <t>KO 125 E krabice odbočná</t>
  </si>
  <si>
    <t>V 125 E víčko ke krabici KO 125E</t>
  </si>
  <si>
    <t>CY 6 mm2,, pevně</t>
  </si>
  <si>
    <t>Stavební přípomoce</t>
  </si>
  <si>
    <t>Vysekání kapes ve zdivu cihelném 100x100x50 mm</t>
  </si>
  <si>
    <t>Vysekání rýh ve zdivu cihelném - Hloubka 30 mm Sire 30 mm</t>
  </si>
  <si>
    <t>Vysekání rýh ve zdivu cihelném - Hloubka 30 mm Sire 70 mm</t>
  </si>
  <si>
    <t>Protipožární utěsnění</t>
  </si>
  <si>
    <t>Průrazy příčkami - cihla, beton</t>
  </si>
  <si>
    <t>SO 802 - Zenová zahrada</t>
  </si>
  <si>
    <t>112101121</t>
  </si>
  <si>
    <t>Odstranění stromů jehličnatých průměru kmene přes 100 do 300 mm</t>
  </si>
  <si>
    <t>1974400386</t>
  </si>
  <si>
    <t xml:space="preserve">3   "tuje</t>
  </si>
  <si>
    <t>112101122</t>
  </si>
  <si>
    <t>Odstranění stromů jehličnatých průměru kmene přes 300 do 500 mm</t>
  </si>
  <si>
    <t>1511350387</t>
  </si>
  <si>
    <t xml:space="preserve">1   "borovice</t>
  </si>
  <si>
    <t>112251101</t>
  </si>
  <si>
    <t>Odstranění pařezů průměru přes 100 do 300 mm</t>
  </si>
  <si>
    <t>-338784267</t>
  </si>
  <si>
    <t>112251102</t>
  </si>
  <si>
    <t>Odstranění pařezů průměru přes 300 do 500 mm</t>
  </si>
  <si>
    <t>-1420429857</t>
  </si>
  <si>
    <t>119005151</t>
  </si>
  <si>
    <t>Vytyčení výsadeb s rozmístěním solitérních rostlin do 10 kusů</t>
  </si>
  <si>
    <t>2110031950</t>
  </si>
  <si>
    <t>121112003</t>
  </si>
  <si>
    <t>Sejmutí ornice tl vrstvy do 200 mm ručně</t>
  </si>
  <si>
    <t>1485556315</t>
  </si>
  <si>
    <t>14,5*8,0</t>
  </si>
  <si>
    <t>162201405</t>
  </si>
  <si>
    <t>Vodorovné přemístění větví stromů jehličnatých do 1 km D kmene přes 100 do 300 mm</t>
  </si>
  <si>
    <t>1148342100</t>
  </si>
  <si>
    <t>162201406</t>
  </si>
  <si>
    <t>Vodorovné přemístění větví stromů jehličnatých do 1 km D kmene přes 300 do 500 mm</t>
  </si>
  <si>
    <t>2012859123</t>
  </si>
  <si>
    <t>162201415</t>
  </si>
  <si>
    <t>Vodorovné přemístění kmenů stromů jehličnatých do 1 km D kmene přes 100 do 300 mm</t>
  </si>
  <si>
    <t>1282966851</t>
  </si>
  <si>
    <t>162201416</t>
  </si>
  <si>
    <t>Vodorovné přemístění kmenů stromů jehličnatých do 1 km D kmene přes 300 do 500 mm</t>
  </si>
  <si>
    <t>-1086763560</t>
  </si>
  <si>
    <t>162201421</t>
  </si>
  <si>
    <t>Vodorovné přemístění pařezů do 1 km D přes 100 do 300 mm</t>
  </si>
  <si>
    <t>-469836697</t>
  </si>
  <si>
    <t>162201422</t>
  </si>
  <si>
    <t>Vodorovné přemístění pařezů do 1 km D přes 300 do 500 mm</t>
  </si>
  <si>
    <t>-449289049</t>
  </si>
  <si>
    <t>162211311</t>
  </si>
  <si>
    <t>Vodorovné přemístění výkopku z horniny třídy těžitelnosti I skupiny 1 až 3 stavebním kolečkem do 10 m</t>
  </si>
  <si>
    <t>-228562875</t>
  </si>
  <si>
    <t>14,5*8,0*0,15</t>
  </si>
  <si>
    <t>162211319</t>
  </si>
  <si>
    <t>Příplatek k vodorovnému přemístění výkopku z horniny třídy těžitelnosti I skupiny 1 až 3 stavebním kolečkem za každých dalších 10 m</t>
  </si>
  <si>
    <t>84788856</t>
  </si>
  <si>
    <t xml:space="preserve">17,4*5   "odvoz na mezideponii cca 50-60m</t>
  </si>
  <si>
    <t>162301941</t>
  </si>
  <si>
    <t>Příplatek k vodorovnému přemístění větví stromů jehličnatých D kmene přes 100 do 300 mm ZKD 1 km</t>
  </si>
  <si>
    <t>1390966050</t>
  </si>
  <si>
    <t>3*14 'Přepočtené koeficientem množství</t>
  </si>
  <si>
    <t>162301942</t>
  </si>
  <si>
    <t>Příplatek k vodorovnému přemístění větví stromů jehličnatých D kmene přes 300 do 500 mm ZKD 1 km</t>
  </si>
  <si>
    <t>-1802588390</t>
  </si>
  <si>
    <t>1*14 'Přepočtené koeficientem množství</t>
  </si>
  <si>
    <t>162301961</t>
  </si>
  <si>
    <t>Příplatek k vodorovnému přemístění kmenů stromů jehličnatých D kmene přes 100 do 300 mm ZKD 1 km</t>
  </si>
  <si>
    <t>-989580345</t>
  </si>
  <si>
    <t>162301962</t>
  </si>
  <si>
    <t>Příplatek k vodorovnému přemístění kmenů stromů jehličnatých D kmene přes 300 do 500 mm ZKD 1 km</t>
  </si>
  <si>
    <t>336794299</t>
  </si>
  <si>
    <t>162301971</t>
  </si>
  <si>
    <t>Příplatek k vodorovnému přemístění pařezů D přes 100 do 300 mm ZKD 1 km</t>
  </si>
  <si>
    <t>313786114</t>
  </si>
  <si>
    <t>162301972</t>
  </si>
  <si>
    <t>Příplatek k vodorovnému přemístění pařezů D přes 300 do 500 mm ZKD 1 km</t>
  </si>
  <si>
    <t>-2025408627</t>
  </si>
  <si>
    <t>181311103</t>
  </si>
  <si>
    <t>Rozprostření ornice tl vrstvy do 200 mm v rovině nebo ve svahu do 1:5 ručně</t>
  </si>
  <si>
    <t>1972678671</t>
  </si>
  <si>
    <t>2,303*1,0*2</t>
  </si>
  <si>
    <t>5,17*1,0*2</t>
  </si>
  <si>
    <t>10371500</t>
  </si>
  <si>
    <t>substrát pro trávníky VL</t>
  </si>
  <si>
    <t>-1192159219</t>
  </si>
  <si>
    <t>14,946*0,155 'Přepočtené koeficientem množství</t>
  </si>
  <si>
    <t>183101214</t>
  </si>
  <si>
    <t>Jamky pro výsadbu s výměnou 50 % půdy zeminy skupiny 1 až 4 obj přes 0,05 do 0,125 m3 v rovině a svahu do 1:5</t>
  </si>
  <si>
    <t>704677727</t>
  </si>
  <si>
    <t>10321100</t>
  </si>
  <si>
    <t>zahradní substrát pro výsadbu VL</t>
  </si>
  <si>
    <t>928324830</t>
  </si>
  <si>
    <t>8*0,0625 'Přepočtené koeficientem množství</t>
  </si>
  <si>
    <t>183405211</t>
  </si>
  <si>
    <t>Výsev trávníku hydroosevem na ornici</t>
  </si>
  <si>
    <t>1441996123</t>
  </si>
  <si>
    <t>00572410</t>
  </si>
  <si>
    <t>osivo směs travní parková</t>
  </si>
  <si>
    <t>-1770580401</t>
  </si>
  <si>
    <t>14,946*0,025 'Přepočtené koeficientem množství</t>
  </si>
  <si>
    <t>184102113</t>
  </si>
  <si>
    <t>Výsadba dřeviny s balem D přes 0,3 do 0,4 m do jamky se zalitím v rovině a svahu do 1:5</t>
  </si>
  <si>
    <t>899265351</t>
  </si>
  <si>
    <t>026504_R1</t>
  </si>
  <si>
    <t>fargesia juzhaigou´Genf´ 2,5-3,5 m</t>
  </si>
  <si>
    <t>1060364535</t>
  </si>
  <si>
    <t>184911161</t>
  </si>
  <si>
    <t>Mulčování záhonů kačírkem tl vrstvy přes 0,05 do 0,1 m v rovině a svahu do 1:5</t>
  </si>
  <si>
    <t>-1389016091</t>
  </si>
  <si>
    <t xml:space="preserve">36,5*2   "tl 20mm</t>
  </si>
  <si>
    <t>1614385846</t>
  </si>
  <si>
    <t>73*0,25 'Přepočtené koeficientem množství</t>
  </si>
  <si>
    <t>Zřízení vrstvy z geotextilie v rovině nebo ve sklonu do 1:5 š do 3 m</t>
  </si>
  <si>
    <t>480528868</t>
  </si>
  <si>
    <t>36,5</t>
  </si>
  <si>
    <t>69311228</t>
  </si>
  <si>
    <t>geotextilie netkaná separační, ochranná, filtrační, drenážní PES 250g/m2</t>
  </si>
  <si>
    <t>1117024895</t>
  </si>
  <si>
    <t>36,5*1,1845 'Přepočtené koeficientem množství</t>
  </si>
  <si>
    <t>327211.R1</t>
  </si>
  <si>
    <t>Osazení nepravidelného kamene - centrální prvek zenové zahrady</t>
  </si>
  <si>
    <t>-1959850647</t>
  </si>
  <si>
    <t>1,2</t>
  </si>
  <si>
    <t>58380650</t>
  </si>
  <si>
    <t>kámen lomový neupravený žula</t>
  </si>
  <si>
    <t>-1849090079</t>
  </si>
  <si>
    <t>1,2*1,95 'Přepočtené koeficientem množství</t>
  </si>
  <si>
    <t>998231411</t>
  </si>
  <si>
    <t>Ruční přesun hmot pro sadovnické a krajinářské úpravy do 100 m</t>
  </si>
  <si>
    <t>478817516</t>
  </si>
  <si>
    <t>SO 900 - Vícerozpočtové náklady</t>
  </si>
  <si>
    <t xml:space="preserve">    VRN3 - Zařízení staveniště</t>
  </si>
  <si>
    <t xml:space="preserve">    VRN7 - Provozní vlivy</t>
  </si>
  <si>
    <t>9454211.R1</t>
  </si>
  <si>
    <t>Jeřáb na automobilovém podvozku výška zdvihu do 18 m</t>
  </si>
  <si>
    <t>654045734</t>
  </si>
  <si>
    <t>HZS4132</t>
  </si>
  <si>
    <t>Hodinová zúčtovací sazba jeřábník specialista</t>
  </si>
  <si>
    <t>512</t>
  </si>
  <si>
    <t>1134495436</t>
  </si>
  <si>
    <t>012203000</t>
  </si>
  <si>
    <t>Geodetické práce při provádění stavby</t>
  </si>
  <si>
    <t>1024</t>
  </si>
  <si>
    <t>888117038</t>
  </si>
  <si>
    <t>013294000</t>
  </si>
  <si>
    <t>Ostatní dokumentace - dílenská dokumentace</t>
  </si>
  <si>
    <t>1468677988</t>
  </si>
  <si>
    <t>VRN3</t>
  </si>
  <si>
    <t>032103000</t>
  </si>
  <si>
    <t>Náklady na stavební buňky</t>
  </si>
  <si>
    <t>1974917108</t>
  </si>
  <si>
    <t>032503000</t>
  </si>
  <si>
    <t>Skládky na staveništi</t>
  </si>
  <si>
    <t>1456705748</t>
  </si>
  <si>
    <t>033103000</t>
  </si>
  <si>
    <t>Připojení energií</t>
  </si>
  <si>
    <t>1166040319</t>
  </si>
  <si>
    <t>033203000</t>
  </si>
  <si>
    <t>Energie pro zařízení staveniště</t>
  </si>
  <si>
    <t>705682647</t>
  </si>
  <si>
    <t>034103000</t>
  </si>
  <si>
    <t>Oplocení staveniště</t>
  </si>
  <si>
    <t>-658441654</t>
  </si>
  <si>
    <t>034503000</t>
  </si>
  <si>
    <t>Informační tabule na staveništi</t>
  </si>
  <si>
    <t>-1620628211</t>
  </si>
  <si>
    <t>034603000</t>
  </si>
  <si>
    <t>Alarm, strážní služba staveniště</t>
  </si>
  <si>
    <t>-2021739221</t>
  </si>
  <si>
    <t>035103001</t>
  </si>
  <si>
    <t>Pronájem ploch</t>
  </si>
  <si>
    <t>-1140018611</t>
  </si>
  <si>
    <t>039103000</t>
  </si>
  <si>
    <t>Rozebrání, bourání a odvoz zařízení staveniště</t>
  </si>
  <si>
    <t>-1662065651</t>
  </si>
  <si>
    <t>VRN7</t>
  </si>
  <si>
    <t>071203000</t>
  </si>
  <si>
    <t>Provoz dalšího subjektu</t>
  </si>
  <si>
    <t>-1642965243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</si>
</sst>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3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8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6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4" fontId="6" fillId="0" borderId="0" xfId="0" applyNumberFormat="1" applyFont="1" applyAlignment="1" applyProtection="1"/>
    <xf numFmtId="4" fontId="34" fillId="0" borderId="0" xfId="0" applyNumberFormat="1" applyFont="1" applyAlignment="1" applyProtection="1">
      <alignment vertical="center"/>
    </xf>
    <xf numFmtId="0" fontId="25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4" fillId="2" borderId="23" xfId="0" applyNumberFormat="1" applyFont="1" applyFill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23" xfId="0" applyFont="1" applyFill="1" applyBorder="1" applyAlignment="1" applyProtection="1">
      <alignment horizontal="center" vertical="center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3" xfId="0" applyFont="1" applyFill="1" applyBorder="1" applyAlignment="1" applyProtection="1">
      <alignment horizontal="left" vertical="center" wrapText="1"/>
      <protection locked="0"/>
    </xf>
    <xf numFmtId="0" fontId="0" fillId="2" borderId="23" xfId="0" applyFont="1" applyFill="1" applyBorder="1" applyAlignment="1" applyProtection="1">
      <alignment horizontal="center" vertical="center" wrapText="1"/>
      <protection locked="0"/>
    </xf>
    <xf numFmtId="167" fontId="0" fillId="2" borderId="23" xfId="0" applyNumberFormat="1" applyFont="1" applyFill="1" applyBorder="1" applyAlignment="1" applyProtection="1">
      <alignment vertical="center"/>
      <protection locked="0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23" xfId="0" applyFont="1" applyFill="1" applyBorder="1" applyAlignment="1" applyProtection="1">
      <alignment horizontal="left" vertical="center"/>
      <protection locked="0"/>
    </xf>
    <xf numFmtId="0" fontId="23" fillId="2" borderId="23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1" customFormat="1" ht="14.4" customHeight="1">
      <c r="B26" s="22"/>
      <c r="C26" s="23"/>
      <c r="D26" s="39" t="s">
        <v>36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40">
        <f>ROUND(AG94,2)</f>
        <v>0</v>
      </c>
      <c r="AL26" s="23"/>
      <c r="AM26" s="23"/>
      <c r="AN26" s="23"/>
      <c r="AO26" s="23"/>
      <c r="AP26" s="23"/>
      <c r="AQ26" s="23"/>
      <c r="AR26" s="21"/>
      <c r="BE26" s="32"/>
    </row>
    <row r="27" s="1" customFormat="1" ht="14.4" customHeight="1">
      <c r="B27" s="22"/>
      <c r="C27" s="23"/>
      <c r="D27" s="39" t="s">
        <v>37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40">
        <f>ROUND(AG108, 2)</f>
        <v>0</v>
      </c>
      <c r="AL27" s="40"/>
      <c r="AM27" s="40"/>
      <c r="AN27" s="40"/>
      <c r="AO27" s="40"/>
      <c r="AP27" s="23"/>
      <c r="AQ27" s="23"/>
      <c r="AR27" s="21"/>
      <c r="BE27" s="32"/>
    </row>
    <row r="28" s="2" customFormat="1" ht="6.96" customHeigh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4"/>
      <c r="BE28" s="32"/>
    </row>
    <row r="29" s="2" customFormat="1" ht="25.92" customHeight="1">
      <c r="A29" s="41"/>
      <c r="B29" s="42"/>
      <c r="C29" s="43"/>
      <c r="D29" s="45" t="s">
        <v>38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7">
        <f>ROUND(AK26 + AK27, 2)</f>
        <v>0</v>
      </c>
      <c r="AL29" s="46"/>
      <c r="AM29" s="46"/>
      <c r="AN29" s="46"/>
      <c r="AO29" s="46"/>
      <c r="AP29" s="43"/>
      <c r="AQ29" s="43"/>
      <c r="AR29" s="44"/>
      <c r="BE29" s="32"/>
    </row>
    <row r="30" s="2" customFormat="1" ht="6.96" customHeight="1">
      <c r="A30" s="41"/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4"/>
      <c r="BE30" s="32"/>
    </row>
    <row r="31" s="2" customFormat="1">
      <c r="A31" s="41"/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8" t="s">
        <v>39</v>
      </c>
      <c r="M31" s="48"/>
      <c r="N31" s="48"/>
      <c r="O31" s="48"/>
      <c r="P31" s="48"/>
      <c r="Q31" s="43"/>
      <c r="R31" s="43"/>
      <c r="S31" s="43"/>
      <c r="T31" s="43"/>
      <c r="U31" s="43"/>
      <c r="V31" s="43"/>
      <c r="W31" s="48" t="s">
        <v>40</v>
      </c>
      <c r="X31" s="48"/>
      <c r="Y31" s="48"/>
      <c r="Z31" s="48"/>
      <c r="AA31" s="48"/>
      <c r="AB31" s="48"/>
      <c r="AC31" s="48"/>
      <c r="AD31" s="48"/>
      <c r="AE31" s="48"/>
      <c r="AF31" s="43"/>
      <c r="AG31" s="43"/>
      <c r="AH31" s="43"/>
      <c r="AI31" s="43"/>
      <c r="AJ31" s="43"/>
      <c r="AK31" s="48" t="s">
        <v>41</v>
      </c>
      <c r="AL31" s="48"/>
      <c r="AM31" s="48"/>
      <c r="AN31" s="48"/>
      <c r="AO31" s="48"/>
      <c r="AP31" s="43"/>
      <c r="AQ31" s="43"/>
      <c r="AR31" s="44"/>
      <c r="BE31" s="32"/>
    </row>
    <row r="32" s="3" customFormat="1" ht="14.4" customHeight="1">
      <c r="A32" s="3"/>
      <c r="B32" s="49"/>
      <c r="C32" s="50"/>
      <c r="D32" s="33" t="s">
        <v>42</v>
      </c>
      <c r="E32" s="50"/>
      <c r="F32" s="33" t="s">
        <v>43</v>
      </c>
      <c r="G32" s="50"/>
      <c r="H32" s="50"/>
      <c r="I32" s="50"/>
      <c r="J32" s="50"/>
      <c r="K32" s="50"/>
      <c r="L32" s="51">
        <v>0.20999999999999999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ROUND(AZ94 + SUM(CD108:CD112),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f>ROUND(AV94 + SUM(BY108:BY112), 2)</f>
        <v>0</v>
      </c>
      <c r="AL32" s="50"/>
      <c r="AM32" s="50"/>
      <c r="AN32" s="50"/>
      <c r="AO32" s="50"/>
      <c r="AP32" s="50"/>
      <c r="AQ32" s="50"/>
      <c r="AR32" s="53"/>
      <c r="BE32" s="54"/>
    </row>
    <row r="33" s="3" customFormat="1" ht="14.4" customHeight="1">
      <c r="A33" s="3"/>
      <c r="B33" s="49"/>
      <c r="C33" s="50"/>
      <c r="D33" s="50"/>
      <c r="E33" s="50"/>
      <c r="F33" s="33" t="s">
        <v>44</v>
      </c>
      <c r="G33" s="50"/>
      <c r="H33" s="50"/>
      <c r="I33" s="50"/>
      <c r="J33" s="50"/>
      <c r="K33" s="50"/>
      <c r="L33" s="51">
        <v>0.14999999999999999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ROUND(BA94 + SUM(CE108:CE112),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f>ROUND(AW94 + SUM(BZ108:BZ112), 2)</f>
        <v>0</v>
      </c>
      <c r="AL33" s="50"/>
      <c r="AM33" s="50"/>
      <c r="AN33" s="50"/>
      <c r="AO33" s="50"/>
      <c r="AP33" s="50"/>
      <c r="AQ33" s="50"/>
      <c r="AR33" s="53"/>
      <c r="BE33" s="54"/>
    </row>
    <row r="34" hidden="1" s="3" customFormat="1" ht="14.4" customHeight="1">
      <c r="A34" s="3"/>
      <c r="B34" s="49"/>
      <c r="C34" s="50"/>
      <c r="D34" s="50"/>
      <c r="E34" s="50"/>
      <c r="F34" s="33" t="s">
        <v>45</v>
      </c>
      <c r="G34" s="50"/>
      <c r="H34" s="50"/>
      <c r="I34" s="50"/>
      <c r="J34" s="50"/>
      <c r="K34" s="50"/>
      <c r="L34" s="51">
        <v>0.20999999999999999</v>
      </c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2">
        <f>ROUND(BB94 + SUM(CF108:CF112), 2)</f>
        <v>0</v>
      </c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2">
        <v>0</v>
      </c>
      <c r="AL34" s="50"/>
      <c r="AM34" s="50"/>
      <c r="AN34" s="50"/>
      <c r="AO34" s="50"/>
      <c r="AP34" s="50"/>
      <c r="AQ34" s="50"/>
      <c r="AR34" s="53"/>
      <c r="BE34" s="54"/>
    </row>
    <row r="35" hidden="1" s="3" customFormat="1" ht="14.4" customHeight="1">
      <c r="A35" s="3"/>
      <c r="B35" s="49"/>
      <c r="C35" s="50"/>
      <c r="D35" s="50"/>
      <c r="E35" s="50"/>
      <c r="F35" s="33" t="s">
        <v>46</v>
      </c>
      <c r="G35" s="50"/>
      <c r="H35" s="50"/>
      <c r="I35" s="50"/>
      <c r="J35" s="50"/>
      <c r="K35" s="50"/>
      <c r="L35" s="51">
        <v>0.14999999999999999</v>
      </c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2">
        <f>ROUND(BC94 + SUM(CG108:CG112), 2)</f>
        <v>0</v>
      </c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2">
        <v>0</v>
      </c>
      <c r="AL35" s="50"/>
      <c r="AM35" s="50"/>
      <c r="AN35" s="50"/>
      <c r="AO35" s="50"/>
      <c r="AP35" s="50"/>
      <c r="AQ35" s="50"/>
      <c r="AR35" s="53"/>
      <c r="BE35" s="3"/>
    </row>
    <row r="36" hidden="1" s="3" customFormat="1" ht="14.4" customHeight="1">
      <c r="A36" s="3"/>
      <c r="B36" s="49"/>
      <c r="C36" s="50"/>
      <c r="D36" s="50"/>
      <c r="E36" s="50"/>
      <c r="F36" s="33" t="s">
        <v>47</v>
      </c>
      <c r="G36" s="50"/>
      <c r="H36" s="50"/>
      <c r="I36" s="50"/>
      <c r="J36" s="50"/>
      <c r="K36" s="50"/>
      <c r="L36" s="51">
        <v>0</v>
      </c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2">
        <f>ROUND(BD94 + SUM(CH108:CH112), 2)</f>
        <v>0</v>
      </c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2">
        <v>0</v>
      </c>
      <c r="AL36" s="50"/>
      <c r="AM36" s="50"/>
      <c r="AN36" s="50"/>
      <c r="AO36" s="50"/>
      <c r="AP36" s="50"/>
      <c r="AQ36" s="50"/>
      <c r="AR36" s="53"/>
      <c r="BE36" s="3"/>
    </row>
    <row r="37" s="2" customFormat="1" ht="6.96" customHeight="1">
      <c r="A37" s="41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4"/>
      <c r="BE37" s="41"/>
    </row>
    <row r="38" s="2" customFormat="1" ht="25.92" customHeight="1">
      <c r="A38" s="41"/>
      <c r="B38" s="42"/>
      <c r="C38" s="55"/>
      <c r="D38" s="56" t="s">
        <v>48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8" t="s">
        <v>49</v>
      </c>
      <c r="U38" s="57"/>
      <c r="V38" s="57"/>
      <c r="W38" s="57"/>
      <c r="X38" s="59" t="s">
        <v>50</v>
      </c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60">
        <f>SUM(AK29:AK36)</f>
        <v>0</v>
      </c>
      <c r="AL38" s="57"/>
      <c r="AM38" s="57"/>
      <c r="AN38" s="57"/>
      <c r="AO38" s="61"/>
      <c r="AP38" s="55"/>
      <c r="AQ38" s="55"/>
      <c r="AR38" s="44"/>
      <c r="BE38" s="41"/>
    </row>
    <row r="39" s="2" customFormat="1" ht="6.96" customHeight="1">
      <c r="A39" s="41"/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4"/>
      <c r="BE39" s="41"/>
    </row>
    <row r="40" s="2" customFormat="1" ht="14.4" customHeight="1">
      <c r="A40" s="41"/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4"/>
      <c r="BE40" s="4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2"/>
      <c r="C49" s="63"/>
      <c r="D49" s="64" t="s">
        <v>51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52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1"/>
      <c r="B60" s="42"/>
      <c r="C60" s="43"/>
      <c r="D60" s="67" t="s">
        <v>53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67" t="s">
        <v>54</v>
      </c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67" t="s">
        <v>53</v>
      </c>
      <c r="AI60" s="46"/>
      <c r="AJ60" s="46"/>
      <c r="AK60" s="46"/>
      <c r="AL60" s="46"/>
      <c r="AM60" s="67" t="s">
        <v>54</v>
      </c>
      <c r="AN60" s="46"/>
      <c r="AO60" s="46"/>
      <c r="AP60" s="43"/>
      <c r="AQ60" s="43"/>
      <c r="AR60" s="44"/>
      <c r="BE60" s="41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1"/>
      <c r="B64" s="42"/>
      <c r="C64" s="43"/>
      <c r="D64" s="64" t="s">
        <v>55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56</v>
      </c>
      <c r="AI64" s="68"/>
      <c r="AJ64" s="68"/>
      <c r="AK64" s="68"/>
      <c r="AL64" s="68"/>
      <c r="AM64" s="68"/>
      <c r="AN64" s="68"/>
      <c r="AO64" s="68"/>
      <c r="AP64" s="43"/>
      <c r="AQ64" s="43"/>
      <c r="AR64" s="44"/>
      <c r="BE64" s="41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1"/>
      <c r="B75" s="42"/>
      <c r="C75" s="43"/>
      <c r="D75" s="67" t="s">
        <v>53</v>
      </c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67" t="s">
        <v>54</v>
      </c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67" t="s">
        <v>53</v>
      </c>
      <c r="AI75" s="46"/>
      <c r="AJ75" s="46"/>
      <c r="AK75" s="46"/>
      <c r="AL75" s="46"/>
      <c r="AM75" s="67" t="s">
        <v>54</v>
      </c>
      <c r="AN75" s="46"/>
      <c r="AO75" s="46"/>
      <c r="AP75" s="43"/>
      <c r="AQ75" s="43"/>
      <c r="AR75" s="44"/>
      <c r="BE75" s="41"/>
    </row>
    <row r="76" s="2" customForma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4"/>
      <c r="BE76" s="41"/>
    </row>
    <row r="77" s="2" customFormat="1" ht="6.96" customHeight="1">
      <c r="A77" s="41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4"/>
      <c r="BE77" s="41"/>
    </row>
    <row r="81" s="2" customFormat="1" ht="6.96" customHeight="1">
      <c r="A81" s="41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4"/>
      <c r="BE81" s="41"/>
    </row>
    <row r="82" s="2" customFormat="1" ht="24.96" customHeight="1">
      <c r="A82" s="41"/>
      <c r="B82" s="42"/>
      <c r="C82" s="24" t="s">
        <v>57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4"/>
      <c r="B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4"/>
      <c r="BE83" s="41"/>
    </row>
    <row r="84" s="4" customFormat="1" ht="12" customHeight="1">
      <c r="A84" s="4"/>
      <c r="B84" s="73"/>
      <c r="C84" s="33" t="s">
        <v>13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ZN2023_034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16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ZŠ a MŠ Ostašov - přístavba učebny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4"/>
      <c r="BE86" s="41"/>
    </row>
    <row r="87" s="2" customFormat="1" ht="12" customHeight="1">
      <c r="A87" s="41"/>
      <c r="B87" s="42"/>
      <c r="C87" s="33" t="s">
        <v>20</v>
      </c>
      <c r="D87" s="43"/>
      <c r="E87" s="43"/>
      <c r="F87" s="43"/>
      <c r="G87" s="43"/>
      <c r="H87" s="43"/>
      <c r="I87" s="43"/>
      <c r="J87" s="43"/>
      <c r="K87" s="43"/>
      <c r="L87" s="81" t="str">
        <f>IF(K8="","",K8)</f>
        <v>Ostašov</v>
      </c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33" t="s">
        <v>22</v>
      </c>
      <c r="AJ87" s="43"/>
      <c r="AK87" s="43"/>
      <c r="AL87" s="43"/>
      <c r="AM87" s="82" t="str">
        <f>IF(AN8= "","",AN8)</f>
        <v>5. 6. 2023</v>
      </c>
      <c r="AN87" s="82"/>
      <c r="AO87" s="43"/>
      <c r="AP87" s="43"/>
      <c r="AQ87" s="43"/>
      <c r="AR87" s="44"/>
      <c r="B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4"/>
      <c r="BE88" s="41"/>
    </row>
    <row r="89" s="2" customFormat="1" ht="15.15" customHeight="1">
      <c r="A89" s="41"/>
      <c r="B89" s="42"/>
      <c r="C89" s="33" t="s">
        <v>24</v>
      </c>
      <c r="D89" s="43"/>
      <c r="E89" s="43"/>
      <c r="F89" s="43"/>
      <c r="G89" s="43"/>
      <c r="H89" s="43"/>
      <c r="I89" s="43"/>
      <c r="J89" s="43"/>
      <c r="K89" s="43"/>
      <c r="L89" s="74" t="str">
        <f>IF(E11= "","",E11)</f>
        <v>Statutární město Liberec</v>
      </c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33" t="s">
        <v>30</v>
      </c>
      <c r="AJ89" s="43"/>
      <c r="AK89" s="43"/>
      <c r="AL89" s="43"/>
      <c r="AM89" s="83" t="str">
        <f>IF(E17="","",E17)</f>
        <v>Projektový atelier DAVID</v>
      </c>
      <c r="AN89" s="74"/>
      <c r="AO89" s="74"/>
      <c r="AP89" s="74"/>
      <c r="AQ89" s="43"/>
      <c r="AR89" s="44"/>
      <c r="AS89" s="84" t="s">
        <v>58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41"/>
    </row>
    <row r="90" s="2" customFormat="1" ht="25.65" customHeight="1">
      <c r="A90" s="41"/>
      <c r="B90" s="42"/>
      <c r="C90" s="33" t="s">
        <v>28</v>
      </c>
      <c r="D90" s="43"/>
      <c r="E90" s="43"/>
      <c r="F90" s="43"/>
      <c r="G90" s="43"/>
      <c r="H90" s="43"/>
      <c r="I90" s="43"/>
      <c r="J90" s="43"/>
      <c r="K90" s="43"/>
      <c r="L90" s="74" t="str">
        <f>IF(E14= "Vyplň údaj","",E14)</f>
        <v/>
      </c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33" t="s">
        <v>33</v>
      </c>
      <c r="AJ90" s="43"/>
      <c r="AK90" s="43"/>
      <c r="AL90" s="43"/>
      <c r="AM90" s="83" t="str">
        <f>IF(E20="","",E20)</f>
        <v>Projektový atelier DAVID - Bc. Zuzana Kosáková</v>
      </c>
      <c r="AN90" s="74"/>
      <c r="AO90" s="74"/>
      <c r="AP90" s="74"/>
      <c r="AQ90" s="43"/>
      <c r="AR90" s="44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41"/>
    </row>
    <row r="91" s="2" customFormat="1" ht="10.8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4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41"/>
    </row>
    <row r="92" s="2" customFormat="1" ht="29.28" customHeight="1">
      <c r="A92" s="41"/>
      <c r="B92" s="42"/>
      <c r="C92" s="96" t="s">
        <v>59</v>
      </c>
      <c r="D92" s="97"/>
      <c r="E92" s="97"/>
      <c r="F92" s="97"/>
      <c r="G92" s="97"/>
      <c r="H92" s="98"/>
      <c r="I92" s="99" t="s">
        <v>60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61</v>
      </c>
      <c r="AH92" s="97"/>
      <c r="AI92" s="97"/>
      <c r="AJ92" s="97"/>
      <c r="AK92" s="97"/>
      <c r="AL92" s="97"/>
      <c r="AM92" s="97"/>
      <c r="AN92" s="99" t="s">
        <v>62</v>
      </c>
      <c r="AO92" s="97"/>
      <c r="AP92" s="101"/>
      <c r="AQ92" s="102" t="s">
        <v>63</v>
      </c>
      <c r="AR92" s="44"/>
      <c r="AS92" s="103" t="s">
        <v>64</v>
      </c>
      <c r="AT92" s="104" t="s">
        <v>65</v>
      </c>
      <c r="AU92" s="104" t="s">
        <v>66</v>
      </c>
      <c r="AV92" s="104" t="s">
        <v>67</v>
      </c>
      <c r="AW92" s="104" t="s">
        <v>68</v>
      </c>
      <c r="AX92" s="104" t="s">
        <v>69</v>
      </c>
      <c r="AY92" s="104" t="s">
        <v>70</v>
      </c>
      <c r="AZ92" s="104" t="s">
        <v>71</v>
      </c>
      <c r="BA92" s="104" t="s">
        <v>72</v>
      </c>
      <c r="BB92" s="104" t="s">
        <v>73</v>
      </c>
      <c r="BC92" s="104" t="s">
        <v>74</v>
      </c>
      <c r="BD92" s="105" t="s">
        <v>75</v>
      </c>
      <c r="BE92" s="41"/>
    </row>
    <row r="93" s="2" customFormat="1" ht="10.8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4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41"/>
    </row>
    <row r="94" s="6" customFormat="1" ht="32.4" customHeight="1">
      <c r="A94" s="6"/>
      <c r="B94" s="109"/>
      <c r="C94" s="110" t="s">
        <v>76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ROUND(AG95+AG105+AG106,2)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ROUND(AS95+AS105+AS106,2)</f>
        <v>0</v>
      </c>
      <c r="AT94" s="117">
        <f>ROUND(SUM(AV94:AW94),2)</f>
        <v>0</v>
      </c>
      <c r="AU94" s="118">
        <f>ROUND(AU95+AU105+AU106,5)</f>
        <v>0</v>
      </c>
      <c r="AV94" s="117">
        <f>ROUND(AZ94*L32,2)</f>
        <v>0</v>
      </c>
      <c r="AW94" s="117">
        <f>ROUND(BA94*L33,2)</f>
        <v>0</v>
      </c>
      <c r="AX94" s="117">
        <f>ROUND(BB94*L32,2)</f>
        <v>0</v>
      </c>
      <c r="AY94" s="117">
        <f>ROUND(BC94*L33,2)</f>
        <v>0</v>
      </c>
      <c r="AZ94" s="117">
        <f>ROUND(AZ95+AZ105+AZ106,2)</f>
        <v>0</v>
      </c>
      <c r="BA94" s="117">
        <f>ROUND(BA95+BA105+BA106,2)</f>
        <v>0</v>
      </c>
      <c r="BB94" s="117">
        <f>ROUND(BB95+BB105+BB106,2)</f>
        <v>0</v>
      </c>
      <c r="BC94" s="117">
        <f>ROUND(BC95+BC105+BC106,2)</f>
        <v>0</v>
      </c>
      <c r="BD94" s="119">
        <f>ROUND(BD95+BD105+BD106,2)</f>
        <v>0</v>
      </c>
      <c r="BE94" s="6"/>
      <c r="BS94" s="120" t="s">
        <v>77</v>
      </c>
      <c r="BT94" s="120" t="s">
        <v>78</v>
      </c>
      <c r="BU94" s="121" t="s">
        <v>79</v>
      </c>
      <c r="BV94" s="120" t="s">
        <v>80</v>
      </c>
      <c r="BW94" s="120" t="s">
        <v>5</v>
      </c>
      <c r="BX94" s="120" t="s">
        <v>81</v>
      </c>
      <c r="CL94" s="120" t="s">
        <v>1</v>
      </c>
    </row>
    <row r="95" s="7" customFormat="1" ht="16.5" customHeight="1">
      <c r="A95" s="7"/>
      <c r="B95" s="122"/>
      <c r="C95" s="123"/>
      <c r="D95" s="124" t="s">
        <v>82</v>
      </c>
      <c r="E95" s="124"/>
      <c r="F95" s="124"/>
      <c r="G95" s="124"/>
      <c r="H95" s="124"/>
      <c r="I95" s="125"/>
      <c r="J95" s="124" t="s">
        <v>83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ROUND(SUM(AG96:AG104),2)</f>
        <v>0</v>
      </c>
      <c r="AH95" s="125"/>
      <c r="AI95" s="125"/>
      <c r="AJ95" s="125"/>
      <c r="AK95" s="125"/>
      <c r="AL95" s="125"/>
      <c r="AM95" s="125"/>
      <c r="AN95" s="127">
        <f>SUM(AG95,AT95)</f>
        <v>0</v>
      </c>
      <c r="AO95" s="125"/>
      <c r="AP95" s="125"/>
      <c r="AQ95" s="128" t="s">
        <v>84</v>
      </c>
      <c r="AR95" s="129"/>
      <c r="AS95" s="130">
        <f>ROUND(SUM(AS96:AS104),2)</f>
        <v>0</v>
      </c>
      <c r="AT95" s="131">
        <f>ROUND(SUM(AV95:AW95),2)</f>
        <v>0</v>
      </c>
      <c r="AU95" s="132">
        <f>ROUND(SUM(AU96:AU104),5)</f>
        <v>0</v>
      </c>
      <c r="AV95" s="131">
        <f>ROUND(AZ95*L32,2)</f>
        <v>0</v>
      </c>
      <c r="AW95" s="131">
        <f>ROUND(BA95*L33,2)</f>
        <v>0</v>
      </c>
      <c r="AX95" s="131">
        <f>ROUND(BB95*L32,2)</f>
        <v>0</v>
      </c>
      <c r="AY95" s="131">
        <f>ROUND(BC95*L33,2)</f>
        <v>0</v>
      </c>
      <c r="AZ95" s="131">
        <f>ROUND(SUM(AZ96:AZ104),2)</f>
        <v>0</v>
      </c>
      <c r="BA95" s="131">
        <f>ROUND(SUM(BA96:BA104),2)</f>
        <v>0</v>
      </c>
      <c r="BB95" s="131">
        <f>ROUND(SUM(BB96:BB104),2)</f>
        <v>0</v>
      </c>
      <c r="BC95" s="131">
        <f>ROUND(SUM(BC96:BC104),2)</f>
        <v>0</v>
      </c>
      <c r="BD95" s="133">
        <f>ROUND(SUM(BD96:BD104),2)</f>
        <v>0</v>
      </c>
      <c r="BE95" s="7"/>
      <c r="BS95" s="134" t="s">
        <v>77</v>
      </c>
      <c r="BT95" s="134" t="s">
        <v>85</v>
      </c>
      <c r="BU95" s="134" t="s">
        <v>79</v>
      </c>
      <c r="BV95" s="134" t="s">
        <v>80</v>
      </c>
      <c r="BW95" s="134" t="s">
        <v>86</v>
      </c>
      <c r="BX95" s="134" t="s">
        <v>5</v>
      </c>
      <c r="CL95" s="134" t="s">
        <v>1</v>
      </c>
      <c r="CM95" s="134" t="s">
        <v>87</v>
      </c>
    </row>
    <row r="96" s="4" customFormat="1" ht="23.25" customHeight="1">
      <c r="A96" s="135" t="s">
        <v>88</v>
      </c>
      <c r="B96" s="73"/>
      <c r="C96" s="136"/>
      <c r="D96" s="136"/>
      <c r="E96" s="137" t="s">
        <v>89</v>
      </c>
      <c r="F96" s="137"/>
      <c r="G96" s="137"/>
      <c r="H96" s="137"/>
      <c r="I96" s="137"/>
      <c r="J96" s="136"/>
      <c r="K96" s="137" t="s">
        <v>90</v>
      </c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8">
        <f>'SO 701_01 - Stavební část'!J34</f>
        <v>0</v>
      </c>
      <c r="AH96" s="136"/>
      <c r="AI96" s="136"/>
      <c r="AJ96" s="136"/>
      <c r="AK96" s="136"/>
      <c r="AL96" s="136"/>
      <c r="AM96" s="136"/>
      <c r="AN96" s="138">
        <f>SUM(AG96,AT96)</f>
        <v>0</v>
      </c>
      <c r="AO96" s="136"/>
      <c r="AP96" s="136"/>
      <c r="AQ96" s="139" t="s">
        <v>91</v>
      </c>
      <c r="AR96" s="75"/>
      <c r="AS96" s="140">
        <v>0</v>
      </c>
      <c r="AT96" s="141">
        <f>ROUND(SUM(AV96:AW96),2)</f>
        <v>0</v>
      </c>
      <c r="AU96" s="142">
        <f>'SO 701_01 - Stavební část'!P156</f>
        <v>0</v>
      </c>
      <c r="AV96" s="141">
        <f>'SO 701_01 - Stavební část'!J37</f>
        <v>0</v>
      </c>
      <c r="AW96" s="141">
        <f>'SO 701_01 - Stavební část'!J38</f>
        <v>0</v>
      </c>
      <c r="AX96" s="141">
        <f>'SO 701_01 - Stavební část'!J39</f>
        <v>0</v>
      </c>
      <c r="AY96" s="141">
        <f>'SO 701_01 - Stavební část'!J40</f>
        <v>0</v>
      </c>
      <c r="AZ96" s="141">
        <f>'SO 701_01 - Stavební část'!F37</f>
        <v>0</v>
      </c>
      <c r="BA96" s="141">
        <f>'SO 701_01 - Stavební část'!F38</f>
        <v>0</v>
      </c>
      <c r="BB96" s="141">
        <f>'SO 701_01 - Stavební část'!F39</f>
        <v>0</v>
      </c>
      <c r="BC96" s="141">
        <f>'SO 701_01 - Stavební část'!F40</f>
        <v>0</v>
      </c>
      <c r="BD96" s="143">
        <f>'SO 701_01 - Stavební část'!F41</f>
        <v>0</v>
      </c>
      <c r="BE96" s="4"/>
      <c r="BT96" s="144" t="s">
        <v>87</v>
      </c>
      <c r="BV96" s="144" t="s">
        <v>80</v>
      </c>
      <c r="BW96" s="144" t="s">
        <v>92</v>
      </c>
      <c r="BX96" s="144" t="s">
        <v>86</v>
      </c>
      <c r="CL96" s="144" t="s">
        <v>1</v>
      </c>
    </row>
    <row r="97" s="4" customFormat="1" ht="23.25" customHeight="1">
      <c r="A97" s="135" t="s">
        <v>88</v>
      </c>
      <c r="B97" s="73"/>
      <c r="C97" s="136"/>
      <c r="D97" s="136"/>
      <c r="E97" s="137" t="s">
        <v>93</v>
      </c>
      <c r="F97" s="137"/>
      <c r="G97" s="137"/>
      <c r="H97" s="137"/>
      <c r="I97" s="137"/>
      <c r="J97" s="136"/>
      <c r="K97" s="137" t="s">
        <v>94</v>
      </c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8">
        <f>'SO 701_02 - Rozvody elektro'!J34</f>
        <v>0</v>
      </c>
      <c r="AH97" s="136"/>
      <c r="AI97" s="136"/>
      <c r="AJ97" s="136"/>
      <c r="AK97" s="136"/>
      <c r="AL97" s="136"/>
      <c r="AM97" s="136"/>
      <c r="AN97" s="138">
        <f>SUM(AG97,AT97)</f>
        <v>0</v>
      </c>
      <c r="AO97" s="136"/>
      <c r="AP97" s="136"/>
      <c r="AQ97" s="139" t="s">
        <v>91</v>
      </c>
      <c r="AR97" s="75"/>
      <c r="AS97" s="140">
        <v>0</v>
      </c>
      <c r="AT97" s="141">
        <f>ROUND(SUM(AV97:AW97),2)</f>
        <v>0</v>
      </c>
      <c r="AU97" s="142">
        <f>'SO 701_02 - Rozvody elektro'!P140</f>
        <v>0</v>
      </c>
      <c r="AV97" s="141">
        <f>'SO 701_02 - Rozvody elektro'!J37</f>
        <v>0</v>
      </c>
      <c r="AW97" s="141">
        <f>'SO 701_02 - Rozvody elektro'!J38</f>
        <v>0</v>
      </c>
      <c r="AX97" s="141">
        <f>'SO 701_02 - Rozvody elektro'!J39</f>
        <v>0</v>
      </c>
      <c r="AY97" s="141">
        <f>'SO 701_02 - Rozvody elektro'!J40</f>
        <v>0</v>
      </c>
      <c r="AZ97" s="141">
        <f>'SO 701_02 - Rozvody elektro'!F37</f>
        <v>0</v>
      </c>
      <c r="BA97" s="141">
        <f>'SO 701_02 - Rozvody elektro'!F38</f>
        <v>0</v>
      </c>
      <c r="BB97" s="141">
        <f>'SO 701_02 - Rozvody elektro'!F39</f>
        <v>0</v>
      </c>
      <c r="BC97" s="141">
        <f>'SO 701_02 - Rozvody elektro'!F40</f>
        <v>0</v>
      </c>
      <c r="BD97" s="143">
        <f>'SO 701_02 - Rozvody elektro'!F41</f>
        <v>0</v>
      </c>
      <c r="BE97" s="4"/>
      <c r="BT97" s="144" t="s">
        <v>87</v>
      </c>
      <c r="BV97" s="144" t="s">
        <v>80</v>
      </c>
      <c r="BW97" s="144" t="s">
        <v>95</v>
      </c>
      <c r="BX97" s="144" t="s">
        <v>86</v>
      </c>
      <c r="CL97" s="144" t="s">
        <v>1</v>
      </c>
    </row>
    <row r="98" s="4" customFormat="1" ht="23.25" customHeight="1">
      <c r="A98" s="135" t="s">
        <v>88</v>
      </c>
      <c r="B98" s="73"/>
      <c r="C98" s="136"/>
      <c r="D98" s="136"/>
      <c r="E98" s="137" t="s">
        <v>96</v>
      </c>
      <c r="F98" s="137"/>
      <c r="G98" s="137"/>
      <c r="H98" s="137"/>
      <c r="I98" s="137"/>
      <c r="J98" s="136"/>
      <c r="K98" s="137" t="s">
        <v>97</v>
      </c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8">
        <f>'SO 701_03 - ZTI'!J34</f>
        <v>0</v>
      </c>
      <c r="AH98" s="136"/>
      <c r="AI98" s="136"/>
      <c r="AJ98" s="136"/>
      <c r="AK98" s="136"/>
      <c r="AL98" s="136"/>
      <c r="AM98" s="136"/>
      <c r="AN98" s="138">
        <f>SUM(AG98,AT98)</f>
        <v>0</v>
      </c>
      <c r="AO98" s="136"/>
      <c r="AP98" s="136"/>
      <c r="AQ98" s="139" t="s">
        <v>91</v>
      </c>
      <c r="AR98" s="75"/>
      <c r="AS98" s="140">
        <v>0</v>
      </c>
      <c r="AT98" s="141">
        <f>ROUND(SUM(AV98:AW98),2)</f>
        <v>0</v>
      </c>
      <c r="AU98" s="142">
        <f>'SO 701_03 - ZTI'!P145</f>
        <v>0</v>
      </c>
      <c r="AV98" s="141">
        <f>'SO 701_03 - ZTI'!J37</f>
        <v>0</v>
      </c>
      <c r="AW98" s="141">
        <f>'SO 701_03 - ZTI'!J38</f>
        <v>0</v>
      </c>
      <c r="AX98" s="141">
        <f>'SO 701_03 - ZTI'!J39</f>
        <v>0</v>
      </c>
      <c r="AY98" s="141">
        <f>'SO 701_03 - ZTI'!J40</f>
        <v>0</v>
      </c>
      <c r="AZ98" s="141">
        <f>'SO 701_03 - ZTI'!F37</f>
        <v>0</v>
      </c>
      <c r="BA98" s="141">
        <f>'SO 701_03 - ZTI'!F38</f>
        <v>0</v>
      </c>
      <c r="BB98" s="141">
        <f>'SO 701_03 - ZTI'!F39</f>
        <v>0</v>
      </c>
      <c r="BC98" s="141">
        <f>'SO 701_03 - ZTI'!F40</f>
        <v>0</v>
      </c>
      <c r="BD98" s="143">
        <f>'SO 701_03 - ZTI'!F41</f>
        <v>0</v>
      </c>
      <c r="BE98" s="4"/>
      <c r="BT98" s="144" t="s">
        <v>87</v>
      </c>
      <c r="BV98" s="144" t="s">
        <v>80</v>
      </c>
      <c r="BW98" s="144" t="s">
        <v>98</v>
      </c>
      <c r="BX98" s="144" t="s">
        <v>86</v>
      </c>
      <c r="CL98" s="144" t="s">
        <v>1</v>
      </c>
    </row>
    <row r="99" s="4" customFormat="1" ht="23.25" customHeight="1">
      <c r="A99" s="135" t="s">
        <v>88</v>
      </c>
      <c r="B99" s="73"/>
      <c r="C99" s="136"/>
      <c r="D99" s="136"/>
      <c r="E99" s="137" t="s">
        <v>99</v>
      </c>
      <c r="F99" s="137"/>
      <c r="G99" s="137"/>
      <c r="H99" s="137"/>
      <c r="I99" s="137"/>
      <c r="J99" s="136"/>
      <c r="K99" s="137" t="s">
        <v>100</v>
      </c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8">
        <f>'SO 701_04 - UT'!J34</f>
        <v>0</v>
      </c>
      <c r="AH99" s="136"/>
      <c r="AI99" s="136"/>
      <c r="AJ99" s="136"/>
      <c r="AK99" s="136"/>
      <c r="AL99" s="136"/>
      <c r="AM99" s="136"/>
      <c r="AN99" s="138">
        <f>SUM(AG99,AT99)</f>
        <v>0</v>
      </c>
      <c r="AO99" s="136"/>
      <c r="AP99" s="136"/>
      <c r="AQ99" s="139" t="s">
        <v>91</v>
      </c>
      <c r="AR99" s="75"/>
      <c r="AS99" s="140">
        <v>0</v>
      </c>
      <c r="AT99" s="141">
        <f>ROUND(SUM(AV99:AW99),2)</f>
        <v>0</v>
      </c>
      <c r="AU99" s="142">
        <f>'SO 701_04 - UT'!P141</f>
        <v>0</v>
      </c>
      <c r="AV99" s="141">
        <f>'SO 701_04 - UT'!J37</f>
        <v>0</v>
      </c>
      <c r="AW99" s="141">
        <f>'SO 701_04 - UT'!J38</f>
        <v>0</v>
      </c>
      <c r="AX99" s="141">
        <f>'SO 701_04 - UT'!J39</f>
        <v>0</v>
      </c>
      <c r="AY99" s="141">
        <f>'SO 701_04 - UT'!J40</f>
        <v>0</v>
      </c>
      <c r="AZ99" s="141">
        <f>'SO 701_04 - UT'!F37</f>
        <v>0</v>
      </c>
      <c r="BA99" s="141">
        <f>'SO 701_04 - UT'!F38</f>
        <v>0</v>
      </c>
      <c r="BB99" s="141">
        <f>'SO 701_04 - UT'!F39</f>
        <v>0</v>
      </c>
      <c r="BC99" s="141">
        <f>'SO 701_04 - UT'!F40</f>
        <v>0</v>
      </c>
      <c r="BD99" s="143">
        <f>'SO 701_04 - UT'!F41</f>
        <v>0</v>
      </c>
      <c r="BE99" s="4"/>
      <c r="BT99" s="144" t="s">
        <v>87</v>
      </c>
      <c r="BV99" s="144" t="s">
        <v>80</v>
      </c>
      <c r="BW99" s="144" t="s">
        <v>101</v>
      </c>
      <c r="BX99" s="144" t="s">
        <v>86</v>
      </c>
      <c r="CL99" s="144" t="s">
        <v>1</v>
      </c>
    </row>
    <row r="100" s="4" customFormat="1" ht="23.25" customHeight="1">
      <c r="A100" s="135" t="s">
        <v>88</v>
      </c>
      <c r="B100" s="73"/>
      <c r="C100" s="136"/>
      <c r="D100" s="136"/>
      <c r="E100" s="137" t="s">
        <v>102</v>
      </c>
      <c r="F100" s="137"/>
      <c r="G100" s="137"/>
      <c r="H100" s="137"/>
      <c r="I100" s="137"/>
      <c r="J100" s="136"/>
      <c r="K100" s="137" t="s">
        <v>103</v>
      </c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8">
        <f>'SO 701_05 - VZT'!J34</f>
        <v>0</v>
      </c>
      <c r="AH100" s="136"/>
      <c r="AI100" s="136"/>
      <c r="AJ100" s="136"/>
      <c r="AK100" s="136"/>
      <c r="AL100" s="136"/>
      <c r="AM100" s="136"/>
      <c r="AN100" s="138">
        <f>SUM(AG100,AT100)</f>
        <v>0</v>
      </c>
      <c r="AO100" s="136"/>
      <c r="AP100" s="136"/>
      <c r="AQ100" s="139" t="s">
        <v>91</v>
      </c>
      <c r="AR100" s="75"/>
      <c r="AS100" s="140">
        <v>0</v>
      </c>
      <c r="AT100" s="141">
        <f>ROUND(SUM(AV100:AW100),2)</f>
        <v>0</v>
      </c>
      <c r="AU100" s="142">
        <f>'SO 701_05 - VZT'!P140</f>
        <v>0</v>
      </c>
      <c r="AV100" s="141">
        <f>'SO 701_05 - VZT'!J37</f>
        <v>0</v>
      </c>
      <c r="AW100" s="141">
        <f>'SO 701_05 - VZT'!J38</f>
        <v>0</v>
      </c>
      <c r="AX100" s="141">
        <f>'SO 701_05 - VZT'!J39</f>
        <v>0</v>
      </c>
      <c r="AY100" s="141">
        <f>'SO 701_05 - VZT'!J40</f>
        <v>0</v>
      </c>
      <c r="AZ100" s="141">
        <f>'SO 701_05 - VZT'!F37</f>
        <v>0</v>
      </c>
      <c r="BA100" s="141">
        <f>'SO 701_05 - VZT'!F38</f>
        <v>0</v>
      </c>
      <c r="BB100" s="141">
        <f>'SO 701_05 - VZT'!F39</f>
        <v>0</v>
      </c>
      <c r="BC100" s="141">
        <f>'SO 701_05 - VZT'!F40</f>
        <v>0</v>
      </c>
      <c r="BD100" s="143">
        <f>'SO 701_05 - VZT'!F41</f>
        <v>0</v>
      </c>
      <c r="BE100" s="4"/>
      <c r="BT100" s="144" t="s">
        <v>87</v>
      </c>
      <c r="BV100" s="144" t="s">
        <v>80</v>
      </c>
      <c r="BW100" s="144" t="s">
        <v>104</v>
      </c>
      <c r="BX100" s="144" t="s">
        <v>86</v>
      </c>
      <c r="CL100" s="144" t="s">
        <v>1</v>
      </c>
    </row>
    <row r="101" s="4" customFormat="1" ht="23.25" customHeight="1">
      <c r="A101" s="135" t="s">
        <v>88</v>
      </c>
      <c r="B101" s="73"/>
      <c r="C101" s="136"/>
      <c r="D101" s="136"/>
      <c r="E101" s="137" t="s">
        <v>105</v>
      </c>
      <c r="F101" s="137"/>
      <c r="G101" s="137"/>
      <c r="H101" s="137"/>
      <c r="I101" s="137"/>
      <c r="J101" s="136"/>
      <c r="K101" s="137" t="s">
        <v>106</v>
      </c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8">
        <f>'SO 701_06 - Svítidla'!J34</f>
        <v>0</v>
      </c>
      <c r="AH101" s="136"/>
      <c r="AI101" s="136"/>
      <c r="AJ101" s="136"/>
      <c r="AK101" s="136"/>
      <c r="AL101" s="136"/>
      <c r="AM101" s="136"/>
      <c r="AN101" s="138">
        <f>SUM(AG101,AT101)</f>
        <v>0</v>
      </c>
      <c r="AO101" s="136"/>
      <c r="AP101" s="136"/>
      <c r="AQ101" s="139" t="s">
        <v>91</v>
      </c>
      <c r="AR101" s="75"/>
      <c r="AS101" s="140">
        <v>0</v>
      </c>
      <c r="AT101" s="141">
        <f>ROUND(SUM(AV101:AW101),2)</f>
        <v>0</v>
      </c>
      <c r="AU101" s="142">
        <f>'SO 701_06 - Svítidla'!P133</f>
        <v>0</v>
      </c>
      <c r="AV101" s="141">
        <f>'SO 701_06 - Svítidla'!J37</f>
        <v>0</v>
      </c>
      <c r="AW101" s="141">
        <f>'SO 701_06 - Svítidla'!J38</f>
        <v>0</v>
      </c>
      <c r="AX101" s="141">
        <f>'SO 701_06 - Svítidla'!J39</f>
        <v>0</v>
      </c>
      <c r="AY101" s="141">
        <f>'SO 701_06 - Svítidla'!J40</f>
        <v>0</v>
      </c>
      <c r="AZ101" s="141">
        <f>'SO 701_06 - Svítidla'!F37</f>
        <v>0</v>
      </c>
      <c r="BA101" s="141">
        <f>'SO 701_06 - Svítidla'!F38</f>
        <v>0</v>
      </c>
      <c r="BB101" s="141">
        <f>'SO 701_06 - Svítidla'!F39</f>
        <v>0</v>
      </c>
      <c r="BC101" s="141">
        <f>'SO 701_06 - Svítidla'!F40</f>
        <v>0</v>
      </c>
      <c r="BD101" s="143">
        <f>'SO 701_06 - Svítidla'!F41</f>
        <v>0</v>
      </c>
      <c r="BE101" s="4"/>
      <c r="BT101" s="144" t="s">
        <v>87</v>
      </c>
      <c r="BV101" s="144" t="s">
        <v>80</v>
      </c>
      <c r="BW101" s="144" t="s">
        <v>107</v>
      </c>
      <c r="BX101" s="144" t="s">
        <v>86</v>
      </c>
      <c r="CL101" s="144" t="s">
        <v>1</v>
      </c>
    </row>
    <row r="102" s="4" customFormat="1" ht="23.25" customHeight="1">
      <c r="A102" s="135" t="s">
        <v>88</v>
      </c>
      <c r="B102" s="73"/>
      <c r="C102" s="136"/>
      <c r="D102" s="136"/>
      <c r="E102" s="137" t="s">
        <v>108</v>
      </c>
      <c r="F102" s="137"/>
      <c r="G102" s="137"/>
      <c r="H102" s="137"/>
      <c r="I102" s="137"/>
      <c r="J102" s="136"/>
      <c r="K102" s="137" t="s">
        <v>109</v>
      </c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8">
        <f>'SO 701_07 - Slaboproud - ...'!J34</f>
        <v>0</v>
      </c>
      <c r="AH102" s="136"/>
      <c r="AI102" s="136"/>
      <c r="AJ102" s="136"/>
      <c r="AK102" s="136"/>
      <c r="AL102" s="136"/>
      <c r="AM102" s="136"/>
      <c r="AN102" s="138">
        <f>SUM(AG102,AT102)</f>
        <v>0</v>
      </c>
      <c r="AO102" s="136"/>
      <c r="AP102" s="136"/>
      <c r="AQ102" s="139" t="s">
        <v>91</v>
      </c>
      <c r="AR102" s="75"/>
      <c r="AS102" s="140">
        <v>0</v>
      </c>
      <c r="AT102" s="141">
        <f>ROUND(SUM(AV102:AW102),2)</f>
        <v>0</v>
      </c>
      <c r="AU102" s="142">
        <f>'SO 701_07 - Slaboproud - ...'!P137</f>
        <v>0</v>
      </c>
      <c r="AV102" s="141">
        <f>'SO 701_07 - Slaboproud - ...'!J37</f>
        <v>0</v>
      </c>
      <c r="AW102" s="141">
        <f>'SO 701_07 - Slaboproud - ...'!J38</f>
        <v>0</v>
      </c>
      <c r="AX102" s="141">
        <f>'SO 701_07 - Slaboproud - ...'!J39</f>
        <v>0</v>
      </c>
      <c r="AY102" s="141">
        <f>'SO 701_07 - Slaboproud - ...'!J40</f>
        <v>0</v>
      </c>
      <c r="AZ102" s="141">
        <f>'SO 701_07 - Slaboproud - ...'!F37</f>
        <v>0</v>
      </c>
      <c r="BA102" s="141">
        <f>'SO 701_07 - Slaboproud - ...'!F38</f>
        <v>0</v>
      </c>
      <c r="BB102" s="141">
        <f>'SO 701_07 - Slaboproud - ...'!F39</f>
        <v>0</v>
      </c>
      <c r="BC102" s="141">
        <f>'SO 701_07 - Slaboproud - ...'!F40</f>
        <v>0</v>
      </c>
      <c r="BD102" s="143">
        <f>'SO 701_07 - Slaboproud - ...'!F41</f>
        <v>0</v>
      </c>
      <c r="BE102" s="4"/>
      <c r="BT102" s="144" t="s">
        <v>87</v>
      </c>
      <c r="BV102" s="144" t="s">
        <v>80</v>
      </c>
      <c r="BW102" s="144" t="s">
        <v>110</v>
      </c>
      <c r="BX102" s="144" t="s">
        <v>86</v>
      </c>
      <c r="CL102" s="144" t="s">
        <v>1</v>
      </c>
    </row>
    <row r="103" s="4" customFormat="1" ht="23.25" customHeight="1">
      <c r="A103" s="135" t="s">
        <v>88</v>
      </c>
      <c r="B103" s="73"/>
      <c r="C103" s="136"/>
      <c r="D103" s="136"/>
      <c r="E103" s="137" t="s">
        <v>111</v>
      </c>
      <c r="F103" s="137"/>
      <c r="G103" s="137"/>
      <c r="H103" s="137"/>
      <c r="I103" s="137"/>
      <c r="J103" s="136"/>
      <c r="K103" s="137" t="s">
        <v>112</v>
      </c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8">
        <f>'SO 701_08 - Slaboproud - ...'!J34</f>
        <v>0</v>
      </c>
      <c r="AH103" s="136"/>
      <c r="AI103" s="136"/>
      <c r="AJ103" s="136"/>
      <c r="AK103" s="136"/>
      <c r="AL103" s="136"/>
      <c r="AM103" s="136"/>
      <c r="AN103" s="138">
        <f>SUM(AG103,AT103)</f>
        <v>0</v>
      </c>
      <c r="AO103" s="136"/>
      <c r="AP103" s="136"/>
      <c r="AQ103" s="139" t="s">
        <v>91</v>
      </c>
      <c r="AR103" s="75"/>
      <c r="AS103" s="140">
        <v>0</v>
      </c>
      <c r="AT103" s="141">
        <f>ROUND(SUM(AV103:AW103),2)</f>
        <v>0</v>
      </c>
      <c r="AU103" s="142">
        <f>'SO 701_08 - Slaboproud - ...'!P136</f>
        <v>0</v>
      </c>
      <c r="AV103" s="141">
        <f>'SO 701_08 - Slaboproud - ...'!J37</f>
        <v>0</v>
      </c>
      <c r="AW103" s="141">
        <f>'SO 701_08 - Slaboproud - ...'!J38</f>
        <v>0</v>
      </c>
      <c r="AX103" s="141">
        <f>'SO 701_08 - Slaboproud - ...'!J39</f>
        <v>0</v>
      </c>
      <c r="AY103" s="141">
        <f>'SO 701_08 - Slaboproud - ...'!J40</f>
        <v>0</v>
      </c>
      <c r="AZ103" s="141">
        <f>'SO 701_08 - Slaboproud - ...'!F37</f>
        <v>0</v>
      </c>
      <c r="BA103" s="141">
        <f>'SO 701_08 - Slaboproud - ...'!F38</f>
        <v>0</v>
      </c>
      <c r="BB103" s="141">
        <f>'SO 701_08 - Slaboproud - ...'!F39</f>
        <v>0</v>
      </c>
      <c r="BC103" s="141">
        <f>'SO 701_08 - Slaboproud - ...'!F40</f>
        <v>0</v>
      </c>
      <c r="BD103" s="143">
        <f>'SO 701_08 - Slaboproud - ...'!F41</f>
        <v>0</v>
      </c>
      <c r="BE103" s="4"/>
      <c r="BT103" s="144" t="s">
        <v>87</v>
      </c>
      <c r="BV103" s="144" t="s">
        <v>80</v>
      </c>
      <c r="BW103" s="144" t="s">
        <v>113</v>
      </c>
      <c r="BX103" s="144" t="s">
        <v>86</v>
      </c>
      <c r="CL103" s="144" t="s">
        <v>1</v>
      </c>
    </row>
    <row r="104" s="4" customFormat="1" ht="23.25" customHeight="1">
      <c r="A104" s="135" t="s">
        <v>88</v>
      </c>
      <c r="B104" s="73"/>
      <c r="C104" s="136"/>
      <c r="D104" s="136"/>
      <c r="E104" s="137" t="s">
        <v>114</v>
      </c>
      <c r="F104" s="137"/>
      <c r="G104" s="137"/>
      <c r="H104" s="137"/>
      <c r="I104" s="137"/>
      <c r="J104" s="136"/>
      <c r="K104" s="137" t="s">
        <v>115</v>
      </c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8">
        <f>'SO 701_09 - Slaboproud - ...'!J34</f>
        <v>0</v>
      </c>
      <c r="AH104" s="136"/>
      <c r="AI104" s="136"/>
      <c r="AJ104" s="136"/>
      <c r="AK104" s="136"/>
      <c r="AL104" s="136"/>
      <c r="AM104" s="136"/>
      <c r="AN104" s="138">
        <f>SUM(AG104,AT104)</f>
        <v>0</v>
      </c>
      <c r="AO104" s="136"/>
      <c r="AP104" s="136"/>
      <c r="AQ104" s="139" t="s">
        <v>91</v>
      </c>
      <c r="AR104" s="75"/>
      <c r="AS104" s="140">
        <v>0</v>
      </c>
      <c r="AT104" s="141">
        <f>ROUND(SUM(AV104:AW104),2)</f>
        <v>0</v>
      </c>
      <c r="AU104" s="142">
        <f>'SO 701_09 - Slaboproud - ...'!P134</f>
        <v>0</v>
      </c>
      <c r="AV104" s="141">
        <f>'SO 701_09 - Slaboproud - ...'!J37</f>
        <v>0</v>
      </c>
      <c r="AW104" s="141">
        <f>'SO 701_09 - Slaboproud - ...'!J38</f>
        <v>0</v>
      </c>
      <c r="AX104" s="141">
        <f>'SO 701_09 - Slaboproud - ...'!J39</f>
        <v>0</v>
      </c>
      <c r="AY104" s="141">
        <f>'SO 701_09 - Slaboproud - ...'!J40</f>
        <v>0</v>
      </c>
      <c r="AZ104" s="141">
        <f>'SO 701_09 - Slaboproud - ...'!F37</f>
        <v>0</v>
      </c>
      <c r="BA104" s="141">
        <f>'SO 701_09 - Slaboproud - ...'!F38</f>
        <v>0</v>
      </c>
      <c r="BB104" s="141">
        <f>'SO 701_09 - Slaboproud - ...'!F39</f>
        <v>0</v>
      </c>
      <c r="BC104" s="141">
        <f>'SO 701_09 - Slaboproud - ...'!F40</f>
        <v>0</v>
      </c>
      <c r="BD104" s="143">
        <f>'SO 701_09 - Slaboproud - ...'!F41</f>
        <v>0</v>
      </c>
      <c r="BE104" s="4"/>
      <c r="BT104" s="144" t="s">
        <v>87</v>
      </c>
      <c r="BV104" s="144" t="s">
        <v>80</v>
      </c>
      <c r="BW104" s="144" t="s">
        <v>116</v>
      </c>
      <c r="BX104" s="144" t="s">
        <v>86</v>
      </c>
      <c r="CL104" s="144" t="s">
        <v>1</v>
      </c>
    </row>
    <row r="105" s="7" customFormat="1" ht="16.5" customHeight="1">
      <c r="A105" s="135" t="s">
        <v>88</v>
      </c>
      <c r="B105" s="122"/>
      <c r="C105" s="123"/>
      <c r="D105" s="124" t="s">
        <v>117</v>
      </c>
      <c r="E105" s="124"/>
      <c r="F105" s="124"/>
      <c r="G105" s="124"/>
      <c r="H105" s="124"/>
      <c r="I105" s="125"/>
      <c r="J105" s="124" t="s">
        <v>118</v>
      </c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7">
        <f>'SO 802 - Zenová zahrada'!J32</f>
        <v>0</v>
      </c>
      <c r="AH105" s="125"/>
      <c r="AI105" s="125"/>
      <c r="AJ105" s="125"/>
      <c r="AK105" s="125"/>
      <c r="AL105" s="125"/>
      <c r="AM105" s="125"/>
      <c r="AN105" s="127">
        <f>SUM(AG105,AT105)</f>
        <v>0</v>
      </c>
      <c r="AO105" s="125"/>
      <c r="AP105" s="125"/>
      <c r="AQ105" s="128" t="s">
        <v>84</v>
      </c>
      <c r="AR105" s="129"/>
      <c r="AS105" s="130">
        <v>0</v>
      </c>
      <c r="AT105" s="131">
        <f>ROUND(SUM(AV105:AW105),2)</f>
        <v>0</v>
      </c>
      <c r="AU105" s="132">
        <f>'SO 802 - Zenová zahrada'!P132</f>
        <v>0</v>
      </c>
      <c r="AV105" s="131">
        <f>'SO 802 - Zenová zahrada'!J35</f>
        <v>0</v>
      </c>
      <c r="AW105" s="131">
        <f>'SO 802 - Zenová zahrada'!J36</f>
        <v>0</v>
      </c>
      <c r="AX105" s="131">
        <f>'SO 802 - Zenová zahrada'!J37</f>
        <v>0</v>
      </c>
      <c r="AY105" s="131">
        <f>'SO 802 - Zenová zahrada'!J38</f>
        <v>0</v>
      </c>
      <c r="AZ105" s="131">
        <f>'SO 802 - Zenová zahrada'!F35</f>
        <v>0</v>
      </c>
      <c r="BA105" s="131">
        <f>'SO 802 - Zenová zahrada'!F36</f>
        <v>0</v>
      </c>
      <c r="BB105" s="131">
        <f>'SO 802 - Zenová zahrada'!F37</f>
        <v>0</v>
      </c>
      <c r="BC105" s="131">
        <f>'SO 802 - Zenová zahrada'!F38</f>
        <v>0</v>
      </c>
      <c r="BD105" s="133">
        <f>'SO 802 - Zenová zahrada'!F39</f>
        <v>0</v>
      </c>
      <c r="BE105" s="7"/>
      <c r="BT105" s="134" t="s">
        <v>85</v>
      </c>
      <c r="BV105" s="134" t="s">
        <v>80</v>
      </c>
      <c r="BW105" s="134" t="s">
        <v>119</v>
      </c>
      <c r="BX105" s="134" t="s">
        <v>5</v>
      </c>
      <c r="CL105" s="134" t="s">
        <v>1</v>
      </c>
      <c r="CM105" s="134" t="s">
        <v>87</v>
      </c>
    </row>
    <row r="106" s="7" customFormat="1" ht="16.5" customHeight="1">
      <c r="A106" s="135" t="s">
        <v>88</v>
      </c>
      <c r="B106" s="122"/>
      <c r="C106" s="123"/>
      <c r="D106" s="124" t="s">
        <v>120</v>
      </c>
      <c r="E106" s="124"/>
      <c r="F106" s="124"/>
      <c r="G106" s="124"/>
      <c r="H106" s="124"/>
      <c r="I106" s="125"/>
      <c r="J106" s="124" t="s">
        <v>121</v>
      </c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7">
        <f>'SO 900 - Vícerozpočtové n...'!J32</f>
        <v>0</v>
      </c>
      <c r="AH106" s="125"/>
      <c r="AI106" s="125"/>
      <c r="AJ106" s="125"/>
      <c r="AK106" s="125"/>
      <c r="AL106" s="125"/>
      <c r="AM106" s="125"/>
      <c r="AN106" s="127">
        <f>SUM(AG106,AT106)</f>
        <v>0</v>
      </c>
      <c r="AO106" s="125"/>
      <c r="AP106" s="125"/>
      <c r="AQ106" s="128" t="s">
        <v>84</v>
      </c>
      <c r="AR106" s="129"/>
      <c r="AS106" s="145">
        <v>0</v>
      </c>
      <c r="AT106" s="146">
        <f>ROUND(SUM(AV106:AW106),2)</f>
        <v>0</v>
      </c>
      <c r="AU106" s="147">
        <f>'SO 900 - Vícerozpočtové n...'!P134</f>
        <v>0</v>
      </c>
      <c r="AV106" s="146">
        <f>'SO 900 - Vícerozpočtové n...'!J35</f>
        <v>0</v>
      </c>
      <c r="AW106" s="146">
        <f>'SO 900 - Vícerozpočtové n...'!J36</f>
        <v>0</v>
      </c>
      <c r="AX106" s="146">
        <f>'SO 900 - Vícerozpočtové n...'!J37</f>
        <v>0</v>
      </c>
      <c r="AY106" s="146">
        <f>'SO 900 - Vícerozpočtové n...'!J38</f>
        <v>0</v>
      </c>
      <c r="AZ106" s="146">
        <f>'SO 900 - Vícerozpočtové n...'!F35</f>
        <v>0</v>
      </c>
      <c r="BA106" s="146">
        <f>'SO 900 - Vícerozpočtové n...'!F36</f>
        <v>0</v>
      </c>
      <c r="BB106" s="146">
        <f>'SO 900 - Vícerozpočtové n...'!F37</f>
        <v>0</v>
      </c>
      <c r="BC106" s="146">
        <f>'SO 900 - Vícerozpočtové n...'!F38</f>
        <v>0</v>
      </c>
      <c r="BD106" s="148">
        <f>'SO 900 - Vícerozpočtové n...'!F39</f>
        <v>0</v>
      </c>
      <c r="BE106" s="7"/>
      <c r="BT106" s="134" t="s">
        <v>85</v>
      </c>
      <c r="BV106" s="134" t="s">
        <v>80</v>
      </c>
      <c r="BW106" s="134" t="s">
        <v>122</v>
      </c>
      <c r="BX106" s="134" t="s">
        <v>5</v>
      </c>
      <c r="CL106" s="134" t="s">
        <v>1</v>
      </c>
      <c r="CM106" s="134" t="s">
        <v>87</v>
      </c>
    </row>
    <row r="107">
      <c r="B107" s="2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1"/>
    </row>
    <row r="108" s="2" customFormat="1" ht="30" customHeight="1">
      <c r="A108" s="41"/>
      <c r="B108" s="42"/>
      <c r="C108" s="110" t="s">
        <v>123</v>
      </c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113">
        <f>ROUND(SUM(AG109:AG112), 2)</f>
        <v>0</v>
      </c>
      <c r="AH108" s="113"/>
      <c r="AI108" s="113"/>
      <c r="AJ108" s="113"/>
      <c r="AK108" s="113"/>
      <c r="AL108" s="113"/>
      <c r="AM108" s="113"/>
      <c r="AN108" s="113">
        <f>ROUND(SUM(AN109:AN112), 2)</f>
        <v>0</v>
      </c>
      <c r="AO108" s="113"/>
      <c r="AP108" s="113"/>
      <c r="AQ108" s="149"/>
      <c r="AR108" s="44"/>
      <c r="AS108" s="103" t="s">
        <v>124</v>
      </c>
      <c r="AT108" s="104" t="s">
        <v>125</v>
      </c>
      <c r="AU108" s="104" t="s">
        <v>42</v>
      </c>
      <c r="AV108" s="105" t="s">
        <v>65</v>
      </c>
      <c r="AW108" s="41"/>
      <c r="AX108" s="41"/>
      <c r="AY108" s="41"/>
      <c r="AZ108" s="41"/>
      <c r="BA108" s="41"/>
      <c r="BB108" s="41"/>
      <c r="BC108" s="41"/>
      <c r="BD108" s="41"/>
      <c r="BE108" s="41"/>
    </row>
    <row r="109" s="2" customFormat="1" ht="19.92" customHeight="1">
      <c r="A109" s="41"/>
      <c r="B109" s="42"/>
      <c r="C109" s="43"/>
      <c r="D109" s="150" t="s">
        <v>126</v>
      </c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  <c r="Y109" s="150"/>
      <c r="Z109" s="150"/>
      <c r="AA109" s="150"/>
      <c r="AB109" s="150"/>
      <c r="AC109" s="43"/>
      <c r="AD109" s="43"/>
      <c r="AE109" s="43"/>
      <c r="AF109" s="43"/>
      <c r="AG109" s="151">
        <f>ROUND(AG94 * AS109, 2)</f>
        <v>0</v>
      </c>
      <c r="AH109" s="138"/>
      <c r="AI109" s="138"/>
      <c r="AJ109" s="138"/>
      <c r="AK109" s="138"/>
      <c r="AL109" s="138"/>
      <c r="AM109" s="138"/>
      <c r="AN109" s="138">
        <f>ROUND(AG109 + AV109, 2)</f>
        <v>0</v>
      </c>
      <c r="AO109" s="138"/>
      <c r="AP109" s="138"/>
      <c r="AQ109" s="43"/>
      <c r="AR109" s="44"/>
      <c r="AS109" s="152">
        <v>0</v>
      </c>
      <c r="AT109" s="153" t="s">
        <v>127</v>
      </c>
      <c r="AU109" s="153" t="s">
        <v>43</v>
      </c>
      <c r="AV109" s="143">
        <f>ROUND(IF(AU109="základní",AG109*L32,IF(AU109="snížená",AG109*L33,0)), 2)</f>
        <v>0</v>
      </c>
      <c r="AW109" s="41"/>
      <c r="AX109" s="41"/>
      <c r="AY109" s="41"/>
      <c r="AZ109" s="41"/>
      <c r="BA109" s="41"/>
      <c r="BB109" s="41"/>
      <c r="BC109" s="41"/>
      <c r="BD109" s="41"/>
      <c r="BE109" s="41"/>
      <c r="BV109" s="18" t="s">
        <v>128</v>
      </c>
      <c r="BY109" s="154">
        <f>IF(AU109="základní",AV109,0)</f>
        <v>0</v>
      </c>
      <c r="BZ109" s="154">
        <f>IF(AU109="snížená",AV109,0)</f>
        <v>0</v>
      </c>
      <c r="CA109" s="154">
        <v>0</v>
      </c>
      <c r="CB109" s="154">
        <v>0</v>
      </c>
      <c r="CC109" s="154">
        <v>0</v>
      </c>
      <c r="CD109" s="154">
        <f>IF(AU109="základní",AG109,0)</f>
        <v>0</v>
      </c>
      <c r="CE109" s="154">
        <f>IF(AU109="snížená",AG109,0)</f>
        <v>0</v>
      </c>
      <c r="CF109" s="154">
        <f>IF(AU109="zákl. přenesená",AG109,0)</f>
        <v>0</v>
      </c>
      <c r="CG109" s="154">
        <f>IF(AU109="sníž. přenesená",AG109,0)</f>
        <v>0</v>
      </c>
      <c r="CH109" s="154">
        <f>IF(AU109="nulová",AG109,0)</f>
        <v>0</v>
      </c>
      <c r="CI109" s="18">
        <f>IF(AU109="základní",1,IF(AU109="snížená",2,IF(AU109="zákl. přenesená",4,IF(AU109="sníž. přenesená",5,3))))</f>
        <v>1</v>
      </c>
      <c r="CJ109" s="18">
        <f>IF(AT109="stavební čast",1,IF(AT109="investiční čast",2,3))</f>
        <v>1</v>
      </c>
      <c r="CK109" s="18" t="str">
        <f>IF(D109="Vyplň vlastní","","x")</f>
        <v>x</v>
      </c>
    </row>
    <row r="110" s="2" customFormat="1" ht="19.92" customHeight="1">
      <c r="A110" s="41"/>
      <c r="B110" s="42"/>
      <c r="C110" s="43"/>
      <c r="D110" s="155" t="s">
        <v>129</v>
      </c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  <c r="X110" s="150"/>
      <c r="Y110" s="150"/>
      <c r="Z110" s="150"/>
      <c r="AA110" s="150"/>
      <c r="AB110" s="150"/>
      <c r="AC110" s="43"/>
      <c r="AD110" s="43"/>
      <c r="AE110" s="43"/>
      <c r="AF110" s="43"/>
      <c r="AG110" s="151">
        <f>ROUND(AG94 * AS110, 2)</f>
        <v>0</v>
      </c>
      <c r="AH110" s="138"/>
      <c r="AI110" s="138"/>
      <c r="AJ110" s="138"/>
      <c r="AK110" s="138"/>
      <c r="AL110" s="138"/>
      <c r="AM110" s="138"/>
      <c r="AN110" s="138">
        <f>ROUND(AG110 + AV110, 2)</f>
        <v>0</v>
      </c>
      <c r="AO110" s="138"/>
      <c r="AP110" s="138"/>
      <c r="AQ110" s="43"/>
      <c r="AR110" s="44"/>
      <c r="AS110" s="152">
        <v>0</v>
      </c>
      <c r="AT110" s="153" t="s">
        <v>127</v>
      </c>
      <c r="AU110" s="153" t="s">
        <v>43</v>
      </c>
      <c r="AV110" s="143">
        <f>ROUND(IF(AU110="základní",AG110*L32,IF(AU110="snížená",AG110*L33,0)), 2)</f>
        <v>0</v>
      </c>
      <c r="AW110" s="41"/>
      <c r="AX110" s="41"/>
      <c r="AY110" s="41"/>
      <c r="AZ110" s="41"/>
      <c r="BA110" s="41"/>
      <c r="BB110" s="41"/>
      <c r="BC110" s="41"/>
      <c r="BD110" s="41"/>
      <c r="BE110" s="41"/>
      <c r="BV110" s="18" t="s">
        <v>130</v>
      </c>
      <c r="BY110" s="154">
        <f>IF(AU110="základní",AV110,0)</f>
        <v>0</v>
      </c>
      <c r="BZ110" s="154">
        <f>IF(AU110="snížená",AV110,0)</f>
        <v>0</v>
      </c>
      <c r="CA110" s="154">
        <v>0</v>
      </c>
      <c r="CB110" s="154">
        <v>0</v>
      </c>
      <c r="CC110" s="154">
        <v>0</v>
      </c>
      <c r="CD110" s="154">
        <f>IF(AU110="základní",AG110,0)</f>
        <v>0</v>
      </c>
      <c r="CE110" s="154">
        <f>IF(AU110="snížená",AG110,0)</f>
        <v>0</v>
      </c>
      <c r="CF110" s="154">
        <f>IF(AU110="zákl. přenesená",AG110,0)</f>
        <v>0</v>
      </c>
      <c r="CG110" s="154">
        <f>IF(AU110="sníž. přenesená",AG110,0)</f>
        <v>0</v>
      </c>
      <c r="CH110" s="154">
        <f>IF(AU110="nulová",AG110,0)</f>
        <v>0</v>
      </c>
      <c r="CI110" s="18">
        <f>IF(AU110="základní",1,IF(AU110="snížená",2,IF(AU110="zákl. přenesená",4,IF(AU110="sníž. přenesená",5,3))))</f>
        <v>1</v>
      </c>
      <c r="CJ110" s="18">
        <f>IF(AT110="stavební čast",1,IF(AT110="investiční čast",2,3))</f>
        <v>1</v>
      </c>
      <c r="CK110" s="18" t="str">
        <f>IF(D110="Vyplň vlastní","","x")</f>
        <v/>
      </c>
    </row>
    <row r="111" s="2" customFormat="1" ht="19.92" customHeight="1">
      <c r="A111" s="41"/>
      <c r="B111" s="42"/>
      <c r="C111" s="43"/>
      <c r="D111" s="155" t="s">
        <v>129</v>
      </c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  <c r="Y111" s="150"/>
      <c r="Z111" s="150"/>
      <c r="AA111" s="150"/>
      <c r="AB111" s="150"/>
      <c r="AC111" s="43"/>
      <c r="AD111" s="43"/>
      <c r="AE111" s="43"/>
      <c r="AF111" s="43"/>
      <c r="AG111" s="151">
        <f>ROUND(AG94 * AS111, 2)</f>
        <v>0</v>
      </c>
      <c r="AH111" s="138"/>
      <c r="AI111" s="138"/>
      <c r="AJ111" s="138"/>
      <c r="AK111" s="138"/>
      <c r="AL111" s="138"/>
      <c r="AM111" s="138"/>
      <c r="AN111" s="138">
        <f>ROUND(AG111 + AV111, 2)</f>
        <v>0</v>
      </c>
      <c r="AO111" s="138"/>
      <c r="AP111" s="138"/>
      <c r="AQ111" s="43"/>
      <c r="AR111" s="44"/>
      <c r="AS111" s="152">
        <v>0</v>
      </c>
      <c r="AT111" s="153" t="s">
        <v>127</v>
      </c>
      <c r="AU111" s="153" t="s">
        <v>43</v>
      </c>
      <c r="AV111" s="143">
        <f>ROUND(IF(AU111="základní",AG111*L32,IF(AU111="snížená",AG111*L33,0)), 2)</f>
        <v>0</v>
      </c>
      <c r="AW111" s="41"/>
      <c r="AX111" s="41"/>
      <c r="AY111" s="41"/>
      <c r="AZ111" s="41"/>
      <c r="BA111" s="41"/>
      <c r="BB111" s="41"/>
      <c r="BC111" s="41"/>
      <c r="BD111" s="41"/>
      <c r="BE111" s="41"/>
      <c r="BV111" s="18" t="s">
        <v>130</v>
      </c>
      <c r="BY111" s="154">
        <f>IF(AU111="základní",AV111,0)</f>
        <v>0</v>
      </c>
      <c r="BZ111" s="154">
        <f>IF(AU111="snížená",AV111,0)</f>
        <v>0</v>
      </c>
      <c r="CA111" s="154">
        <v>0</v>
      </c>
      <c r="CB111" s="154">
        <v>0</v>
      </c>
      <c r="CC111" s="154">
        <v>0</v>
      </c>
      <c r="CD111" s="154">
        <f>IF(AU111="základní",AG111,0)</f>
        <v>0</v>
      </c>
      <c r="CE111" s="154">
        <f>IF(AU111="snížená",AG111,0)</f>
        <v>0</v>
      </c>
      <c r="CF111" s="154">
        <f>IF(AU111="zákl. přenesená",AG111,0)</f>
        <v>0</v>
      </c>
      <c r="CG111" s="154">
        <f>IF(AU111="sníž. přenesená",AG111,0)</f>
        <v>0</v>
      </c>
      <c r="CH111" s="154">
        <f>IF(AU111="nulová",AG111,0)</f>
        <v>0</v>
      </c>
      <c r="CI111" s="18">
        <f>IF(AU111="základní",1,IF(AU111="snížená",2,IF(AU111="zákl. přenesená",4,IF(AU111="sníž. přenesená",5,3))))</f>
        <v>1</v>
      </c>
      <c r="CJ111" s="18">
        <f>IF(AT111="stavební čast",1,IF(AT111="investiční čast",2,3))</f>
        <v>1</v>
      </c>
      <c r="CK111" s="18" t="str">
        <f>IF(D111="Vyplň vlastní","","x")</f>
        <v/>
      </c>
    </row>
    <row r="112" s="2" customFormat="1" ht="19.92" customHeight="1">
      <c r="A112" s="41"/>
      <c r="B112" s="42"/>
      <c r="C112" s="43"/>
      <c r="D112" s="155" t="s">
        <v>129</v>
      </c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  <c r="X112" s="150"/>
      <c r="Y112" s="150"/>
      <c r="Z112" s="150"/>
      <c r="AA112" s="150"/>
      <c r="AB112" s="150"/>
      <c r="AC112" s="43"/>
      <c r="AD112" s="43"/>
      <c r="AE112" s="43"/>
      <c r="AF112" s="43"/>
      <c r="AG112" s="151">
        <f>ROUND(AG94 * AS112, 2)</f>
        <v>0</v>
      </c>
      <c r="AH112" s="138"/>
      <c r="AI112" s="138"/>
      <c r="AJ112" s="138"/>
      <c r="AK112" s="138"/>
      <c r="AL112" s="138"/>
      <c r="AM112" s="138"/>
      <c r="AN112" s="138">
        <f>ROUND(AG112 + AV112, 2)</f>
        <v>0</v>
      </c>
      <c r="AO112" s="138"/>
      <c r="AP112" s="138"/>
      <c r="AQ112" s="43"/>
      <c r="AR112" s="44"/>
      <c r="AS112" s="156">
        <v>0</v>
      </c>
      <c r="AT112" s="157" t="s">
        <v>127</v>
      </c>
      <c r="AU112" s="157" t="s">
        <v>43</v>
      </c>
      <c r="AV112" s="158">
        <f>ROUND(IF(AU112="základní",AG112*L32,IF(AU112="snížená",AG112*L33,0)), 2)</f>
        <v>0</v>
      </c>
      <c r="AW112" s="41"/>
      <c r="AX112" s="41"/>
      <c r="AY112" s="41"/>
      <c r="AZ112" s="41"/>
      <c r="BA112" s="41"/>
      <c r="BB112" s="41"/>
      <c r="BC112" s="41"/>
      <c r="BD112" s="41"/>
      <c r="BE112" s="41"/>
      <c r="BV112" s="18" t="s">
        <v>130</v>
      </c>
      <c r="BY112" s="154">
        <f>IF(AU112="základní",AV112,0)</f>
        <v>0</v>
      </c>
      <c r="BZ112" s="154">
        <f>IF(AU112="snížená",AV112,0)</f>
        <v>0</v>
      </c>
      <c r="CA112" s="154">
        <v>0</v>
      </c>
      <c r="CB112" s="154">
        <v>0</v>
      </c>
      <c r="CC112" s="154">
        <v>0</v>
      </c>
      <c r="CD112" s="154">
        <f>IF(AU112="základní",AG112,0)</f>
        <v>0</v>
      </c>
      <c r="CE112" s="154">
        <f>IF(AU112="snížená",AG112,0)</f>
        <v>0</v>
      </c>
      <c r="CF112" s="154">
        <f>IF(AU112="zákl. přenesená",AG112,0)</f>
        <v>0</v>
      </c>
      <c r="CG112" s="154">
        <f>IF(AU112="sníž. přenesená",AG112,0)</f>
        <v>0</v>
      </c>
      <c r="CH112" s="154">
        <f>IF(AU112="nulová",AG112,0)</f>
        <v>0</v>
      </c>
      <c r="CI112" s="18">
        <f>IF(AU112="základní",1,IF(AU112="snížená",2,IF(AU112="zákl. přenesená",4,IF(AU112="sníž. přenesená",5,3))))</f>
        <v>1</v>
      </c>
      <c r="CJ112" s="18">
        <f>IF(AT112="stavební čast",1,IF(AT112="investiční čast",2,3))</f>
        <v>1</v>
      </c>
      <c r="CK112" s="18" t="str">
        <f>IF(D112="Vyplň vlastní","","x")</f>
        <v/>
      </c>
    </row>
    <row r="113" s="2" customFormat="1" ht="10.8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4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</row>
    <row r="114" s="2" customFormat="1" ht="30" customHeight="1">
      <c r="A114" s="41"/>
      <c r="B114" s="42"/>
      <c r="C114" s="159" t="s">
        <v>131</v>
      </c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1">
        <f>ROUND(AG94 + AG108, 2)</f>
        <v>0</v>
      </c>
      <c r="AH114" s="161"/>
      <c r="AI114" s="161"/>
      <c r="AJ114" s="161"/>
      <c r="AK114" s="161"/>
      <c r="AL114" s="161"/>
      <c r="AM114" s="161"/>
      <c r="AN114" s="161">
        <f>ROUND(AN94 + AN108, 2)</f>
        <v>0</v>
      </c>
      <c r="AO114" s="161"/>
      <c r="AP114" s="161"/>
      <c r="AQ114" s="160"/>
      <c r="AR114" s="44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</row>
    <row r="115" s="2" customFormat="1" ht="6.96" customHeight="1">
      <c r="A115" s="41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44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</row>
  </sheetData>
  <sheetProtection sheet="1" formatColumns="0" formatRows="0" objects="1" scenarios="1" spinCount="100000" saltValue="0q+vtrUELvWKuaDQ1kc1IMkBMJu0VPWmX4NhHXMyhLsDk+6Rab0qhU+go33fmF9Fb+q0ejzePWi+epItDISxTw==" hashValue="kp762pcXrz6H/dvyaYfmDy6AKHY88tSLvK1jfb8vFrQe7BCYFsiuOzdSS0HetA6Gyg/sV0zOK70BYcgnW1/nAw==" algorithmName="SHA-512" password="CC35"/>
  <mergeCells count="104">
    <mergeCell ref="C92:G92"/>
    <mergeCell ref="D95:H95"/>
    <mergeCell ref="E100:I100"/>
    <mergeCell ref="E104:I104"/>
    <mergeCell ref="E103:I103"/>
    <mergeCell ref="E98:I98"/>
    <mergeCell ref="E102:I102"/>
    <mergeCell ref="E96:I96"/>
    <mergeCell ref="E101:I101"/>
    <mergeCell ref="E97:I97"/>
    <mergeCell ref="E99:I99"/>
    <mergeCell ref="I92:AF92"/>
    <mergeCell ref="J95:AF95"/>
    <mergeCell ref="K96:AF96"/>
    <mergeCell ref="K104:AF104"/>
    <mergeCell ref="K98:AF98"/>
    <mergeCell ref="K100:AF100"/>
    <mergeCell ref="K101:AF101"/>
    <mergeCell ref="K102:AF102"/>
    <mergeCell ref="K103:AF103"/>
    <mergeCell ref="K99:AF99"/>
    <mergeCell ref="K97:AF97"/>
    <mergeCell ref="L85:AJ85"/>
    <mergeCell ref="D105:H105"/>
    <mergeCell ref="J105:AF105"/>
    <mergeCell ref="D106:H106"/>
    <mergeCell ref="J106:AF106"/>
    <mergeCell ref="D109:AB109"/>
    <mergeCell ref="D110:AB110"/>
    <mergeCell ref="D111:AB111"/>
    <mergeCell ref="D112:AB112"/>
    <mergeCell ref="BE5:BE34"/>
    <mergeCell ref="K5:AJ5"/>
    <mergeCell ref="K6:AJ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  <mergeCell ref="AG98:AM98"/>
    <mergeCell ref="AG104:AM104"/>
    <mergeCell ref="AG103:AM103"/>
    <mergeCell ref="AG102:AM102"/>
    <mergeCell ref="AG101:AM101"/>
    <mergeCell ref="AG100:AM100"/>
    <mergeCell ref="AG92:AM92"/>
    <mergeCell ref="AG97:AM97"/>
    <mergeCell ref="AG99:AM99"/>
    <mergeCell ref="AG96:AM96"/>
    <mergeCell ref="AG95:AM95"/>
    <mergeCell ref="AM87:AN87"/>
    <mergeCell ref="AM89:AP89"/>
    <mergeCell ref="AM90:AP90"/>
    <mergeCell ref="AN100:AP100"/>
    <mergeCell ref="AN103:AP103"/>
    <mergeCell ref="AN102:AP102"/>
    <mergeCell ref="AN98:AP98"/>
    <mergeCell ref="AN101:AP101"/>
    <mergeCell ref="AN99:AP99"/>
    <mergeCell ref="AN97:AP97"/>
    <mergeCell ref="AN96:AP96"/>
    <mergeCell ref="AN95:AP95"/>
    <mergeCell ref="AN92:AP92"/>
    <mergeCell ref="AN104:AP104"/>
    <mergeCell ref="AS89:AT91"/>
    <mergeCell ref="AN105:AP105"/>
    <mergeCell ref="AG105:AM105"/>
    <mergeCell ref="AN106:AP106"/>
    <mergeCell ref="AG106:AM106"/>
    <mergeCell ref="AG109:AM109"/>
    <mergeCell ref="AN109:AP109"/>
    <mergeCell ref="AG110:AM110"/>
    <mergeCell ref="AN110:AP110"/>
    <mergeCell ref="AG111:AM111"/>
    <mergeCell ref="AN111:AP111"/>
    <mergeCell ref="AG112:AM112"/>
    <mergeCell ref="AN112:AP112"/>
    <mergeCell ref="AG94:AM94"/>
    <mergeCell ref="AN94:AP94"/>
    <mergeCell ref="AG108:AM108"/>
    <mergeCell ref="AN108:AP108"/>
    <mergeCell ref="AG114:AM114"/>
    <mergeCell ref="AN114:AP114"/>
  </mergeCells>
  <dataValidations count="2">
    <dataValidation type="list" allowBlank="1" showInputMessage="1" showErrorMessage="1" error="Povoleny jsou hodnoty základní, snížená, zákl. přenesená, sníž. přenesená, nulová." sqref="AU108:AU112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8:AT112">
      <formula1>"stavební čast, technologická čast, investiční čast"</formula1>
    </dataValidation>
  </dataValidations>
  <hyperlinks>
    <hyperlink ref="A96" location="'SO 701_01 - Stavební část'!C2" display="/"/>
    <hyperlink ref="A97" location="'SO 701_02 - Rozvody elektro'!C2" display="/"/>
    <hyperlink ref="A98" location="'SO 701_03 - ZTI'!C2" display="/"/>
    <hyperlink ref="A99" location="'SO 701_04 - UT'!C2" display="/"/>
    <hyperlink ref="A100" location="'SO 701_05 - VZT'!C2" display="/"/>
    <hyperlink ref="A101" location="'SO 701_06 - Svítidla'!C2" display="/"/>
    <hyperlink ref="A102" location="'SO 701_07 - Slaboproud - ...'!C2" display="/"/>
    <hyperlink ref="A103" location="'SO 701_08 - Slaboproud - ...'!C2" display="/"/>
    <hyperlink ref="A104" location="'SO 701_09 - Slaboproud - ...'!C2" display="/"/>
    <hyperlink ref="A105" location="'SO 802 - Zenová zahrada'!C2" display="/"/>
    <hyperlink ref="A106" location="'SO 900 - Vícerozpočtové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87</v>
      </c>
    </row>
    <row r="4" s="1" customFormat="1" ht="24.96" customHeight="1">
      <c r="B4" s="21"/>
      <c r="D4" s="164" t="s">
        <v>132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ZŠ a MŠ Ostašov - přístavba učebny</v>
      </c>
      <c r="F7" s="166"/>
      <c r="G7" s="166"/>
      <c r="H7" s="166"/>
      <c r="L7" s="21"/>
    </row>
    <row r="8" s="1" customFormat="1" ht="12" customHeight="1">
      <c r="B8" s="21"/>
      <c r="D8" s="166" t="s">
        <v>133</v>
      </c>
      <c r="L8" s="21"/>
    </row>
    <row r="9" s="2" customFormat="1" ht="16.5" customHeight="1">
      <c r="A9" s="41"/>
      <c r="B9" s="44"/>
      <c r="C9" s="41"/>
      <c r="D9" s="41"/>
      <c r="E9" s="167" t="s">
        <v>134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4"/>
      <c r="C10" s="41"/>
      <c r="D10" s="166" t="s">
        <v>135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4"/>
      <c r="C11" s="41"/>
      <c r="D11" s="41"/>
      <c r="E11" s="168" t="s">
        <v>136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4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4"/>
      <c r="C13" s="41"/>
      <c r="D13" s="166" t="s">
        <v>18</v>
      </c>
      <c r="E13" s="41"/>
      <c r="F13" s="144" t="s">
        <v>1</v>
      </c>
      <c r="G13" s="41"/>
      <c r="H13" s="41"/>
      <c r="I13" s="166" t="s">
        <v>19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66" t="s">
        <v>20</v>
      </c>
      <c r="E14" s="41"/>
      <c r="F14" s="144" t="s">
        <v>21</v>
      </c>
      <c r="G14" s="41"/>
      <c r="H14" s="41"/>
      <c r="I14" s="166" t="s">
        <v>22</v>
      </c>
      <c r="J14" s="169" t="str">
        <f>'Rekapitulace stavby'!AN8</f>
        <v>5. 6. 2023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4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24</v>
      </c>
      <c r="E16" s="41"/>
      <c r="F16" s="41"/>
      <c r="G16" s="41"/>
      <c r="H16" s="41"/>
      <c r="I16" s="166" t="s">
        <v>25</v>
      </c>
      <c r="J16" s="144" t="s">
        <v>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4"/>
      <c r="C17" s="41"/>
      <c r="D17" s="41"/>
      <c r="E17" s="144" t="s">
        <v>26</v>
      </c>
      <c r="F17" s="41"/>
      <c r="G17" s="41"/>
      <c r="H17" s="41"/>
      <c r="I17" s="166" t="s">
        <v>27</v>
      </c>
      <c r="J17" s="144" t="s">
        <v>1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4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4"/>
      <c r="C19" s="41"/>
      <c r="D19" s="166" t="s">
        <v>28</v>
      </c>
      <c r="E19" s="41"/>
      <c r="F19" s="41"/>
      <c r="G19" s="41"/>
      <c r="H19" s="41"/>
      <c r="I19" s="166" t="s">
        <v>25</v>
      </c>
      <c r="J19" s="34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4"/>
      <c r="C20" s="41"/>
      <c r="D20" s="41"/>
      <c r="E20" s="34" t="str">
        <f>'Rekapitulace stavby'!E14</f>
        <v>Vyplň údaj</v>
      </c>
      <c r="F20" s="144"/>
      <c r="G20" s="144"/>
      <c r="H20" s="144"/>
      <c r="I20" s="166" t="s">
        <v>27</v>
      </c>
      <c r="J20" s="34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4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4"/>
      <c r="C22" s="41"/>
      <c r="D22" s="166" t="s">
        <v>30</v>
      </c>
      <c r="E22" s="41"/>
      <c r="F22" s="41"/>
      <c r="G22" s="41"/>
      <c r="H22" s="41"/>
      <c r="I22" s="166" t="s">
        <v>25</v>
      </c>
      <c r="J22" s="144" t="s">
        <v>1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4"/>
      <c r="C23" s="41"/>
      <c r="D23" s="41"/>
      <c r="E23" s="144" t="s">
        <v>31</v>
      </c>
      <c r="F23" s="41"/>
      <c r="G23" s="41"/>
      <c r="H23" s="41"/>
      <c r="I23" s="166" t="s">
        <v>27</v>
      </c>
      <c r="J23" s="144" t="s">
        <v>1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4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4"/>
      <c r="C25" s="41"/>
      <c r="D25" s="166" t="s">
        <v>33</v>
      </c>
      <c r="E25" s="41"/>
      <c r="F25" s="41"/>
      <c r="G25" s="41"/>
      <c r="H25" s="41"/>
      <c r="I25" s="166" t="s">
        <v>25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4"/>
      <c r="C26" s="41"/>
      <c r="D26" s="41"/>
      <c r="E26" s="144" t="s">
        <v>34</v>
      </c>
      <c r="F26" s="41"/>
      <c r="G26" s="41"/>
      <c r="H26" s="41"/>
      <c r="I26" s="166" t="s">
        <v>27</v>
      </c>
      <c r="J26" s="144" t="s">
        <v>1</v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4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4"/>
      <c r="C28" s="41"/>
      <c r="D28" s="166" t="s">
        <v>35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70"/>
      <c r="B29" s="171"/>
      <c r="C29" s="170"/>
      <c r="D29" s="170"/>
      <c r="E29" s="172" t="s">
        <v>1</v>
      </c>
      <c r="F29" s="172"/>
      <c r="G29" s="172"/>
      <c r="H29" s="172"/>
      <c r="I29" s="170"/>
      <c r="J29" s="170"/>
      <c r="K29" s="170"/>
      <c r="L29" s="173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</row>
    <row r="30" s="2" customFormat="1" ht="6.96" customHeight="1">
      <c r="A30" s="41"/>
      <c r="B30" s="44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4"/>
      <c r="C31" s="41"/>
      <c r="D31" s="174"/>
      <c r="E31" s="174"/>
      <c r="F31" s="174"/>
      <c r="G31" s="174"/>
      <c r="H31" s="174"/>
      <c r="I31" s="174"/>
      <c r="J31" s="174"/>
      <c r="K31" s="174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4"/>
      <c r="C32" s="41"/>
      <c r="D32" s="144" t="s">
        <v>137</v>
      </c>
      <c r="E32" s="41"/>
      <c r="F32" s="41"/>
      <c r="G32" s="41"/>
      <c r="H32" s="41"/>
      <c r="I32" s="41"/>
      <c r="J32" s="175">
        <f>J98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4"/>
      <c r="C33" s="41"/>
      <c r="D33" s="176" t="s">
        <v>126</v>
      </c>
      <c r="E33" s="41"/>
      <c r="F33" s="41"/>
      <c r="G33" s="41"/>
      <c r="H33" s="41"/>
      <c r="I33" s="41"/>
      <c r="J33" s="175">
        <f>J127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4"/>
      <c r="C34" s="41"/>
      <c r="D34" s="177" t="s">
        <v>38</v>
      </c>
      <c r="E34" s="41"/>
      <c r="F34" s="41"/>
      <c r="G34" s="41"/>
      <c r="H34" s="41"/>
      <c r="I34" s="41"/>
      <c r="J34" s="178">
        <f>ROUND(J32 + J33,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4"/>
      <c r="C35" s="41"/>
      <c r="D35" s="174"/>
      <c r="E35" s="174"/>
      <c r="F35" s="174"/>
      <c r="G35" s="174"/>
      <c r="H35" s="174"/>
      <c r="I35" s="174"/>
      <c r="J35" s="174"/>
      <c r="K35" s="174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41"/>
      <c r="F36" s="179" t="s">
        <v>40</v>
      </c>
      <c r="G36" s="41"/>
      <c r="H36" s="41"/>
      <c r="I36" s="179" t="s">
        <v>39</v>
      </c>
      <c r="J36" s="179" t="s">
        <v>41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4"/>
      <c r="C37" s="41"/>
      <c r="D37" s="180" t="s">
        <v>42</v>
      </c>
      <c r="E37" s="166" t="s">
        <v>43</v>
      </c>
      <c r="F37" s="181">
        <f>ROUND((ROUND((SUM(BE127:BE134) + SUM(BE156:BE743)),  2) + SUM(BE745:BE747)), 2)</f>
        <v>0</v>
      </c>
      <c r="G37" s="41"/>
      <c r="H37" s="41"/>
      <c r="I37" s="182">
        <v>0.20999999999999999</v>
      </c>
      <c r="J37" s="181">
        <f>ROUND((ROUND(((SUM(BE127:BE134) + SUM(BE156:BE743))*I37),  2) + (SUM(BE745:BE747)*I37)), 2)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166" t="s">
        <v>44</v>
      </c>
      <c r="F38" s="181">
        <f>ROUND((ROUND((SUM(BF127:BF134) + SUM(BF156:BF743)),  2) + SUM(BF745:BF747)), 2)</f>
        <v>0</v>
      </c>
      <c r="G38" s="41"/>
      <c r="H38" s="41"/>
      <c r="I38" s="182">
        <v>0.14999999999999999</v>
      </c>
      <c r="J38" s="181">
        <f>ROUND((ROUND(((SUM(BF127:BF134) + SUM(BF156:BF743))*I38),  2) + (SUM(BF745:BF747)*I38)), 2)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66" t="s">
        <v>45</v>
      </c>
      <c r="F39" s="181">
        <f>ROUND((ROUND((SUM(BG127:BG134) + SUM(BG156:BG743)),  2) + SUM(BG745:BG747)), 2)</f>
        <v>0</v>
      </c>
      <c r="G39" s="41"/>
      <c r="H39" s="41"/>
      <c r="I39" s="182">
        <v>0.20999999999999999</v>
      </c>
      <c r="J39" s="181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4"/>
      <c r="C40" s="41"/>
      <c r="D40" s="41"/>
      <c r="E40" s="166" t="s">
        <v>46</v>
      </c>
      <c r="F40" s="181">
        <f>ROUND((ROUND((SUM(BH127:BH134) + SUM(BH156:BH743)),  2) + SUM(BH745:BH747)), 2)</f>
        <v>0</v>
      </c>
      <c r="G40" s="41"/>
      <c r="H40" s="41"/>
      <c r="I40" s="182">
        <v>0.14999999999999999</v>
      </c>
      <c r="J40" s="181">
        <f>0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47</v>
      </c>
      <c r="F41" s="181">
        <f>ROUND((ROUND((SUM(BI127:BI134) + SUM(BI156:BI743)),  2) + SUM(BI745:BI747)), 2)</f>
        <v>0</v>
      </c>
      <c r="G41" s="41"/>
      <c r="H41" s="41"/>
      <c r="I41" s="182">
        <v>0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4"/>
      <c r="C43" s="183"/>
      <c r="D43" s="184" t="s">
        <v>48</v>
      </c>
      <c r="E43" s="185"/>
      <c r="F43" s="185"/>
      <c r="G43" s="186" t="s">
        <v>49</v>
      </c>
      <c r="H43" s="187" t="s">
        <v>50</v>
      </c>
      <c r="I43" s="185"/>
      <c r="J43" s="188">
        <f>SUM(J34:J41)</f>
        <v>0</v>
      </c>
      <c r="K43" s="189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51</v>
      </c>
      <c r="E50" s="191"/>
      <c r="F50" s="191"/>
      <c r="G50" s="190" t="s">
        <v>52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53</v>
      </c>
      <c r="E61" s="193"/>
      <c r="F61" s="194" t="s">
        <v>54</v>
      </c>
      <c r="G61" s="192" t="s">
        <v>53</v>
      </c>
      <c r="H61" s="193"/>
      <c r="I61" s="193"/>
      <c r="J61" s="195" t="s">
        <v>54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55</v>
      </c>
      <c r="E65" s="196"/>
      <c r="F65" s="196"/>
      <c r="G65" s="190" t="s">
        <v>56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53</v>
      </c>
      <c r="E76" s="193"/>
      <c r="F76" s="194" t="s">
        <v>54</v>
      </c>
      <c r="G76" s="192" t="s">
        <v>53</v>
      </c>
      <c r="H76" s="193"/>
      <c r="I76" s="193"/>
      <c r="J76" s="195" t="s">
        <v>54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138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ZŠ a MŠ Ostašov - přístavba učebny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133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1"/>
      <c r="B87" s="42"/>
      <c r="C87" s="43"/>
      <c r="D87" s="43"/>
      <c r="E87" s="201" t="s">
        <v>134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3" t="s">
        <v>135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701_01 - Stavební část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3" t="s">
        <v>20</v>
      </c>
      <c r="D91" s="43"/>
      <c r="E91" s="43"/>
      <c r="F91" s="28" t="str">
        <f>F14</f>
        <v>Ostašov</v>
      </c>
      <c r="G91" s="43"/>
      <c r="H91" s="43"/>
      <c r="I91" s="33" t="s">
        <v>22</v>
      </c>
      <c r="J91" s="82" t="str">
        <f>IF(J14="","",J14)</f>
        <v>5. 6. 2023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3" t="s">
        <v>24</v>
      </c>
      <c r="D93" s="43"/>
      <c r="E93" s="43"/>
      <c r="F93" s="28" t="str">
        <f>E17</f>
        <v>Statutární město Liberec</v>
      </c>
      <c r="G93" s="43"/>
      <c r="H93" s="43"/>
      <c r="I93" s="33" t="s">
        <v>30</v>
      </c>
      <c r="J93" s="37" t="str">
        <f>E23</f>
        <v>Projektový atelier DAVID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40.05" customHeight="1">
      <c r="A94" s="41"/>
      <c r="B94" s="42"/>
      <c r="C94" s="33" t="s">
        <v>28</v>
      </c>
      <c r="D94" s="43"/>
      <c r="E94" s="43"/>
      <c r="F94" s="28" t="str">
        <f>IF(E20="","",E20)</f>
        <v>Vyplň údaj</v>
      </c>
      <c r="G94" s="43"/>
      <c r="H94" s="43"/>
      <c r="I94" s="33" t="s">
        <v>33</v>
      </c>
      <c r="J94" s="37" t="str">
        <f>E26</f>
        <v>Projektový atelier DAVID - Bc. Zuzana Kosáková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202" t="s">
        <v>139</v>
      </c>
      <c r="D96" s="160"/>
      <c r="E96" s="160"/>
      <c r="F96" s="160"/>
      <c r="G96" s="160"/>
      <c r="H96" s="160"/>
      <c r="I96" s="160"/>
      <c r="J96" s="203" t="s">
        <v>140</v>
      </c>
      <c r="K96" s="160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204" t="s">
        <v>141</v>
      </c>
      <c r="D98" s="43"/>
      <c r="E98" s="43"/>
      <c r="F98" s="43"/>
      <c r="G98" s="43"/>
      <c r="H98" s="43"/>
      <c r="I98" s="43"/>
      <c r="J98" s="113">
        <f>J156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8" t="s">
        <v>142</v>
      </c>
    </row>
    <row r="99" s="9" customFormat="1" ht="24.96" customHeight="1">
      <c r="A99" s="9"/>
      <c r="B99" s="205"/>
      <c r="C99" s="206"/>
      <c r="D99" s="207" t="s">
        <v>143</v>
      </c>
      <c r="E99" s="208"/>
      <c r="F99" s="208"/>
      <c r="G99" s="208"/>
      <c r="H99" s="208"/>
      <c r="I99" s="208"/>
      <c r="J99" s="209">
        <f>J157</f>
        <v>0</v>
      </c>
      <c r="K99" s="206"/>
      <c r="L99" s="21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1"/>
      <c r="C100" s="136"/>
      <c r="D100" s="212" t="s">
        <v>144</v>
      </c>
      <c r="E100" s="213"/>
      <c r="F100" s="213"/>
      <c r="G100" s="213"/>
      <c r="H100" s="213"/>
      <c r="I100" s="213"/>
      <c r="J100" s="214">
        <f>J158</f>
        <v>0</v>
      </c>
      <c r="K100" s="136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1"/>
      <c r="C101" s="136"/>
      <c r="D101" s="212" t="s">
        <v>145</v>
      </c>
      <c r="E101" s="213"/>
      <c r="F101" s="213"/>
      <c r="G101" s="213"/>
      <c r="H101" s="213"/>
      <c r="I101" s="213"/>
      <c r="J101" s="214">
        <f>J198</f>
        <v>0</v>
      </c>
      <c r="K101" s="136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1"/>
      <c r="C102" s="136"/>
      <c r="D102" s="212" t="s">
        <v>146</v>
      </c>
      <c r="E102" s="213"/>
      <c r="F102" s="213"/>
      <c r="G102" s="213"/>
      <c r="H102" s="213"/>
      <c r="I102" s="213"/>
      <c r="J102" s="214">
        <f>J252</f>
        <v>0</v>
      </c>
      <c r="K102" s="136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1"/>
      <c r="C103" s="136"/>
      <c r="D103" s="212" t="s">
        <v>147</v>
      </c>
      <c r="E103" s="213"/>
      <c r="F103" s="213"/>
      <c r="G103" s="213"/>
      <c r="H103" s="213"/>
      <c r="I103" s="213"/>
      <c r="J103" s="214">
        <f>J321</f>
        <v>0</v>
      </c>
      <c r="K103" s="136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1"/>
      <c r="C104" s="136"/>
      <c r="D104" s="212" t="s">
        <v>148</v>
      </c>
      <c r="E104" s="213"/>
      <c r="F104" s="213"/>
      <c r="G104" s="213"/>
      <c r="H104" s="213"/>
      <c r="I104" s="213"/>
      <c r="J104" s="214">
        <f>J337</f>
        <v>0</v>
      </c>
      <c r="K104" s="136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1"/>
      <c r="C105" s="136"/>
      <c r="D105" s="212" t="s">
        <v>149</v>
      </c>
      <c r="E105" s="213"/>
      <c r="F105" s="213"/>
      <c r="G105" s="213"/>
      <c r="H105" s="213"/>
      <c r="I105" s="213"/>
      <c r="J105" s="214">
        <f>J407</f>
        <v>0</v>
      </c>
      <c r="K105" s="136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1"/>
      <c r="C106" s="136"/>
      <c r="D106" s="212" t="s">
        <v>150</v>
      </c>
      <c r="E106" s="213"/>
      <c r="F106" s="213"/>
      <c r="G106" s="213"/>
      <c r="H106" s="213"/>
      <c r="I106" s="213"/>
      <c r="J106" s="214">
        <f>J457</f>
        <v>0</v>
      </c>
      <c r="K106" s="136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1"/>
      <c r="C107" s="136"/>
      <c r="D107" s="212" t="s">
        <v>151</v>
      </c>
      <c r="E107" s="213"/>
      <c r="F107" s="213"/>
      <c r="G107" s="213"/>
      <c r="H107" s="213"/>
      <c r="I107" s="213"/>
      <c r="J107" s="214">
        <f>J463</f>
        <v>0</v>
      </c>
      <c r="K107" s="136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205"/>
      <c r="C108" s="206"/>
      <c r="D108" s="207" t="s">
        <v>152</v>
      </c>
      <c r="E108" s="208"/>
      <c r="F108" s="208"/>
      <c r="G108" s="208"/>
      <c r="H108" s="208"/>
      <c r="I108" s="208"/>
      <c r="J108" s="209">
        <f>J465</f>
        <v>0</v>
      </c>
      <c r="K108" s="206"/>
      <c r="L108" s="210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211"/>
      <c r="C109" s="136"/>
      <c r="D109" s="212" t="s">
        <v>153</v>
      </c>
      <c r="E109" s="213"/>
      <c r="F109" s="213"/>
      <c r="G109" s="213"/>
      <c r="H109" s="213"/>
      <c r="I109" s="213"/>
      <c r="J109" s="214">
        <f>J466</f>
        <v>0</v>
      </c>
      <c r="K109" s="136"/>
      <c r="L109" s="21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1"/>
      <c r="C110" s="136"/>
      <c r="D110" s="212" t="s">
        <v>154</v>
      </c>
      <c r="E110" s="213"/>
      <c r="F110" s="213"/>
      <c r="G110" s="213"/>
      <c r="H110" s="213"/>
      <c r="I110" s="213"/>
      <c r="J110" s="214">
        <f>J494</f>
        <v>0</v>
      </c>
      <c r="K110" s="136"/>
      <c r="L110" s="21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1"/>
      <c r="C111" s="136"/>
      <c r="D111" s="212" t="s">
        <v>155</v>
      </c>
      <c r="E111" s="213"/>
      <c r="F111" s="213"/>
      <c r="G111" s="213"/>
      <c r="H111" s="213"/>
      <c r="I111" s="213"/>
      <c r="J111" s="214">
        <f>J550</f>
        <v>0</v>
      </c>
      <c r="K111" s="136"/>
      <c r="L111" s="21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1"/>
      <c r="C112" s="136"/>
      <c r="D112" s="212" t="s">
        <v>156</v>
      </c>
      <c r="E112" s="213"/>
      <c r="F112" s="213"/>
      <c r="G112" s="213"/>
      <c r="H112" s="213"/>
      <c r="I112" s="213"/>
      <c r="J112" s="214">
        <f>J577</f>
        <v>0</v>
      </c>
      <c r="K112" s="136"/>
      <c r="L112" s="21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11"/>
      <c r="C113" s="136"/>
      <c r="D113" s="212" t="s">
        <v>157</v>
      </c>
      <c r="E113" s="213"/>
      <c r="F113" s="213"/>
      <c r="G113" s="213"/>
      <c r="H113" s="213"/>
      <c r="I113" s="213"/>
      <c r="J113" s="214">
        <f>J583</f>
        <v>0</v>
      </c>
      <c r="K113" s="136"/>
      <c r="L113" s="215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11"/>
      <c r="C114" s="136"/>
      <c r="D114" s="212" t="s">
        <v>158</v>
      </c>
      <c r="E114" s="213"/>
      <c r="F114" s="213"/>
      <c r="G114" s="213"/>
      <c r="H114" s="213"/>
      <c r="I114" s="213"/>
      <c r="J114" s="214">
        <f>J587</f>
        <v>0</v>
      </c>
      <c r="K114" s="136"/>
      <c r="L114" s="215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11"/>
      <c r="C115" s="136"/>
      <c r="D115" s="212" t="s">
        <v>159</v>
      </c>
      <c r="E115" s="213"/>
      <c r="F115" s="213"/>
      <c r="G115" s="213"/>
      <c r="H115" s="213"/>
      <c r="I115" s="213"/>
      <c r="J115" s="214">
        <f>J593</f>
        <v>0</v>
      </c>
      <c r="K115" s="136"/>
      <c r="L115" s="215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11"/>
      <c r="C116" s="136"/>
      <c r="D116" s="212" t="s">
        <v>160</v>
      </c>
      <c r="E116" s="213"/>
      <c r="F116" s="213"/>
      <c r="G116" s="213"/>
      <c r="H116" s="213"/>
      <c r="I116" s="213"/>
      <c r="J116" s="214">
        <f>J614</f>
        <v>0</v>
      </c>
      <c r="K116" s="136"/>
      <c r="L116" s="215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11"/>
      <c r="C117" s="136"/>
      <c r="D117" s="212" t="s">
        <v>161</v>
      </c>
      <c r="E117" s="213"/>
      <c r="F117" s="213"/>
      <c r="G117" s="213"/>
      <c r="H117" s="213"/>
      <c r="I117" s="213"/>
      <c r="J117" s="214">
        <f>J628</f>
        <v>0</v>
      </c>
      <c r="K117" s="136"/>
      <c r="L117" s="215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211"/>
      <c r="C118" s="136"/>
      <c r="D118" s="212" t="s">
        <v>162</v>
      </c>
      <c r="E118" s="213"/>
      <c r="F118" s="213"/>
      <c r="G118" s="213"/>
      <c r="H118" s="213"/>
      <c r="I118" s="213"/>
      <c r="J118" s="214">
        <f>J648</f>
        <v>0</v>
      </c>
      <c r="K118" s="136"/>
      <c r="L118" s="215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211"/>
      <c r="C119" s="136"/>
      <c r="D119" s="212" t="s">
        <v>163</v>
      </c>
      <c r="E119" s="213"/>
      <c r="F119" s="213"/>
      <c r="G119" s="213"/>
      <c r="H119" s="213"/>
      <c r="I119" s="213"/>
      <c r="J119" s="214">
        <f>J664</f>
        <v>0</v>
      </c>
      <c r="K119" s="136"/>
      <c r="L119" s="215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211"/>
      <c r="C120" s="136"/>
      <c r="D120" s="212" t="s">
        <v>164</v>
      </c>
      <c r="E120" s="213"/>
      <c r="F120" s="213"/>
      <c r="G120" s="213"/>
      <c r="H120" s="213"/>
      <c r="I120" s="213"/>
      <c r="J120" s="214">
        <f>J692</f>
        <v>0</v>
      </c>
      <c r="K120" s="136"/>
      <c r="L120" s="215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211"/>
      <c r="C121" s="136"/>
      <c r="D121" s="212" t="s">
        <v>165</v>
      </c>
      <c r="E121" s="213"/>
      <c r="F121" s="213"/>
      <c r="G121" s="213"/>
      <c r="H121" s="213"/>
      <c r="I121" s="213"/>
      <c r="J121" s="214">
        <f>J711</f>
        <v>0</v>
      </c>
      <c r="K121" s="136"/>
      <c r="L121" s="215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211"/>
      <c r="C122" s="136"/>
      <c r="D122" s="212" t="s">
        <v>166</v>
      </c>
      <c r="E122" s="213"/>
      <c r="F122" s="213"/>
      <c r="G122" s="213"/>
      <c r="H122" s="213"/>
      <c r="I122" s="213"/>
      <c r="J122" s="214">
        <f>J726</f>
        <v>0</v>
      </c>
      <c r="K122" s="136"/>
      <c r="L122" s="215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211"/>
      <c r="C123" s="136"/>
      <c r="D123" s="212" t="s">
        <v>167</v>
      </c>
      <c r="E123" s="213"/>
      <c r="F123" s="213"/>
      <c r="G123" s="213"/>
      <c r="H123" s="213"/>
      <c r="I123" s="213"/>
      <c r="J123" s="214">
        <f>J736</f>
        <v>0</v>
      </c>
      <c r="K123" s="136"/>
      <c r="L123" s="215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9" customFormat="1" ht="21.84" customHeight="1">
      <c r="A124" s="9"/>
      <c r="B124" s="205"/>
      <c r="C124" s="206"/>
      <c r="D124" s="216" t="s">
        <v>168</v>
      </c>
      <c r="E124" s="206"/>
      <c r="F124" s="206"/>
      <c r="G124" s="206"/>
      <c r="H124" s="206"/>
      <c r="I124" s="206"/>
      <c r="J124" s="217">
        <f>J744</f>
        <v>0</v>
      </c>
      <c r="K124" s="206"/>
      <c r="L124" s="210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2" customFormat="1" ht="21.84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6.96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29.28" customHeight="1">
      <c r="A127" s="41"/>
      <c r="B127" s="42"/>
      <c r="C127" s="204" t="s">
        <v>169</v>
      </c>
      <c r="D127" s="43"/>
      <c r="E127" s="43"/>
      <c r="F127" s="43"/>
      <c r="G127" s="43"/>
      <c r="H127" s="43"/>
      <c r="I127" s="43"/>
      <c r="J127" s="218">
        <f>ROUND(J128 + J129 + J130 + J131 + J132 + J133,2)</f>
        <v>0</v>
      </c>
      <c r="K127" s="43"/>
      <c r="L127" s="66"/>
      <c r="N127" s="219" t="s">
        <v>42</v>
      </c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8" customHeight="1">
      <c r="A128" s="41"/>
      <c r="B128" s="42"/>
      <c r="C128" s="43"/>
      <c r="D128" s="155" t="s">
        <v>170</v>
      </c>
      <c r="E128" s="150"/>
      <c r="F128" s="150"/>
      <c r="G128" s="43"/>
      <c r="H128" s="43"/>
      <c r="I128" s="43"/>
      <c r="J128" s="151">
        <v>0</v>
      </c>
      <c r="K128" s="43"/>
      <c r="L128" s="220"/>
      <c r="M128" s="221"/>
      <c r="N128" s="222" t="s">
        <v>43</v>
      </c>
      <c r="O128" s="221"/>
      <c r="P128" s="221"/>
      <c r="Q128" s="221"/>
      <c r="R128" s="221"/>
      <c r="S128" s="223"/>
      <c r="T128" s="223"/>
      <c r="U128" s="223"/>
      <c r="V128" s="223"/>
      <c r="W128" s="223"/>
      <c r="X128" s="223"/>
      <c r="Y128" s="223"/>
      <c r="Z128" s="223"/>
      <c r="AA128" s="223"/>
      <c r="AB128" s="223"/>
      <c r="AC128" s="223"/>
      <c r="AD128" s="223"/>
      <c r="AE128" s="223"/>
      <c r="AF128" s="221"/>
      <c r="AG128" s="221"/>
      <c r="AH128" s="221"/>
      <c r="AI128" s="221"/>
      <c r="AJ128" s="221"/>
      <c r="AK128" s="221"/>
      <c r="AL128" s="221"/>
      <c r="AM128" s="221"/>
      <c r="AN128" s="221"/>
      <c r="AO128" s="221"/>
      <c r="AP128" s="221"/>
      <c r="AQ128" s="221"/>
      <c r="AR128" s="221"/>
      <c r="AS128" s="221"/>
      <c r="AT128" s="221"/>
      <c r="AU128" s="221"/>
      <c r="AV128" s="221"/>
      <c r="AW128" s="221"/>
      <c r="AX128" s="221"/>
      <c r="AY128" s="224" t="s">
        <v>171</v>
      </c>
      <c r="AZ128" s="221"/>
      <c r="BA128" s="221"/>
      <c r="BB128" s="221"/>
      <c r="BC128" s="221"/>
      <c r="BD128" s="221"/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224" t="s">
        <v>85</v>
      </c>
      <c r="BK128" s="221"/>
      <c r="BL128" s="221"/>
      <c r="BM128" s="221"/>
    </row>
    <row r="129" s="2" customFormat="1" ht="18" customHeight="1">
      <c r="A129" s="41"/>
      <c r="B129" s="42"/>
      <c r="C129" s="43"/>
      <c r="D129" s="155" t="s">
        <v>172</v>
      </c>
      <c r="E129" s="150"/>
      <c r="F129" s="150"/>
      <c r="G129" s="43"/>
      <c r="H129" s="43"/>
      <c r="I129" s="43"/>
      <c r="J129" s="151">
        <v>0</v>
      </c>
      <c r="K129" s="43"/>
      <c r="L129" s="220"/>
      <c r="M129" s="221"/>
      <c r="N129" s="222" t="s">
        <v>43</v>
      </c>
      <c r="O129" s="221"/>
      <c r="P129" s="221"/>
      <c r="Q129" s="221"/>
      <c r="R129" s="221"/>
      <c r="S129" s="223"/>
      <c r="T129" s="223"/>
      <c r="U129" s="223"/>
      <c r="V129" s="223"/>
      <c r="W129" s="223"/>
      <c r="X129" s="223"/>
      <c r="Y129" s="223"/>
      <c r="Z129" s="223"/>
      <c r="AA129" s="223"/>
      <c r="AB129" s="223"/>
      <c r="AC129" s="223"/>
      <c r="AD129" s="223"/>
      <c r="AE129" s="223"/>
      <c r="AF129" s="221"/>
      <c r="AG129" s="221"/>
      <c r="AH129" s="221"/>
      <c r="AI129" s="221"/>
      <c r="AJ129" s="221"/>
      <c r="AK129" s="221"/>
      <c r="AL129" s="221"/>
      <c r="AM129" s="221"/>
      <c r="AN129" s="221"/>
      <c r="AO129" s="221"/>
      <c r="AP129" s="221"/>
      <c r="AQ129" s="221"/>
      <c r="AR129" s="221"/>
      <c r="AS129" s="221"/>
      <c r="AT129" s="221"/>
      <c r="AU129" s="221"/>
      <c r="AV129" s="221"/>
      <c r="AW129" s="221"/>
      <c r="AX129" s="221"/>
      <c r="AY129" s="224" t="s">
        <v>171</v>
      </c>
      <c r="AZ129" s="221"/>
      <c r="BA129" s="221"/>
      <c r="BB129" s="221"/>
      <c r="BC129" s="221"/>
      <c r="BD129" s="221"/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224" t="s">
        <v>85</v>
      </c>
      <c r="BK129" s="221"/>
      <c r="BL129" s="221"/>
      <c r="BM129" s="221"/>
    </row>
    <row r="130" s="2" customFormat="1" ht="18" customHeight="1">
      <c r="A130" s="41"/>
      <c r="B130" s="42"/>
      <c r="C130" s="43"/>
      <c r="D130" s="155" t="s">
        <v>173</v>
      </c>
      <c r="E130" s="150"/>
      <c r="F130" s="150"/>
      <c r="G130" s="43"/>
      <c r="H130" s="43"/>
      <c r="I130" s="43"/>
      <c r="J130" s="151">
        <v>0</v>
      </c>
      <c r="K130" s="43"/>
      <c r="L130" s="220"/>
      <c r="M130" s="221"/>
      <c r="N130" s="222" t="s">
        <v>43</v>
      </c>
      <c r="O130" s="221"/>
      <c r="P130" s="221"/>
      <c r="Q130" s="221"/>
      <c r="R130" s="221"/>
      <c r="S130" s="223"/>
      <c r="T130" s="223"/>
      <c r="U130" s="223"/>
      <c r="V130" s="223"/>
      <c r="W130" s="223"/>
      <c r="X130" s="223"/>
      <c r="Y130" s="223"/>
      <c r="Z130" s="223"/>
      <c r="AA130" s="223"/>
      <c r="AB130" s="223"/>
      <c r="AC130" s="223"/>
      <c r="AD130" s="223"/>
      <c r="AE130" s="223"/>
      <c r="AF130" s="221"/>
      <c r="AG130" s="221"/>
      <c r="AH130" s="221"/>
      <c r="AI130" s="221"/>
      <c r="AJ130" s="221"/>
      <c r="AK130" s="221"/>
      <c r="AL130" s="221"/>
      <c r="AM130" s="221"/>
      <c r="AN130" s="221"/>
      <c r="AO130" s="221"/>
      <c r="AP130" s="221"/>
      <c r="AQ130" s="221"/>
      <c r="AR130" s="221"/>
      <c r="AS130" s="221"/>
      <c r="AT130" s="221"/>
      <c r="AU130" s="221"/>
      <c r="AV130" s="221"/>
      <c r="AW130" s="221"/>
      <c r="AX130" s="221"/>
      <c r="AY130" s="224" t="s">
        <v>171</v>
      </c>
      <c r="AZ130" s="221"/>
      <c r="BA130" s="221"/>
      <c r="BB130" s="221"/>
      <c r="BC130" s="221"/>
      <c r="BD130" s="221"/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224" t="s">
        <v>85</v>
      </c>
      <c r="BK130" s="221"/>
      <c r="BL130" s="221"/>
      <c r="BM130" s="221"/>
    </row>
    <row r="131" s="2" customFormat="1" ht="18" customHeight="1">
      <c r="A131" s="41"/>
      <c r="B131" s="42"/>
      <c r="C131" s="43"/>
      <c r="D131" s="155" t="s">
        <v>174</v>
      </c>
      <c r="E131" s="150"/>
      <c r="F131" s="150"/>
      <c r="G131" s="43"/>
      <c r="H131" s="43"/>
      <c r="I131" s="43"/>
      <c r="J131" s="151">
        <v>0</v>
      </c>
      <c r="K131" s="43"/>
      <c r="L131" s="220"/>
      <c r="M131" s="221"/>
      <c r="N131" s="222" t="s">
        <v>43</v>
      </c>
      <c r="O131" s="221"/>
      <c r="P131" s="221"/>
      <c r="Q131" s="221"/>
      <c r="R131" s="221"/>
      <c r="S131" s="223"/>
      <c r="T131" s="223"/>
      <c r="U131" s="223"/>
      <c r="V131" s="223"/>
      <c r="W131" s="223"/>
      <c r="X131" s="223"/>
      <c r="Y131" s="223"/>
      <c r="Z131" s="223"/>
      <c r="AA131" s="223"/>
      <c r="AB131" s="223"/>
      <c r="AC131" s="223"/>
      <c r="AD131" s="223"/>
      <c r="AE131" s="223"/>
      <c r="AF131" s="221"/>
      <c r="AG131" s="221"/>
      <c r="AH131" s="221"/>
      <c r="AI131" s="221"/>
      <c r="AJ131" s="221"/>
      <c r="AK131" s="221"/>
      <c r="AL131" s="221"/>
      <c r="AM131" s="221"/>
      <c r="AN131" s="221"/>
      <c r="AO131" s="221"/>
      <c r="AP131" s="221"/>
      <c r="AQ131" s="221"/>
      <c r="AR131" s="221"/>
      <c r="AS131" s="221"/>
      <c r="AT131" s="221"/>
      <c r="AU131" s="221"/>
      <c r="AV131" s="221"/>
      <c r="AW131" s="221"/>
      <c r="AX131" s="221"/>
      <c r="AY131" s="224" t="s">
        <v>171</v>
      </c>
      <c r="AZ131" s="221"/>
      <c r="BA131" s="221"/>
      <c r="BB131" s="221"/>
      <c r="BC131" s="221"/>
      <c r="BD131" s="221"/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224" t="s">
        <v>85</v>
      </c>
      <c r="BK131" s="221"/>
      <c r="BL131" s="221"/>
      <c r="BM131" s="221"/>
    </row>
    <row r="132" s="2" customFormat="1" ht="18" customHeight="1">
      <c r="A132" s="41"/>
      <c r="B132" s="42"/>
      <c r="C132" s="43"/>
      <c r="D132" s="155" t="s">
        <v>175</v>
      </c>
      <c r="E132" s="150"/>
      <c r="F132" s="150"/>
      <c r="G132" s="43"/>
      <c r="H132" s="43"/>
      <c r="I132" s="43"/>
      <c r="J132" s="151">
        <v>0</v>
      </c>
      <c r="K132" s="43"/>
      <c r="L132" s="220"/>
      <c r="M132" s="221"/>
      <c r="N132" s="222" t="s">
        <v>43</v>
      </c>
      <c r="O132" s="221"/>
      <c r="P132" s="221"/>
      <c r="Q132" s="221"/>
      <c r="R132" s="221"/>
      <c r="S132" s="223"/>
      <c r="T132" s="223"/>
      <c r="U132" s="223"/>
      <c r="V132" s="223"/>
      <c r="W132" s="223"/>
      <c r="X132" s="223"/>
      <c r="Y132" s="223"/>
      <c r="Z132" s="223"/>
      <c r="AA132" s="223"/>
      <c r="AB132" s="223"/>
      <c r="AC132" s="223"/>
      <c r="AD132" s="223"/>
      <c r="AE132" s="223"/>
      <c r="AF132" s="221"/>
      <c r="AG132" s="221"/>
      <c r="AH132" s="221"/>
      <c r="AI132" s="221"/>
      <c r="AJ132" s="221"/>
      <c r="AK132" s="221"/>
      <c r="AL132" s="221"/>
      <c r="AM132" s="221"/>
      <c r="AN132" s="221"/>
      <c r="AO132" s="221"/>
      <c r="AP132" s="221"/>
      <c r="AQ132" s="221"/>
      <c r="AR132" s="221"/>
      <c r="AS132" s="221"/>
      <c r="AT132" s="221"/>
      <c r="AU132" s="221"/>
      <c r="AV132" s="221"/>
      <c r="AW132" s="221"/>
      <c r="AX132" s="221"/>
      <c r="AY132" s="224" t="s">
        <v>171</v>
      </c>
      <c r="AZ132" s="221"/>
      <c r="BA132" s="221"/>
      <c r="BB132" s="221"/>
      <c r="BC132" s="221"/>
      <c r="BD132" s="221"/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224" t="s">
        <v>85</v>
      </c>
      <c r="BK132" s="221"/>
      <c r="BL132" s="221"/>
      <c r="BM132" s="221"/>
    </row>
    <row r="133" s="2" customFormat="1" ht="18" customHeight="1">
      <c r="A133" s="41"/>
      <c r="B133" s="42"/>
      <c r="C133" s="43"/>
      <c r="D133" s="150" t="s">
        <v>176</v>
      </c>
      <c r="E133" s="43"/>
      <c r="F133" s="43"/>
      <c r="G133" s="43"/>
      <c r="H133" s="43"/>
      <c r="I133" s="43"/>
      <c r="J133" s="151">
        <f>ROUND(J32*T133,2)</f>
        <v>0</v>
      </c>
      <c r="K133" s="43"/>
      <c r="L133" s="220"/>
      <c r="M133" s="221"/>
      <c r="N133" s="222" t="s">
        <v>43</v>
      </c>
      <c r="O133" s="221"/>
      <c r="P133" s="221"/>
      <c r="Q133" s="221"/>
      <c r="R133" s="221"/>
      <c r="S133" s="223"/>
      <c r="T133" s="223"/>
      <c r="U133" s="223"/>
      <c r="V133" s="223"/>
      <c r="W133" s="223"/>
      <c r="X133" s="223"/>
      <c r="Y133" s="223"/>
      <c r="Z133" s="223"/>
      <c r="AA133" s="223"/>
      <c r="AB133" s="223"/>
      <c r="AC133" s="223"/>
      <c r="AD133" s="223"/>
      <c r="AE133" s="223"/>
      <c r="AF133" s="221"/>
      <c r="AG133" s="221"/>
      <c r="AH133" s="221"/>
      <c r="AI133" s="221"/>
      <c r="AJ133" s="221"/>
      <c r="AK133" s="221"/>
      <c r="AL133" s="221"/>
      <c r="AM133" s="221"/>
      <c r="AN133" s="221"/>
      <c r="AO133" s="221"/>
      <c r="AP133" s="221"/>
      <c r="AQ133" s="221"/>
      <c r="AR133" s="221"/>
      <c r="AS133" s="221"/>
      <c r="AT133" s="221"/>
      <c r="AU133" s="221"/>
      <c r="AV133" s="221"/>
      <c r="AW133" s="221"/>
      <c r="AX133" s="221"/>
      <c r="AY133" s="224" t="s">
        <v>177</v>
      </c>
      <c r="AZ133" s="221"/>
      <c r="BA133" s="221"/>
      <c r="BB133" s="221"/>
      <c r="BC133" s="221"/>
      <c r="BD133" s="221"/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224" t="s">
        <v>85</v>
      </c>
      <c r="BK133" s="221"/>
      <c r="BL133" s="221"/>
      <c r="BM133" s="221"/>
    </row>
    <row r="134" s="2" customFormat="1">
      <c r="A134" s="41"/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29.28" customHeight="1">
      <c r="A135" s="41"/>
      <c r="B135" s="42"/>
      <c r="C135" s="159" t="s">
        <v>131</v>
      </c>
      <c r="D135" s="160"/>
      <c r="E135" s="160"/>
      <c r="F135" s="160"/>
      <c r="G135" s="160"/>
      <c r="H135" s="160"/>
      <c r="I135" s="160"/>
      <c r="J135" s="161">
        <f>ROUND(J98+J127,2)</f>
        <v>0</v>
      </c>
      <c r="K135" s="160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6.96" customHeight="1">
      <c r="A136" s="41"/>
      <c r="B136" s="69"/>
      <c r="C136" s="70"/>
      <c r="D136" s="70"/>
      <c r="E136" s="70"/>
      <c r="F136" s="70"/>
      <c r="G136" s="70"/>
      <c r="H136" s="70"/>
      <c r="I136" s="70"/>
      <c r="J136" s="70"/>
      <c r="K136" s="70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40" s="2" customFormat="1" ht="6.96" customHeight="1">
      <c r="A140" s="41"/>
      <c r="B140" s="71"/>
      <c r="C140" s="72"/>
      <c r="D140" s="72"/>
      <c r="E140" s="72"/>
      <c r="F140" s="72"/>
      <c r="G140" s="72"/>
      <c r="H140" s="72"/>
      <c r="I140" s="72"/>
      <c r="J140" s="72"/>
      <c r="K140" s="72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24.96" customHeight="1">
      <c r="A141" s="41"/>
      <c r="B141" s="42"/>
      <c r="C141" s="24" t="s">
        <v>178</v>
      </c>
      <c r="D141" s="43"/>
      <c r="E141" s="43"/>
      <c r="F141" s="43"/>
      <c r="G141" s="43"/>
      <c r="H141" s="43"/>
      <c r="I141" s="43"/>
      <c r="J141" s="43"/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6.96" customHeight="1">
      <c r="A142" s="41"/>
      <c r="B142" s="42"/>
      <c r="C142" s="43"/>
      <c r="D142" s="43"/>
      <c r="E142" s="43"/>
      <c r="F142" s="43"/>
      <c r="G142" s="43"/>
      <c r="H142" s="43"/>
      <c r="I142" s="43"/>
      <c r="J142" s="43"/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12" customHeight="1">
      <c r="A143" s="41"/>
      <c r="B143" s="42"/>
      <c r="C143" s="33" t="s">
        <v>16</v>
      </c>
      <c r="D143" s="43"/>
      <c r="E143" s="43"/>
      <c r="F143" s="43"/>
      <c r="G143" s="43"/>
      <c r="H143" s="43"/>
      <c r="I143" s="43"/>
      <c r="J143" s="43"/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2" customFormat="1" ht="16.5" customHeight="1">
      <c r="A144" s="41"/>
      <c r="B144" s="42"/>
      <c r="C144" s="43"/>
      <c r="D144" s="43"/>
      <c r="E144" s="201" t="str">
        <f>E7</f>
        <v>ZŠ a MŠ Ostašov - přístavba učebny</v>
      </c>
      <c r="F144" s="33"/>
      <c r="G144" s="33"/>
      <c r="H144" s="33"/>
      <c r="I144" s="43"/>
      <c r="J144" s="43"/>
      <c r="K144" s="43"/>
      <c r="L144" s="66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="1" customFormat="1" ht="12" customHeight="1">
      <c r="B145" s="22"/>
      <c r="C145" s="33" t="s">
        <v>133</v>
      </c>
      <c r="D145" s="23"/>
      <c r="E145" s="23"/>
      <c r="F145" s="23"/>
      <c r="G145" s="23"/>
      <c r="H145" s="23"/>
      <c r="I145" s="23"/>
      <c r="J145" s="23"/>
      <c r="K145" s="23"/>
      <c r="L145" s="21"/>
    </row>
    <row r="146" s="2" customFormat="1" ht="16.5" customHeight="1">
      <c r="A146" s="41"/>
      <c r="B146" s="42"/>
      <c r="C146" s="43"/>
      <c r="D146" s="43"/>
      <c r="E146" s="201" t="s">
        <v>134</v>
      </c>
      <c r="F146" s="43"/>
      <c r="G146" s="43"/>
      <c r="H146" s="43"/>
      <c r="I146" s="43"/>
      <c r="J146" s="43"/>
      <c r="K146" s="43"/>
      <c r="L146" s="66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</row>
    <row r="147" s="2" customFormat="1" ht="12" customHeight="1">
      <c r="A147" s="41"/>
      <c r="B147" s="42"/>
      <c r="C147" s="33" t="s">
        <v>135</v>
      </c>
      <c r="D147" s="43"/>
      <c r="E147" s="43"/>
      <c r="F147" s="43"/>
      <c r="G147" s="43"/>
      <c r="H147" s="43"/>
      <c r="I147" s="43"/>
      <c r="J147" s="43"/>
      <c r="K147" s="43"/>
      <c r="L147" s="66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  <row r="148" s="2" customFormat="1" ht="16.5" customHeight="1">
      <c r="A148" s="41"/>
      <c r="B148" s="42"/>
      <c r="C148" s="43"/>
      <c r="D148" s="43"/>
      <c r="E148" s="79" t="str">
        <f>E11</f>
        <v>SO 701_01 - Stavební část</v>
      </c>
      <c r="F148" s="43"/>
      <c r="G148" s="43"/>
      <c r="H148" s="43"/>
      <c r="I148" s="43"/>
      <c r="J148" s="43"/>
      <c r="K148" s="43"/>
      <c r="L148" s="66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</row>
    <row r="149" s="2" customFormat="1" ht="6.96" customHeight="1">
      <c r="A149" s="41"/>
      <c r="B149" s="42"/>
      <c r="C149" s="43"/>
      <c r="D149" s="43"/>
      <c r="E149" s="43"/>
      <c r="F149" s="43"/>
      <c r="G149" s="43"/>
      <c r="H149" s="43"/>
      <c r="I149" s="43"/>
      <c r="J149" s="43"/>
      <c r="K149" s="43"/>
      <c r="L149" s="66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  <row r="150" s="2" customFormat="1" ht="12" customHeight="1">
      <c r="A150" s="41"/>
      <c r="B150" s="42"/>
      <c r="C150" s="33" t="s">
        <v>20</v>
      </c>
      <c r="D150" s="43"/>
      <c r="E150" s="43"/>
      <c r="F150" s="28" t="str">
        <f>F14</f>
        <v>Ostašov</v>
      </c>
      <c r="G150" s="43"/>
      <c r="H150" s="43"/>
      <c r="I150" s="33" t="s">
        <v>22</v>
      </c>
      <c r="J150" s="82" t="str">
        <f>IF(J14="","",J14)</f>
        <v>5. 6. 2023</v>
      </c>
      <c r="K150" s="43"/>
      <c r="L150" s="66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</row>
    <row r="151" s="2" customFormat="1" ht="6.96" customHeight="1">
      <c r="A151" s="41"/>
      <c r="B151" s="42"/>
      <c r="C151" s="43"/>
      <c r="D151" s="43"/>
      <c r="E151" s="43"/>
      <c r="F151" s="43"/>
      <c r="G151" s="43"/>
      <c r="H151" s="43"/>
      <c r="I151" s="43"/>
      <c r="J151" s="43"/>
      <c r="K151" s="43"/>
      <c r="L151" s="66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  <row r="152" s="2" customFormat="1" ht="25.65" customHeight="1">
      <c r="A152" s="41"/>
      <c r="B152" s="42"/>
      <c r="C152" s="33" t="s">
        <v>24</v>
      </c>
      <c r="D152" s="43"/>
      <c r="E152" s="43"/>
      <c r="F152" s="28" t="str">
        <f>E17</f>
        <v>Statutární město Liberec</v>
      </c>
      <c r="G152" s="43"/>
      <c r="H152" s="43"/>
      <c r="I152" s="33" t="s">
        <v>30</v>
      </c>
      <c r="J152" s="37" t="str">
        <f>E23</f>
        <v>Projektový atelier DAVID</v>
      </c>
      <c r="K152" s="43"/>
      <c r="L152" s="66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</row>
    <row r="153" s="2" customFormat="1" ht="40.05" customHeight="1">
      <c r="A153" s="41"/>
      <c r="B153" s="42"/>
      <c r="C153" s="33" t="s">
        <v>28</v>
      </c>
      <c r="D153" s="43"/>
      <c r="E153" s="43"/>
      <c r="F153" s="28" t="str">
        <f>IF(E20="","",E20)</f>
        <v>Vyplň údaj</v>
      </c>
      <c r="G153" s="43"/>
      <c r="H153" s="43"/>
      <c r="I153" s="33" t="s">
        <v>33</v>
      </c>
      <c r="J153" s="37" t="str">
        <f>E26</f>
        <v>Projektový atelier DAVID - Bc. Zuzana Kosáková</v>
      </c>
      <c r="K153" s="43"/>
      <c r="L153" s="66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</row>
    <row r="154" s="2" customFormat="1" ht="10.32" customHeight="1">
      <c r="A154" s="41"/>
      <c r="B154" s="42"/>
      <c r="C154" s="43"/>
      <c r="D154" s="43"/>
      <c r="E154" s="43"/>
      <c r="F154" s="43"/>
      <c r="G154" s="43"/>
      <c r="H154" s="43"/>
      <c r="I154" s="43"/>
      <c r="J154" s="43"/>
      <c r="K154" s="43"/>
      <c r="L154" s="66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</row>
    <row r="155" s="11" customFormat="1" ht="29.28" customHeight="1">
      <c r="A155" s="226"/>
      <c r="B155" s="227"/>
      <c r="C155" s="228" t="s">
        <v>179</v>
      </c>
      <c r="D155" s="229" t="s">
        <v>63</v>
      </c>
      <c r="E155" s="229" t="s">
        <v>59</v>
      </c>
      <c r="F155" s="229" t="s">
        <v>60</v>
      </c>
      <c r="G155" s="229" t="s">
        <v>180</v>
      </c>
      <c r="H155" s="229" t="s">
        <v>181</v>
      </c>
      <c r="I155" s="229" t="s">
        <v>182</v>
      </c>
      <c r="J155" s="229" t="s">
        <v>140</v>
      </c>
      <c r="K155" s="230" t="s">
        <v>183</v>
      </c>
      <c r="L155" s="231"/>
      <c r="M155" s="103" t="s">
        <v>1</v>
      </c>
      <c r="N155" s="104" t="s">
        <v>42</v>
      </c>
      <c r="O155" s="104" t="s">
        <v>184</v>
      </c>
      <c r="P155" s="104" t="s">
        <v>185</v>
      </c>
      <c r="Q155" s="104" t="s">
        <v>186</v>
      </c>
      <c r="R155" s="104" t="s">
        <v>187</v>
      </c>
      <c r="S155" s="104" t="s">
        <v>188</v>
      </c>
      <c r="T155" s="105" t="s">
        <v>189</v>
      </c>
      <c r="U155" s="226"/>
      <c r="V155" s="226"/>
      <c r="W155" s="226"/>
      <c r="X155" s="226"/>
      <c r="Y155" s="226"/>
      <c r="Z155" s="226"/>
      <c r="AA155" s="226"/>
      <c r="AB155" s="226"/>
      <c r="AC155" s="226"/>
      <c r="AD155" s="226"/>
      <c r="AE155" s="226"/>
    </row>
    <row r="156" s="2" customFormat="1" ht="22.8" customHeight="1">
      <c r="A156" s="41"/>
      <c r="B156" s="42"/>
      <c r="C156" s="110" t="s">
        <v>190</v>
      </c>
      <c r="D156" s="43"/>
      <c r="E156" s="43"/>
      <c r="F156" s="43"/>
      <c r="G156" s="43"/>
      <c r="H156" s="43"/>
      <c r="I156" s="43"/>
      <c r="J156" s="232">
        <f>BK156</f>
        <v>0</v>
      </c>
      <c r="K156" s="43"/>
      <c r="L156" s="44"/>
      <c r="M156" s="106"/>
      <c r="N156" s="233"/>
      <c r="O156" s="107"/>
      <c r="P156" s="234">
        <f>P157+P465+P744</f>
        <v>0</v>
      </c>
      <c r="Q156" s="107"/>
      <c r="R156" s="234">
        <f>R157+R465+R744</f>
        <v>176.81869024999995</v>
      </c>
      <c r="S156" s="107"/>
      <c r="T156" s="235">
        <f>T157+T465+T744</f>
        <v>51.633369999999992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8" t="s">
        <v>77</v>
      </c>
      <c r="AU156" s="18" t="s">
        <v>142</v>
      </c>
      <c r="BK156" s="236">
        <f>BK157+BK465+BK744</f>
        <v>0</v>
      </c>
    </row>
    <row r="157" s="12" customFormat="1" ht="25.92" customHeight="1">
      <c r="A157" s="12"/>
      <c r="B157" s="237"/>
      <c r="C157" s="238"/>
      <c r="D157" s="239" t="s">
        <v>77</v>
      </c>
      <c r="E157" s="240" t="s">
        <v>191</v>
      </c>
      <c r="F157" s="240" t="s">
        <v>192</v>
      </c>
      <c r="G157" s="238"/>
      <c r="H157" s="238"/>
      <c r="I157" s="241"/>
      <c r="J157" s="217">
        <f>BK157</f>
        <v>0</v>
      </c>
      <c r="K157" s="238"/>
      <c r="L157" s="242"/>
      <c r="M157" s="243"/>
      <c r="N157" s="244"/>
      <c r="O157" s="244"/>
      <c r="P157" s="245">
        <f>P158+P198+P252+P321+P337+P407+P457+P463</f>
        <v>0</v>
      </c>
      <c r="Q157" s="244"/>
      <c r="R157" s="245">
        <f>R158+R198+R252+R321+R337+R407+R457+R463</f>
        <v>150.66853561999994</v>
      </c>
      <c r="S157" s="244"/>
      <c r="T157" s="246">
        <f>T158+T198+T252+T321+T337+T407+T457+T463</f>
        <v>51.595355999999995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47" t="s">
        <v>85</v>
      </c>
      <c r="AT157" s="248" t="s">
        <v>77</v>
      </c>
      <c r="AU157" s="248" t="s">
        <v>78</v>
      </c>
      <c r="AY157" s="247" t="s">
        <v>193</v>
      </c>
      <c r="BK157" s="249">
        <f>BK158+BK198+BK252+BK321+BK337+BK407+BK457+BK463</f>
        <v>0</v>
      </c>
    </row>
    <row r="158" s="12" customFormat="1" ht="22.8" customHeight="1">
      <c r="A158" s="12"/>
      <c r="B158" s="237"/>
      <c r="C158" s="238"/>
      <c r="D158" s="239" t="s">
        <v>77</v>
      </c>
      <c r="E158" s="250" t="s">
        <v>85</v>
      </c>
      <c r="F158" s="250" t="s">
        <v>194</v>
      </c>
      <c r="G158" s="238"/>
      <c r="H158" s="238"/>
      <c r="I158" s="241"/>
      <c r="J158" s="251">
        <f>BK158</f>
        <v>0</v>
      </c>
      <c r="K158" s="238"/>
      <c r="L158" s="242"/>
      <c r="M158" s="243"/>
      <c r="N158" s="244"/>
      <c r="O158" s="244"/>
      <c r="P158" s="245">
        <f>SUM(P159:P197)</f>
        <v>0</v>
      </c>
      <c r="Q158" s="244"/>
      <c r="R158" s="245">
        <f>SUM(R159:R197)</f>
        <v>0</v>
      </c>
      <c r="S158" s="244"/>
      <c r="T158" s="246">
        <f>SUM(T159:T197)</f>
        <v>49.742999999999995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47" t="s">
        <v>85</v>
      </c>
      <c r="AT158" s="248" t="s">
        <v>77</v>
      </c>
      <c r="AU158" s="248" t="s">
        <v>85</v>
      </c>
      <c r="AY158" s="247" t="s">
        <v>193</v>
      </c>
      <c r="BK158" s="249">
        <f>SUM(BK159:BK197)</f>
        <v>0</v>
      </c>
    </row>
    <row r="159" s="2" customFormat="1" ht="24.15" customHeight="1">
      <c r="A159" s="41"/>
      <c r="B159" s="42"/>
      <c r="C159" s="252" t="s">
        <v>85</v>
      </c>
      <c r="D159" s="252" t="s">
        <v>195</v>
      </c>
      <c r="E159" s="253" t="s">
        <v>196</v>
      </c>
      <c r="F159" s="254" t="s">
        <v>197</v>
      </c>
      <c r="G159" s="255" t="s">
        <v>198</v>
      </c>
      <c r="H159" s="256">
        <v>10.050000000000001</v>
      </c>
      <c r="I159" s="257"/>
      <c r="J159" s="258">
        <f>ROUND(I159*H159,2)</f>
        <v>0</v>
      </c>
      <c r="K159" s="254" t="s">
        <v>199</v>
      </c>
      <c r="L159" s="44"/>
      <c r="M159" s="259" t="s">
        <v>1</v>
      </c>
      <c r="N159" s="260" t="s">
        <v>43</v>
      </c>
      <c r="O159" s="94"/>
      <c r="P159" s="261">
        <f>O159*H159</f>
        <v>0</v>
      </c>
      <c r="Q159" s="261">
        <v>0</v>
      </c>
      <c r="R159" s="261">
        <f>Q159*H159</f>
        <v>0</v>
      </c>
      <c r="S159" s="261">
        <v>0.255</v>
      </c>
      <c r="T159" s="262">
        <f>S159*H159</f>
        <v>2.5627500000000003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3" t="s">
        <v>200</v>
      </c>
      <c r="AT159" s="263" t="s">
        <v>195</v>
      </c>
      <c r="AU159" s="263" t="s">
        <v>87</v>
      </c>
      <c r="AY159" s="18" t="s">
        <v>193</v>
      </c>
      <c r="BE159" s="154">
        <f>IF(N159="základní",J159,0)</f>
        <v>0</v>
      </c>
      <c r="BF159" s="154">
        <f>IF(N159="snížená",J159,0)</f>
        <v>0</v>
      </c>
      <c r="BG159" s="154">
        <f>IF(N159="zákl. přenesená",J159,0)</f>
        <v>0</v>
      </c>
      <c r="BH159" s="154">
        <f>IF(N159="sníž. přenesená",J159,0)</f>
        <v>0</v>
      </c>
      <c r="BI159" s="154">
        <f>IF(N159="nulová",J159,0)</f>
        <v>0</v>
      </c>
      <c r="BJ159" s="18" t="s">
        <v>85</v>
      </c>
      <c r="BK159" s="154">
        <f>ROUND(I159*H159,2)</f>
        <v>0</v>
      </c>
      <c r="BL159" s="18" t="s">
        <v>200</v>
      </c>
      <c r="BM159" s="263" t="s">
        <v>201</v>
      </c>
    </row>
    <row r="160" s="13" customFormat="1">
      <c r="A160" s="13"/>
      <c r="B160" s="264"/>
      <c r="C160" s="265"/>
      <c r="D160" s="266" t="s">
        <v>202</v>
      </c>
      <c r="E160" s="267" t="s">
        <v>1</v>
      </c>
      <c r="F160" s="268" t="s">
        <v>203</v>
      </c>
      <c r="G160" s="265"/>
      <c r="H160" s="267" t="s">
        <v>1</v>
      </c>
      <c r="I160" s="269"/>
      <c r="J160" s="265"/>
      <c r="K160" s="265"/>
      <c r="L160" s="270"/>
      <c r="M160" s="271"/>
      <c r="N160" s="272"/>
      <c r="O160" s="272"/>
      <c r="P160" s="272"/>
      <c r="Q160" s="272"/>
      <c r="R160" s="272"/>
      <c r="S160" s="272"/>
      <c r="T160" s="27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74" t="s">
        <v>202</v>
      </c>
      <c r="AU160" s="274" t="s">
        <v>87</v>
      </c>
      <c r="AV160" s="13" t="s">
        <v>85</v>
      </c>
      <c r="AW160" s="13" t="s">
        <v>32</v>
      </c>
      <c r="AX160" s="13" t="s">
        <v>78</v>
      </c>
      <c r="AY160" s="274" t="s">
        <v>193</v>
      </c>
    </row>
    <row r="161" s="14" customFormat="1">
      <c r="A161" s="14"/>
      <c r="B161" s="275"/>
      <c r="C161" s="276"/>
      <c r="D161" s="266" t="s">
        <v>202</v>
      </c>
      <c r="E161" s="277" t="s">
        <v>1</v>
      </c>
      <c r="F161" s="278" t="s">
        <v>204</v>
      </c>
      <c r="G161" s="276"/>
      <c r="H161" s="279">
        <v>10.050000000000001</v>
      </c>
      <c r="I161" s="280"/>
      <c r="J161" s="276"/>
      <c r="K161" s="276"/>
      <c r="L161" s="281"/>
      <c r="M161" s="282"/>
      <c r="N161" s="283"/>
      <c r="O161" s="283"/>
      <c r="P161" s="283"/>
      <c r="Q161" s="283"/>
      <c r="R161" s="283"/>
      <c r="S161" s="283"/>
      <c r="T161" s="28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5" t="s">
        <v>202</v>
      </c>
      <c r="AU161" s="285" t="s">
        <v>87</v>
      </c>
      <c r="AV161" s="14" t="s">
        <v>87</v>
      </c>
      <c r="AW161" s="14" t="s">
        <v>32</v>
      </c>
      <c r="AX161" s="14" t="s">
        <v>85</v>
      </c>
      <c r="AY161" s="285" t="s">
        <v>193</v>
      </c>
    </row>
    <row r="162" s="2" customFormat="1" ht="33" customHeight="1">
      <c r="A162" s="41"/>
      <c r="B162" s="42"/>
      <c r="C162" s="252" t="s">
        <v>87</v>
      </c>
      <c r="D162" s="252" t="s">
        <v>195</v>
      </c>
      <c r="E162" s="253" t="s">
        <v>205</v>
      </c>
      <c r="F162" s="254" t="s">
        <v>206</v>
      </c>
      <c r="G162" s="255" t="s">
        <v>198</v>
      </c>
      <c r="H162" s="256">
        <v>65.700000000000003</v>
      </c>
      <c r="I162" s="257"/>
      <c r="J162" s="258">
        <f>ROUND(I162*H162,2)</f>
        <v>0</v>
      </c>
      <c r="K162" s="254" t="s">
        <v>199</v>
      </c>
      <c r="L162" s="44"/>
      <c r="M162" s="259" t="s">
        <v>1</v>
      </c>
      <c r="N162" s="260" t="s">
        <v>43</v>
      </c>
      <c r="O162" s="94"/>
      <c r="P162" s="261">
        <f>O162*H162</f>
        <v>0</v>
      </c>
      <c r="Q162" s="261">
        <v>0</v>
      </c>
      <c r="R162" s="261">
        <f>Q162*H162</f>
        <v>0</v>
      </c>
      <c r="S162" s="261">
        <v>0.29499999999999998</v>
      </c>
      <c r="T162" s="262">
        <f>S162*H162</f>
        <v>19.381499999999999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3" t="s">
        <v>200</v>
      </c>
      <c r="AT162" s="263" t="s">
        <v>195</v>
      </c>
      <c r="AU162" s="263" t="s">
        <v>87</v>
      </c>
      <c r="AY162" s="18" t="s">
        <v>193</v>
      </c>
      <c r="BE162" s="154">
        <f>IF(N162="základní",J162,0)</f>
        <v>0</v>
      </c>
      <c r="BF162" s="154">
        <f>IF(N162="snížená",J162,0)</f>
        <v>0</v>
      </c>
      <c r="BG162" s="154">
        <f>IF(N162="zákl. přenesená",J162,0)</f>
        <v>0</v>
      </c>
      <c r="BH162" s="154">
        <f>IF(N162="sníž. přenesená",J162,0)</f>
        <v>0</v>
      </c>
      <c r="BI162" s="154">
        <f>IF(N162="nulová",J162,0)</f>
        <v>0</v>
      </c>
      <c r="BJ162" s="18" t="s">
        <v>85</v>
      </c>
      <c r="BK162" s="154">
        <f>ROUND(I162*H162,2)</f>
        <v>0</v>
      </c>
      <c r="BL162" s="18" t="s">
        <v>200</v>
      </c>
      <c r="BM162" s="263" t="s">
        <v>207</v>
      </c>
    </row>
    <row r="163" s="14" customFormat="1">
      <c r="A163" s="14"/>
      <c r="B163" s="275"/>
      <c r="C163" s="276"/>
      <c r="D163" s="266" t="s">
        <v>202</v>
      </c>
      <c r="E163" s="277" t="s">
        <v>1</v>
      </c>
      <c r="F163" s="278" t="s">
        <v>208</v>
      </c>
      <c r="G163" s="276"/>
      <c r="H163" s="279">
        <v>65.700000000000003</v>
      </c>
      <c r="I163" s="280"/>
      <c r="J163" s="276"/>
      <c r="K163" s="276"/>
      <c r="L163" s="281"/>
      <c r="M163" s="282"/>
      <c r="N163" s="283"/>
      <c r="O163" s="283"/>
      <c r="P163" s="283"/>
      <c r="Q163" s="283"/>
      <c r="R163" s="283"/>
      <c r="S163" s="283"/>
      <c r="T163" s="28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5" t="s">
        <v>202</v>
      </c>
      <c r="AU163" s="285" t="s">
        <v>87</v>
      </c>
      <c r="AV163" s="14" t="s">
        <v>87</v>
      </c>
      <c r="AW163" s="14" t="s">
        <v>32</v>
      </c>
      <c r="AX163" s="14" t="s">
        <v>85</v>
      </c>
      <c r="AY163" s="285" t="s">
        <v>193</v>
      </c>
    </row>
    <row r="164" s="2" customFormat="1" ht="33" customHeight="1">
      <c r="A164" s="41"/>
      <c r="B164" s="42"/>
      <c r="C164" s="252" t="s">
        <v>209</v>
      </c>
      <c r="D164" s="252" t="s">
        <v>195</v>
      </c>
      <c r="E164" s="253" t="s">
        <v>210</v>
      </c>
      <c r="F164" s="254" t="s">
        <v>211</v>
      </c>
      <c r="G164" s="255" t="s">
        <v>198</v>
      </c>
      <c r="H164" s="256">
        <v>75.75</v>
      </c>
      <c r="I164" s="257"/>
      <c r="J164" s="258">
        <f>ROUND(I164*H164,2)</f>
        <v>0</v>
      </c>
      <c r="K164" s="254" t="s">
        <v>199</v>
      </c>
      <c r="L164" s="44"/>
      <c r="M164" s="259" t="s">
        <v>1</v>
      </c>
      <c r="N164" s="260" t="s">
        <v>43</v>
      </c>
      <c r="O164" s="94"/>
      <c r="P164" s="261">
        <f>O164*H164</f>
        <v>0</v>
      </c>
      <c r="Q164" s="261">
        <v>0</v>
      </c>
      <c r="R164" s="261">
        <f>Q164*H164</f>
        <v>0</v>
      </c>
      <c r="S164" s="261">
        <v>0.29999999999999999</v>
      </c>
      <c r="T164" s="262">
        <f>S164*H164</f>
        <v>22.724999999999998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3" t="s">
        <v>200</v>
      </c>
      <c r="AT164" s="263" t="s">
        <v>195</v>
      </c>
      <c r="AU164" s="263" t="s">
        <v>87</v>
      </c>
      <c r="AY164" s="18" t="s">
        <v>193</v>
      </c>
      <c r="BE164" s="154">
        <f>IF(N164="základní",J164,0)</f>
        <v>0</v>
      </c>
      <c r="BF164" s="154">
        <f>IF(N164="snížená",J164,0)</f>
        <v>0</v>
      </c>
      <c r="BG164" s="154">
        <f>IF(N164="zákl. přenesená",J164,0)</f>
        <v>0</v>
      </c>
      <c r="BH164" s="154">
        <f>IF(N164="sníž. přenesená",J164,0)</f>
        <v>0</v>
      </c>
      <c r="BI164" s="154">
        <f>IF(N164="nulová",J164,0)</f>
        <v>0</v>
      </c>
      <c r="BJ164" s="18" t="s">
        <v>85</v>
      </c>
      <c r="BK164" s="154">
        <f>ROUND(I164*H164,2)</f>
        <v>0</v>
      </c>
      <c r="BL164" s="18" t="s">
        <v>200</v>
      </c>
      <c r="BM164" s="263" t="s">
        <v>212</v>
      </c>
    </row>
    <row r="165" s="14" customFormat="1">
      <c r="A165" s="14"/>
      <c r="B165" s="275"/>
      <c r="C165" s="276"/>
      <c r="D165" s="266" t="s">
        <v>202</v>
      </c>
      <c r="E165" s="277" t="s">
        <v>1</v>
      </c>
      <c r="F165" s="278" t="s">
        <v>208</v>
      </c>
      <c r="G165" s="276"/>
      <c r="H165" s="279">
        <v>65.700000000000003</v>
      </c>
      <c r="I165" s="280"/>
      <c r="J165" s="276"/>
      <c r="K165" s="276"/>
      <c r="L165" s="281"/>
      <c r="M165" s="282"/>
      <c r="N165" s="283"/>
      <c r="O165" s="283"/>
      <c r="P165" s="283"/>
      <c r="Q165" s="283"/>
      <c r="R165" s="283"/>
      <c r="S165" s="283"/>
      <c r="T165" s="28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5" t="s">
        <v>202</v>
      </c>
      <c r="AU165" s="285" t="s">
        <v>87</v>
      </c>
      <c r="AV165" s="14" t="s">
        <v>87</v>
      </c>
      <c r="AW165" s="14" t="s">
        <v>32</v>
      </c>
      <c r="AX165" s="14" t="s">
        <v>78</v>
      </c>
      <c r="AY165" s="285" t="s">
        <v>193</v>
      </c>
    </row>
    <row r="166" s="14" customFormat="1">
      <c r="A166" s="14"/>
      <c r="B166" s="275"/>
      <c r="C166" s="276"/>
      <c r="D166" s="266" t="s">
        <v>202</v>
      </c>
      <c r="E166" s="277" t="s">
        <v>1</v>
      </c>
      <c r="F166" s="278" t="s">
        <v>213</v>
      </c>
      <c r="G166" s="276"/>
      <c r="H166" s="279">
        <v>10.050000000000001</v>
      </c>
      <c r="I166" s="280"/>
      <c r="J166" s="276"/>
      <c r="K166" s="276"/>
      <c r="L166" s="281"/>
      <c r="M166" s="282"/>
      <c r="N166" s="283"/>
      <c r="O166" s="283"/>
      <c r="P166" s="283"/>
      <c r="Q166" s="283"/>
      <c r="R166" s="283"/>
      <c r="S166" s="283"/>
      <c r="T166" s="28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5" t="s">
        <v>202</v>
      </c>
      <c r="AU166" s="285" t="s">
        <v>87</v>
      </c>
      <c r="AV166" s="14" t="s">
        <v>87</v>
      </c>
      <c r="AW166" s="14" t="s">
        <v>32</v>
      </c>
      <c r="AX166" s="14" t="s">
        <v>78</v>
      </c>
      <c r="AY166" s="285" t="s">
        <v>193</v>
      </c>
    </row>
    <row r="167" s="15" customFormat="1">
      <c r="A167" s="15"/>
      <c r="B167" s="286"/>
      <c r="C167" s="287"/>
      <c r="D167" s="266" t="s">
        <v>202</v>
      </c>
      <c r="E167" s="288" t="s">
        <v>1</v>
      </c>
      <c r="F167" s="289" t="s">
        <v>214</v>
      </c>
      <c r="G167" s="287"/>
      <c r="H167" s="290">
        <v>75.75</v>
      </c>
      <c r="I167" s="291"/>
      <c r="J167" s="287"/>
      <c r="K167" s="287"/>
      <c r="L167" s="292"/>
      <c r="M167" s="293"/>
      <c r="N167" s="294"/>
      <c r="O167" s="294"/>
      <c r="P167" s="294"/>
      <c r="Q167" s="294"/>
      <c r="R167" s="294"/>
      <c r="S167" s="294"/>
      <c r="T167" s="29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96" t="s">
        <v>202</v>
      </c>
      <c r="AU167" s="296" t="s">
        <v>87</v>
      </c>
      <c r="AV167" s="15" t="s">
        <v>200</v>
      </c>
      <c r="AW167" s="15" t="s">
        <v>32</v>
      </c>
      <c r="AX167" s="15" t="s">
        <v>85</v>
      </c>
      <c r="AY167" s="296" t="s">
        <v>193</v>
      </c>
    </row>
    <row r="168" s="2" customFormat="1" ht="16.5" customHeight="1">
      <c r="A168" s="41"/>
      <c r="B168" s="42"/>
      <c r="C168" s="252" t="s">
        <v>200</v>
      </c>
      <c r="D168" s="252" t="s">
        <v>195</v>
      </c>
      <c r="E168" s="253" t="s">
        <v>215</v>
      </c>
      <c r="F168" s="254" t="s">
        <v>216</v>
      </c>
      <c r="G168" s="255" t="s">
        <v>217</v>
      </c>
      <c r="H168" s="256">
        <v>24.75</v>
      </c>
      <c r="I168" s="257"/>
      <c r="J168" s="258">
        <f>ROUND(I168*H168,2)</f>
        <v>0</v>
      </c>
      <c r="K168" s="254" t="s">
        <v>199</v>
      </c>
      <c r="L168" s="44"/>
      <c r="M168" s="259" t="s">
        <v>1</v>
      </c>
      <c r="N168" s="260" t="s">
        <v>43</v>
      </c>
      <c r="O168" s="94"/>
      <c r="P168" s="261">
        <f>O168*H168</f>
        <v>0</v>
      </c>
      <c r="Q168" s="261">
        <v>0</v>
      </c>
      <c r="R168" s="261">
        <f>Q168*H168</f>
        <v>0</v>
      </c>
      <c r="S168" s="261">
        <v>0.20499999999999999</v>
      </c>
      <c r="T168" s="262">
        <f>S168*H168</f>
        <v>5.0737499999999995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3" t="s">
        <v>200</v>
      </c>
      <c r="AT168" s="263" t="s">
        <v>195</v>
      </c>
      <c r="AU168" s="263" t="s">
        <v>87</v>
      </c>
      <c r="AY168" s="18" t="s">
        <v>193</v>
      </c>
      <c r="BE168" s="154">
        <f>IF(N168="základní",J168,0)</f>
        <v>0</v>
      </c>
      <c r="BF168" s="154">
        <f>IF(N168="snížená",J168,0)</f>
        <v>0</v>
      </c>
      <c r="BG168" s="154">
        <f>IF(N168="zákl. přenesená",J168,0)</f>
        <v>0</v>
      </c>
      <c r="BH168" s="154">
        <f>IF(N168="sníž. přenesená",J168,0)</f>
        <v>0</v>
      </c>
      <c r="BI168" s="154">
        <f>IF(N168="nulová",J168,0)</f>
        <v>0</v>
      </c>
      <c r="BJ168" s="18" t="s">
        <v>85</v>
      </c>
      <c r="BK168" s="154">
        <f>ROUND(I168*H168,2)</f>
        <v>0</v>
      </c>
      <c r="BL168" s="18" t="s">
        <v>200</v>
      </c>
      <c r="BM168" s="263" t="s">
        <v>218</v>
      </c>
    </row>
    <row r="169" s="14" customFormat="1">
      <c r="A169" s="14"/>
      <c r="B169" s="275"/>
      <c r="C169" s="276"/>
      <c r="D169" s="266" t="s">
        <v>202</v>
      </c>
      <c r="E169" s="277" t="s">
        <v>1</v>
      </c>
      <c r="F169" s="278" t="s">
        <v>219</v>
      </c>
      <c r="G169" s="276"/>
      <c r="H169" s="279">
        <v>24.75</v>
      </c>
      <c r="I169" s="280"/>
      <c r="J169" s="276"/>
      <c r="K169" s="276"/>
      <c r="L169" s="281"/>
      <c r="M169" s="282"/>
      <c r="N169" s="283"/>
      <c r="O169" s="283"/>
      <c r="P169" s="283"/>
      <c r="Q169" s="283"/>
      <c r="R169" s="283"/>
      <c r="S169" s="283"/>
      <c r="T169" s="28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5" t="s">
        <v>202</v>
      </c>
      <c r="AU169" s="285" t="s">
        <v>87</v>
      </c>
      <c r="AV169" s="14" t="s">
        <v>87</v>
      </c>
      <c r="AW169" s="14" t="s">
        <v>32</v>
      </c>
      <c r="AX169" s="14" t="s">
        <v>85</v>
      </c>
      <c r="AY169" s="285" t="s">
        <v>193</v>
      </c>
    </row>
    <row r="170" s="2" customFormat="1" ht="33" customHeight="1">
      <c r="A170" s="41"/>
      <c r="B170" s="42"/>
      <c r="C170" s="252" t="s">
        <v>220</v>
      </c>
      <c r="D170" s="252" t="s">
        <v>195</v>
      </c>
      <c r="E170" s="253" t="s">
        <v>221</v>
      </c>
      <c r="F170" s="254" t="s">
        <v>222</v>
      </c>
      <c r="G170" s="255" t="s">
        <v>223</v>
      </c>
      <c r="H170" s="256">
        <v>35.889000000000003</v>
      </c>
      <c r="I170" s="257"/>
      <c r="J170" s="258">
        <f>ROUND(I170*H170,2)</f>
        <v>0</v>
      </c>
      <c r="K170" s="254" t="s">
        <v>199</v>
      </c>
      <c r="L170" s="44"/>
      <c r="M170" s="259" t="s">
        <v>1</v>
      </c>
      <c r="N170" s="260" t="s">
        <v>43</v>
      </c>
      <c r="O170" s="94"/>
      <c r="P170" s="261">
        <f>O170*H170</f>
        <v>0</v>
      </c>
      <c r="Q170" s="261">
        <v>0</v>
      </c>
      <c r="R170" s="261">
        <f>Q170*H170</f>
        <v>0</v>
      </c>
      <c r="S170" s="261">
        <v>0</v>
      </c>
      <c r="T170" s="262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3" t="s">
        <v>200</v>
      </c>
      <c r="AT170" s="263" t="s">
        <v>195</v>
      </c>
      <c r="AU170" s="263" t="s">
        <v>87</v>
      </c>
      <c r="AY170" s="18" t="s">
        <v>193</v>
      </c>
      <c r="BE170" s="154">
        <f>IF(N170="základní",J170,0)</f>
        <v>0</v>
      </c>
      <c r="BF170" s="154">
        <f>IF(N170="snížená",J170,0)</f>
        <v>0</v>
      </c>
      <c r="BG170" s="154">
        <f>IF(N170="zákl. přenesená",J170,0)</f>
        <v>0</v>
      </c>
      <c r="BH170" s="154">
        <f>IF(N170="sníž. přenesená",J170,0)</f>
        <v>0</v>
      </c>
      <c r="BI170" s="154">
        <f>IF(N170="nulová",J170,0)</f>
        <v>0</v>
      </c>
      <c r="BJ170" s="18" t="s">
        <v>85</v>
      </c>
      <c r="BK170" s="154">
        <f>ROUND(I170*H170,2)</f>
        <v>0</v>
      </c>
      <c r="BL170" s="18" t="s">
        <v>200</v>
      </c>
      <c r="BM170" s="263" t="s">
        <v>224</v>
      </c>
    </row>
    <row r="171" s="14" customFormat="1">
      <c r="A171" s="14"/>
      <c r="B171" s="275"/>
      <c r="C171" s="276"/>
      <c r="D171" s="266" t="s">
        <v>202</v>
      </c>
      <c r="E171" s="277" t="s">
        <v>1</v>
      </c>
      <c r="F171" s="278" t="s">
        <v>225</v>
      </c>
      <c r="G171" s="276"/>
      <c r="H171" s="279">
        <v>13.324999999999999</v>
      </c>
      <c r="I171" s="280"/>
      <c r="J171" s="276"/>
      <c r="K171" s="276"/>
      <c r="L171" s="281"/>
      <c r="M171" s="282"/>
      <c r="N171" s="283"/>
      <c r="O171" s="283"/>
      <c r="P171" s="283"/>
      <c r="Q171" s="283"/>
      <c r="R171" s="283"/>
      <c r="S171" s="283"/>
      <c r="T171" s="28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5" t="s">
        <v>202</v>
      </c>
      <c r="AU171" s="285" t="s">
        <v>87</v>
      </c>
      <c r="AV171" s="14" t="s">
        <v>87</v>
      </c>
      <c r="AW171" s="14" t="s">
        <v>32</v>
      </c>
      <c r="AX171" s="14" t="s">
        <v>78</v>
      </c>
      <c r="AY171" s="285" t="s">
        <v>193</v>
      </c>
    </row>
    <row r="172" s="14" customFormat="1">
      <c r="A172" s="14"/>
      <c r="B172" s="275"/>
      <c r="C172" s="276"/>
      <c r="D172" s="266" t="s">
        <v>202</v>
      </c>
      <c r="E172" s="277" t="s">
        <v>1</v>
      </c>
      <c r="F172" s="278" t="s">
        <v>226</v>
      </c>
      <c r="G172" s="276"/>
      <c r="H172" s="279">
        <v>6.2279999999999998</v>
      </c>
      <c r="I172" s="280"/>
      <c r="J172" s="276"/>
      <c r="K172" s="276"/>
      <c r="L172" s="281"/>
      <c r="M172" s="282"/>
      <c r="N172" s="283"/>
      <c r="O172" s="283"/>
      <c r="P172" s="283"/>
      <c r="Q172" s="283"/>
      <c r="R172" s="283"/>
      <c r="S172" s="283"/>
      <c r="T172" s="28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5" t="s">
        <v>202</v>
      </c>
      <c r="AU172" s="285" t="s">
        <v>87</v>
      </c>
      <c r="AV172" s="14" t="s">
        <v>87</v>
      </c>
      <c r="AW172" s="14" t="s">
        <v>32</v>
      </c>
      <c r="AX172" s="14" t="s">
        <v>78</v>
      </c>
      <c r="AY172" s="285" t="s">
        <v>193</v>
      </c>
    </row>
    <row r="173" s="14" customFormat="1">
      <c r="A173" s="14"/>
      <c r="B173" s="275"/>
      <c r="C173" s="276"/>
      <c r="D173" s="266" t="s">
        <v>202</v>
      </c>
      <c r="E173" s="277" t="s">
        <v>1</v>
      </c>
      <c r="F173" s="278" t="s">
        <v>227</v>
      </c>
      <c r="G173" s="276"/>
      <c r="H173" s="279">
        <v>4.1100000000000003</v>
      </c>
      <c r="I173" s="280"/>
      <c r="J173" s="276"/>
      <c r="K173" s="276"/>
      <c r="L173" s="281"/>
      <c r="M173" s="282"/>
      <c r="N173" s="283"/>
      <c r="O173" s="283"/>
      <c r="P173" s="283"/>
      <c r="Q173" s="283"/>
      <c r="R173" s="283"/>
      <c r="S173" s="283"/>
      <c r="T173" s="28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5" t="s">
        <v>202</v>
      </c>
      <c r="AU173" s="285" t="s">
        <v>87</v>
      </c>
      <c r="AV173" s="14" t="s">
        <v>87</v>
      </c>
      <c r="AW173" s="14" t="s">
        <v>32</v>
      </c>
      <c r="AX173" s="14" t="s">
        <v>78</v>
      </c>
      <c r="AY173" s="285" t="s">
        <v>193</v>
      </c>
    </row>
    <row r="174" s="14" customFormat="1">
      <c r="A174" s="14"/>
      <c r="B174" s="275"/>
      <c r="C174" s="276"/>
      <c r="D174" s="266" t="s">
        <v>202</v>
      </c>
      <c r="E174" s="277" t="s">
        <v>1</v>
      </c>
      <c r="F174" s="278" t="s">
        <v>228</v>
      </c>
      <c r="G174" s="276"/>
      <c r="H174" s="279">
        <v>1.8060000000000001</v>
      </c>
      <c r="I174" s="280"/>
      <c r="J174" s="276"/>
      <c r="K174" s="276"/>
      <c r="L174" s="281"/>
      <c r="M174" s="282"/>
      <c r="N174" s="283"/>
      <c r="O174" s="283"/>
      <c r="P174" s="283"/>
      <c r="Q174" s="283"/>
      <c r="R174" s="283"/>
      <c r="S174" s="283"/>
      <c r="T174" s="28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5" t="s">
        <v>202</v>
      </c>
      <c r="AU174" s="285" t="s">
        <v>87</v>
      </c>
      <c r="AV174" s="14" t="s">
        <v>87</v>
      </c>
      <c r="AW174" s="14" t="s">
        <v>32</v>
      </c>
      <c r="AX174" s="14" t="s">
        <v>78</v>
      </c>
      <c r="AY174" s="285" t="s">
        <v>193</v>
      </c>
    </row>
    <row r="175" s="14" customFormat="1">
      <c r="A175" s="14"/>
      <c r="B175" s="275"/>
      <c r="C175" s="276"/>
      <c r="D175" s="266" t="s">
        <v>202</v>
      </c>
      <c r="E175" s="277" t="s">
        <v>1</v>
      </c>
      <c r="F175" s="278" t="s">
        <v>229</v>
      </c>
      <c r="G175" s="276"/>
      <c r="H175" s="279">
        <v>2.1379999999999999</v>
      </c>
      <c r="I175" s="280"/>
      <c r="J175" s="276"/>
      <c r="K175" s="276"/>
      <c r="L175" s="281"/>
      <c r="M175" s="282"/>
      <c r="N175" s="283"/>
      <c r="O175" s="283"/>
      <c r="P175" s="283"/>
      <c r="Q175" s="283"/>
      <c r="R175" s="283"/>
      <c r="S175" s="283"/>
      <c r="T175" s="28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5" t="s">
        <v>202</v>
      </c>
      <c r="AU175" s="285" t="s">
        <v>87</v>
      </c>
      <c r="AV175" s="14" t="s">
        <v>87</v>
      </c>
      <c r="AW175" s="14" t="s">
        <v>32</v>
      </c>
      <c r="AX175" s="14" t="s">
        <v>78</v>
      </c>
      <c r="AY175" s="285" t="s">
        <v>193</v>
      </c>
    </row>
    <row r="176" s="16" customFormat="1">
      <c r="A176" s="16"/>
      <c r="B176" s="297"/>
      <c r="C176" s="298"/>
      <c r="D176" s="266" t="s">
        <v>202</v>
      </c>
      <c r="E176" s="299" t="s">
        <v>1</v>
      </c>
      <c r="F176" s="300" t="s">
        <v>230</v>
      </c>
      <c r="G176" s="298"/>
      <c r="H176" s="301">
        <v>27.606999999999999</v>
      </c>
      <c r="I176" s="302"/>
      <c r="J176" s="298"/>
      <c r="K176" s="298"/>
      <c r="L176" s="303"/>
      <c r="M176" s="304"/>
      <c r="N176" s="305"/>
      <c r="O176" s="305"/>
      <c r="P176" s="305"/>
      <c r="Q176" s="305"/>
      <c r="R176" s="305"/>
      <c r="S176" s="305"/>
      <c r="T176" s="30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307" t="s">
        <v>202</v>
      </c>
      <c r="AU176" s="307" t="s">
        <v>87</v>
      </c>
      <c r="AV176" s="16" t="s">
        <v>209</v>
      </c>
      <c r="AW176" s="16" t="s">
        <v>32</v>
      </c>
      <c r="AX176" s="16" t="s">
        <v>78</v>
      </c>
      <c r="AY176" s="307" t="s">
        <v>193</v>
      </c>
    </row>
    <row r="177" s="14" customFormat="1">
      <c r="A177" s="14"/>
      <c r="B177" s="275"/>
      <c r="C177" s="276"/>
      <c r="D177" s="266" t="s">
        <v>202</v>
      </c>
      <c r="E177" s="277" t="s">
        <v>1</v>
      </c>
      <c r="F177" s="278" t="s">
        <v>231</v>
      </c>
      <c r="G177" s="276"/>
      <c r="H177" s="279">
        <v>8.282</v>
      </c>
      <c r="I177" s="280"/>
      <c r="J177" s="276"/>
      <c r="K177" s="276"/>
      <c r="L177" s="281"/>
      <c r="M177" s="282"/>
      <c r="N177" s="283"/>
      <c r="O177" s="283"/>
      <c r="P177" s="283"/>
      <c r="Q177" s="283"/>
      <c r="R177" s="283"/>
      <c r="S177" s="283"/>
      <c r="T177" s="28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5" t="s">
        <v>202</v>
      </c>
      <c r="AU177" s="285" t="s">
        <v>87</v>
      </c>
      <c r="AV177" s="14" t="s">
        <v>87</v>
      </c>
      <c r="AW177" s="14" t="s">
        <v>32</v>
      </c>
      <c r="AX177" s="14" t="s">
        <v>78</v>
      </c>
      <c r="AY177" s="285" t="s">
        <v>193</v>
      </c>
    </row>
    <row r="178" s="15" customFormat="1">
      <c r="A178" s="15"/>
      <c r="B178" s="286"/>
      <c r="C178" s="287"/>
      <c r="D178" s="266" t="s">
        <v>202</v>
      </c>
      <c r="E178" s="288" t="s">
        <v>1</v>
      </c>
      <c r="F178" s="289" t="s">
        <v>214</v>
      </c>
      <c r="G178" s="287"/>
      <c r="H178" s="290">
        <v>35.889000000000003</v>
      </c>
      <c r="I178" s="291"/>
      <c r="J178" s="287"/>
      <c r="K178" s="287"/>
      <c r="L178" s="292"/>
      <c r="M178" s="293"/>
      <c r="N178" s="294"/>
      <c r="O178" s="294"/>
      <c r="P178" s="294"/>
      <c r="Q178" s="294"/>
      <c r="R178" s="294"/>
      <c r="S178" s="294"/>
      <c r="T178" s="29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96" t="s">
        <v>202</v>
      </c>
      <c r="AU178" s="296" t="s">
        <v>87</v>
      </c>
      <c r="AV178" s="15" t="s">
        <v>200</v>
      </c>
      <c r="AW178" s="15" t="s">
        <v>32</v>
      </c>
      <c r="AX178" s="15" t="s">
        <v>85</v>
      </c>
      <c r="AY178" s="296" t="s">
        <v>193</v>
      </c>
    </row>
    <row r="179" s="2" customFormat="1" ht="24.15" customHeight="1">
      <c r="A179" s="41"/>
      <c r="B179" s="42"/>
      <c r="C179" s="252" t="s">
        <v>232</v>
      </c>
      <c r="D179" s="252" t="s">
        <v>195</v>
      </c>
      <c r="E179" s="253" t="s">
        <v>233</v>
      </c>
      <c r="F179" s="254" t="s">
        <v>234</v>
      </c>
      <c r="G179" s="255" t="s">
        <v>223</v>
      </c>
      <c r="H179" s="256">
        <v>7.1769999999999996</v>
      </c>
      <c r="I179" s="257"/>
      <c r="J179" s="258">
        <f>ROUND(I179*H179,2)</f>
        <v>0</v>
      </c>
      <c r="K179" s="254" t="s">
        <v>199</v>
      </c>
      <c r="L179" s="44"/>
      <c r="M179" s="259" t="s">
        <v>1</v>
      </c>
      <c r="N179" s="260" t="s">
        <v>43</v>
      </c>
      <c r="O179" s="94"/>
      <c r="P179" s="261">
        <f>O179*H179</f>
        <v>0</v>
      </c>
      <c r="Q179" s="261">
        <v>0</v>
      </c>
      <c r="R179" s="261">
        <f>Q179*H179</f>
        <v>0</v>
      </c>
      <c r="S179" s="261">
        <v>0</v>
      </c>
      <c r="T179" s="262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3" t="s">
        <v>200</v>
      </c>
      <c r="AT179" s="263" t="s">
        <v>195</v>
      </c>
      <c r="AU179" s="263" t="s">
        <v>87</v>
      </c>
      <c r="AY179" s="18" t="s">
        <v>193</v>
      </c>
      <c r="BE179" s="154">
        <f>IF(N179="základní",J179,0)</f>
        <v>0</v>
      </c>
      <c r="BF179" s="154">
        <f>IF(N179="snížená",J179,0)</f>
        <v>0</v>
      </c>
      <c r="BG179" s="154">
        <f>IF(N179="zákl. přenesená",J179,0)</f>
        <v>0</v>
      </c>
      <c r="BH179" s="154">
        <f>IF(N179="sníž. přenesená",J179,0)</f>
        <v>0</v>
      </c>
      <c r="BI179" s="154">
        <f>IF(N179="nulová",J179,0)</f>
        <v>0</v>
      </c>
      <c r="BJ179" s="18" t="s">
        <v>85</v>
      </c>
      <c r="BK179" s="154">
        <f>ROUND(I179*H179,2)</f>
        <v>0</v>
      </c>
      <c r="BL179" s="18" t="s">
        <v>200</v>
      </c>
      <c r="BM179" s="263" t="s">
        <v>235</v>
      </c>
    </row>
    <row r="180" s="14" customFormat="1">
      <c r="A180" s="14"/>
      <c r="B180" s="275"/>
      <c r="C180" s="276"/>
      <c r="D180" s="266" t="s">
        <v>202</v>
      </c>
      <c r="E180" s="277" t="s">
        <v>1</v>
      </c>
      <c r="F180" s="278" t="s">
        <v>236</v>
      </c>
      <c r="G180" s="276"/>
      <c r="H180" s="279">
        <v>7.1769999999999996</v>
      </c>
      <c r="I180" s="280"/>
      <c r="J180" s="276"/>
      <c r="K180" s="276"/>
      <c r="L180" s="281"/>
      <c r="M180" s="282"/>
      <c r="N180" s="283"/>
      <c r="O180" s="283"/>
      <c r="P180" s="283"/>
      <c r="Q180" s="283"/>
      <c r="R180" s="283"/>
      <c r="S180" s="283"/>
      <c r="T180" s="28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5" t="s">
        <v>202</v>
      </c>
      <c r="AU180" s="285" t="s">
        <v>87</v>
      </c>
      <c r="AV180" s="14" t="s">
        <v>87</v>
      </c>
      <c r="AW180" s="14" t="s">
        <v>32</v>
      </c>
      <c r="AX180" s="14" t="s">
        <v>85</v>
      </c>
      <c r="AY180" s="285" t="s">
        <v>193</v>
      </c>
    </row>
    <row r="181" s="2" customFormat="1" ht="37.8" customHeight="1">
      <c r="A181" s="41"/>
      <c r="B181" s="42"/>
      <c r="C181" s="252" t="s">
        <v>237</v>
      </c>
      <c r="D181" s="252" t="s">
        <v>195</v>
      </c>
      <c r="E181" s="253" t="s">
        <v>238</v>
      </c>
      <c r="F181" s="254" t="s">
        <v>239</v>
      </c>
      <c r="G181" s="255" t="s">
        <v>223</v>
      </c>
      <c r="H181" s="256">
        <v>19.324999999999999</v>
      </c>
      <c r="I181" s="257"/>
      <c r="J181" s="258">
        <f>ROUND(I181*H181,2)</f>
        <v>0</v>
      </c>
      <c r="K181" s="254" t="s">
        <v>199</v>
      </c>
      <c r="L181" s="44"/>
      <c r="M181" s="259" t="s">
        <v>1</v>
      </c>
      <c r="N181" s="260" t="s">
        <v>43</v>
      </c>
      <c r="O181" s="94"/>
      <c r="P181" s="261">
        <f>O181*H181</f>
        <v>0</v>
      </c>
      <c r="Q181" s="261">
        <v>0</v>
      </c>
      <c r="R181" s="261">
        <f>Q181*H181</f>
        <v>0</v>
      </c>
      <c r="S181" s="261">
        <v>0</v>
      </c>
      <c r="T181" s="262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3" t="s">
        <v>200</v>
      </c>
      <c r="AT181" s="263" t="s">
        <v>195</v>
      </c>
      <c r="AU181" s="263" t="s">
        <v>87</v>
      </c>
      <c r="AY181" s="18" t="s">
        <v>193</v>
      </c>
      <c r="BE181" s="154">
        <f>IF(N181="základní",J181,0)</f>
        <v>0</v>
      </c>
      <c r="BF181" s="154">
        <f>IF(N181="snížená",J181,0)</f>
        <v>0</v>
      </c>
      <c r="BG181" s="154">
        <f>IF(N181="zákl. přenesená",J181,0)</f>
        <v>0</v>
      </c>
      <c r="BH181" s="154">
        <f>IF(N181="sníž. přenesená",J181,0)</f>
        <v>0</v>
      </c>
      <c r="BI181" s="154">
        <f>IF(N181="nulová",J181,0)</f>
        <v>0</v>
      </c>
      <c r="BJ181" s="18" t="s">
        <v>85</v>
      </c>
      <c r="BK181" s="154">
        <f>ROUND(I181*H181,2)</f>
        <v>0</v>
      </c>
      <c r="BL181" s="18" t="s">
        <v>200</v>
      </c>
      <c r="BM181" s="263" t="s">
        <v>240</v>
      </c>
    </row>
    <row r="182" s="14" customFormat="1">
      <c r="A182" s="14"/>
      <c r="B182" s="275"/>
      <c r="C182" s="276"/>
      <c r="D182" s="266" t="s">
        <v>202</v>
      </c>
      <c r="E182" s="277" t="s">
        <v>1</v>
      </c>
      <c r="F182" s="278" t="s">
        <v>225</v>
      </c>
      <c r="G182" s="276"/>
      <c r="H182" s="279">
        <v>13.324999999999999</v>
      </c>
      <c r="I182" s="280"/>
      <c r="J182" s="276"/>
      <c r="K182" s="276"/>
      <c r="L182" s="281"/>
      <c r="M182" s="282"/>
      <c r="N182" s="283"/>
      <c r="O182" s="283"/>
      <c r="P182" s="283"/>
      <c r="Q182" s="283"/>
      <c r="R182" s="283"/>
      <c r="S182" s="283"/>
      <c r="T182" s="28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5" t="s">
        <v>202</v>
      </c>
      <c r="AU182" s="285" t="s">
        <v>87</v>
      </c>
      <c r="AV182" s="14" t="s">
        <v>87</v>
      </c>
      <c r="AW182" s="14" t="s">
        <v>32</v>
      </c>
      <c r="AX182" s="14" t="s">
        <v>78</v>
      </c>
      <c r="AY182" s="285" t="s">
        <v>193</v>
      </c>
    </row>
    <row r="183" s="14" customFormat="1">
      <c r="A183" s="14"/>
      <c r="B183" s="275"/>
      <c r="C183" s="276"/>
      <c r="D183" s="266" t="s">
        <v>202</v>
      </c>
      <c r="E183" s="277" t="s">
        <v>1</v>
      </c>
      <c r="F183" s="278" t="s">
        <v>226</v>
      </c>
      <c r="G183" s="276"/>
      <c r="H183" s="279">
        <v>6.2279999999999998</v>
      </c>
      <c r="I183" s="280"/>
      <c r="J183" s="276"/>
      <c r="K183" s="276"/>
      <c r="L183" s="281"/>
      <c r="M183" s="282"/>
      <c r="N183" s="283"/>
      <c r="O183" s="283"/>
      <c r="P183" s="283"/>
      <c r="Q183" s="283"/>
      <c r="R183" s="283"/>
      <c r="S183" s="283"/>
      <c r="T183" s="28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5" t="s">
        <v>202</v>
      </c>
      <c r="AU183" s="285" t="s">
        <v>87</v>
      </c>
      <c r="AV183" s="14" t="s">
        <v>87</v>
      </c>
      <c r="AW183" s="14" t="s">
        <v>32</v>
      </c>
      <c r="AX183" s="14" t="s">
        <v>78</v>
      </c>
      <c r="AY183" s="285" t="s">
        <v>193</v>
      </c>
    </row>
    <row r="184" s="14" customFormat="1">
      <c r="A184" s="14"/>
      <c r="B184" s="275"/>
      <c r="C184" s="276"/>
      <c r="D184" s="266" t="s">
        <v>202</v>
      </c>
      <c r="E184" s="277" t="s">
        <v>1</v>
      </c>
      <c r="F184" s="278" t="s">
        <v>227</v>
      </c>
      <c r="G184" s="276"/>
      <c r="H184" s="279">
        <v>4.1100000000000003</v>
      </c>
      <c r="I184" s="280"/>
      <c r="J184" s="276"/>
      <c r="K184" s="276"/>
      <c r="L184" s="281"/>
      <c r="M184" s="282"/>
      <c r="N184" s="283"/>
      <c r="O184" s="283"/>
      <c r="P184" s="283"/>
      <c r="Q184" s="283"/>
      <c r="R184" s="283"/>
      <c r="S184" s="283"/>
      <c r="T184" s="28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5" t="s">
        <v>202</v>
      </c>
      <c r="AU184" s="285" t="s">
        <v>87</v>
      </c>
      <c r="AV184" s="14" t="s">
        <v>87</v>
      </c>
      <c r="AW184" s="14" t="s">
        <v>32</v>
      </c>
      <c r="AX184" s="14" t="s">
        <v>78</v>
      </c>
      <c r="AY184" s="285" t="s">
        <v>193</v>
      </c>
    </row>
    <row r="185" s="14" customFormat="1">
      <c r="A185" s="14"/>
      <c r="B185" s="275"/>
      <c r="C185" s="276"/>
      <c r="D185" s="266" t="s">
        <v>202</v>
      </c>
      <c r="E185" s="277" t="s">
        <v>1</v>
      </c>
      <c r="F185" s="278" t="s">
        <v>228</v>
      </c>
      <c r="G185" s="276"/>
      <c r="H185" s="279">
        <v>1.8060000000000001</v>
      </c>
      <c r="I185" s="280"/>
      <c r="J185" s="276"/>
      <c r="K185" s="276"/>
      <c r="L185" s="281"/>
      <c r="M185" s="282"/>
      <c r="N185" s="283"/>
      <c r="O185" s="283"/>
      <c r="P185" s="283"/>
      <c r="Q185" s="283"/>
      <c r="R185" s="283"/>
      <c r="S185" s="283"/>
      <c r="T185" s="28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5" t="s">
        <v>202</v>
      </c>
      <c r="AU185" s="285" t="s">
        <v>87</v>
      </c>
      <c r="AV185" s="14" t="s">
        <v>87</v>
      </c>
      <c r="AW185" s="14" t="s">
        <v>32</v>
      </c>
      <c r="AX185" s="14" t="s">
        <v>78</v>
      </c>
      <c r="AY185" s="285" t="s">
        <v>193</v>
      </c>
    </row>
    <row r="186" s="14" customFormat="1">
      <c r="A186" s="14"/>
      <c r="B186" s="275"/>
      <c r="C186" s="276"/>
      <c r="D186" s="266" t="s">
        <v>202</v>
      </c>
      <c r="E186" s="277" t="s">
        <v>1</v>
      </c>
      <c r="F186" s="278" t="s">
        <v>229</v>
      </c>
      <c r="G186" s="276"/>
      <c r="H186" s="279">
        <v>2.1379999999999999</v>
      </c>
      <c r="I186" s="280"/>
      <c r="J186" s="276"/>
      <c r="K186" s="276"/>
      <c r="L186" s="281"/>
      <c r="M186" s="282"/>
      <c r="N186" s="283"/>
      <c r="O186" s="283"/>
      <c r="P186" s="283"/>
      <c r="Q186" s="283"/>
      <c r="R186" s="283"/>
      <c r="S186" s="283"/>
      <c r="T186" s="28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5" t="s">
        <v>202</v>
      </c>
      <c r="AU186" s="285" t="s">
        <v>87</v>
      </c>
      <c r="AV186" s="14" t="s">
        <v>87</v>
      </c>
      <c r="AW186" s="14" t="s">
        <v>32</v>
      </c>
      <c r="AX186" s="14" t="s">
        <v>78</v>
      </c>
      <c r="AY186" s="285" t="s">
        <v>193</v>
      </c>
    </row>
    <row r="187" s="16" customFormat="1">
      <c r="A187" s="16"/>
      <c r="B187" s="297"/>
      <c r="C187" s="298"/>
      <c r="D187" s="266" t="s">
        <v>202</v>
      </c>
      <c r="E187" s="299" t="s">
        <v>1</v>
      </c>
      <c r="F187" s="300" t="s">
        <v>230</v>
      </c>
      <c r="G187" s="298"/>
      <c r="H187" s="301">
        <v>27.606999999999999</v>
      </c>
      <c r="I187" s="302"/>
      <c r="J187" s="298"/>
      <c r="K187" s="298"/>
      <c r="L187" s="303"/>
      <c r="M187" s="304"/>
      <c r="N187" s="305"/>
      <c r="O187" s="305"/>
      <c r="P187" s="305"/>
      <c r="Q187" s="305"/>
      <c r="R187" s="305"/>
      <c r="S187" s="305"/>
      <c r="T187" s="30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307" t="s">
        <v>202</v>
      </c>
      <c r="AU187" s="307" t="s">
        <v>87</v>
      </c>
      <c r="AV187" s="16" t="s">
        <v>209</v>
      </c>
      <c r="AW187" s="16" t="s">
        <v>32</v>
      </c>
      <c r="AX187" s="16" t="s">
        <v>78</v>
      </c>
      <c r="AY187" s="307" t="s">
        <v>193</v>
      </c>
    </row>
    <row r="188" s="14" customFormat="1">
      <c r="A188" s="14"/>
      <c r="B188" s="275"/>
      <c r="C188" s="276"/>
      <c r="D188" s="266" t="s">
        <v>202</v>
      </c>
      <c r="E188" s="277" t="s">
        <v>1</v>
      </c>
      <c r="F188" s="278" t="s">
        <v>241</v>
      </c>
      <c r="G188" s="276"/>
      <c r="H188" s="279">
        <v>-8.282</v>
      </c>
      <c r="I188" s="280"/>
      <c r="J188" s="276"/>
      <c r="K188" s="276"/>
      <c r="L188" s="281"/>
      <c r="M188" s="282"/>
      <c r="N188" s="283"/>
      <c r="O188" s="283"/>
      <c r="P188" s="283"/>
      <c r="Q188" s="283"/>
      <c r="R188" s="283"/>
      <c r="S188" s="283"/>
      <c r="T188" s="28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5" t="s">
        <v>202</v>
      </c>
      <c r="AU188" s="285" t="s">
        <v>87</v>
      </c>
      <c r="AV188" s="14" t="s">
        <v>87</v>
      </c>
      <c r="AW188" s="14" t="s">
        <v>32</v>
      </c>
      <c r="AX188" s="14" t="s">
        <v>78</v>
      </c>
      <c r="AY188" s="285" t="s">
        <v>193</v>
      </c>
    </row>
    <row r="189" s="16" customFormat="1">
      <c r="A189" s="16"/>
      <c r="B189" s="297"/>
      <c r="C189" s="298"/>
      <c r="D189" s="266" t="s">
        <v>202</v>
      </c>
      <c r="E189" s="299" t="s">
        <v>1</v>
      </c>
      <c r="F189" s="300" t="s">
        <v>230</v>
      </c>
      <c r="G189" s="298"/>
      <c r="H189" s="301">
        <v>-8.282</v>
      </c>
      <c r="I189" s="302"/>
      <c r="J189" s="298"/>
      <c r="K189" s="298"/>
      <c r="L189" s="303"/>
      <c r="M189" s="304"/>
      <c r="N189" s="305"/>
      <c r="O189" s="305"/>
      <c r="P189" s="305"/>
      <c r="Q189" s="305"/>
      <c r="R189" s="305"/>
      <c r="S189" s="305"/>
      <c r="T189" s="30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307" t="s">
        <v>202</v>
      </c>
      <c r="AU189" s="307" t="s">
        <v>87</v>
      </c>
      <c r="AV189" s="16" t="s">
        <v>209</v>
      </c>
      <c r="AW189" s="16" t="s">
        <v>32</v>
      </c>
      <c r="AX189" s="16" t="s">
        <v>78</v>
      </c>
      <c r="AY189" s="307" t="s">
        <v>193</v>
      </c>
    </row>
    <row r="190" s="15" customFormat="1">
      <c r="A190" s="15"/>
      <c r="B190" s="286"/>
      <c r="C190" s="287"/>
      <c r="D190" s="266" t="s">
        <v>202</v>
      </c>
      <c r="E190" s="288" t="s">
        <v>1</v>
      </c>
      <c r="F190" s="289" t="s">
        <v>214</v>
      </c>
      <c r="G190" s="287"/>
      <c r="H190" s="290">
        <v>19.324999999999999</v>
      </c>
      <c r="I190" s="291"/>
      <c r="J190" s="287"/>
      <c r="K190" s="287"/>
      <c r="L190" s="292"/>
      <c r="M190" s="293"/>
      <c r="N190" s="294"/>
      <c r="O190" s="294"/>
      <c r="P190" s="294"/>
      <c r="Q190" s="294"/>
      <c r="R190" s="294"/>
      <c r="S190" s="294"/>
      <c r="T190" s="29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96" t="s">
        <v>202</v>
      </c>
      <c r="AU190" s="296" t="s">
        <v>87</v>
      </c>
      <c r="AV190" s="15" t="s">
        <v>200</v>
      </c>
      <c r="AW190" s="15" t="s">
        <v>32</v>
      </c>
      <c r="AX190" s="15" t="s">
        <v>85</v>
      </c>
      <c r="AY190" s="296" t="s">
        <v>193</v>
      </c>
    </row>
    <row r="191" s="2" customFormat="1" ht="37.8" customHeight="1">
      <c r="A191" s="41"/>
      <c r="B191" s="42"/>
      <c r="C191" s="252" t="s">
        <v>242</v>
      </c>
      <c r="D191" s="252" t="s">
        <v>195</v>
      </c>
      <c r="E191" s="253" t="s">
        <v>243</v>
      </c>
      <c r="F191" s="254" t="s">
        <v>244</v>
      </c>
      <c r="G191" s="255" t="s">
        <v>223</v>
      </c>
      <c r="H191" s="256">
        <v>96.625</v>
      </c>
      <c r="I191" s="257"/>
      <c r="J191" s="258">
        <f>ROUND(I191*H191,2)</f>
        <v>0</v>
      </c>
      <c r="K191" s="254" t="s">
        <v>199</v>
      </c>
      <c r="L191" s="44"/>
      <c r="M191" s="259" t="s">
        <v>1</v>
      </c>
      <c r="N191" s="260" t="s">
        <v>43</v>
      </c>
      <c r="O191" s="94"/>
      <c r="P191" s="261">
        <f>O191*H191</f>
        <v>0</v>
      </c>
      <c r="Q191" s="261">
        <v>0</v>
      </c>
      <c r="R191" s="261">
        <f>Q191*H191</f>
        <v>0</v>
      </c>
      <c r="S191" s="261">
        <v>0</v>
      </c>
      <c r="T191" s="262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3" t="s">
        <v>200</v>
      </c>
      <c r="AT191" s="263" t="s">
        <v>195</v>
      </c>
      <c r="AU191" s="263" t="s">
        <v>87</v>
      </c>
      <c r="AY191" s="18" t="s">
        <v>193</v>
      </c>
      <c r="BE191" s="154">
        <f>IF(N191="základní",J191,0)</f>
        <v>0</v>
      </c>
      <c r="BF191" s="154">
        <f>IF(N191="snížená",J191,0)</f>
        <v>0</v>
      </c>
      <c r="BG191" s="154">
        <f>IF(N191="zákl. přenesená",J191,0)</f>
        <v>0</v>
      </c>
      <c r="BH191" s="154">
        <f>IF(N191="sníž. přenesená",J191,0)</f>
        <v>0</v>
      </c>
      <c r="BI191" s="154">
        <f>IF(N191="nulová",J191,0)</f>
        <v>0</v>
      </c>
      <c r="BJ191" s="18" t="s">
        <v>85</v>
      </c>
      <c r="BK191" s="154">
        <f>ROUND(I191*H191,2)</f>
        <v>0</v>
      </c>
      <c r="BL191" s="18" t="s">
        <v>200</v>
      </c>
      <c r="BM191" s="263" t="s">
        <v>245</v>
      </c>
    </row>
    <row r="192" s="14" customFormat="1">
      <c r="A192" s="14"/>
      <c r="B192" s="275"/>
      <c r="C192" s="276"/>
      <c r="D192" s="266" t="s">
        <v>202</v>
      </c>
      <c r="E192" s="277" t="s">
        <v>1</v>
      </c>
      <c r="F192" s="278" t="s">
        <v>246</v>
      </c>
      <c r="G192" s="276"/>
      <c r="H192" s="279">
        <v>96.625</v>
      </c>
      <c r="I192" s="280"/>
      <c r="J192" s="276"/>
      <c r="K192" s="276"/>
      <c r="L192" s="281"/>
      <c r="M192" s="282"/>
      <c r="N192" s="283"/>
      <c r="O192" s="283"/>
      <c r="P192" s="283"/>
      <c r="Q192" s="283"/>
      <c r="R192" s="283"/>
      <c r="S192" s="283"/>
      <c r="T192" s="28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5" t="s">
        <v>202</v>
      </c>
      <c r="AU192" s="285" t="s">
        <v>87</v>
      </c>
      <c r="AV192" s="14" t="s">
        <v>87</v>
      </c>
      <c r="AW192" s="14" t="s">
        <v>32</v>
      </c>
      <c r="AX192" s="14" t="s">
        <v>85</v>
      </c>
      <c r="AY192" s="285" t="s">
        <v>193</v>
      </c>
    </row>
    <row r="193" s="2" customFormat="1" ht="33" customHeight="1">
      <c r="A193" s="41"/>
      <c r="B193" s="42"/>
      <c r="C193" s="252" t="s">
        <v>247</v>
      </c>
      <c r="D193" s="252" t="s">
        <v>195</v>
      </c>
      <c r="E193" s="253" t="s">
        <v>248</v>
      </c>
      <c r="F193" s="254" t="s">
        <v>249</v>
      </c>
      <c r="G193" s="255" t="s">
        <v>250</v>
      </c>
      <c r="H193" s="256">
        <v>36.718000000000004</v>
      </c>
      <c r="I193" s="257"/>
      <c r="J193" s="258">
        <f>ROUND(I193*H193,2)</f>
        <v>0</v>
      </c>
      <c r="K193" s="254" t="s">
        <v>199</v>
      </c>
      <c r="L193" s="44"/>
      <c r="M193" s="259" t="s">
        <v>1</v>
      </c>
      <c r="N193" s="260" t="s">
        <v>43</v>
      </c>
      <c r="O193" s="94"/>
      <c r="P193" s="261">
        <f>O193*H193</f>
        <v>0</v>
      </c>
      <c r="Q193" s="261">
        <v>0</v>
      </c>
      <c r="R193" s="261">
        <f>Q193*H193</f>
        <v>0</v>
      </c>
      <c r="S193" s="261">
        <v>0</v>
      </c>
      <c r="T193" s="262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3" t="s">
        <v>200</v>
      </c>
      <c r="AT193" s="263" t="s">
        <v>195</v>
      </c>
      <c r="AU193" s="263" t="s">
        <v>87</v>
      </c>
      <c r="AY193" s="18" t="s">
        <v>193</v>
      </c>
      <c r="BE193" s="154">
        <f>IF(N193="základní",J193,0)</f>
        <v>0</v>
      </c>
      <c r="BF193" s="154">
        <f>IF(N193="snížená",J193,0)</f>
        <v>0</v>
      </c>
      <c r="BG193" s="154">
        <f>IF(N193="zákl. přenesená",J193,0)</f>
        <v>0</v>
      </c>
      <c r="BH193" s="154">
        <f>IF(N193="sníž. přenesená",J193,0)</f>
        <v>0</v>
      </c>
      <c r="BI193" s="154">
        <f>IF(N193="nulová",J193,0)</f>
        <v>0</v>
      </c>
      <c r="BJ193" s="18" t="s">
        <v>85</v>
      </c>
      <c r="BK193" s="154">
        <f>ROUND(I193*H193,2)</f>
        <v>0</v>
      </c>
      <c r="BL193" s="18" t="s">
        <v>200</v>
      </c>
      <c r="BM193" s="263" t="s">
        <v>251</v>
      </c>
    </row>
    <row r="194" s="14" customFormat="1">
      <c r="A194" s="14"/>
      <c r="B194" s="275"/>
      <c r="C194" s="276"/>
      <c r="D194" s="266" t="s">
        <v>202</v>
      </c>
      <c r="E194" s="277" t="s">
        <v>1</v>
      </c>
      <c r="F194" s="278" t="s">
        <v>252</v>
      </c>
      <c r="G194" s="276"/>
      <c r="H194" s="279">
        <v>36.718000000000004</v>
      </c>
      <c r="I194" s="280"/>
      <c r="J194" s="276"/>
      <c r="K194" s="276"/>
      <c r="L194" s="281"/>
      <c r="M194" s="282"/>
      <c r="N194" s="283"/>
      <c r="O194" s="283"/>
      <c r="P194" s="283"/>
      <c r="Q194" s="283"/>
      <c r="R194" s="283"/>
      <c r="S194" s="283"/>
      <c r="T194" s="28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5" t="s">
        <v>202</v>
      </c>
      <c r="AU194" s="285" t="s">
        <v>87</v>
      </c>
      <c r="AV194" s="14" t="s">
        <v>87</v>
      </c>
      <c r="AW194" s="14" t="s">
        <v>32</v>
      </c>
      <c r="AX194" s="14" t="s">
        <v>85</v>
      </c>
      <c r="AY194" s="285" t="s">
        <v>193</v>
      </c>
    </row>
    <row r="195" s="2" customFormat="1" ht="16.5" customHeight="1">
      <c r="A195" s="41"/>
      <c r="B195" s="42"/>
      <c r="C195" s="252" t="s">
        <v>253</v>
      </c>
      <c r="D195" s="252" t="s">
        <v>195</v>
      </c>
      <c r="E195" s="253" t="s">
        <v>254</v>
      </c>
      <c r="F195" s="254" t="s">
        <v>255</v>
      </c>
      <c r="G195" s="255" t="s">
        <v>223</v>
      </c>
      <c r="H195" s="256">
        <v>19.324999999999999</v>
      </c>
      <c r="I195" s="257"/>
      <c r="J195" s="258">
        <f>ROUND(I195*H195,2)</f>
        <v>0</v>
      </c>
      <c r="K195" s="254" t="s">
        <v>199</v>
      </c>
      <c r="L195" s="44"/>
      <c r="M195" s="259" t="s">
        <v>1</v>
      </c>
      <c r="N195" s="260" t="s">
        <v>43</v>
      </c>
      <c r="O195" s="94"/>
      <c r="P195" s="261">
        <f>O195*H195</f>
        <v>0</v>
      </c>
      <c r="Q195" s="261">
        <v>0</v>
      </c>
      <c r="R195" s="261">
        <f>Q195*H195</f>
        <v>0</v>
      </c>
      <c r="S195" s="261">
        <v>0</v>
      </c>
      <c r="T195" s="262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63" t="s">
        <v>200</v>
      </c>
      <c r="AT195" s="263" t="s">
        <v>195</v>
      </c>
      <c r="AU195" s="263" t="s">
        <v>87</v>
      </c>
      <c r="AY195" s="18" t="s">
        <v>193</v>
      </c>
      <c r="BE195" s="154">
        <f>IF(N195="základní",J195,0)</f>
        <v>0</v>
      </c>
      <c r="BF195" s="154">
        <f>IF(N195="snížená",J195,0)</f>
        <v>0</v>
      </c>
      <c r="BG195" s="154">
        <f>IF(N195="zákl. přenesená",J195,0)</f>
        <v>0</v>
      </c>
      <c r="BH195" s="154">
        <f>IF(N195="sníž. přenesená",J195,0)</f>
        <v>0</v>
      </c>
      <c r="BI195" s="154">
        <f>IF(N195="nulová",J195,0)</f>
        <v>0</v>
      </c>
      <c r="BJ195" s="18" t="s">
        <v>85</v>
      </c>
      <c r="BK195" s="154">
        <f>ROUND(I195*H195,2)</f>
        <v>0</v>
      </c>
      <c r="BL195" s="18" t="s">
        <v>200</v>
      </c>
      <c r="BM195" s="263" t="s">
        <v>256</v>
      </c>
    </row>
    <row r="196" s="2" customFormat="1" ht="24.15" customHeight="1">
      <c r="A196" s="41"/>
      <c r="B196" s="42"/>
      <c r="C196" s="252" t="s">
        <v>257</v>
      </c>
      <c r="D196" s="252" t="s">
        <v>195</v>
      </c>
      <c r="E196" s="253" t="s">
        <v>258</v>
      </c>
      <c r="F196" s="254" t="s">
        <v>259</v>
      </c>
      <c r="G196" s="255" t="s">
        <v>223</v>
      </c>
      <c r="H196" s="256">
        <v>8.282</v>
      </c>
      <c r="I196" s="257"/>
      <c r="J196" s="258">
        <f>ROUND(I196*H196,2)</f>
        <v>0</v>
      </c>
      <c r="K196" s="254" t="s">
        <v>199</v>
      </c>
      <c r="L196" s="44"/>
      <c r="M196" s="259" t="s">
        <v>1</v>
      </c>
      <c r="N196" s="260" t="s">
        <v>43</v>
      </c>
      <c r="O196" s="94"/>
      <c r="P196" s="261">
        <f>O196*H196</f>
        <v>0</v>
      </c>
      <c r="Q196" s="261">
        <v>0</v>
      </c>
      <c r="R196" s="261">
        <f>Q196*H196</f>
        <v>0</v>
      </c>
      <c r="S196" s="261">
        <v>0</v>
      </c>
      <c r="T196" s="262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3" t="s">
        <v>200</v>
      </c>
      <c r="AT196" s="263" t="s">
        <v>195</v>
      </c>
      <c r="AU196" s="263" t="s">
        <v>87</v>
      </c>
      <c r="AY196" s="18" t="s">
        <v>193</v>
      </c>
      <c r="BE196" s="154">
        <f>IF(N196="základní",J196,0)</f>
        <v>0</v>
      </c>
      <c r="BF196" s="154">
        <f>IF(N196="snížená",J196,0)</f>
        <v>0</v>
      </c>
      <c r="BG196" s="154">
        <f>IF(N196="zákl. přenesená",J196,0)</f>
        <v>0</v>
      </c>
      <c r="BH196" s="154">
        <f>IF(N196="sníž. přenesená",J196,0)</f>
        <v>0</v>
      </c>
      <c r="BI196" s="154">
        <f>IF(N196="nulová",J196,0)</f>
        <v>0</v>
      </c>
      <c r="BJ196" s="18" t="s">
        <v>85</v>
      </c>
      <c r="BK196" s="154">
        <f>ROUND(I196*H196,2)</f>
        <v>0</v>
      </c>
      <c r="BL196" s="18" t="s">
        <v>200</v>
      </c>
      <c r="BM196" s="263" t="s">
        <v>260</v>
      </c>
    </row>
    <row r="197" s="14" customFormat="1">
      <c r="A197" s="14"/>
      <c r="B197" s="275"/>
      <c r="C197" s="276"/>
      <c r="D197" s="266" t="s">
        <v>202</v>
      </c>
      <c r="E197" s="277" t="s">
        <v>1</v>
      </c>
      <c r="F197" s="278" t="s">
        <v>231</v>
      </c>
      <c r="G197" s="276"/>
      <c r="H197" s="279">
        <v>8.282</v>
      </c>
      <c r="I197" s="280"/>
      <c r="J197" s="276"/>
      <c r="K197" s="276"/>
      <c r="L197" s="281"/>
      <c r="M197" s="282"/>
      <c r="N197" s="283"/>
      <c r="O197" s="283"/>
      <c r="P197" s="283"/>
      <c r="Q197" s="283"/>
      <c r="R197" s="283"/>
      <c r="S197" s="283"/>
      <c r="T197" s="28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85" t="s">
        <v>202</v>
      </c>
      <c r="AU197" s="285" t="s">
        <v>87</v>
      </c>
      <c r="AV197" s="14" t="s">
        <v>87</v>
      </c>
      <c r="AW197" s="14" t="s">
        <v>32</v>
      </c>
      <c r="AX197" s="14" t="s">
        <v>85</v>
      </c>
      <c r="AY197" s="285" t="s">
        <v>193</v>
      </c>
    </row>
    <row r="198" s="12" customFormat="1" ht="22.8" customHeight="1">
      <c r="A198" s="12"/>
      <c r="B198" s="237"/>
      <c r="C198" s="238"/>
      <c r="D198" s="239" t="s">
        <v>77</v>
      </c>
      <c r="E198" s="250" t="s">
        <v>87</v>
      </c>
      <c r="F198" s="250" t="s">
        <v>261</v>
      </c>
      <c r="G198" s="238"/>
      <c r="H198" s="238"/>
      <c r="I198" s="241"/>
      <c r="J198" s="251">
        <f>BK198</f>
        <v>0</v>
      </c>
      <c r="K198" s="238"/>
      <c r="L198" s="242"/>
      <c r="M198" s="243"/>
      <c r="N198" s="244"/>
      <c r="O198" s="244"/>
      <c r="P198" s="245">
        <f>SUM(P199:P251)</f>
        <v>0</v>
      </c>
      <c r="Q198" s="244"/>
      <c r="R198" s="245">
        <f>SUM(R199:R251)</f>
        <v>85.380629339999984</v>
      </c>
      <c r="S198" s="244"/>
      <c r="T198" s="246">
        <f>SUM(T199:T251)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47" t="s">
        <v>85</v>
      </c>
      <c r="AT198" s="248" t="s">
        <v>77</v>
      </c>
      <c r="AU198" s="248" t="s">
        <v>85</v>
      </c>
      <c r="AY198" s="247" t="s">
        <v>193</v>
      </c>
      <c r="BK198" s="249">
        <f>SUM(BK199:BK251)</f>
        <v>0</v>
      </c>
    </row>
    <row r="199" s="2" customFormat="1" ht="24.15" customHeight="1">
      <c r="A199" s="41"/>
      <c r="B199" s="42"/>
      <c r="C199" s="252" t="s">
        <v>262</v>
      </c>
      <c r="D199" s="252" t="s">
        <v>195</v>
      </c>
      <c r="E199" s="253" t="s">
        <v>263</v>
      </c>
      <c r="F199" s="254" t="s">
        <v>264</v>
      </c>
      <c r="G199" s="255" t="s">
        <v>223</v>
      </c>
      <c r="H199" s="256">
        <v>6.875</v>
      </c>
      <c r="I199" s="257"/>
      <c r="J199" s="258">
        <f>ROUND(I199*H199,2)</f>
        <v>0</v>
      </c>
      <c r="K199" s="254" t="s">
        <v>199</v>
      </c>
      <c r="L199" s="44"/>
      <c r="M199" s="259" t="s">
        <v>1</v>
      </c>
      <c r="N199" s="260" t="s">
        <v>43</v>
      </c>
      <c r="O199" s="94"/>
      <c r="P199" s="261">
        <f>O199*H199</f>
        <v>0</v>
      </c>
      <c r="Q199" s="261">
        <v>2.1600000000000001</v>
      </c>
      <c r="R199" s="261">
        <f>Q199*H199</f>
        <v>14.850000000000001</v>
      </c>
      <c r="S199" s="261">
        <v>0</v>
      </c>
      <c r="T199" s="262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63" t="s">
        <v>200</v>
      </c>
      <c r="AT199" s="263" t="s">
        <v>195</v>
      </c>
      <c r="AU199" s="263" t="s">
        <v>87</v>
      </c>
      <c r="AY199" s="18" t="s">
        <v>193</v>
      </c>
      <c r="BE199" s="154">
        <f>IF(N199="základní",J199,0)</f>
        <v>0</v>
      </c>
      <c r="BF199" s="154">
        <f>IF(N199="snížená",J199,0)</f>
        <v>0</v>
      </c>
      <c r="BG199" s="154">
        <f>IF(N199="zákl. přenesená",J199,0)</f>
        <v>0</v>
      </c>
      <c r="BH199" s="154">
        <f>IF(N199="sníž. přenesená",J199,0)</f>
        <v>0</v>
      </c>
      <c r="BI199" s="154">
        <f>IF(N199="nulová",J199,0)</f>
        <v>0</v>
      </c>
      <c r="BJ199" s="18" t="s">
        <v>85</v>
      </c>
      <c r="BK199" s="154">
        <f>ROUND(I199*H199,2)</f>
        <v>0</v>
      </c>
      <c r="BL199" s="18" t="s">
        <v>200</v>
      </c>
      <c r="BM199" s="263" t="s">
        <v>265</v>
      </c>
    </row>
    <row r="200" s="14" customFormat="1">
      <c r="A200" s="14"/>
      <c r="B200" s="275"/>
      <c r="C200" s="276"/>
      <c r="D200" s="266" t="s">
        <v>202</v>
      </c>
      <c r="E200" s="277" t="s">
        <v>1</v>
      </c>
      <c r="F200" s="278" t="s">
        <v>266</v>
      </c>
      <c r="G200" s="276"/>
      <c r="H200" s="279">
        <v>4.2089999999999996</v>
      </c>
      <c r="I200" s="280"/>
      <c r="J200" s="276"/>
      <c r="K200" s="276"/>
      <c r="L200" s="281"/>
      <c r="M200" s="282"/>
      <c r="N200" s="283"/>
      <c r="O200" s="283"/>
      <c r="P200" s="283"/>
      <c r="Q200" s="283"/>
      <c r="R200" s="283"/>
      <c r="S200" s="283"/>
      <c r="T200" s="28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85" t="s">
        <v>202</v>
      </c>
      <c r="AU200" s="285" t="s">
        <v>87</v>
      </c>
      <c r="AV200" s="14" t="s">
        <v>87</v>
      </c>
      <c r="AW200" s="14" t="s">
        <v>32</v>
      </c>
      <c r="AX200" s="14" t="s">
        <v>78</v>
      </c>
      <c r="AY200" s="285" t="s">
        <v>193</v>
      </c>
    </row>
    <row r="201" s="14" customFormat="1">
      <c r="A201" s="14"/>
      <c r="B201" s="275"/>
      <c r="C201" s="276"/>
      <c r="D201" s="266" t="s">
        <v>202</v>
      </c>
      <c r="E201" s="277" t="s">
        <v>1</v>
      </c>
      <c r="F201" s="278" t="s">
        <v>267</v>
      </c>
      <c r="G201" s="276"/>
      <c r="H201" s="279">
        <v>0.78200000000000003</v>
      </c>
      <c r="I201" s="280"/>
      <c r="J201" s="276"/>
      <c r="K201" s="276"/>
      <c r="L201" s="281"/>
      <c r="M201" s="282"/>
      <c r="N201" s="283"/>
      <c r="O201" s="283"/>
      <c r="P201" s="283"/>
      <c r="Q201" s="283"/>
      <c r="R201" s="283"/>
      <c r="S201" s="283"/>
      <c r="T201" s="28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85" t="s">
        <v>202</v>
      </c>
      <c r="AU201" s="285" t="s">
        <v>87</v>
      </c>
      <c r="AV201" s="14" t="s">
        <v>87</v>
      </c>
      <c r="AW201" s="14" t="s">
        <v>32</v>
      </c>
      <c r="AX201" s="14" t="s">
        <v>78</v>
      </c>
      <c r="AY201" s="285" t="s">
        <v>193</v>
      </c>
    </row>
    <row r="202" s="14" customFormat="1">
      <c r="A202" s="14"/>
      <c r="B202" s="275"/>
      <c r="C202" s="276"/>
      <c r="D202" s="266" t="s">
        <v>202</v>
      </c>
      <c r="E202" s="277" t="s">
        <v>1</v>
      </c>
      <c r="F202" s="278" t="s">
        <v>268</v>
      </c>
      <c r="G202" s="276"/>
      <c r="H202" s="279">
        <v>1.766</v>
      </c>
      <c r="I202" s="280"/>
      <c r="J202" s="276"/>
      <c r="K202" s="276"/>
      <c r="L202" s="281"/>
      <c r="M202" s="282"/>
      <c r="N202" s="283"/>
      <c r="O202" s="283"/>
      <c r="P202" s="283"/>
      <c r="Q202" s="283"/>
      <c r="R202" s="283"/>
      <c r="S202" s="283"/>
      <c r="T202" s="28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5" t="s">
        <v>202</v>
      </c>
      <c r="AU202" s="285" t="s">
        <v>87</v>
      </c>
      <c r="AV202" s="14" t="s">
        <v>87</v>
      </c>
      <c r="AW202" s="14" t="s">
        <v>32</v>
      </c>
      <c r="AX202" s="14" t="s">
        <v>78</v>
      </c>
      <c r="AY202" s="285" t="s">
        <v>193</v>
      </c>
    </row>
    <row r="203" s="14" customFormat="1">
      <c r="A203" s="14"/>
      <c r="B203" s="275"/>
      <c r="C203" s="276"/>
      <c r="D203" s="266" t="s">
        <v>202</v>
      </c>
      <c r="E203" s="277" t="s">
        <v>1</v>
      </c>
      <c r="F203" s="278" t="s">
        <v>269</v>
      </c>
      <c r="G203" s="276"/>
      <c r="H203" s="279">
        <v>0.11799999999999999</v>
      </c>
      <c r="I203" s="280"/>
      <c r="J203" s="276"/>
      <c r="K203" s="276"/>
      <c r="L203" s="281"/>
      <c r="M203" s="282"/>
      <c r="N203" s="283"/>
      <c r="O203" s="283"/>
      <c r="P203" s="283"/>
      <c r="Q203" s="283"/>
      <c r="R203" s="283"/>
      <c r="S203" s="283"/>
      <c r="T203" s="28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85" t="s">
        <v>202</v>
      </c>
      <c r="AU203" s="285" t="s">
        <v>87</v>
      </c>
      <c r="AV203" s="14" t="s">
        <v>87</v>
      </c>
      <c r="AW203" s="14" t="s">
        <v>32</v>
      </c>
      <c r="AX203" s="14" t="s">
        <v>78</v>
      </c>
      <c r="AY203" s="285" t="s">
        <v>193</v>
      </c>
    </row>
    <row r="204" s="15" customFormat="1">
      <c r="A204" s="15"/>
      <c r="B204" s="286"/>
      <c r="C204" s="287"/>
      <c r="D204" s="266" t="s">
        <v>202</v>
      </c>
      <c r="E204" s="288" t="s">
        <v>1</v>
      </c>
      <c r="F204" s="289" t="s">
        <v>214</v>
      </c>
      <c r="G204" s="287"/>
      <c r="H204" s="290">
        <v>6.875</v>
      </c>
      <c r="I204" s="291"/>
      <c r="J204" s="287"/>
      <c r="K204" s="287"/>
      <c r="L204" s="292"/>
      <c r="M204" s="293"/>
      <c r="N204" s="294"/>
      <c r="O204" s="294"/>
      <c r="P204" s="294"/>
      <c r="Q204" s="294"/>
      <c r="R204" s="294"/>
      <c r="S204" s="294"/>
      <c r="T204" s="29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96" t="s">
        <v>202</v>
      </c>
      <c r="AU204" s="296" t="s">
        <v>87</v>
      </c>
      <c r="AV204" s="15" t="s">
        <v>200</v>
      </c>
      <c r="AW204" s="15" t="s">
        <v>32</v>
      </c>
      <c r="AX204" s="15" t="s">
        <v>85</v>
      </c>
      <c r="AY204" s="296" t="s">
        <v>193</v>
      </c>
    </row>
    <row r="205" s="2" customFormat="1" ht="16.5" customHeight="1">
      <c r="A205" s="41"/>
      <c r="B205" s="42"/>
      <c r="C205" s="252" t="s">
        <v>270</v>
      </c>
      <c r="D205" s="252" t="s">
        <v>195</v>
      </c>
      <c r="E205" s="253" t="s">
        <v>271</v>
      </c>
      <c r="F205" s="254" t="s">
        <v>272</v>
      </c>
      <c r="G205" s="255" t="s">
        <v>223</v>
      </c>
      <c r="H205" s="256">
        <v>2.8029999999999999</v>
      </c>
      <c r="I205" s="257"/>
      <c r="J205" s="258">
        <f>ROUND(I205*H205,2)</f>
        <v>0</v>
      </c>
      <c r="K205" s="254" t="s">
        <v>199</v>
      </c>
      <c r="L205" s="44"/>
      <c r="M205" s="259" t="s">
        <v>1</v>
      </c>
      <c r="N205" s="260" t="s">
        <v>43</v>
      </c>
      <c r="O205" s="94"/>
      <c r="P205" s="261">
        <f>O205*H205</f>
        <v>0</v>
      </c>
      <c r="Q205" s="261">
        <v>2.3010199999999998</v>
      </c>
      <c r="R205" s="261">
        <f>Q205*H205</f>
        <v>6.449759059999999</v>
      </c>
      <c r="S205" s="261">
        <v>0</v>
      </c>
      <c r="T205" s="262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63" t="s">
        <v>200</v>
      </c>
      <c r="AT205" s="263" t="s">
        <v>195</v>
      </c>
      <c r="AU205" s="263" t="s">
        <v>87</v>
      </c>
      <c r="AY205" s="18" t="s">
        <v>193</v>
      </c>
      <c r="BE205" s="154">
        <f>IF(N205="základní",J205,0)</f>
        <v>0</v>
      </c>
      <c r="BF205" s="154">
        <f>IF(N205="snížená",J205,0)</f>
        <v>0</v>
      </c>
      <c r="BG205" s="154">
        <f>IF(N205="zákl. přenesená",J205,0)</f>
        <v>0</v>
      </c>
      <c r="BH205" s="154">
        <f>IF(N205="sníž. přenesená",J205,0)</f>
        <v>0</v>
      </c>
      <c r="BI205" s="154">
        <f>IF(N205="nulová",J205,0)</f>
        <v>0</v>
      </c>
      <c r="BJ205" s="18" t="s">
        <v>85</v>
      </c>
      <c r="BK205" s="154">
        <f>ROUND(I205*H205,2)</f>
        <v>0</v>
      </c>
      <c r="BL205" s="18" t="s">
        <v>200</v>
      </c>
      <c r="BM205" s="263" t="s">
        <v>273</v>
      </c>
    </row>
    <row r="206" s="14" customFormat="1">
      <c r="A206" s="14"/>
      <c r="B206" s="275"/>
      <c r="C206" s="276"/>
      <c r="D206" s="266" t="s">
        <v>202</v>
      </c>
      <c r="E206" s="277" t="s">
        <v>1</v>
      </c>
      <c r="F206" s="278" t="s">
        <v>274</v>
      </c>
      <c r="G206" s="276"/>
      <c r="H206" s="279">
        <v>2.8029999999999999</v>
      </c>
      <c r="I206" s="280"/>
      <c r="J206" s="276"/>
      <c r="K206" s="276"/>
      <c r="L206" s="281"/>
      <c r="M206" s="282"/>
      <c r="N206" s="283"/>
      <c r="O206" s="283"/>
      <c r="P206" s="283"/>
      <c r="Q206" s="283"/>
      <c r="R206" s="283"/>
      <c r="S206" s="283"/>
      <c r="T206" s="28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85" t="s">
        <v>202</v>
      </c>
      <c r="AU206" s="285" t="s">
        <v>87</v>
      </c>
      <c r="AV206" s="14" t="s">
        <v>87</v>
      </c>
      <c r="AW206" s="14" t="s">
        <v>32</v>
      </c>
      <c r="AX206" s="14" t="s">
        <v>85</v>
      </c>
      <c r="AY206" s="285" t="s">
        <v>193</v>
      </c>
    </row>
    <row r="207" s="2" customFormat="1" ht="24.15" customHeight="1">
      <c r="A207" s="41"/>
      <c r="B207" s="42"/>
      <c r="C207" s="252" t="s">
        <v>275</v>
      </c>
      <c r="D207" s="252" t="s">
        <v>195</v>
      </c>
      <c r="E207" s="253" t="s">
        <v>276</v>
      </c>
      <c r="F207" s="254" t="s">
        <v>277</v>
      </c>
      <c r="G207" s="255" t="s">
        <v>223</v>
      </c>
      <c r="H207" s="256">
        <v>7.3129999999999997</v>
      </c>
      <c r="I207" s="257"/>
      <c r="J207" s="258">
        <f>ROUND(I207*H207,2)</f>
        <v>0</v>
      </c>
      <c r="K207" s="254" t="s">
        <v>199</v>
      </c>
      <c r="L207" s="44"/>
      <c r="M207" s="259" t="s">
        <v>1</v>
      </c>
      <c r="N207" s="260" t="s">
        <v>43</v>
      </c>
      <c r="O207" s="94"/>
      <c r="P207" s="261">
        <f>O207*H207</f>
        <v>0</v>
      </c>
      <c r="Q207" s="261">
        <v>2.5018699999999998</v>
      </c>
      <c r="R207" s="261">
        <f>Q207*H207</f>
        <v>18.296175309999999</v>
      </c>
      <c r="S207" s="261">
        <v>0</v>
      </c>
      <c r="T207" s="262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63" t="s">
        <v>200</v>
      </c>
      <c r="AT207" s="263" t="s">
        <v>195</v>
      </c>
      <c r="AU207" s="263" t="s">
        <v>87</v>
      </c>
      <c r="AY207" s="18" t="s">
        <v>193</v>
      </c>
      <c r="BE207" s="154">
        <f>IF(N207="základní",J207,0)</f>
        <v>0</v>
      </c>
      <c r="BF207" s="154">
        <f>IF(N207="snížená",J207,0)</f>
        <v>0</v>
      </c>
      <c r="BG207" s="154">
        <f>IF(N207="zákl. přenesená",J207,0)</f>
        <v>0</v>
      </c>
      <c r="BH207" s="154">
        <f>IF(N207="sníž. přenesená",J207,0)</f>
        <v>0</v>
      </c>
      <c r="BI207" s="154">
        <f>IF(N207="nulová",J207,0)</f>
        <v>0</v>
      </c>
      <c r="BJ207" s="18" t="s">
        <v>85</v>
      </c>
      <c r="BK207" s="154">
        <f>ROUND(I207*H207,2)</f>
        <v>0</v>
      </c>
      <c r="BL207" s="18" t="s">
        <v>200</v>
      </c>
      <c r="BM207" s="263" t="s">
        <v>278</v>
      </c>
    </row>
    <row r="208" s="14" customFormat="1">
      <c r="A208" s="14"/>
      <c r="B208" s="275"/>
      <c r="C208" s="276"/>
      <c r="D208" s="266" t="s">
        <v>202</v>
      </c>
      <c r="E208" s="277" t="s">
        <v>1</v>
      </c>
      <c r="F208" s="278" t="s">
        <v>279</v>
      </c>
      <c r="G208" s="276"/>
      <c r="H208" s="279">
        <v>7.3129999999999997</v>
      </c>
      <c r="I208" s="280"/>
      <c r="J208" s="276"/>
      <c r="K208" s="276"/>
      <c r="L208" s="281"/>
      <c r="M208" s="282"/>
      <c r="N208" s="283"/>
      <c r="O208" s="283"/>
      <c r="P208" s="283"/>
      <c r="Q208" s="283"/>
      <c r="R208" s="283"/>
      <c r="S208" s="283"/>
      <c r="T208" s="28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5" t="s">
        <v>202</v>
      </c>
      <c r="AU208" s="285" t="s">
        <v>87</v>
      </c>
      <c r="AV208" s="14" t="s">
        <v>87</v>
      </c>
      <c r="AW208" s="14" t="s">
        <v>32</v>
      </c>
      <c r="AX208" s="14" t="s">
        <v>85</v>
      </c>
      <c r="AY208" s="285" t="s">
        <v>193</v>
      </c>
    </row>
    <row r="209" s="2" customFormat="1" ht="16.5" customHeight="1">
      <c r="A209" s="41"/>
      <c r="B209" s="42"/>
      <c r="C209" s="252" t="s">
        <v>8</v>
      </c>
      <c r="D209" s="252" t="s">
        <v>195</v>
      </c>
      <c r="E209" s="253" t="s">
        <v>280</v>
      </c>
      <c r="F209" s="254" t="s">
        <v>281</v>
      </c>
      <c r="G209" s="255" t="s">
        <v>198</v>
      </c>
      <c r="H209" s="256">
        <v>5.5999999999999996</v>
      </c>
      <c r="I209" s="257"/>
      <c r="J209" s="258">
        <f>ROUND(I209*H209,2)</f>
        <v>0</v>
      </c>
      <c r="K209" s="254" t="s">
        <v>199</v>
      </c>
      <c r="L209" s="44"/>
      <c r="M209" s="259" t="s">
        <v>1</v>
      </c>
      <c r="N209" s="260" t="s">
        <v>43</v>
      </c>
      <c r="O209" s="94"/>
      <c r="P209" s="261">
        <f>O209*H209</f>
        <v>0</v>
      </c>
      <c r="Q209" s="261">
        <v>0.00247</v>
      </c>
      <c r="R209" s="261">
        <f>Q209*H209</f>
        <v>0.013831999999999999</v>
      </c>
      <c r="S209" s="261">
        <v>0</v>
      </c>
      <c r="T209" s="262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63" t="s">
        <v>200</v>
      </c>
      <c r="AT209" s="263" t="s">
        <v>195</v>
      </c>
      <c r="AU209" s="263" t="s">
        <v>87</v>
      </c>
      <c r="AY209" s="18" t="s">
        <v>193</v>
      </c>
      <c r="BE209" s="154">
        <f>IF(N209="základní",J209,0)</f>
        <v>0</v>
      </c>
      <c r="BF209" s="154">
        <f>IF(N209="snížená",J209,0)</f>
        <v>0</v>
      </c>
      <c r="BG209" s="154">
        <f>IF(N209="zákl. přenesená",J209,0)</f>
        <v>0</v>
      </c>
      <c r="BH209" s="154">
        <f>IF(N209="sníž. přenesená",J209,0)</f>
        <v>0</v>
      </c>
      <c r="BI209" s="154">
        <f>IF(N209="nulová",J209,0)</f>
        <v>0</v>
      </c>
      <c r="BJ209" s="18" t="s">
        <v>85</v>
      </c>
      <c r="BK209" s="154">
        <f>ROUND(I209*H209,2)</f>
        <v>0</v>
      </c>
      <c r="BL209" s="18" t="s">
        <v>200</v>
      </c>
      <c r="BM209" s="263" t="s">
        <v>282</v>
      </c>
    </row>
    <row r="210" s="14" customFormat="1">
      <c r="A210" s="14"/>
      <c r="B210" s="275"/>
      <c r="C210" s="276"/>
      <c r="D210" s="266" t="s">
        <v>202</v>
      </c>
      <c r="E210" s="277" t="s">
        <v>1</v>
      </c>
      <c r="F210" s="278" t="s">
        <v>283</v>
      </c>
      <c r="G210" s="276"/>
      <c r="H210" s="279">
        <v>5.5999999999999996</v>
      </c>
      <c r="I210" s="280"/>
      <c r="J210" s="276"/>
      <c r="K210" s="276"/>
      <c r="L210" s="281"/>
      <c r="M210" s="282"/>
      <c r="N210" s="283"/>
      <c r="O210" s="283"/>
      <c r="P210" s="283"/>
      <c r="Q210" s="283"/>
      <c r="R210" s="283"/>
      <c r="S210" s="283"/>
      <c r="T210" s="28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5" t="s">
        <v>202</v>
      </c>
      <c r="AU210" s="285" t="s">
        <v>87</v>
      </c>
      <c r="AV210" s="14" t="s">
        <v>87</v>
      </c>
      <c r="AW210" s="14" t="s">
        <v>32</v>
      </c>
      <c r="AX210" s="14" t="s">
        <v>85</v>
      </c>
      <c r="AY210" s="285" t="s">
        <v>193</v>
      </c>
    </row>
    <row r="211" s="2" customFormat="1" ht="16.5" customHeight="1">
      <c r="A211" s="41"/>
      <c r="B211" s="42"/>
      <c r="C211" s="252" t="s">
        <v>284</v>
      </c>
      <c r="D211" s="252" t="s">
        <v>195</v>
      </c>
      <c r="E211" s="253" t="s">
        <v>285</v>
      </c>
      <c r="F211" s="254" t="s">
        <v>286</v>
      </c>
      <c r="G211" s="255" t="s">
        <v>198</v>
      </c>
      <c r="H211" s="256">
        <v>5.5999999999999996</v>
      </c>
      <c r="I211" s="257"/>
      <c r="J211" s="258">
        <f>ROUND(I211*H211,2)</f>
        <v>0</v>
      </c>
      <c r="K211" s="254" t="s">
        <v>199</v>
      </c>
      <c r="L211" s="44"/>
      <c r="M211" s="259" t="s">
        <v>1</v>
      </c>
      <c r="N211" s="260" t="s">
        <v>43</v>
      </c>
      <c r="O211" s="94"/>
      <c r="P211" s="261">
        <f>O211*H211</f>
        <v>0</v>
      </c>
      <c r="Q211" s="261">
        <v>0</v>
      </c>
      <c r="R211" s="261">
        <f>Q211*H211</f>
        <v>0</v>
      </c>
      <c r="S211" s="261">
        <v>0</v>
      </c>
      <c r="T211" s="262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63" t="s">
        <v>200</v>
      </c>
      <c r="AT211" s="263" t="s">
        <v>195</v>
      </c>
      <c r="AU211" s="263" t="s">
        <v>87</v>
      </c>
      <c r="AY211" s="18" t="s">
        <v>193</v>
      </c>
      <c r="BE211" s="154">
        <f>IF(N211="základní",J211,0)</f>
        <v>0</v>
      </c>
      <c r="BF211" s="154">
        <f>IF(N211="snížená",J211,0)</f>
        <v>0</v>
      </c>
      <c r="BG211" s="154">
        <f>IF(N211="zákl. přenesená",J211,0)</f>
        <v>0</v>
      </c>
      <c r="BH211" s="154">
        <f>IF(N211="sníž. přenesená",J211,0)</f>
        <v>0</v>
      </c>
      <c r="BI211" s="154">
        <f>IF(N211="nulová",J211,0)</f>
        <v>0</v>
      </c>
      <c r="BJ211" s="18" t="s">
        <v>85</v>
      </c>
      <c r="BK211" s="154">
        <f>ROUND(I211*H211,2)</f>
        <v>0</v>
      </c>
      <c r="BL211" s="18" t="s">
        <v>200</v>
      </c>
      <c r="BM211" s="263" t="s">
        <v>287</v>
      </c>
    </row>
    <row r="212" s="2" customFormat="1" ht="16.5" customHeight="1">
      <c r="A212" s="41"/>
      <c r="B212" s="42"/>
      <c r="C212" s="252" t="s">
        <v>288</v>
      </c>
      <c r="D212" s="252" t="s">
        <v>195</v>
      </c>
      <c r="E212" s="253" t="s">
        <v>289</v>
      </c>
      <c r="F212" s="254" t="s">
        <v>290</v>
      </c>
      <c r="G212" s="255" t="s">
        <v>250</v>
      </c>
      <c r="H212" s="256">
        <v>0.65800000000000003</v>
      </c>
      <c r="I212" s="257"/>
      <c r="J212" s="258">
        <f>ROUND(I212*H212,2)</f>
        <v>0</v>
      </c>
      <c r="K212" s="254" t="s">
        <v>199</v>
      </c>
      <c r="L212" s="44"/>
      <c r="M212" s="259" t="s">
        <v>1</v>
      </c>
      <c r="N212" s="260" t="s">
        <v>43</v>
      </c>
      <c r="O212" s="94"/>
      <c r="P212" s="261">
        <f>O212*H212</f>
        <v>0</v>
      </c>
      <c r="Q212" s="261">
        <v>1.06277</v>
      </c>
      <c r="R212" s="261">
        <f>Q212*H212</f>
        <v>0.69930266000000008</v>
      </c>
      <c r="S212" s="261">
        <v>0</v>
      </c>
      <c r="T212" s="262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63" t="s">
        <v>200</v>
      </c>
      <c r="AT212" s="263" t="s">
        <v>195</v>
      </c>
      <c r="AU212" s="263" t="s">
        <v>87</v>
      </c>
      <c r="AY212" s="18" t="s">
        <v>193</v>
      </c>
      <c r="BE212" s="154">
        <f>IF(N212="základní",J212,0)</f>
        <v>0</v>
      </c>
      <c r="BF212" s="154">
        <f>IF(N212="snížená",J212,0)</f>
        <v>0</v>
      </c>
      <c r="BG212" s="154">
        <f>IF(N212="zákl. přenesená",J212,0)</f>
        <v>0</v>
      </c>
      <c r="BH212" s="154">
        <f>IF(N212="sníž. přenesená",J212,0)</f>
        <v>0</v>
      </c>
      <c r="BI212" s="154">
        <f>IF(N212="nulová",J212,0)</f>
        <v>0</v>
      </c>
      <c r="BJ212" s="18" t="s">
        <v>85</v>
      </c>
      <c r="BK212" s="154">
        <f>ROUND(I212*H212,2)</f>
        <v>0</v>
      </c>
      <c r="BL212" s="18" t="s">
        <v>200</v>
      </c>
      <c r="BM212" s="263" t="s">
        <v>291</v>
      </c>
    </row>
    <row r="213" s="14" customFormat="1">
      <c r="A213" s="14"/>
      <c r="B213" s="275"/>
      <c r="C213" s="276"/>
      <c r="D213" s="266" t="s">
        <v>202</v>
      </c>
      <c r="E213" s="277" t="s">
        <v>1</v>
      </c>
      <c r="F213" s="278" t="s">
        <v>292</v>
      </c>
      <c r="G213" s="276"/>
      <c r="H213" s="279">
        <v>0.65800000000000003</v>
      </c>
      <c r="I213" s="280"/>
      <c r="J213" s="276"/>
      <c r="K213" s="276"/>
      <c r="L213" s="281"/>
      <c r="M213" s="282"/>
      <c r="N213" s="283"/>
      <c r="O213" s="283"/>
      <c r="P213" s="283"/>
      <c r="Q213" s="283"/>
      <c r="R213" s="283"/>
      <c r="S213" s="283"/>
      <c r="T213" s="28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5" t="s">
        <v>202</v>
      </c>
      <c r="AU213" s="285" t="s">
        <v>87</v>
      </c>
      <c r="AV213" s="14" t="s">
        <v>87</v>
      </c>
      <c r="AW213" s="14" t="s">
        <v>32</v>
      </c>
      <c r="AX213" s="14" t="s">
        <v>85</v>
      </c>
      <c r="AY213" s="285" t="s">
        <v>193</v>
      </c>
    </row>
    <row r="214" s="2" customFormat="1" ht="16.5" customHeight="1">
      <c r="A214" s="41"/>
      <c r="B214" s="42"/>
      <c r="C214" s="252" t="s">
        <v>293</v>
      </c>
      <c r="D214" s="252" t="s">
        <v>195</v>
      </c>
      <c r="E214" s="253" t="s">
        <v>294</v>
      </c>
      <c r="F214" s="254" t="s">
        <v>295</v>
      </c>
      <c r="G214" s="255" t="s">
        <v>223</v>
      </c>
      <c r="H214" s="256">
        <v>1.5329999999999999</v>
      </c>
      <c r="I214" s="257"/>
      <c r="J214" s="258">
        <f>ROUND(I214*H214,2)</f>
        <v>0</v>
      </c>
      <c r="K214" s="254" t="s">
        <v>199</v>
      </c>
      <c r="L214" s="44"/>
      <c r="M214" s="259" t="s">
        <v>1</v>
      </c>
      <c r="N214" s="260" t="s">
        <v>43</v>
      </c>
      <c r="O214" s="94"/>
      <c r="P214" s="261">
        <f>O214*H214</f>
        <v>0</v>
      </c>
      <c r="Q214" s="261">
        <v>2.3010199999999998</v>
      </c>
      <c r="R214" s="261">
        <f>Q214*H214</f>
        <v>3.5274636599999996</v>
      </c>
      <c r="S214" s="261">
        <v>0</v>
      </c>
      <c r="T214" s="262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63" t="s">
        <v>200</v>
      </c>
      <c r="AT214" s="263" t="s">
        <v>195</v>
      </c>
      <c r="AU214" s="263" t="s">
        <v>87</v>
      </c>
      <c r="AY214" s="18" t="s">
        <v>193</v>
      </c>
      <c r="BE214" s="154">
        <f>IF(N214="základní",J214,0)</f>
        <v>0</v>
      </c>
      <c r="BF214" s="154">
        <f>IF(N214="snížená",J214,0)</f>
        <v>0</v>
      </c>
      <c r="BG214" s="154">
        <f>IF(N214="zákl. přenesená",J214,0)</f>
        <v>0</v>
      </c>
      <c r="BH214" s="154">
        <f>IF(N214="sníž. přenesená",J214,0)</f>
        <v>0</v>
      </c>
      <c r="BI214" s="154">
        <f>IF(N214="nulová",J214,0)</f>
        <v>0</v>
      </c>
      <c r="BJ214" s="18" t="s">
        <v>85</v>
      </c>
      <c r="BK214" s="154">
        <f>ROUND(I214*H214,2)</f>
        <v>0</v>
      </c>
      <c r="BL214" s="18" t="s">
        <v>200</v>
      </c>
      <c r="BM214" s="263" t="s">
        <v>296</v>
      </c>
    </row>
    <row r="215" s="14" customFormat="1">
      <c r="A215" s="14"/>
      <c r="B215" s="275"/>
      <c r="C215" s="276"/>
      <c r="D215" s="266" t="s">
        <v>202</v>
      </c>
      <c r="E215" s="277" t="s">
        <v>1</v>
      </c>
      <c r="F215" s="278" t="s">
        <v>297</v>
      </c>
      <c r="G215" s="276"/>
      <c r="H215" s="279">
        <v>0.39100000000000001</v>
      </c>
      <c r="I215" s="280"/>
      <c r="J215" s="276"/>
      <c r="K215" s="276"/>
      <c r="L215" s="281"/>
      <c r="M215" s="282"/>
      <c r="N215" s="283"/>
      <c r="O215" s="283"/>
      <c r="P215" s="283"/>
      <c r="Q215" s="283"/>
      <c r="R215" s="283"/>
      <c r="S215" s="283"/>
      <c r="T215" s="28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85" t="s">
        <v>202</v>
      </c>
      <c r="AU215" s="285" t="s">
        <v>87</v>
      </c>
      <c r="AV215" s="14" t="s">
        <v>87</v>
      </c>
      <c r="AW215" s="14" t="s">
        <v>32</v>
      </c>
      <c r="AX215" s="14" t="s">
        <v>78</v>
      </c>
      <c r="AY215" s="285" t="s">
        <v>193</v>
      </c>
    </row>
    <row r="216" s="14" customFormat="1">
      <c r="A216" s="14"/>
      <c r="B216" s="275"/>
      <c r="C216" s="276"/>
      <c r="D216" s="266" t="s">
        <v>202</v>
      </c>
      <c r="E216" s="277" t="s">
        <v>1</v>
      </c>
      <c r="F216" s="278" t="s">
        <v>298</v>
      </c>
      <c r="G216" s="276"/>
      <c r="H216" s="279">
        <v>0.88300000000000001</v>
      </c>
      <c r="I216" s="280"/>
      <c r="J216" s="276"/>
      <c r="K216" s="276"/>
      <c r="L216" s="281"/>
      <c r="M216" s="282"/>
      <c r="N216" s="283"/>
      <c r="O216" s="283"/>
      <c r="P216" s="283"/>
      <c r="Q216" s="283"/>
      <c r="R216" s="283"/>
      <c r="S216" s="283"/>
      <c r="T216" s="28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85" t="s">
        <v>202</v>
      </c>
      <c r="AU216" s="285" t="s">
        <v>87</v>
      </c>
      <c r="AV216" s="14" t="s">
        <v>87</v>
      </c>
      <c r="AW216" s="14" t="s">
        <v>32</v>
      </c>
      <c r="AX216" s="14" t="s">
        <v>78</v>
      </c>
      <c r="AY216" s="285" t="s">
        <v>193</v>
      </c>
    </row>
    <row r="217" s="14" customFormat="1">
      <c r="A217" s="14"/>
      <c r="B217" s="275"/>
      <c r="C217" s="276"/>
      <c r="D217" s="266" t="s">
        <v>202</v>
      </c>
      <c r="E217" s="277" t="s">
        <v>1</v>
      </c>
      <c r="F217" s="278" t="s">
        <v>299</v>
      </c>
      <c r="G217" s="276"/>
      <c r="H217" s="279">
        <v>0.058999999999999997</v>
      </c>
      <c r="I217" s="280"/>
      <c r="J217" s="276"/>
      <c r="K217" s="276"/>
      <c r="L217" s="281"/>
      <c r="M217" s="282"/>
      <c r="N217" s="283"/>
      <c r="O217" s="283"/>
      <c r="P217" s="283"/>
      <c r="Q217" s="283"/>
      <c r="R217" s="283"/>
      <c r="S217" s="283"/>
      <c r="T217" s="28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85" t="s">
        <v>202</v>
      </c>
      <c r="AU217" s="285" t="s">
        <v>87</v>
      </c>
      <c r="AV217" s="14" t="s">
        <v>87</v>
      </c>
      <c r="AW217" s="14" t="s">
        <v>32</v>
      </c>
      <c r="AX217" s="14" t="s">
        <v>78</v>
      </c>
      <c r="AY217" s="285" t="s">
        <v>193</v>
      </c>
    </row>
    <row r="218" s="16" customFormat="1">
      <c r="A218" s="16"/>
      <c r="B218" s="297"/>
      <c r="C218" s="298"/>
      <c r="D218" s="266" t="s">
        <v>202</v>
      </c>
      <c r="E218" s="299" t="s">
        <v>1</v>
      </c>
      <c r="F218" s="300" t="s">
        <v>230</v>
      </c>
      <c r="G218" s="298"/>
      <c r="H218" s="301">
        <v>1.333</v>
      </c>
      <c r="I218" s="302"/>
      <c r="J218" s="298"/>
      <c r="K218" s="298"/>
      <c r="L218" s="303"/>
      <c r="M218" s="304"/>
      <c r="N218" s="305"/>
      <c r="O218" s="305"/>
      <c r="P218" s="305"/>
      <c r="Q218" s="305"/>
      <c r="R218" s="305"/>
      <c r="S218" s="305"/>
      <c r="T218" s="30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307" t="s">
        <v>202</v>
      </c>
      <c r="AU218" s="307" t="s">
        <v>87</v>
      </c>
      <c r="AV218" s="16" t="s">
        <v>209</v>
      </c>
      <c r="AW218" s="16" t="s">
        <v>32</v>
      </c>
      <c r="AX218" s="16" t="s">
        <v>78</v>
      </c>
      <c r="AY218" s="307" t="s">
        <v>193</v>
      </c>
    </row>
    <row r="219" s="14" customFormat="1">
      <c r="A219" s="14"/>
      <c r="B219" s="275"/>
      <c r="C219" s="276"/>
      <c r="D219" s="266" t="s">
        <v>202</v>
      </c>
      <c r="E219" s="277" t="s">
        <v>1</v>
      </c>
      <c r="F219" s="278" t="s">
        <v>300</v>
      </c>
      <c r="G219" s="276"/>
      <c r="H219" s="279">
        <v>0.20000000000000001</v>
      </c>
      <c r="I219" s="280"/>
      <c r="J219" s="276"/>
      <c r="K219" s="276"/>
      <c r="L219" s="281"/>
      <c r="M219" s="282"/>
      <c r="N219" s="283"/>
      <c r="O219" s="283"/>
      <c r="P219" s="283"/>
      <c r="Q219" s="283"/>
      <c r="R219" s="283"/>
      <c r="S219" s="283"/>
      <c r="T219" s="28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5" t="s">
        <v>202</v>
      </c>
      <c r="AU219" s="285" t="s">
        <v>87</v>
      </c>
      <c r="AV219" s="14" t="s">
        <v>87</v>
      </c>
      <c r="AW219" s="14" t="s">
        <v>32</v>
      </c>
      <c r="AX219" s="14" t="s">
        <v>78</v>
      </c>
      <c r="AY219" s="285" t="s">
        <v>193</v>
      </c>
    </row>
    <row r="220" s="15" customFormat="1">
      <c r="A220" s="15"/>
      <c r="B220" s="286"/>
      <c r="C220" s="287"/>
      <c r="D220" s="266" t="s">
        <v>202</v>
      </c>
      <c r="E220" s="288" t="s">
        <v>1</v>
      </c>
      <c r="F220" s="289" t="s">
        <v>214</v>
      </c>
      <c r="G220" s="287"/>
      <c r="H220" s="290">
        <v>1.5329999999999999</v>
      </c>
      <c r="I220" s="291"/>
      <c r="J220" s="287"/>
      <c r="K220" s="287"/>
      <c r="L220" s="292"/>
      <c r="M220" s="293"/>
      <c r="N220" s="294"/>
      <c r="O220" s="294"/>
      <c r="P220" s="294"/>
      <c r="Q220" s="294"/>
      <c r="R220" s="294"/>
      <c r="S220" s="294"/>
      <c r="T220" s="29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96" t="s">
        <v>202</v>
      </c>
      <c r="AU220" s="296" t="s">
        <v>87</v>
      </c>
      <c r="AV220" s="15" t="s">
        <v>200</v>
      </c>
      <c r="AW220" s="15" t="s">
        <v>32</v>
      </c>
      <c r="AX220" s="15" t="s">
        <v>85</v>
      </c>
      <c r="AY220" s="296" t="s">
        <v>193</v>
      </c>
    </row>
    <row r="221" s="2" customFormat="1" ht="24.15" customHeight="1">
      <c r="A221" s="41"/>
      <c r="B221" s="42"/>
      <c r="C221" s="252" t="s">
        <v>301</v>
      </c>
      <c r="D221" s="252" t="s">
        <v>195</v>
      </c>
      <c r="E221" s="253" t="s">
        <v>302</v>
      </c>
      <c r="F221" s="254" t="s">
        <v>303</v>
      </c>
      <c r="G221" s="255" t="s">
        <v>223</v>
      </c>
      <c r="H221" s="256">
        <v>8.3919999999999995</v>
      </c>
      <c r="I221" s="257"/>
      <c r="J221" s="258">
        <f>ROUND(I221*H221,2)</f>
        <v>0</v>
      </c>
      <c r="K221" s="254" t="s">
        <v>199</v>
      </c>
      <c r="L221" s="44"/>
      <c r="M221" s="259" t="s">
        <v>1</v>
      </c>
      <c r="N221" s="260" t="s">
        <v>43</v>
      </c>
      <c r="O221" s="94"/>
      <c r="P221" s="261">
        <f>O221*H221</f>
        <v>0</v>
      </c>
      <c r="Q221" s="261">
        <v>2.5018699999999998</v>
      </c>
      <c r="R221" s="261">
        <f>Q221*H221</f>
        <v>20.995693039999995</v>
      </c>
      <c r="S221" s="261">
        <v>0</v>
      </c>
      <c r="T221" s="262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63" t="s">
        <v>200</v>
      </c>
      <c r="AT221" s="263" t="s">
        <v>195</v>
      </c>
      <c r="AU221" s="263" t="s">
        <v>87</v>
      </c>
      <c r="AY221" s="18" t="s">
        <v>193</v>
      </c>
      <c r="BE221" s="154">
        <f>IF(N221="základní",J221,0)</f>
        <v>0</v>
      </c>
      <c r="BF221" s="154">
        <f>IF(N221="snížená",J221,0)</f>
        <v>0</v>
      </c>
      <c r="BG221" s="154">
        <f>IF(N221="zákl. přenesená",J221,0)</f>
        <v>0</v>
      </c>
      <c r="BH221" s="154">
        <f>IF(N221="sníž. přenesená",J221,0)</f>
        <v>0</v>
      </c>
      <c r="BI221" s="154">
        <f>IF(N221="nulová",J221,0)</f>
        <v>0</v>
      </c>
      <c r="BJ221" s="18" t="s">
        <v>85</v>
      </c>
      <c r="BK221" s="154">
        <f>ROUND(I221*H221,2)</f>
        <v>0</v>
      </c>
      <c r="BL221" s="18" t="s">
        <v>200</v>
      </c>
      <c r="BM221" s="263" t="s">
        <v>304</v>
      </c>
    </row>
    <row r="222" s="14" customFormat="1">
      <c r="A222" s="14"/>
      <c r="B222" s="275"/>
      <c r="C222" s="276"/>
      <c r="D222" s="266" t="s">
        <v>202</v>
      </c>
      <c r="E222" s="277" t="s">
        <v>1</v>
      </c>
      <c r="F222" s="278" t="s">
        <v>305</v>
      </c>
      <c r="G222" s="276"/>
      <c r="H222" s="279">
        <v>4.1639999999999997</v>
      </c>
      <c r="I222" s="280"/>
      <c r="J222" s="276"/>
      <c r="K222" s="276"/>
      <c r="L222" s="281"/>
      <c r="M222" s="282"/>
      <c r="N222" s="283"/>
      <c r="O222" s="283"/>
      <c r="P222" s="283"/>
      <c r="Q222" s="283"/>
      <c r="R222" s="283"/>
      <c r="S222" s="283"/>
      <c r="T222" s="28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5" t="s">
        <v>202</v>
      </c>
      <c r="AU222" s="285" t="s">
        <v>87</v>
      </c>
      <c r="AV222" s="14" t="s">
        <v>87</v>
      </c>
      <c r="AW222" s="14" t="s">
        <v>32</v>
      </c>
      <c r="AX222" s="14" t="s">
        <v>78</v>
      </c>
      <c r="AY222" s="285" t="s">
        <v>193</v>
      </c>
    </row>
    <row r="223" s="14" customFormat="1">
      <c r="A223" s="14"/>
      <c r="B223" s="275"/>
      <c r="C223" s="276"/>
      <c r="D223" s="266" t="s">
        <v>202</v>
      </c>
      <c r="E223" s="277" t="s">
        <v>1</v>
      </c>
      <c r="F223" s="278" t="s">
        <v>306</v>
      </c>
      <c r="G223" s="276"/>
      <c r="H223" s="279">
        <v>2.831</v>
      </c>
      <c r="I223" s="280"/>
      <c r="J223" s="276"/>
      <c r="K223" s="276"/>
      <c r="L223" s="281"/>
      <c r="M223" s="282"/>
      <c r="N223" s="283"/>
      <c r="O223" s="283"/>
      <c r="P223" s="283"/>
      <c r="Q223" s="283"/>
      <c r="R223" s="283"/>
      <c r="S223" s="283"/>
      <c r="T223" s="28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85" t="s">
        <v>202</v>
      </c>
      <c r="AU223" s="285" t="s">
        <v>87</v>
      </c>
      <c r="AV223" s="14" t="s">
        <v>87</v>
      </c>
      <c r="AW223" s="14" t="s">
        <v>32</v>
      </c>
      <c r="AX223" s="14" t="s">
        <v>78</v>
      </c>
      <c r="AY223" s="285" t="s">
        <v>193</v>
      </c>
    </row>
    <row r="224" s="14" customFormat="1">
      <c r="A224" s="14"/>
      <c r="B224" s="275"/>
      <c r="C224" s="276"/>
      <c r="D224" s="266" t="s">
        <v>202</v>
      </c>
      <c r="E224" s="277" t="s">
        <v>1</v>
      </c>
      <c r="F224" s="278" t="s">
        <v>307</v>
      </c>
      <c r="G224" s="276"/>
      <c r="H224" s="279">
        <v>0.72899999999999998</v>
      </c>
      <c r="I224" s="280"/>
      <c r="J224" s="276"/>
      <c r="K224" s="276"/>
      <c r="L224" s="281"/>
      <c r="M224" s="282"/>
      <c r="N224" s="283"/>
      <c r="O224" s="283"/>
      <c r="P224" s="283"/>
      <c r="Q224" s="283"/>
      <c r="R224" s="283"/>
      <c r="S224" s="283"/>
      <c r="T224" s="28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85" t="s">
        <v>202</v>
      </c>
      <c r="AU224" s="285" t="s">
        <v>87</v>
      </c>
      <c r="AV224" s="14" t="s">
        <v>87</v>
      </c>
      <c r="AW224" s="14" t="s">
        <v>32</v>
      </c>
      <c r="AX224" s="14" t="s">
        <v>78</v>
      </c>
      <c r="AY224" s="285" t="s">
        <v>193</v>
      </c>
    </row>
    <row r="225" s="14" customFormat="1">
      <c r="A225" s="14"/>
      <c r="B225" s="275"/>
      <c r="C225" s="276"/>
      <c r="D225" s="266" t="s">
        <v>202</v>
      </c>
      <c r="E225" s="277" t="s">
        <v>1</v>
      </c>
      <c r="F225" s="278" t="s">
        <v>308</v>
      </c>
      <c r="G225" s="276"/>
      <c r="H225" s="279">
        <v>0.33400000000000002</v>
      </c>
      <c r="I225" s="280"/>
      <c r="J225" s="276"/>
      <c r="K225" s="276"/>
      <c r="L225" s="281"/>
      <c r="M225" s="282"/>
      <c r="N225" s="283"/>
      <c r="O225" s="283"/>
      <c r="P225" s="283"/>
      <c r="Q225" s="283"/>
      <c r="R225" s="283"/>
      <c r="S225" s="283"/>
      <c r="T225" s="28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85" t="s">
        <v>202</v>
      </c>
      <c r="AU225" s="285" t="s">
        <v>87</v>
      </c>
      <c r="AV225" s="14" t="s">
        <v>87</v>
      </c>
      <c r="AW225" s="14" t="s">
        <v>32</v>
      </c>
      <c r="AX225" s="14" t="s">
        <v>78</v>
      </c>
      <c r="AY225" s="285" t="s">
        <v>193</v>
      </c>
    </row>
    <row r="226" s="14" customFormat="1">
      <c r="A226" s="14"/>
      <c r="B226" s="275"/>
      <c r="C226" s="276"/>
      <c r="D226" s="266" t="s">
        <v>202</v>
      </c>
      <c r="E226" s="277" t="s">
        <v>1</v>
      </c>
      <c r="F226" s="278" t="s">
        <v>309</v>
      </c>
      <c r="G226" s="276"/>
      <c r="H226" s="279">
        <v>0.33400000000000002</v>
      </c>
      <c r="I226" s="280"/>
      <c r="J226" s="276"/>
      <c r="K226" s="276"/>
      <c r="L226" s="281"/>
      <c r="M226" s="282"/>
      <c r="N226" s="283"/>
      <c r="O226" s="283"/>
      <c r="P226" s="283"/>
      <c r="Q226" s="283"/>
      <c r="R226" s="283"/>
      <c r="S226" s="283"/>
      <c r="T226" s="28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5" t="s">
        <v>202</v>
      </c>
      <c r="AU226" s="285" t="s">
        <v>87</v>
      </c>
      <c r="AV226" s="14" t="s">
        <v>87</v>
      </c>
      <c r="AW226" s="14" t="s">
        <v>32</v>
      </c>
      <c r="AX226" s="14" t="s">
        <v>78</v>
      </c>
      <c r="AY226" s="285" t="s">
        <v>193</v>
      </c>
    </row>
    <row r="227" s="15" customFormat="1">
      <c r="A227" s="15"/>
      <c r="B227" s="286"/>
      <c r="C227" s="287"/>
      <c r="D227" s="266" t="s">
        <v>202</v>
      </c>
      <c r="E227" s="288" t="s">
        <v>1</v>
      </c>
      <c r="F227" s="289" t="s">
        <v>214</v>
      </c>
      <c r="G227" s="287"/>
      <c r="H227" s="290">
        <v>8.3919999999999995</v>
      </c>
      <c r="I227" s="291"/>
      <c r="J227" s="287"/>
      <c r="K227" s="287"/>
      <c r="L227" s="292"/>
      <c r="M227" s="293"/>
      <c r="N227" s="294"/>
      <c r="O227" s="294"/>
      <c r="P227" s="294"/>
      <c r="Q227" s="294"/>
      <c r="R227" s="294"/>
      <c r="S227" s="294"/>
      <c r="T227" s="29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96" t="s">
        <v>202</v>
      </c>
      <c r="AU227" s="296" t="s">
        <v>87</v>
      </c>
      <c r="AV227" s="15" t="s">
        <v>200</v>
      </c>
      <c r="AW227" s="15" t="s">
        <v>32</v>
      </c>
      <c r="AX227" s="15" t="s">
        <v>85</v>
      </c>
      <c r="AY227" s="296" t="s">
        <v>193</v>
      </c>
    </row>
    <row r="228" s="2" customFormat="1" ht="16.5" customHeight="1">
      <c r="A228" s="41"/>
      <c r="B228" s="42"/>
      <c r="C228" s="252" t="s">
        <v>310</v>
      </c>
      <c r="D228" s="252" t="s">
        <v>195</v>
      </c>
      <c r="E228" s="253" t="s">
        <v>311</v>
      </c>
      <c r="F228" s="254" t="s">
        <v>312</v>
      </c>
      <c r="G228" s="255" t="s">
        <v>198</v>
      </c>
      <c r="H228" s="256">
        <v>29.359999999999999</v>
      </c>
      <c r="I228" s="257"/>
      <c r="J228" s="258">
        <f>ROUND(I228*H228,2)</f>
        <v>0</v>
      </c>
      <c r="K228" s="254" t="s">
        <v>199</v>
      </c>
      <c r="L228" s="44"/>
      <c r="M228" s="259" t="s">
        <v>1</v>
      </c>
      <c r="N228" s="260" t="s">
        <v>43</v>
      </c>
      <c r="O228" s="94"/>
      <c r="P228" s="261">
        <f>O228*H228</f>
        <v>0</v>
      </c>
      <c r="Q228" s="261">
        <v>0.0026900000000000001</v>
      </c>
      <c r="R228" s="261">
        <f>Q228*H228</f>
        <v>0.078978400000000004</v>
      </c>
      <c r="S228" s="261">
        <v>0</v>
      </c>
      <c r="T228" s="262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63" t="s">
        <v>200</v>
      </c>
      <c r="AT228" s="263" t="s">
        <v>195</v>
      </c>
      <c r="AU228" s="263" t="s">
        <v>87</v>
      </c>
      <c r="AY228" s="18" t="s">
        <v>193</v>
      </c>
      <c r="BE228" s="154">
        <f>IF(N228="základní",J228,0)</f>
        <v>0</v>
      </c>
      <c r="BF228" s="154">
        <f>IF(N228="snížená",J228,0)</f>
        <v>0</v>
      </c>
      <c r="BG228" s="154">
        <f>IF(N228="zákl. přenesená",J228,0)</f>
        <v>0</v>
      </c>
      <c r="BH228" s="154">
        <f>IF(N228="sníž. přenesená",J228,0)</f>
        <v>0</v>
      </c>
      <c r="BI228" s="154">
        <f>IF(N228="nulová",J228,0)</f>
        <v>0</v>
      </c>
      <c r="BJ228" s="18" t="s">
        <v>85</v>
      </c>
      <c r="BK228" s="154">
        <f>ROUND(I228*H228,2)</f>
        <v>0</v>
      </c>
      <c r="BL228" s="18" t="s">
        <v>200</v>
      </c>
      <c r="BM228" s="263" t="s">
        <v>313</v>
      </c>
    </row>
    <row r="229" s="14" customFormat="1">
      <c r="A229" s="14"/>
      <c r="B229" s="275"/>
      <c r="C229" s="276"/>
      <c r="D229" s="266" t="s">
        <v>202</v>
      </c>
      <c r="E229" s="277" t="s">
        <v>1</v>
      </c>
      <c r="F229" s="278" t="s">
        <v>314</v>
      </c>
      <c r="G229" s="276"/>
      <c r="H229" s="279">
        <v>13.880000000000001</v>
      </c>
      <c r="I229" s="280"/>
      <c r="J229" s="276"/>
      <c r="K229" s="276"/>
      <c r="L229" s="281"/>
      <c r="M229" s="282"/>
      <c r="N229" s="283"/>
      <c r="O229" s="283"/>
      <c r="P229" s="283"/>
      <c r="Q229" s="283"/>
      <c r="R229" s="283"/>
      <c r="S229" s="283"/>
      <c r="T229" s="28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85" t="s">
        <v>202</v>
      </c>
      <c r="AU229" s="285" t="s">
        <v>87</v>
      </c>
      <c r="AV229" s="14" t="s">
        <v>87</v>
      </c>
      <c r="AW229" s="14" t="s">
        <v>32</v>
      </c>
      <c r="AX229" s="14" t="s">
        <v>78</v>
      </c>
      <c r="AY229" s="285" t="s">
        <v>193</v>
      </c>
    </row>
    <row r="230" s="14" customFormat="1">
      <c r="A230" s="14"/>
      <c r="B230" s="275"/>
      <c r="C230" s="276"/>
      <c r="D230" s="266" t="s">
        <v>202</v>
      </c>
      <c r="E230" s="277" t="s">
        <v>1</v>
      </c>
      <c r="F230" s="278" t="s">
        <v>315</v>
      </c>
      <c r="G230" s="276"/>
      <c r="H230" s="279">
        <v>9.8900000000000006</v>
      </c>
      <c r="I230" s="280"/>
      <c r="J230" s="276"/>
      <c r="K230" s="276"/>
      <c r="L230" s="281"/>
      <c r="M230" s="282"/>
      <c r="N230" s="283"/>
      <c r="O230" s="283"/>
      <c r="P230" s="283"/>
      <c r="Q230" s="283"/>
      <c r="R230" s="283"/>
      <c r="S230" s="283"/>
      <c r="T230" s="28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85" t="s">
        <v>202</v>
      </c>
      <c r="AU230" s="285" t="s">
        <v>87</v>
      </c>
      <c r="AV230" s="14" t="s">
        <v>87</v>
      </c>
      <c r="AW230" s="14" t="s">
        <v>32</v>
      </c>
      <c r="AX230" s="14" t="s">
        <v>78</v>
      </c>
      <c r="AY230" s="285" t="s">
        <v>193</v>
      </c>
    </row>
    <row r="231" s="14" customFormat="1">
      <c r="A231" s="14"/>
      <c r="B231" s="275"/>
      <c r="C231" s="276"/>
      <c r="D231" s="266" t="s">
        <v>202</v>
      </c>
      <c r="E231" s="277" t="s">
        <v>1</v>
      </c>
      <c r="F231" s="278" t="s">
        <v>316</v>
      </c>
      <c r="G231" s="276"/>
      <c r="H231" s="279">
        <v>2.915</v>
      </c>
      <c r="I231" s="280"/>
      <c r="J231" s="276"/>
      <c r="K231" s="276"/>
      <c r="L231" s="281"/>
      <c r="M231" s="282"/>
      <c r="N231" s="283"/>
      <c r="O231" s="283"/>
      <c r="P231" s="283"/>
      <c r="Q231" s="283"/>
      <c r="R231" s="283"/>
      <c r="S231" s="283"/>
      <c r="T231" s="28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85" t="s">
        <v>202</v>
      </c>
      <c r="AU231" s="285" t="s">
        <v>87</v>
      </c>
      <c r="AV231" s="14" t="s">
        <v>87</v>
      </c>
      <c r="AW231" s="14" t="s">
        <v>32</v>
      </c>
      <c r="AX231" s="14" t="s">
        <v>78</v>
      </c>
      <c r="AY231" s="285" t="s">
        <v>193</v>
      </c>
    </row>
    <row r="232" s="14" customFormat="1">
      <c r="A232" s="14"/>
      <c r="B232" s="275"/>
      <c r="C232" s="276"/>
      <c r="D232" s="266" t="s">
        <v>202</v>
      </c>
      <c r="E232" s="277" t="s">
        <v>1</v>
      </c>
      <c r="F232" s="278" t="s">
        <v>317</v>
      </c>
      <c r="G232" s="276"/>
      <c r="H232" s="279">
        <v>1.3380000000000001</v>
      </c>
      <c r="I232" s="280"/>
      <c r="J232" s="276"/>
      <c r="K232" s="276"/>
      <c r="L232" s="281"/>
      <c r="M232" s="282"/>
      <c r="N232" s="283"/>
      <c r="O232" s="283"/>
      <c r="P232" s="283"/>
      <c r="Q232" s="283"/>
      <c r="R232" s="283"/>
      <c r="S232" s="283"/>
      <c r="T232" s="28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5" t="s">
        <v>202</v>
      </c>
      <c r="AU232" s="285" t="s">
        <v>87</v>
      </c>
      <c r="AV232" s="14" t="s">
        <v>87</v>
      </c>
      <c r="AW232" s="14" t="s">
        <v>32</v>
      </c>
      <c r="AX232" s="14" t="s">
        <v>78</v>
      </c>
      <c r="AY232" s="285" t="s">
        <v>193</v>
      </c>
    </row>
    <row r="233" s="14" customFormat="1">
      <c r="A233" s="14"/>
      <c r="B233" s="275"/>
      <c r="C233" s="276"/>
      <c r="D233" s="266" t="s">
        <v>202</v>
      </c>
      <c r="E233" s="277" t="s">
        <v>1</v>
      </c>
      <c r="F233" s="278" t="s">
        <v>318</v>
      </c>
      <c r="G233" s="276"/>
      <c r="H233" s="279">
        <v>1.337</v>
      </c>
      <c r="I233" s="280"/>
      <c r="J233" s="276"/>
      <c r="K233" s="276"/>
      <c r="L233" s="281"/>
      <c r="M233" s="282"/>
      <c r="N233" s="283"/>
      <c r="O233" s="283"/>
      <c r="P233" s="283"/>
      <c r="Q233" s="283"/>
      <c r="R233" s="283"/>
      <c r="S233" s="283"/>
      <c r="T233" s="28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5" t="s">
        <v>202</v>
      </c>
      <c r="AU233" s="285" t="s">
        <v>87</v>
      </c>
      <c r="AV233" s="14" t="s">
        <v>87</v>
      </c>
      <c r="AW233" s="14" t="s">
        <v>32</v>
      </c>
      <c r="AX233" s="14" t="s">
        <v>78</v>
      </c>
      <c r="AY233" s="285" t="s">
        <v>193</v>
      </c>
    </row>
    <row r="234" s="15" customFormat="1">
      <c r="A234" s="15"/>
      <c r="B234" s="286"/>
      <c r="C234" s="287"/>
      <c r="D234" s="266" t="s">
        <v>202</v>
      </c>
      <c r="E234" s="288" t="s">
        <v>1</v>
      </c>
      <c r="F234" s="289" t="s">
        <v>214</v>
      </c>
      <c r="G234" s="287"/>
      <c r="H234" s="290">
        <v>29.359999999999999</v>
      </c>
      <c r="I234" s="291"/>
      <c r="J234" s="287"/>
      <c r="K234" s="287"/>
      <c r="L234" s="292"/>
      <c r="M234" s="293"/>
      <c r="N234" s="294"/>
      <c r="O234" s="294"/>
      <c r="P234" s="294"/>
      <c r="Q234" s="294"/>
      <c r="R234" s="294"/>
      <c r="S234" s="294"/>
      <c r="T234" s="29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96" t="s">
        <v>202</v>
      </c>
      <c r="AU234" s="296" t="s">
        <v>87</v>
      </c>
      <c r="AV234" s="15" t="s">
        <v>200</v>
      </c>
      <c r="AW234" s="15" t="s">
        <v>32</v>
      </c>
      <c r="AX234" s="15" t="s">
        <v>85</v>
      </c>
      <c r="AY234" s="296" t="s">
        <v>193</v>
      </c>
    </row>
    <row r="235" s="2" customFormat="1" ht="16.5" customHeight="1">
      <c r="A235" s="41"/>
      <c r="B235" s="42"/>
      <c r="C235" s="252" t="s">
        <v>7</v>
      </c>
      <c r="D235" s="252" t="s">
        <v>195</v>
      </c>
      <c r="E235" s="253" t="s">
        <v>319</v>
      </c>
      <c r="F235" s="254" t="s">
        <v>320</v>
      </c>
      <c r="G235" s="255" t="s">
        <v>198</v>
      </c>
      <c r="H235" s="256">
        <v>29.359999999999999</v>
      </c>
      <c r="I235" s="257"/>
      <c r="J235" s="258">
        <f>ROUND(I235*H235,2)</f>
        <v>0</v>
      </c>
      <c r="K235" s="254" t="s">
        <v>199</v>
      </c>
      <c r="L235" s="44"/>
      <c r="M235" s="259" t="s">
        <v>1</v>
      </c>
      <c r="N235" s="260" t="s">
        <v>43</v>
      </c>
      <c r="O235" s="94"/>
      <c r="P235" s="261">
        <f>O235*H235</f>
        <v>0</v>
      </c>
      <c r="Q235" s="261">
        <v>0</v>
      </c>
      <c r="R235" s="261">
        <f>Q235*H235</f>
        <v>0</v>
      </c>
      <c r="S235" s="261">
        <v>0</v>
      </c>
      <c r="T235" s="262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63" t="s">
        <v>200</v>
      </c>
      <c r="AT235" s="263" t="s">
        <v>195</v>
      </c>
      <c r="AU235" s="263" t="s">
        <v>87</v>
      </c>
      <c r="AY235" s="18" t="s">
        <v>193</v>
      </c>
      <c r="BE235" s="154">
        <f>IF(N235="základní",J235,0)</f>
        <v>0</v>
      </c>
      <c r="BF235" s="154">
        <f>IF(N235="snížená",J235,0)</f>
        <v>0</v>
      </c>
      <c r="BG235" s="154">
        <f>IF(N235="zákl. přenesená",J235,0)</f>
        <v>0</v>
      </c>
      <c r="BH235" s="154">
        <f>IF(N235="sníž. přenesená",J235,0)</f>
        <v>0</v>
      </c>
      <c r="BI235" s="154">
        <f>IF(N235="nulová",J235,0)</f>
        <v>0</v>
      </c>
      <c r="BJ235" s="18" t="s">
        <v>85</v>
      </c>
      <c r="BK235" s="154">
        <f>ROUND(I235*H235,2)</f>
        <v>0</v>
      </c>
      <c r="BL235" s="18" t="s">
        <v>200</v>
      </c>
      <c r="BM235" s="263" t="s">
        <v>321</v>
      </c>
    </row>
    <row r="236" s="2" customFormat="1" ht="21.75" customHeight="1">
      <c r="A236" s="41"/>
      <c r="B236" s="42"/>
      <c r="C236" s="252" t="s">
        <v>322</v>
      </c>
      <c r="D236" s="252" t="s">
        <v>195</v>
      </c>
      <c r="E236" s="253" t="s">
        <v>323</v>
      </c>
      <c r="F236" s="254" t="s">
        <v>324</v>
      </c>
      <c r="G236" s="255" t="s">
        <v>250</v>
      </c>
      <c r="H236" s="256">
        <v>0.83899999999999997</v>
      </c>
      <c r="I236" s="257"/>
      <c r="J236" s="258">
        <f>ROUND(I236*H236,2)</f>
        <v>0</v>
      </c>
      <c r="K236" s="254" t="s">
        <v>199</v>
      </c>
      <c r="L236" s="44"/>
      <c r="M236" s="259" t="s">
        <v>1</v>
      </c>
      <c r="N236" s="260" t="s">
        <v>43</v>
      </c>
      <c r="O236" s="94"/>
      <c r="P236" s="261">
        <f>O236*H236</f>
        <v>0</v>
      </c>
      <c r="Q236" s="261">
        <v>1.0606199999999999</v>
      </c>
      <c r="R236" s="261">
        <f>Q236*H236</f>
        <v>0.88986017999999989</v>
      </c>
      <c r="S236" s="261">
        <v>0</v>
      </c>
      <c r="T236" s="262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63" t="s">
        <v>200</v>
      </c>
      <c r="AT236" s="263" t="s">
        <v>195</v>
      </c>
      <c r="AU236" s="263" t="s">
        <v>87</v>
      </c>
      <c r="AY236" s="18" t="s">
        <v>193</v>
      </c>
      <c r="BE236" s="154">
        <f>IF(N236="základní",J236,0)</f>
        <v>0</v>
      </c>
      <c r="BF236" s="154">
        <f>IF(N236="snížená",J236,0)</f>
        <v>0</v>
      </c>
      <c r="BG236" s="154">
        <f>IF(N236="zákl. přenesená",J236,0)</f>
        <v>0</v>
      </c>
      <c r="BH236" s="154">
        <f>IF(N236="sníž. přenesená",J236,0)</f>
        <v>0</v>
      </c>
      <c r="BI236" s="154">
        <f>IF(N236="nulová",J236,0)</f>
        <v>0</v>
      </c>
      <c r="BJ236" s="18" t="s">
        <v>85</v>
      </c>
      <c r="BK236" s="154">
        <f>ROUND(I236*H236,2)</f>
        <v>0</v>
      </c>
      <c r="BL236" s="18" t="s">
        <v>200</v>
      </c>
      <c r="BM236" s="263" t="s">
        <v>325</v>
      </c>
    </row>
    <row r="237" s="14" customFormat="1">
      <c r="A237" s="14"/>
      <c r="B237" s="275"/>
      <c r="C237" s="276"/>
      <c r="D237" s="266" t="s">
        <v>202</v>
      </c>
      <c r="E237" s="277" t="s">
        <v>1</v>
      </c>
      <c r="F237" s="278" t="s">
        <v>326</v>
      </c>
      <c r="G237" s="276"/>
      <c r="H237" s="279">
        <v>0.83899999999999997</v>
      </c>
      <c r="I237" s="280"/>
      <c r="J237" s="276"/>
      <c r="K237" s="276"/>
      <c r="L237" s="281"/>
      <c r="M237" s="282"/>
      <c r="N237" s="283"/>
      <c r="O237" s="283"/>
      <c r="P237" s="283"/>
      <c r="Q237" s="283"/>
      <c r="R237" s="283"/>
      <c r="S237" s="283"/>
      <c r="T237" s="28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5" t="s">
        <v>202</v>
      </c>
      <c r="AU237" s="285" t="s">
        <v>87</v>
      </c>
      <c r="AV237" s="14" t="s">
        <v>87</v>
      </c>
      <c r="AW237" s="14" t="s">
        <v>32</v>
      </c>
      <c r="AX237" s="14" t="s">
        <v>85</v>
      </c>
      <c r="AY237" s="285" t="s">
        <v>193</v>
      </c>
    </row>
    <row r="238" s="2" customFormat="1" ht="33" customHeight="1">
      <c r="A238" s="41"/>
      <c r="B238" s="42"/>
      <c r="C238" s="252" t="s">
        <v>327</v>
      </c>
      <c r="D238" s="252" t="s">
        <v>195</v>
      </c>
      <c r="E238" s="253" t="s">
        <v>328</v>
      </c>
      <c r="F238" s="254" t="s">
        <v>329</v>
      </c>
      <c r="G238" s="255" t="s">
        <v>198</v>
      </c>
      <c r="H238" s="256">
        <v>10.907</v>
      </c>
      <c r="I238" s="257"/>
      <c r="J238" s="258">
        <f>ROUND(I238*H238,2)</f>
        <v>0</v>
      </c>
      <c r="K238" s="254" t="s">
        <v>199</v>
      </c>
      <c r="L238" s="44"/>
      <c r="M238" s="259" t="s">
        <v>1</v>
      </c>
      <c r="N238" s="260" t="s">
        <v>43</v>
      </c>
      <c r="O238" s="94"/>
      <c r="P238" s="261">
        <f>O238*H238</f>
        <v>0</v>
      </c>
      <c r="Q238" s="261">
        <v>0.49689</v>
      </c>
      <c r="R238" s="261">
        <f>Q238*H238</f>
        <v>5.4195792300000001</v>
      </c>
      <c r="S238" s="261">
        <v>0</v>
      </c>
      <c r="T238" s="262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63" t="s">
        <v>200</v>
      </c>
      <c r="AT238" s="263" t="s">
        <v>195</v>
      </c>
      <c r="AU238" s="263" t="s">
        <v>87</v>
      </c>
      <c r="AY238" s="18" t="s">
        <v>193</v>
      </c>
      <c r="BE238" s="154">
        <f>IF(N238="základní",J238,0)</f>
        <v>0</v>
      </c>
      <c r="BF238" s="154">
        <f>IF(N238="snížená",J238,0)</f>
        <v>0</v>
      </c>
      <c r="BG238" s="154">
        <f>IF(N238="zákl. přenesená",J238,0)</f>
        <v>0</v>
      </c>
      <c r="BH238" s="154">
        <f>IF(N238="sníž. přenesená",J238,0)</f>
        <v>0</v>
      </c>
      <c r="BI238" s="154">
        <f>IF(N238="nulová",J238,0)</f>
        <v>0</v>
      </c>
      <c r="BJ238" s="18" t="s">
        <v>85</v>
      </c>
      <c r="BK238" s="154">
        <f>ROUND(I238*H238,2)</f>
        <v>0</v>
      </c>
      <c r="BL238" s="18" t="s">
        <v>200</v>
      </c>
      <c r="BM238" s="263" t="s">
        <v>330</v>
      </c>
    </row>
    <row r="239" s="14" customFormat="1">
      <c r="A239" s="14"/>
      <c r="B239" s="275"/>
      <c r="C239" s="276"/>
      <c r="D239" s="266" t="s">
        <v>202</v>
      </c>
      <c r="E239" s="277" t="s">
        <v>1</v>
      </c>
      <c r="F239" s="278" t="s">
        <v>331</v>
      </c>
      <c r="G239" s="276"/>
      <c r="H239" s="279">
        <v>4.8819999999999997</v>
      </c>
      <c r="I239" s="280"/>
      <c r="J239" s="276"/>
      <c r="K239" s="276"/>
      <c r="L239" s="281"/>
      <c r="M239" s="282"/>
      <c r="N239" s="283"/>
      <c r="O239" s="283"/>
      <c r="P239" s="283"/>
      <c r="Q239" s="283"/>
      <c r="R239" s="283"/>
      <c r="S239" s="283"/>
      <c r="T239" s="28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85" t="s">
        <v>202</v>
      </c>
      <c r="AU239" s="285" t="s">
        <v>87</v>
      </c>
      <c r="AV239" s="14" t="s">
        <v>87</v>
      </c>
      <c r="AW239" s="14" t="s">
        <v>32</v>
      </c>
      <c r="AX239" s="14" t="s">
        <v>78</v>
      </c>
      <c r="AY239" s="285" t="s">
        <v>193</v>
      </c>
    </row>
    <row r="240" s="14" customFormat="1">
      <c r="A240" s="14"/>
      <c r="B240" s="275"/>
      <c r="C240" s="276"/>
      <c r="D240" s="266" t="s">
        <v>202</v>
      </c>
      <c r="E240" s="277" t="s">
        <v>1</v>
      </c>
      <c r="F240" s="278" t="s">
        <v>332</v>
      </c>
      <c r="G240" s="276"/>
      <c r="H240" s="279">
        <v>1.75</v>
      </c>
      <c r="I240" s="280"/>
      <c r="J240" s="276"/>
      <c r="K240" s="276"/>
      <c r="L240" s="281"/>
      <c r="M240" s="282"/>
      <c r="N240" s="283"/>
      <c r="O240" s="283"/>
      <c r="P240" s="283"/>
      <c r="Q240" s="283"/>
      <c r="R240" s="283"/>
      <c r="S240" s="283"/>
      <c r="T240" s="28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85" t="s">
        <v>202</v>
      </c>
      <c r="AU240" s="285" t="s">
        <v>87</v>
      </c>
      <c r="AV240" s="14" t="s">
        <v>87</v>
      </c>
      <c r="AW240" s="14" t="s">
        <v>32</v>
      </c>
      <c r="AX240" s="14" t="s">
        <v>78</v>
      </c>
      <c r="AY240" s="285" t="s">
        <v>193</v>
      </c>
    </row>
    <row r="241" s="14" customFormat="1">
      <c r="A241" s="14"/>
      <c r="B241" s="275"/>
      <c r="C241" s="276"/>
      <c r="D241" s="266" t="s">
        <v>202</v>
      </c>
      <c r="E241" s="277" t="s">
        <v>1</v>
      </c>
      <c r="F241" s="278" t="s">
        <v>333</v>
      </c>
      <c r="G241" s="276"/>
      <c r="H241" s="279">
        <v>4.2750000000000004</v>
      </c>
      <c r="I241" s="280"/>
      <c r="J241" s="276"/>
      <c r="K241" s="276"/>
      <c r="L241" s="281"/>
      <c r="M241" s="282"/>
      <c r="N241" s="283"/>
      <c r="O241" s="283"/>
      <c r="P241" s="283"/>
      <c r="Q241" s="283"/>
      <c r="R241" s="283"/>
      <c r="S241" s="283"/>
      <c r="T241" s="28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85" t="s">
        <v>202</v>
      </c>
      <c r="AU241" s="285" t="s">
        <v>87</v>
      </c>
      <c r="AV241" s="14" t="s">
        <v>87</v>
      </c>
      <c r="AW241" s="14" t="s">
        <v>32</v>
      </c>
      <c r="AX241" s="14" t="s">
        <v>78</v>
      </c>
      <c r="AY241" s="285" t="s">
        <v>193</v>
      </c>
    </row>
    <row r="242" s="15" customFormat="1">
      <c r="A242" s="15"/>
      <c r="B242" s="286"/>
      <c r="C242" s="287"/>
      <c r="D242" s="266" t="s">
        <v>202</v>
      </c>
      <c r="E242" s="288" t="s">
        <v>1</v>
      </c>
      <c r="F242" s="289" t="s">
        <v>214</v>
      </c>
      <c r="G242" s="287"/>
      <c r="H242" s="290">
        <v>10.907</v>
      </c>
      <c r="I242" s="291"/>
      <c r="J242" s="287"/>
      <c r="K242" s="287"/>
      <c r="L242" s="292"/>
      <c r="M242" s="293"/>
      <c r="N242" s="294"/>
      <c r="O242" s="294"/>
      <c r="P242" s="294"/>
      <c r="Q242" s="294"/>
      <c r="R242" s="294"/>
      <c r="S242" s="294"/>
      <c r="T242" s="29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96" t="s">
        <v>202</v>
      </c>
      <c r="AU242" s="296" t="s">
        <v>87</v>
      </c>
      <c r="AV242" s="15" t="s">
        <v>200</v>
      </c>
      <c r="AW242" s="15" t="s">
        <v>32</v>
      </c>
      <c r="AX242" s="15" t="s">
        <v>85</v>
      </c>
      <c r="AY242" s="296" t="s">
        <v>193</v>
      </c>
    </row>
    <row r="243" s="2" customFormat="1" ht="33" customHeight="1">
      <c r="A243" s="41"/>
      <c r="B243" s="42"/>
      <c r="C243" s="252" t="s">
        <v>334</v>
      </c>
      <c r="D243" s="252" t="s">
        <v>195</v>
      </c>
      <c r="E243" s="253" t="s">
        <v>335</v>
      </c>
      <c r="F243" s="254" t="s">
        <v>336</v>
      </c>
      <c r="G243" s="255" t="s">
        <v>198</v>
      </c>
      <c r="H243" s="256">
        <v>18.399999999999999</v>
      </c>
      <c r="I243" s="257"/>
      <c r="J243" s="258">
        <f>ROUND(I243*H243,2)</f>
        <v>0</v>
      </c>
      <c r="K243" s="254" t="s">
        <v>199</v>
      </c>
      <c r="L243" s="44"/>
      <c r="M243" s="259" t="s">
        <v>1</v>
      </c>
      <c r="N243" s="260" t="s">
        <v>43</v>
      </c>
      <c r="O243" s="94"/>
      <c r="P243" s="261">
        <f>O243*H243</f>
        <v>0</v>
      </c>
      <c r="Q243" s="261">
        <v>0.73404000000000003</v>
      </c>
      <c r="R243" s="261">
        <f>Q243*H243</f>
        <v>13.506335999999999</v>
      </c>
      <c r="S243" s="261">
        <v>0</v>
      </c>
      <c r="T243" s="262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63" t="s">
        <v>200</v>
      </c>
      <c r="AT243" s="263" t="s">
        <v>195</v>
      </c>
      <c r="AU243" s="263" t="s">
        <v>87</v>
      </c>
      <c r="AY243" s="18" t="s">
        <v>193</v>
      </c>
      <c r="BE243" s="154">
        <f>IF(N243="základní",J243,0)</f>
        <v>0</v>
      </c>
      <c r="BF243" s="154">
        <f>IF(N243="snížená",J243,0)</f>
        <v>0</v>
      </c>
      <c r="BG243" s="154">
        <f>IF(N243="zákl. přenesená",J243,0)</f>
        <v>0</v>
      </c>
      <c r="BH243" s="154">
        <f>IF(N243="sníž. přenesená",J243,0)</f>
        <v>0</v>
      </c>
      <c r="BI243" s="154">
        <f>IF(N243="nulová",J243,0)</f>
        <v>0</v>
      </c>
      <c r="BJ243" s="18" t="s">
        <v>85</v>
      </c>
      <c r="BK243" s="154">
        <f>ROUND(I243*H243,2)</f>
        <v>0</v>
      </c>
      <c r="BL243" s="18" t="s">
        <v>200</v>
      </c>
      <c r="BM243" s="263" t="s">
        <v>337</v>
      </c>
    </row>
    <row r="244" s="14" customFormat="1">
      <c r="A244" s="14"/>
      <c r="B244" s="275"/>
      <c r="C244" s="276"/>
      <c r="D244" s="266" t="s">
        <v>202</v>
      </c>
      <c r="E244" s="277" t="s">
        <v>1</v>
      </c>
      <c r="F244" s="278" t="s">
        <v>338</v>
      </c>
      <c r="G244" s="276"/>
      <c r="H244" s="279">
        <v>5.0499999999999998</v>
      </c>
      <c r="I244" s="280"/>
      <c r="J244" s="276"/>
      <c r="K244" s="276"/>
      <c r="L244" s="281"/>
      <c r="M244" s="282"/>
      <c r="N244" s="283"/>
      <c r="O244" s="283"/>
      <c r="P244" s="283"/>
      <c r="Q244" s="283"/>
      <c r="R244" s="283"/>
      <c r="S244" s="283"/>
      <c r="T244" s="28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85" t="s">
        <v>202</v>
      </c>
      <c r="AU244" s="285" t="s">
        <v>87</v>
      </c>
      <c r="AV244" s="14" t="s">
        <v>87</v>
      </c>
      <c r="AW244" s="14" t="s">
        <v>32</v>
      </c>
      <c r="AX244" s="14" t="s">
        <v>78</v>
      </c>
      <c r="AY244" s="285" t="s">
        <v>193</v>
      </c>
    </row>
    <row r="245" s="14" customFormat="1">
      <c r="A245" s="14"/>
      <c r="B245" s="275"/>
      <c r="C245" s="276"/>
      <c r="D245" s="266" t="s">
        <v>202</v>
      </c>
      <c r="E245" s="277" t="s">
        <v>1</v>
      </c>
      <c r="F245" s="278" t="s">
        <v>339</v>
      </c>
      <c r="G245" s="276"/>
      <c r="H245" s="279">
        <v>13.35</v>
      </c>
      <c r="I245" s="280"/>
      <c r="J245" s="276"/>
      <c r="K245" s="276"/>
      <c r="L245" s="281"/>
      <c r="M245" s="282"/>
      <c r="N245" s="283"/>
      <c r="O245" s="283"/>
      <c r="P245" s="283"/>
      <c r="Q245" s="283"/>
      <c r="R245" s="283"/>
      <c r="S245" s="283"/>
      <c r="T245" s="28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85" t="s">
        <v>202</v>
      </c>
      <c r="AU245" s="285" t="s">
        <v>87</v>
      </c>
      <c r="AV245" s="14" t="s">
        <v>87</v>
      </c>
      <c r="AW245" s="14" t="s">
        <v>32</v>
      </c>
      <c r="AX245" s="14" t="s">
        <v>78</v>
      </c>
      <c r="AY245" s="285" t="s">
        <v>193</v>
      </c>
    </row>
    <row r="246" s="15" customFormat="1">
      <c r="A246" s="15"/>
      <c r="B246" s="286"/>
      <c r="C246" s="287"/>
      <c r="D246" s="266" t="s">
        <v>202</v>
      </c>
      <c r="E246" s="288" t="s">
        <v>1</v>
      </c>
      <c r="F246" s="289" t="s">
        <v>214</v>
      </c>
      <c r="G246" s="287"/>
      <c r="H246" s="290">
        <v>18.399999999999999</v>
      </c>
      <c r="I246" s="291"/>
      <c r="J246" s="287"/>
      <c r="K246" s="287"/>
      <c r="L246" s="292"/>
      <c r="M246" s="293"/>
      <c r="N246" s="294"/>
      <c r="O246" s="294"/>
      <c r="P246" s="294"/>
      <c r="Q246" s="294"/>
      <c r="R246" s="294"/>
      <c r="S246" s="294"/>
      <c r="T246" s="29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96" t="s">
        <v>202</v>
      </c>
      <c r="AU246" s="296" t="s">
        <v>87</v>
      </c>
      <c r="AV246" s="15" t="s">
        <v>200</v>
      </c>
      <c r="AW246" s="15" t="s">
        <v>32</v>
      </c>
      <c r="AX246" s="15" t="s">
        <v>85</v>
      </c>
      <c r="AY246" s="296" t="s">
        <v>193</v>
      </c>
    </row>
    <row r="247" s="2" customFormat="1" ht="24.15" customHeight="1">
      <c r="A247" s="41"/>
      <c r="B247" s="42"/>
      <c r="C247" s="252" t="s">
        <v>340</v>
      </c>
      <c r="D247" s="252" t="s">
        <v>195</v>
      </c>
      <c r="E247" s="253" t="s">
        <v>341</v>
      </c>
      <c r="F247" s="254" t="s">
        <v>342</v>
      </c>
      <c r="G247" s="255" t="s">
        <v>250</v>
      </c>
      <c r="H247" s="256">
        <v>0.61699999999999999</v>
      </c>
      <c r="I247" s="257"/>
      <c r="J247" s="258">
        <f>ROUND(I247*H247,2)</f>
        <v>0</v>
      </c>
      <c r="K247" s="254" t="s">
        <v>199</v>
      </c>
      <c r="L247" s="44"/>
      <c r="M247" s="259" t="s">
        <v>1</v>
      </c>
      <c r="N247" s="260" t="s">
        <v>43</v>
      </c>
      <c r="O247" s="94"/>
      <c r="P247" s="261">
        <f>O247*H247</f>
        <v>0</v>
      </c>
      <c r="Q247" s="261">
        <v>1.0593999999999999</v>
      </c>
      <c r="R247" s="261">
        <f>Q247*H247</f>
        <v>0.65364979999999995</v>
      </c>
      <c r="S247" s="261">
        <v>0</v>
      </c>
      <c r="T247" s="262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63" t="s">
        <v>200</v>
      </c>
      <c r="AT247" s="263" t="s">
        <v>195</v>
      </c>
      <c r="AU247" s="263" t="s">
        <v>87</v>
      </c>
      <c r="AY247" s="18" t="s">
        <v>193</v>
      </c>
      <c r="BE247" s="154">
        <f>IF(N247="základní",J247,0)</f>
        <v>0</v>
      </c>
      <c r="BF247" s="154">
        <f>IF(N247="snížená",J247,0)</f>
        <v>0</v>
      </c>
      <c r="BG247" s="154">
        <f>IF(N247="zákl. přenesená",J247,0)</f>
        <v>0</v>
      </c>
      <c r="BH247" s="154">
        <f>IF(N247="sníž. přenesená",J247,0)</f>
        <v>0</v>
      </c>
      <c r="BI247" s="154">
        <f>IF(N247="nulová",J247,0)</f>
        <v>0</v>
      </c>
      <c r="BJ247" s="18" t="s">
        <v>85</v>
      </c>
      <c r="BK247" s="154">
        <f>ROUND(I247*H247,2)</f>
        <v>0</v>
      </c>
      <c r="BL247" s="18" t="s">
        <v>200</v>
      </c>
      <c r="BM247" s="263" t="s">
        <v>343</v>
      </c>
    </row>
    <row r="248" s="13" customFormat="1">
      <c r="A248" s="13"/>
      <c r="B248" s="264"/>
      <c r="C248" s="265"/>
      <c r="D248" s="266" t="s">
        <v>202</v>
      </c>
      <c r="E248" s="267" t="s">
        <v>1</v>
      </c>
      <c r="F248" s="268" t="s">
        <v>344</v>
      </c>
      <c r="G248" s="265"/>
      <c r="H248" s="267" t="s">
        <v>1</v>
      </c>
      <c r="I248" s="269"/>
      <c r="J248" s="265"/>
      <c r="K248" s="265"/>
      <c r="L248" s="270"/>
      <c r="M248" s="271"/>
      <c r="N248" s="272"/>
      <c r="O248" s="272"/>
      <c r="P248" s="272"/>
      <c r="Q248" s="272"/>
      <c r="R248" s="272"/>
      <c r="S248" s="272"/>
      <c r="T248" s="27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74" t="s">
        <v>202</v>
      </c>
      <c r="AU248" s="274" t="s">
        <v>87</v>
      </c>
      <c r="AV248" s="13" t="s">
        <v>85</v>
      </c>
      <c r="AW248" s="13" t="s">
        <v>32</v>
      </c>
      <c r="AX248" s="13" t="s">
        <v>78</v>
      </c>
      <c r="AY248" s="274" t="s">
        <v>193</v>
      </c>
    </row>
    <row r="249" s="14" customFormat="1">
      <c r="A249" s="14"/>
      <c r="B249" s="275"/>
      <c r="C249" s="276"/>
      <c r="D249" s="266" t="s">
        <v>202</v>
      </c>
      <c r="E249" s="277" t="s">
        <v>1</v>
      </c>
      <c r="F249" s="278" t="s">
        <v>345</v>
      </c>
      <c r="G249" s="276"/>
      <c r="H249" s="279">
        <v>0.17499999999999999</v>
      </c>
      <c r="I249" s="280"/>
      <c r="J249" s="276"/>
      <c r="K249" s="276"/>
      <c r="L249" s="281"/>
      <c r="M249" s="282"/>
      <c r="N249" s="283"/>
      <c r="O249" s="283"/>
      <c r="P249" s="283"/>
      <c r="Q249" s="283"/>
      <c r="R249" s="283"/>
      <c r="S249" s="283"/>
      <c r="T249" s="28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85" t="s">
        <v>202</v>
      </c>
      <c r="AU249" s="285" t="s">
        <v>87</v>
      </c>
      <c r="AV249" s="14" t="s">
        <v>87</v>
      </c>
      <c r="AW249" s="14" t="s">
        <v>32</v>
      </c>
      <c r="AX249" s="14" t="s">
        <v>78</v>
      </c>
      <c r="AY249" s="285" t="s">
        <v>193</v>
      </c>
    </row>
    <row r="250" s="14" customFormat="1">
      <c r="A250" s="14"/>
      <c r="B250" s="275"/>
      <c r="C250" s="276"/>
      <c r="D250" s="266" t="s">
        <v>202</v>
      </c>
      <c r="E250" s="277" t="s">
        <v>1</v>
      </c>
      <c r="F250" s="278" t="s">
        <v>346</v>
      </c>
      <c r="G250" s="276"/>
      <c r="H250" s="279">
        <v>0.442</v>
      </c>
      <c r="I250" s="280"/>
      <c r="J250" s="276"/>
      <c r="K250" s="276"/>
      <c r="L250" s="281"/>
      <c r="M250" s="282"/>
      <c r="N250" s="283"/>
      <c r="O250" s="283"/>
      <c r="P250" s="283"/>
      <c r="Q250" s="283"/>
      <c r="R250" s="283"/>
      <c r="S250" s="283"/>
      <c r="T250" s="28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85" t="s">
        <v>202</v>
      </c>
      <c r="AU250" s="285" t="s">
        <v>87</v>
      </c>
      <c r="AV250" s="14" t="s">
        <v>87</v>
      </c>
      <c r="AW250" s="14" t="s">
        <v>32</v>
      </c>
      <c r="AX250" s="14" t="s">
        <v>78</v>
      </c>
      <c r="AY250" s="285" t="s">
        <v>193</v>
      </c>
    </row>
    <row r="251" s="15" customFormat="1">
      <c r="A251" s="15"/>
      <c r="B251" s="286"/>
      <c r="C251" s="287"/>
      <c r="D251" s="266" t="s">
        <v>202</v>
      </c>
      <c r="E251" s="288" t="s">
        <v>1</v>
      </c>
      <c r="F251" s="289" t="s">
        <v>214</v>
      </c>
      <c r="G251" s="287"/>
      <c r="H251" s="290">
        <v>0.61699999999999999</v>
      </c>
      <c r="I251" s="291"/>
      <c r="J251" s="287"/>
      <c r="K251" s="287"/>
      <c r="L251" s="292"/>
      <c r="M251" s="293"/>
      <c r="N251" s="294"/>
      <c r="O251" s="294"/>
      <c r="P251" s="294"/>
      <c r="Q251" s="294"/>
      <c r="R251" s="294"/>
      <c r="S251" s="294"/>
      <c r="T251" s="29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96" t="s">
        <v>202</v>
      </c>
      <c r="AU251" s="296" t="s">
        <v>87</v>
      </c>
      <c r="AV251" s="15" t="s">
        <v>200</v>
      </c>
      <c r="AW251" s="15" t="s">
        <v>32</v>
      </c>
      <c r="AX251" s="15" t="s">
        <v>85</v>
      </c>
      <c r="AY251" s="296" t="s">
        <v>193</v>
      </c>
    </row>
    <row r="252" s="12" customFormat="1" ht="22.8" customHeight="1">
      <c r="A252" s="12"/>
      <c r="B252" s="237"/>
      <c r="C252" s="238"/>
      <c r="D252" s="239" t="s">
        <v>77</v>
      </c>
      <c r="E252" s="250" t="s">
        <v>209</v>
      </c>
      <c r="F252" s="250" t="s">
        <v>347</v>
      </c>
      <c r="G252" s="238"/>
      <c r="H252" s="238"/>
      <c r="I252" s="241"/>
      <c r="J252" s="251">
        <f>BK252</f>
        <v>0</v>
      </c>
      <c r="K252" s="238"/>
      <c r="L252" s="242"/>
      <c r="M252" s="243"/>
      <c r="N252" s="244"/>
      <c r="O252" s="244"/>
      <c r="P252" s="245">
        <f>SUM(P253:P320)</f>
        <v>0</v>
      </c>
      <c r="Q252" s="244"/>
      <c r="R252" s="245">
        <f>SUM(R253:R320)</f>
        <v>47.040219019999995</v>
      </c>
      <c r="S252" s="244"/>
      <c r="T252" s="246">
        <f>SUM(T253:T320)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47" t="s">
        <v>85</v>
      </c>
      <c r="AT252" s="248" t="s">
        <v>77</v>
      </c>
      <c r="AU252" s="248" t="s">
        <v>85</v>
      </c>
      <c r="AY252" s="247" t="s">
        <v>193</v>
      </c>
      <c r="BK252" s="249">
        <f>SUM(BK253:BK320)</f>
        <v>0</v>
      </c>
    </row>
    <row r="253" s="2" customFormat="1" ht="24.15" customHeight="1">
      <c r="A253" s="41"/>
      <c r="B253" s="42"/>
      <c r="C253" s="252" t="s">
        <v>348</v>
      </c>
      <c r="D253" s="252" t="s">
        <v>195</v>
      </c>
      <c r="E253" s="253" t="s">
        <v>349</v>
      </c>
      <c r="F253" s="254" t="s">
        <v>350</v>
      </c>
      <c r="G253" s="255" t="s">
        <v>217</v>
      </c>
      <c r="H253" s="256">
        <v>0.75</v>
      </c>
      <c r="I253" s="257"/>
      <c r="J253" s="258">
        <f>ROUND(I253*H253,2)</f>
        <v>0</v>
      </c>
      <c r="K253" s="254" t="s">
        <v>1</v>
      </c>
      <c r="L253" s="44"/>
      <c r="M253" s="259" t="s">
        <v>1</v>
      </c>
      <c r="N253" s="260" t="s">
        <v>43</v>
      </c>
      <c r="O253" s="94"/>
      <c r="P253" s="261">
        <f>O253*H253</f>
        <v>0</v>
      </c>
      <c r="Q253" s="261">
        <v>0</v>
      </c>
      <c r="R253" s="261">
        <f>Q253*H253</f>
        <v>0</v>
      </c>
      <c r="S253" s="261">
        <v>0</v>
      </c>
      <c r="T253" s="262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63" t="s">
        <v>200</v>
      </c>
      <c r="AT253" s="263" t="s">
        <v>195</v>
      </c>
      <c r="AU253" s="263" t="s">
        <v>87</v>
      </c>
      <c r="AY253" s="18" t="s">
        <v>193</v>
      </c>
      <c r="BE253" s="154">
        <f>IF(N253="základní",J253,0)</f>
        <v>0</v>
      </c>
      <c r="BF253" s="154">
        <f>IF(N253="snížená",J253,0)</f>
        <v>0</v>
      </c>
      <c r="BG253" s="154">
        <f>IF(N253="zákl. přenesená",J253,0)</f>
        <v>0</v>
      </c>
      <c r="BH253" s="154">
        <f>IF(N253="sníž. přenesená",J253,0)</f>
        <v>0</v>
      </c>
      <c r="BI253" s="154">
        <f>IF(N253="nulová",J253,0)</f>
        <v>0</v>
      </c>
      <c r="BJ253" s="18" t="s">
        <v>85</v>
      </c>
      <c r="BK253" s="154">
        <f>ROUND(I253*H253,2)</f>
        <v>0</v>
      </c>
      <c r="BL253" s="18" t="s">
        <v>200</v>
      </c>
      <c r="BM253" s="263" t="s">
        <v>351</v>
      </c>
    </row>
    <row r="254" s="14" customFormat="1">
      <c r="A254" s="14"/>
      <c r="B254" s="275"/>
      <c r="C254" s="276"/>
      <c r="D254" s="266" t="s">
        <v>202</v>
      </c>
      <c r="E254" s="277" t="s">
        <v>1</v>
      </c>
      <c r="F254" s="278" t="s">
        <v>352</v>
      </c>
      <c r="G254" s="276"/>
      <c r="H254" s="279">
        <v>0.75</v>
      </c>
      <c r="I254" s="280"/>
      <c r="J254" s="276"/>
      <c r="K254" s="276"/>
      <c r="L254" s="281"/>
      <c r="M254" s="282"/>
      <c r="N254" s="283"/>
      <c r="O254" s="283"/>
      <c r="P254" s="283"/>
      <c r="Q254" s="283"/>
      <c r="R254" s="283"/>
      <c r="S254" s="283"/>
      <c r="T254" s="28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85" t="s">
        <v>202</v>
      </c>
      <c r="AU254" s="285" t="s">
        <v>87</v>
      </c>
      <c r="AV254" s="14" t="s">
        <v>87</v>
      </c>
      <c r="AW254" s="14" t="s">
        <v>32</v>
      </c>
      <c r="AX254" s="14" t="s">
        <v>85</v>
      </c>
      <c r="AY254" s="285" t="s">
        <v>193</v>
      </c>
    </row>
    <row r="255" s="2" customFormat="1" ht="24.15" customHeight="1">
      <c r="A255" s="41"/>
      <c r="B255" s="42"/>
      <c r="C255" s="308" t="s">
        <v>353</v>
      </c>
      <c r="D255" s="308" t="s">
        <v>354</v>
      </c>
      <c r="E255" s="309" t="s">
        <v>355</v>
      </c>
      <c r="F255" s="310" t="s">
        <v>356</v>
      </c>
      <c r="G255" s="311" t="s">
        <v>217</v>
      </c>
      <c r="H255" s="312">
        <v>0.82499999999999996</v>
      </c>
      <c r="I255" s="313"/>
      <c r="J255" s="314">
        <f>ROUND(I255*H255,2)</f>
        <v>0</v>
      </c>
      <c r="K255" s="310" t="s">
        <v>199</v>
      </c>
      <c r="L255" s="315"/>
      <c r="M255" s="316" t="s">
        <v>1</v>
      </c>
      <c r="N255" s="317" t="s">
        <v>43</v>
      </c>
      <c r="O255" s="94"/>
      <c r="P255" s="261">
        <f>O255*H255</f>
        <v>0</v>
      </c>
      <c r="Q255" s="261">
        <v>0.00167</v>
      </c>
      <c r="R255" s="261">
        <f>Q255*H255</f>
        <v>0.0013777500000000001</v>
      </c>
      <c r="S255" s="261">
        <v>0</v>
      </c>
      <c r="T255" s="262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63" t="s">
        <v>242</v>
      </c>
      <c r="AT255" s="263" t="s">
        <v>354</v>
      </c>
      <c r="AU255" s="263" t="s">
        <v>87</v>
      </c>
      <c r="AY255" s="18" t="s">
        <v>193</v>
      </c>
      <c r="BE255" s="154">
        <f>IF(N255="základní",J255,0)</f>
        <v>0</v>
      </c>
      <c r="BF255" s="154">
        <f>IF(N255="snížená",J255,0)</f>
        <v>0</v>
      </c>
      <c r="BG255" s="154">
        <f>IF(N255="zákl. přenesená",J255,0)</f>
        <v>0</v>
      </c>
      <c r="BH255" s="154">
        <f>IF(N255="sníž. přenesená",J255,0)</f>
        <v>0</v>
      </c>
      <c r="BI255" s="154">
        <f>IF(N255="nulová",J255,0)</f>
        <v>0</v>
      </c>
      <c r="BJ255" s="18" t="s">
        <v>85</v>
      </c>
      <c r="BK255" s="154">
        <f>ROUND(I255*H255,2)</f>
        <v>0</v>
      </c>
      <c r="BL255" s="18" t="s">
        <v>200</v>
      </c>
      <c r="BM255" s="263" t="s">
        <v>357</v>
      </c>
    </row>
    <row r="256" s="14" customFormat="1">
      <c r="A256" s="14"/>
      <c r="B256" s="275"/>
      <c r="C256" s="276"/>
      <c r="D256" s="266" t="s">
        <v>202</v>
      </c>
      <c r="E256" s="277" t="s">
        <v>1</v>
      </c>
      <c r="F256" s="278" t="s">
        <v>352</v>
      </c>
      <c r="G256" s="276"/>
      <c r="H256" s="279">
        <v>0.75</v>
      </c>
      <c r="I256" s="280"/>
      <c r="J256" s="276"/>
      <c r="K256" s="276"/>
      <c r="L256" s="281"/>
      <c r="M256" s="282"/>
      <c r="N256" s="283"/>
      <c r="O256" s="283"/>
      <c r="P256" s="283"/>
      <c r="Q256" s="283"/>
      <c r="R256" s="283"/>
      <c r="S256" s="283"/>
      <c r="T256" s="28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85" t="s">
        <v>202</v>
      </c>
      <c r="AU256" s="285" t="s">
        <v>87</v>
      </c>
      <c r="AV256" s="14" t="s">
        <v>87</v>
      </c>
      <c r="AW256" s="14" t="s">
        <v>32</v>
      </c>
      <c r="AX256" s="14" t="s">
        <v>85</v>
      </c>
      <c r="AY256" s="285" t="s">
        <v>193</v>
      </c>
    </row>
    <row r="257" s="14" customFormat="1">
      <c r="A257" s="14"/>
      <c r="B257" s="275"/>
      <c r="C257" s="276"/>
      <c r="D257" s="266" t="s">
        <v>202</v>
      </c>
      <c r="E257" s="276"/>
      <c r="F257" s="278" t="s">
        <v>358</v>
      </c>
      <c r="G257" s="276"/>
      <c r="H257" s="279">
        <v>0.82499999999999996</v>
      </c>
      <c r="I257" s="280"/>
      <c r="J257" s="276"/>
      <c r="K257" s="276"/>
      <c r="L257" s="281"/>
      <c r="M257" s="282"/>
      <c r="N257" s="283"/>
      <c r="O257" s="283"/>
      <c r="P257" s="283"/>
      <c r="Q257" s="283"/>
      <c r="R257" s="283"/>
      <c r="S257" s="283"/>
      <c r="T257" s="28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85" t="s">
        <v>202</v>
      </c>
      <c r="AU257" s="285" t="s">
        <v>87</v>
      </c>
      <c r="AV257" s="14" t="s">
        <v>87</v>
      </c>
      <c r="AW257" s="14" t="s">
        <v>4</v>
      </c>
      <c r="AX257" s="14" t="s">
        <v>85</v>
      </c>
      <c r="AY257" s="285" t="s">
        <v>193</v>
      </c>
    </row>
    <row r="258" s="2" customFormat="1" ht="24.15" customHeight="1">
      <c r="A258" s="41"/>
      <c r="B258" s="42"/>
      <c r="C258" s="252" t="s">
        <v>359</v>
      </c>
      <c r="D258" s="252" t="s">
        <v>195</v>
      </c>
      <c r="E258" s="253" t="s">
        <v>360</v>
      </c>
      <c r="F258" s="254" t="s">
        <v>361</v>
      </c>
      <c r="G258" s="255" t="s">
        <v>223</v>
      </c>
      <c r="H258" s="256">
        <v>1.9079999999999999</v>
      </c>
      <c r="I258" s="257"/>
      <c r="J258" s="258">
        <f>ROUND(I258*H258,2)</f>
        <v>0</v>
      </c>
      <c r="K258" s="254" t="s">
        <v>199</v>
      </c>
      <c r="L258" s="44"/>
      <c r="M258" s="259" t="s">
        <v>1</v>
      </c>
      <c r="N258" s="260" t="s">
        <v>43</v>
      </c>
      <c r="O258" s="94"/>
      <c r="P258" s="261">
        <f>O258*H258</f>
        <v>0</v>
      </c>
      <c r="Q258" s="261">
        <v>2.1240000000000001</v>
      </c>
      <c r="R258" s="261">
        <f>Q258*H258</f>
        <v>4.0525919999999998</v>
      </c>
      <c r="S258" s="261">
        <v>0</v>
      </c>
      <c r="T258" s="262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63" t="s">
        <v>200</v>
      </c>
      <c r="AT258" s="263" t="s">
        <v>195</v>
      </c>
      <c r="AU258" s="263" t="s">
        <v>87</v>
      </c>
      <c r="AY258" s="18" t="s">
        <v>193</v>
      </c>
      <c r="BE258" s="154">
        <f>IF(N258="základní",J258,0)</f>
        <v>0</v>
      </c>
      <c r="BF258" s="154">
        <f>IF(N258="snížená",J258,0)</f>
        <v>0</v>
      </c>
      <c r="BG258" s="154">
        <f>IF(N258="zákl. přenesená",J258,0)</f>
        <v>0</v>
      </c>
      <c r="BH258" s="154">
        <f>IF(N258="sníž. přenesená",J258,0)</f>
        <v>0</v>
      </c>
      <c r="BI258" s="154">
        <f>IF(N258="nulová",J258,0)</f>
        <v>0</v>
      </c>
      <c r="BJ258" s="18" t="s">
        <v>85</v>
      </c>
      <c r="BK258" s="154">
        <f>ROUND(I258*H258,2)</f>
        <v>0</v>
      </c>
      <c r="BL258" s="18" t="s">
        <v>200</v>
      </c>
      <c r="BM258" s="263" t="s">
        <v>362</v>
      </c>
    </row>
    <row r="259" s="13" customFormat="1">
      <c r="A259" s="13"/>
      <c r="B259" s="264"/>
      <c r="C259" s="265"/>
      <c r="D259" s="266" t="s">
        <v>202</v>
      </c>
      <c r="E259" s="267" t="s">
        <v>1</v>
      </c>
      <c r="F259" s="268" t="s">
        <v>363</v>
      </c>
      <c r="G259" s="265"/>
      <c r="H259" s="267" t="s">
        <v>1</v>
      </c>
      <c r="I259" s="269"/>
      <c r="J259" s="265"/>
      <c r="K259" s="265"/>
      <c r="L259" s="270"/>
      <c r="M259" s="271"/>
      <c r="N259" s="272"/>
      <c r="O259" s="272"/>
      <c r="P259" s="272"/>
      <c r="Q259" s="272"/>
      <c r="R259" s="272"/>
      <c r="S259" s="272"/>
      <c r="T259" s="27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74" t="s">
        <v>202</v>
      </c>
      <c r="AU259" s="274" t="s">
        <v>87</v>
      </c>
      <c r="AV259" s="13" t="s">
        <v>85</v>
      </c>
      <c r="AW259" s="13" t="s">
        <v>32</v>
      </c>
      <c r="AX259" s="13" t="s">
        <v>78</v>
      </c>
      <c r="AY259" s="274" t="s">
        <v>193</v>
      </c>
    </row>
    <row r="260" s="14" customFormat="1">
      <c r="A260" s="14"/>
      <c r="B260" s="275"/>
      <c r="C260" s="276"/>
      <c r="D260" s="266" t="s">
        <v>202</v>
      </c>
      <c r="E260" s="277" t="s">
        <v>1</v>
      </c>
      <c r="F260" s="278" t="s">
        <v>364</v>
      </c>
      <c r="G260" s="276"/>
      <c r="H260" s="279">
        <v>1.4510000000000001</v>
      </c>
      <c r="I260" s="280"/>
      <c r="J260" s="276"/>
      <c r="K260" s="276"/>
      <c r="L260" s="281"/>
      <c r="M260" s="282"/>
      <c r="N260" s="283"/>
      <c r="O260" s="283"/>
      <c r="P260" s="283"/>
      <c r="Q260" s="283"/>
      <c r="R260" s="283"/>
      <c r="S260" s="283"/>
      <c r="T260" s="28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85" t="s">
        <v>202</v>
      </c>
      <c r="AU260" s="285" t="s">
        <v>87</v>
      </c>
      <c r="AV260" s="14" t="s">
        <v>87</v>
      </c>
      <c r="AW260" s="14" t="s">
        <v>32</v>
      </c>
      <c r="AX260" s="14" t="s">
        <v>78</v>
      </c>
      <c r="AY260" s="285" t="s">
        <v>193</v>
      </c>
    </row>
    <row r="261" s="14" customFormat="1">
      <c r="A261" s="14"/>
      <c r="B261" s="275"/>
      <c r="C261" s="276"/>
      <c r="D261" s="266" t="s">
        <v>202</v>
      </c>
      <c r="E261" s="277" t="s">
        <v>1</v>
      </c>
      <c r="F261" s="278" t="s">
        <v>365</v>
      </c>
      <c r="G261" s="276"/>
      <c r="H261" s="279">
        <v>-0.41499999999999998</v>
      </c>
      <c r="I261" s="280"/>
      <c r="J261" s="276"/>
      <c r="K261" s="276"/>
      <c r="L261" s="281"/>
      <c r="M261" s="282"/>
      <c r="N261" s="283"/>
      <c r="O261" s="283"/>
      <c r="P261" s="283"/>
      <c r="Q261" s="283"/>
      <c r="R261" s="283"/>
      <c r="S261" s="283"/>
      <c r="T261" s="28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85" t="s">
        <v>202</v>
      </c>
      <c r="AU261" s="285" t="s">
        <v>87</v>
      </c>
      <c r="AV261" s="14" t="s">
        <v>87</v>
      </c>
      <c r="AW261" s="14" t="s">
        <v>32</v>
      </c>
      <c r="AX261" s="14" t="s">
        <v>78</v>
      </c>
      <c r="AY261" s="285" t="s">
        <v>193</v>
      </c>
    </row>
    <row r="262" s="14" customFormat="1">
      <c r="A262" s="14"/>
      <c r="B262" s="275"/>
      <c r="C262" s="276"/>
      <c r="D262" s="266" t="s">
        <v>202</v>
      </c>
      <c r="E262" s="277" t="s">
        <v>1</v>
      </c>
      <c r="F262" s="278" t="s">
        <v>366</v>
      </c>
      <c r="G262" s="276"/>
      <c r="H262" s="279">
        <v>1.331</v>
      </c>
      <c r="I262" s="280"/>
      <c r="J262" s="276"/>
      <c r="K262" s="276"/>
      <c r="L262" s="281"/>
      <c r="M262" s="282"/>
      <c r="N262" s="283"/>
      <c r="O262" s="283"/>
      <c r="P262" s="283"/>
      <c r="Q262" s="283"/>
      <c r="R262" s="283"/>
      <c r="S262" s="283"/>
      <c r="T262" s="28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85" t="s">
        <v>202</v>
      </c>
      <c r="AU262" s="285" t="s">
        <v>87</v>
      </c>
      <c r="AV262" s="14" t="s">
        <v>87</v>
      </c>
      <c r="AW262" s="14" t="s">
        <v>32</v>
      </c>
      <c r="AX262" s="14" t="s">
        <v>78</v>
      </c>
      <c r="AY262" s="285" t="s">
        <v>193</v>
      </c>
    </row>
    <row r="263" s="14" customFormat="1">
      <c r="A263" s="14"/>
      <c r="B263" s="275"/>
      <c r="C263" s="276"/>
      <c r="D263" s="266" t="s">
        <v>202</v>
      </c>
      <c r="E263" s="277" t="s">
        <v>1</v>
      </c>
      <c r="F263" s="278" t="s">
        <v>367</v>
      </c>
      <c r="G263" s="276"/>
      <c r="H263" s="279">
        <v>-0.45900000000000002</v>
      </c>
      <c r="I263" s="280"/>
      <c r="J263" s="276"/>
      <c r="K263" s="276"/>
      <c r="L263" s="281"/>
      <c r="M263" s="282"/>
      <c r="N263" s="283"/>
      <c r="O263" s="283"/>
      <c r="P263" s="283"/>
      <c r="Q263" s="283"/>
      <c r="R263" s="283"/>
      <c r="S263" s="283"/>
      <c r="T263" s="28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85" t="s">
        <v>202</v>
      </c>
      <c r="AU263" s="285" t="s">
        <v>87</v>
      </c>
      <c r="AV263" s="14" t="s">
        <v>87</v>
      </c>
      <c r="AW263" s="14" t="s">
        <v>32</v>
      </c>
      <c r="AX263" s="14" t="s">
        <v>78</v>
      </c>
      <c r="AY263" s="285" t="s">
        <v>193</v>
      </c>
    </row>
    <row r="264" s="15" customFormat="1">
      <c r="A264" s="15"/>
      <c r="B264" s="286"/>
      <c r="C264" s="287"/>
      <c r="D264" s="266" t="s">
        <v>202</v>
      </c>
      <c r="E264" s="288" t="s">
        <v>1</v>
      </c>
      <c r="F264" s="289" t="s">
        <v>214</v>
      </c>
      <c r="G264" s="287"/>
      <c r="H264" s="290">
        <v>1.9079999999999999</v>
      </c>
      <c r="I264" s="291"/>
      <c r="J264" s="287"/>
      <c r="K264" s="287"/>
      <c r="L264" s="292"/>
      <c r="M264" s="293"/>
      <c r="N264" s="294"/>
      <c r="O264" s="294"/>
      <c r="P264" s="294"/>
      <c r="Q264" s="294"/>
      <c r="R264" s="294"/>
      <c r="S264" s="294"/>
      <c r="T264" s="29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96" t="s">
        <v>202</v>
      </c>
      <c r="AU264" s="296" t="s">
        <v>87</v>
      </c>
      <c r="AV264" s="15" t="s">
        <v>200</v>
      </c>
      <c r="AW264" s="15" t="s">
        <v>32</v>
      </c>
      <c r="AX264" s="15" t="s">
        <v>85</v>
      </c>
      <c r="AY264" s="296" t="s">
        <v>193</v>
      </c>
    </row>
    <row r="265" s="2" customFormat="1" ht="24.15" customHeight="1">
      <c r="A265" s="41"/>
      <c r="B265" s="42"/>
      <c r="C265" s="252" t="s">
        <v>368</v>
      </c>
      <c r="D265" s="252" t="s">
        <v>195</v>
      </c>
      <c r="E265" s="253" t="s">
        <v>369</v>
      </c>
      <c r="F265" s="254" t="s">
        <v>370</v>
      </c>
      <c r="G265" s="255" t="s">
        <v>198</v>
      </c>
      <c r="H265" s="256">
        <v>49.725000000000001</v>
      </c>
      <c r="I265" s="257"/>
      <c r="J265" s="258">
        <f>ROUND(I265*H265,2)</f>
        <v>0</v>
      </c>
      <c r="K265" s="254" t="s">
        <v>199</v>
      </c>
      <c r="L265" s="44"/>
      <c r="M265" s="259" t="s">
        <v>1</v>
      </c>
      <c r="N265" s="260" t="s">
        <v>43</v>
      </c>
      <c r="O265" s="94"/>
      <c r="P265" s="261">
        <f>O265*H265</f>
        <v>0</v>
      </c>
      <c r="Q265" s="261">
        <v>0.39546999999999999</v>
      </c>
      <c r="R265" s="261">
        <f>Q265*H265</f>
        <v>19.664745750000002</v>
      </c>
      <c r="S265" s="261">
        <v>0</v>
      </c>
      <c r="T265" s="262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63" t="s">
        <v>200</v>
      </c>
      <c r="AT265" s="263" t="s">
        <v>195</v>
      </c>
      <c r="AU265" s="263" t="s">
        <v>87</v>
      </c>
      <c r="AY265" s="18" t="s">
        <v>193</v>
      </c>
      <c r="BE265" s="154">
        <f>IF(N265="základní",J265,0)</f>
        <v>0</v>
      </c>
      <c r="BF265" s="154">
        <f>IF(N265="snížená",J265,0)</f>
        <v>0</v>
      </c>
      <c r="BG265" s="154">
        <f>IF(N265="zákl. přenesená",J265,0)</f>
        <v>0</v>
      </c>
      <c r="BH265" s="154">
        <f>IF(N265="sníž. přenesená",J265,0)</f>
        <v>0</v>
      </c>
      <c r="BI265" s="154">
        <f>IF(N265="nulová",J265,0)</f>
        <v>0</v>
      </c>
      <c r="BJ265" s="18" t="s">
        <v>85</v>
      </c>
      <c r="BK265" s="154">
        <f>ROUND(I265*H265,2)</f>
        <v>0</v>
      </c>
      <c r="BL265" s="18" t="s">
        <v>200</v>
      </c>
      <c r="BM265" s="263" t="s">
        <v>371</v>
      </c>
    </row>
    <row r="266" s="14" customFormat="1">
      <c r="A266" s="14"/>
      <c r="B266" s="275"/>
      <c r="C266" s="276"/>
      <c r="D266" s="266" t="s">
        <v>202</v>
      </c>
      <c r="E266" s="277" t="s">
        <v>1</v>
      </c>
      <c r="F266" s="278" t="s">
        <v>372</v>
      </c>
      <c r="G266" s="276"/>
      <c r="H266" s="279">
        <v>49.725000000000001</v>
      </c>
      <c r="I266" s="280"/>
      <c r="J266" s="276"/>
      <c r="K266" s="276"/>
      <c r="L266" s="281"/>
      <c r="M266" s="282"/>
      <c r="N266" s="283"/>
      <c r="O266" s="283"/>
      <c r="P266" s="283"/>
      <c r="Q266" s="283"/>
      <c r="R266" s="283"/>
      <c r="S266" s="283"/>
      <c r="T266" s="28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85" t="s">
        <v>202</v>
      </c>
      <c r="AU266" s="285" t="s">
        <v>87</v>
      </c>
      <c r="AV266" s="14" t="s">
        <v>87</v>
      </c>
      <c r="AW266" s="14" t="s">
        <v>32</v>
      </c>
      <c r="AX266" s="14" t="s">
        <v>85</v>
      </c>
      <c r="AY266" s="285" t="s">
        <v>193</v>
      </c>
    </row>
    <row r="267" s="2" customFormat="1" ht="24.15" customHeight="1">
      <c r="A267" s="41"/>
      <c r="B267" s="42"/>
      <c r="C267" s="252" t="s">
        <v>373</v>
      </c>
      <c r="D267" s="252" t="s">
        <v>195</v>
      </c>
      <c r="E267" s="253" t="s">
        <v>374</v>
      </c>
      <c r="F267" s="254" t="s">
        <v>375</v>
      </c>
      <c r="G267" s="255" t="s">
        <v>217</v>
      </c>
      <c r="H267" s="256">
        <v>15.300000000000001</v>
      </c>
      <c r="I267" s="257"/>
      <c r="J267" s="258">
        <f>ROUND(I267*H267,2)</f>
        <v>0</v>
      </c>
      <c r="K267" s="254" t="s">
        <v>199</v>
      </c>
      <c r="L267" s="44"/>
      <c r="M267" s="259" t="s">
        <v>1</v>
      </c>
      <c r="N267" s="260" t="s">
        <v>43</v>
      </c>
      <c r="O267" s="94"/>
      <c r="P267" s="261">
        <f>O267*H267</f>
        <v>0</v>
      </c>
      <c r="Q267" s="261">
        <v>0.038019999999999998</v>
      </c>
      <c r="R267" s="261">
        <f>Q267*H267</f>
        <v>0.58170599999999995</v>
      </c>
      <c r="S267" s="261">
        <v>0</v>
      </c>
      <c r="T267" s="262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63" t="s">
        <v>200</v>
      </c>
      <c r="AT267" s="263" t="s">
        <v>195</v>
      </c>
      <c r="AU267" s="263" t="s">
        <v>87</v>
      </c>
      <c r="AY267" s="18" t="s">
        <v>193</v>
      </c>
      <c r="BE267" s="154">
        <f>IF(N267="základní",J267,0)</f>
        <v>0</v>
      </c>
      <c r="BF267" s="154">
        <f>IF(N267="snížená",J267,0)</f>
        <v>0</v>
      </c>
      <c r="BG267" s="154">
        <f>IF(N267="zákl. přenesená",J267,0)</f>
        <v>0</v>
      </c>
      <c r="BH267" s="154">
        <f>IF(N267="sníž. přenesená",J267,0)</f>
        <v>0</v>
      </c>
      <c r="BI267" s="154">
        <f>IF(N267="nulová",J267,0)</f>
        <v>0</v>
      </c>
      <c r="BJ267" s="18" t="s">
        <v>85</v>
      </c>
      <c r="BK267" s="154">
        <f>ROUND(I267*H267,2)</f>
        <v>0</v>
      </c>
      <c r="BL267" s="18" t="s">
        <v>200</v>
      </c>
      <c r="BM267" s="263" t="s">
        <v>376</v>
      </c>
    </row>
    <row r="268" s="14" customFormat="1">
      <c r="A268" s="14"/>
      <c r="B268" s="275"/>
      <c r="C268" s="276"/>
      <c r="D268" s="266" t="s">
        <v>202</v>
      </c>
      <c r="E268" s="277" t="s">
        <v>1</v>
      </c>
      <c r="F268" s="278" t="s">
        <v>377</v>
      </c>
      <c r="G268" s="276"/>
      <c r="H268" s="279">
        <v>15.300000000000001</v>
      </c>
      <c r="I268" s="280"/>
      <c r="J268" s="276"/>
      <c r="K268" s="276"/>
      <c r="L268" s="281"/>
      <c r="M268" s="282"/>
      <c r="N268" s="283"/>
      <c r="O268" s="283"/>
      <c r="P268" s="283"/>
      <c r="Q268" s="283"/>
      <c r="R268" s="283"/>
      <c r="S268" s="283"/>
      <c r="T268" s="28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85" t="s">
        <v>202</v>
      </c>
      <c r="AU268" s="285" t="s">
        <v>87</v>
      </c>
      <c r="AV268" s="14" t="s">
        <v>87</v>
      </c>
      <c r="AW268" s="14" t="s">
        <v>32</v>
      </c>
      <c r="AX268" s="14" t="s">
        <v>85</v>
      </c>
      <c r="AY268" s="285" t="s">
        <v>193</v>
      </c>
    </row>
    <row r="269" s="2" customFormat="1" ht="16.5" customHeight="1">
      <c r="A269" s="41"/>
      <c r="B269" s="42"/>
      <c r="C269" s="252" t="s">
        <v>378</v>
      </c>
      <c r="D269" s="252" t="s">
        <v>195</v>
      </c>
      <c r="E269" s="253" t="s">
        <v>379</v>
      </c>
      <c r="F269" s="254" t="s">
        <v>380</v>
      </c>
      <c r="G269" s="255" t="s">
        <v>223</v>
      </c>
      <c r="H269" s="256">
        <v>3.798</v>
      </c>
      <c r="I269" s="257"/>
      <c r="J269" s="258">
        <f>ROUND(I269*H269,2)</f>
        <v>0</v>
      </c>
      <c r="K269" s="254" t="s">
        <v>199</v>
      </c>
      <c r="L269" s="44"/>
      <c r="M269" s="259" t="s">
        <v>1</v>
      </c>
      <c r="N269" s="260" t="s">
        <v>43</v>
      </c>
      <c r="O269" s="94"/>
      <c r="P269" s="261">
        <f>O269*H269</f>
        <v>0</v>
      </c>
      <c r="Q269" s="261">
        <v>2.5018699999999998</v>
      </c>
      <c r="R269" s="261">
        <f>Q269*H269</f>
        <v>9.5021022599999991</v>
      </c>
      <c r="S269" s="261">
        <v>0</v>
      </c>
      <c r="T269" s="262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63" t="s">
        <v>200</v>
      </c>
      <c r="AT269" s="263" t="s">
        <v>195</v>
      </c>
      <c r="AU269" s="263" t="s">
        <v>87</v>
      </c>
      <c r="AY269" s="18" t="s">
        <v>193</v>
      </c>
      <c r="BE269" s="154">
        <f>IF(N269="základní",J269,0)</f>
        <v>0</v>
      </c>
      <c r="BF269" s="154">
        <f>IF(N269="snížená",J269,0)</f>
        <v>0</v>
      </c>
      <c r="BG269" s="154">
        <f>IF(N269="zákl. přenesená",J269,0)</f>
        <v>0</v>
      </c>
      <c r="BH269" s="154">
        <f>IF(N269="sníž. přenesená",J269,0)</f>
        <v>0</v>
      </c>
      <c r="BI269" s="154">
        <f>IF(N269="nulová",J269,0)</f>
        <v>0</v>
      </c>
      <c r="BJ269" s="18" t="s">
        <v>85</v>
      </c>
      <c r="BK269" s="154">
        <f>ROUND(I269*H269,2)</f>
        <v>0</v>
      </c>
      <c r="BL269" s="18" t="s">
        <v>200</v>
      </c>
      <c r="BM269" s="263" t="s">
        <v>381</v>
      </c>
    </row>
    <row r="270" s="14" customFormat="1">
      <c r="A270" s="14"/>
      <c r="B270" s="275"/>
      <c r="C270" s="276"/>
      <c r="D270" s="266" t="s">
        <v>202</v>
      </c>
      <c r="E270" s="277" t="s">
        <v>1</v>
      </c>
      <c r="F270" s="278" t="s">
        <v>382</v>
      </c>
      <c r="G270" s="276"/>
      <c r="H270" s="279">
        <v>7.2000000000000002</v>
      </c>
      <c r="I270" s="280"/>
      <c r="J270" s="276"/>
      <c r="K270" s="276"/>
      <c r="L270" s="281"/>
      <c r="M270" s="282"/>
      <c r="N270" s="283"/>
      <c r="O270" s="283"/>
      <c r="P270" s="283"/>
      <c r="Q270" s="283"/>
      <c r="R270" s="283"/>
      <c r="S270" s="283"/>
      <c r="T270" s="28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85" t="s">
        <v>202</v>
      </c>
      <c r="AU270" s="285" t="s">
        <v>87</v>
      </c>
      <c r="AV270" s="14" t="s">
        <v>87</v>
      </c>
      <c r="AW270" s="14" t="s">
        <v>32</v>
      </c>
      <c r="AX270" s="14" t="s">
        <v>78</v>
      </c>
      <c r="AY270" s="285" t="s">
        <v>193</v>
      </c>
    </row>
    <row r="271" s="14" customFormat="1">
      <c r="A271" s="14"/>
      <c r="B271" s="275"/>
      <c r="C271" s="276"/>
      <c r="D271" s="266" t="s">
        <v>202</v>
      </c>
      <c r="E271" s="277" t="s">
        <v>1</v>
      </c>
      <c r="F271" s="278" t="s">
        <v>383</v>
      </c>
      <c r="G271" s="276"/>
      <c r="H271" s="279">
        <v>-3.4020000000000001</v>
      </c>
      <c r="I271" s="280"/>
      <c r="J271" s="276"/>
      <c r="K271" s="276"/>
      <c r="L271" s="281"/>
      <c r="M271" s="282"/>
      <c r="N271" s="283"/>
      <c r="O271" s="283"/>
      <c r="P271" s="283"/>
      <c r="Q271" s="283"/>
      <c r="R271" s="283"/>
      <c r="S271" s="283"/>
      <c r="T271" s="28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85" t="s">
        <v>202</v>
      </c>
      <c r="AU271" s="285" t="s">
        <v>87</v>
      </c>
      <c r="AV271" s="14" t="s">
        <v>87</v>
      </c>
      <c r="AW271" s="14" t="s">
        <v>32</v>
      </c>
      <c r="AX271" s="14" t="s">
        <v>78</v>
      </c>
      <c r="AY271" s="285" t="s">
        <v>193</v>
      </c>
    </row>
    <row r="272" s="15" customFormat="1">
      <c r="A272" s="15"/>
      <c r="B272" s="286"/>
      <c r="C272" s="287"/>
      <c r="D272" s="266" t="s">
        <v>202</v>
      </c>
      <c r="E272" s="288" t="s">
        <v>1</v>
      </c>
      <c r="F272" s="289" t="s">
        <v>214</v>
      </c>
      <c r="G272" s="287"/>
      <c r="H272" s="290">
        <v>3.798</v>
      </c>
      <c r="I272" s="291"/>
      <c r="J272" s="287"/>
      <c r="K272" s="287"/>
      <c r="L272" s="292"/>
      <c r="M272" s="293"/>
      <c r="N272" s="294"/>
      <c r="O272" s="294"/>
      <c r="P272" s="294"/>
      <c r="Q272" s="294"/>
      <c r="R272" s="294"/>
      <c r="S272" s="294"/>
      <c r="T272" s="29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96" t="s">
        <v>202</v>
      </c>
      <c r="AU272" s="296" t="s">
        <v>87</v>
      </c>
      <c r="AV272" s="15" t="s">
        <v>200</v>
      </c>
      <c r="AW272" s="15" t="s">
        <v>32</v>
      </c>
      <c r="AX272" s="15" t="s">
        <v>85</v>
      </c>
      <c r="AY272" s="296" t="s">
        <v>193</v>
      </c>
    </row>
    <row r="273" s="2" customFormat="1" ht="24.15" customHeight="1">
      <c r="A273" s="41"/>
      <c r="B273" s="42"/>
      <c r="C273" s="252" t="s">
        <v>384</v>
      </c>
      <c r="D273" s="252" t="s">
        <v>195</v>
      </c>
      <c r="E273" s="253" t="s">
        <v>385</v>
      </c>
      <c r="F273" s="254" t="s">
        <v>386</v>
      </c>
      <c r="G273" s="255" t="s">
        <v>198</v>
      </c>
      <c r="H273" s="256">
        <v>76.260000000000005</v>
      </c>
      <c r="I273" s="257"/>
      <c r="J273" s="258">
        <f>ROUND(I273*H273,2)</f>
        <v>0</v>
      </c>
      <c r="K273" s="254" t="s">
        <v>199</v>
      </c>
      <c r="L273" s="44"/>
      <c r="M273" s="259" t="s">
        <v>1</v>
      </c>
      <c r="N273" s="260" t="s">
        <v>43</v>
      </c>
      <c r="O273" s="94"/>
      <c r="P273" s="261">
        <f>O273*H273</f>
        <v>0</v>
      </c>
      <c r="Q273" s="261">
        <v>0.0027499999999999998</v>
      </c>
      <c r="R273" s="261">
        <f>Q273*H273</f>
        <v>0.20971500000000001</v>
      </c>
      <c r="S273" s="261">
        <v>0</v>
      </c>
      <c r="T273" s="262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63" t="s">
        <v>200</v>
      </c>
      <c r="AT273" s="263" t="s">
        <v>195</v>
      </c>
      <c r="AU273" s="263" t="s">
        <v>87</v>
      </c>
      <c r="AY273" s="18" t="s">
        <v>193</v>
      </c>
      <c r="BE273" s="154">
        <f>IF(N273="základní",J273,0)</f>
        <v>0</v>
      </c>
      <c r="BF273" s="154">
        <f>IF(N273="snížená",J273,0)</f>
        <v>0</v>
      </c>
      <c r="BG273" s="154">
        <f>IF(N273="zákl. přenesená",J273,0)</f>
        <v>0</v>
      </c>
      <c r="BH273" s="154">
        <f>IF(N273="sníž. přenesená",J273,0)</f>
        <v>0</v>
      </c>
      <c r="BI273" s="154">
        <f>IF(N273="nulová",J273,0)</f>
        <v>0</v>
      </c>
      <c r="BJ273" s="18" t="s">
        <v>85</v>
      </c>
      <c r="BK273" s="154">
        <f>ROUND(I273*H273,2)</f>
        <v>0</v>
      </c>
      <c r="BL273" s="18" t="s">
        <v>200</v>
      </c>
      <c r="BM273" s="263" t="s">
        <v>387</v>
      </c>
    </row>
    <row r="274" s="14" customFormat="1">
      <c r="A274" s="14"/>
      <c r="B274" s="275"/>
      <c r="C274" s="276"/>
      <c r="D274" s="266" t="s">
        <v>202</v>
      </c>
      <c r="E274" s="277" t="s">
        <v>1</v>
      </c>
      <c r="F274" s="278" t="s">
        <v>388</v>
      </c>
      <c r="G274" s="276"/>
      <c r="H274" s="279">
        <v>73.920000000000002</v>
      </c>
      <c r="I274" s="280"/>
      <c r="J274" s="276"/>
      <c r="K274" s="276"/>
      <c r="L274" s="281"/>
      <c r="M274" s="282"/>
      <c r="N274" s="283"/>
      <c r="O274" s="283"/>
      <c r="P274" s="283"/>
      <c r="Q274" s="283"/>
      <c r="R274" s="283"/>
      <c r="S274" s="283"/>
      <c r="T274" s="28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85" t="s">
        <v>202</v>
      </c>
      <c r="AU274" s="285" t="s">
        <v>87</v>
      </c>
      <c r="AV274" s="14" t="s">
        <v>87</v>
      </c>
      <c r="AW274" s="14" t="s">
        <v>32</v>
      </c>
      <c r="AX274" s="14" t="s">
        <v>78</v>
      </c>
      <c r="AY274" s="285" t="s">
        <v>193</v>
      </c>
    </row>
    <row r="275" s="14" customFormat="1">
      <c r="A275" s="14"/>
      <c r="B275" s="275"/>
      <c r="C275" s="276"/>
      <c r="D275" s="266" t="s">
        <v>202</v>
      </c>
      <c r="E275" s="277" t="s">
        <v>1</v>
      </c>
      <c r="F275" s="278" t="s">
        <v>389</v>
      </c>
      <c r="G275" s="276"/>
      <c r="H275" s="279">
        <v>2.3399999999999999</v>
      </c>
      <c r="I275" s="280"/>
      <c r="J275" s="276"/>
      <c r="K275" s="276"/>
      <c r="L275" s="281"/>
      <c r="M275" s="282"/>
      <c r="N275" s="283"/>
      <c r="O275" s="283"/>
      <c r="P275" s="283"/>
      <c r="Q275" s="283"/>
      <c r="R275" s="283"/>
      <c r="S275" s="283"/>
      <c r="T275" s="28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85" t="s">
        <v>202</v>
      </c>
      <c r="AU275" s="285" t="s">
        <v>87</v>
      </c>
      <c r="AV275" s="14" t="s">
        <v>87</v>
      </c>
      <c r="AW275" s="14" t="s">
        <v>32</v>
      </c>
      <c r="AX275" s="14" t="s">
        <v>78</v>
      </c>
      <c r="AY275" s="285" t="s">
        <v>193</v>
      </c>
    </row>
    <row r="276" s="15" customFormat="1">
      <c r="A276" s="15"/>
      <c r="B276" s="286"/>
      <c r="C276" s="287"/>
      <c r="D276" s="266" t="s">
        <v>202</v>
      </c>
      <c r="E276" s="288" t="s">
        <v>1</v>
      </c>
      <c r="F276" s="289" t="s">
        <v>214</v>
      </c>
      <c r="G276" s="287"/>
      <c r="H276" s="290">
        <v>76.260000000000005</v>
      </c>
      <c r="I276" s="291"/>
      <c r="J276" s="287"/>
      <c r="K276" s="287"/>
      <c r="L276" s="292"/>
      <c r="M276" s="293"/>
      <c r="N276" s="294"/>
      <c r="O276" s="294"/>
      <c r="P276" s="294"/>
      <c r="Q276" s="294"/>
      <c r="R276" s="294"/>
      <c r="S276" s="294"/>
      <c r="T276" s="29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96" t="s">
        <v>202</v>
      </c>
      <c r="AU276" s="296" t="s">
        <v>87</v>
      </c>
      <c r="AV276" s="15" t="s">
        <v>200</v>
      </c>
      <c r="AW276" s="15" t="s">
        <v>32</v>
      </c>
      <c r="AX276" s="15" t="s">
        <v>85</v>
      </c>
      <c r="AY276" s="296" t="s">
        <v>193</v>
      </c>
    </row>
    <row r="277" s="2" customFormat="1" ht="24.15" customHeight="1">
      <c r="A277" s="41"/>
      <c r="B277" s="42"/>
      <c r="C277" s="252" t="s">
        <v>390</v>
      </c>
      <c r="D277" s="252" t="s">
        <v>195</v>
      </c>
      <c r="E277" s="253" t="s">
        <v>391</v>
      </c>
      <c r="F277" s="254" t="s">
        <v>392</v>
      </c>
      <c r="G277" s="255" t="s">
        <v>198</v>
      </c>
      <c r="H277" s="256">
        <v>76.260000000000005</v>
      </c>
      <c r="I277" s="257"/>
      <c r="J277" s="258">
        <f>ROUND(I277*H277,2)</f>
        <v>0</v>
      </c>
      <c r="K277" s="254" t="s">
        <v>199</v>
      </c>
      <c r="L277" s="44"/>
      <c r="M277" s="259" t="s">
        <v>1</v>
      </c>
      <c r="N277" s="260" t="s">
        <v>43</v>
      </c>
      <c r="O277" s="94"/>
      <c r="P277" s="261">
        <f>O277*H277</f>
        <v>0</v>
      </c>
      <c r="Q277" s="261">
        <v>0</v>
      </c>
      <c r="R277" s="261">
        <f>Q277*H277</f>
        <v>0</v>
      </c>
      <c r="S277" s="261">
        <v>0</v>
      </c>
      <c r="T277" s="262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63" t="s">
        <v>200</v>
      </c>
      <c r="AT277" s="263" t="s">
        <v>195</v>
      </c>
      <c r="AU277" s="263" t="s">
        <v>87</v>
      </c>
      <c r="AY277" s="18" t="s">
        <v>193</v>
      </c>
      <c r="BE277" s="154">
        <f>IF(N277="základní",J277,0)</f>
        <v>0</v>
      </c>
      <c r="BF277" s="154">
        <f>IF(N277="snížená",J277,0)</f>
        <v>0</v>
      </c>
      <c r="BG277" s="154">
        <f>IF(N277="zákl. přenesená",J277,0)</f>
        <v>0</v>
      </c>
      <c r="BH277" s="154">
        <f>IF(N277="sníž. přenesená",J277,0)</f>
        <v>0</v>
      </c>
      <c r="BI277" s="154">
        <f>IF(N277="nulová",J277,0)</f>
        <v>0</v>
      </c>
      <c r="BJ277" s="18" t="s">
        <v>85</v>
      </c>
      <c r="BK277" s="154">
        <f>ROUND(I277*H277,2)</f>
        <v>0</v>
      </c>
      <c r="BL277" s="18" t="s">
        <v>200</v>
      </c>
      <c r="BM277" s="263" t="s">
        <v>393</v>
      </c>
    </row>
    <row r="278" s="2" customFormat="1" ht="16.5" customHeight="1">
      <c r="A278" s="41"/>
      <c r="B278" s="42"/>
      <c r="C278" s="252" t="s">
        <v>394</v>
      </c>
      <c r="D278" s="252" t="s">
        <v>195</v>
      </c>
      <c r="E278" s="253" t="s">
        <v>395</v>
      </c>
      <c r="F278" s="254" t="s">
        <v>396</v>
      </c>
      <c r="G278" s="255" t="s">
        <v>250</v>
      </c>
      <c r="H278" s="256">
        <v>0.45600000000000002</v>
      </c>
      <c r="I278" s="257"/>
      <c r="J278" s="258">
        <f>ROUND(I278*H278,2)</f>
        <v>0</v>
      </c>
      <c r="K278" s="254" t="s">
        <v>199</v>
      </c>
      <c r="L278" s="44"/>
      <c r="M278" s="259" t="s">
        <v>1</v>
      </c>
      <c r="N278" s="260" t="s">
        <v>43</v>
      </c>
      <c r="O278" s="94"/>
      <c r="P278" s="261">
        <f>O278*H278</f>
        <v>0</v>
      </c>
      <c r="Q278" s="261">
        <v>1.04922</v>
      </c>
      <c r="R278" s="261">
        <f>Q278*H278</f>
        <v>0.47844432000000003</v>
      </c>
      <c r="S278" s="261">
        <v>0</v>
      </c>
      <c r="T278" s="262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63" t="s">
        <v>200</v>
      </c>
      <c r="AT278" s="263" t="s">
        <v>195</v>
      </c>
      <c r="AU278" s="263" t="s">
        <v>87</v>
      </c>
      <c r="AY278" s="18" t="s">
        <v>193</v>
      </c>
      <c r="BE278" s="154">
        <f>IF(N278="základní",J278,0)</f>
        <v>0</v>
      </c>
      <c r="BF278" s="154">
        <f>IF(N278="snížená",J278,0)</f>
        <v>0</v>
      </c>
      <c r="BG278" s="154">
        <f>IF(N278="zákl. přenesená",J278,0)</f>
        <v>0</v>
      </c>
      <c r="BH278" s="154">
        <f>IF(N278="sníž. přenesená",J278,0)</f>
        <v>0</v>
      </c>
      <c r="BI278" s="154">
        <f>IF(N278="nulová",J278,0)</f>
        <v>0</v>
      </c>
      <c r="BJ278" s="18" t="s">
        <v>85</v>
      </c>
      <c r="BK278" s="154">
        <f>ROUND(I278*H278,2)</f>
        <v>0</v>
      </c>
      <c r="BL278" s="18" t="s">
        <v>200</v>
      </c>
      <c r="BM278" s="263" t="s">
        <v>397</v>
      </c>
    </row>
    <row r="279" s="14" customFormat="1">
      <c r="A279" s="14"/>
      <c r="B279" s="275"/>
      <c r="C279" s="276"/>
      <c r="D279" s="266" t="s">
        <v>202</v>
      </c>
      <c r="E279" s="277" t="s">
        <v>1</v>
      </c>
      <c r="F279" s="278" t="s">
        <v>398</v>
      </c>
      <c r="G279" s="276"/>
      <c r="H279" s="279">
        <v>0.45600000000000002</v>
      </c>
      <c r="I279" s="280"/>
      <c r="J279" s="276"/>
      <c r="K279" s="276"/>
      <c r="L279" s="281"/>
      <c r="M279" s="282"/>
      <c r="N279" s="283"/>
      <c r="O279" s="283"/>
      <c r="P279" s="283"/>
      <c r="Q279" s="283"/>
      <c r="R279" s="283"/>
      <c r="S279" s="283"/>
      <c r="T279" s="28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85" t="s">
        <v>202</v>
      </c>
      <c r="AU279" s="285" t="s">
        <v>87</v>
      </c>
      <c r="AV279" s="14" t="s">
        <v>87</v>
      </c>
      <c r="AW279" s="14" t="s">
        <v>32</v>
      </c>
      <c r="AX279" s="14" t="s">
        <v>85</v>
      </c>
      <c r="AY279" s="285" t="s">
        <v>193</v>
      </c>
    </row>
    <row r="280" s="2" customFormat="1" ht="24.15" customHeight="1">
      <c r="A280" s="41"/>
      <c r="B280" s="42"/>
      <c r="C280" s="252" t="s">
        <v>399</v>
      </c>
      <c r="D280" s="252" t="s">
        <v>195</v>
      </c>
      <c r="E280" s="253" t="s">
        <v>400</v>
      </c>
      <c r="F280" s="254" t="s">
        <v>401</v>
      </c>
      <c r="G280" s="255" t="s">
        <v>198</v>
      </c>
      <c r="H280" s="256">
        <v>4.5359999999999996</v>
      </c>
      <c r="I280" s="257"/>
      <c r="J280" s="258">
        <f>ROUND(I280*H280,2)</f>
        <v>0</v>
      </c>
      <c r="K280" s="254" t="s">
        <v>199</v>
      </c>
      <c r="L280" s="44"/>
      <c r="M280" s="259" t="s">
        <v>1</v>
      </c>
      <c r="N280" s="260" t="s">
        <v>43</v>
      </c>
      <c r="O280" s="94"/>
      <c r="P280" s="261">
        <f>O280*H280</f>
        <v>0</v>
      </c>
      <c r="Q280" s="261">
        <v>0.21149999999999999</v>
      </c>
      <c r="R280" s="261">
        <f>Q280*H280</f>
        <v>0.95936399999999988</v>
      </c>
      <c r="S280" s="261">
        <v>0</v>
      </c>
      <c r="T280" s="262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63" t="s">
        <v>200</v>
      </c>
      <c r="AT280" s="263" t="s">
        <v>195</v>
      </c>
      <c r="AU280" s="263" t="s">
        <v>87</v>
      </c>
      <c r="AY280" s="18" t="s">
        <v>193</v>
      </c>
      <c r="BE280" s="154">
        <f>IF(N280="základní",J280,0)</f>
        <v>0</v>
      </c>
      <c r="BF280" s="154">
        <f>IF(N280="snížená",J280,0)</f>
        <v>0</v>
      </c>
      <c r="BG280" s="154">
        <f>IF(N280="zákl. přenesená",J280,0)</f>
        <v>0</v>
      </c>
      <c r="BH280" s="154">
        <f>IF(N280="sníž. přenesená",J280,0)</f>
        <v>0</v>
      </c>
      <c r="BI280" s="154">
        <f>IF(N280="nulová",J280,0)</f>
        <v>0</v>
      </c>
      <c r="BJ280" s="18" t="s">
        <v>85</v>
      </c>
      <c r="BK280" s="154">
        <f>ROUND(I280*H280,2)</f>
        <v>0</v>
      </c>
      <c r="BL280" s="18" t="s">
        <v>200</v>
      </c>
      <c r="BM280" s="263" t="s">
        <v>402</v>
      </c>
    </row>
    <row r="281" s="14" customFormat="1">
      <c r="A281" s="14"/>
      <c r="B281" s="275"/>
      <c r="C281" s="276"/>
      <c r="D281" s="266" t="s">
        <v>202</v>
      </c>
      <c r="E281" s="277" t="s">
        <v>1</v>
      </c>
      <c r="F281" s="278" t="s">
        <v>403</v>
      </c>
      <c r="G281" s="276"/>
      <c r="H281" s="279">
        <v>4.5359999999999996</v>
      </c>
      <c r="I281" s="280"/>
      <c r="J281" s="276"/>
      <c r="K281" s="276"/>
      <c r="L281" s="281"/>
      <c r="M281" s="282"/>
      <c r="N281" s="283"/>
      <c r="O281" s="283"/>
      <c r="P281" s="283"/>
      <c r="Q281" s="283"/>
      <c r="R281" s="283"/>
      <c r="S281" s="283"/>
      <c r="T281" s="28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85" t="s">
        <v>202</v>
      </c>
      <c r="AU281" s="285" t="s">
        <v>87</v>
      </c>
      <c r="AV281" s="14" t="s">
        <v>87</v>
      </c>
      <c r="AW281" s="14" t="s">
        <v>32</v>
      </c>
      <c r="AX281" s="14" t="s">
        <v>85</v>
      </c>
      <c r="AY281" s="285" t="s">
        <v>193</v>
      </c>
    </row>
    <row r="282" s="2" customFormat="1" ht="16.5" customHeight="1">
      <c r="A282" s="41"/>
      <c r="B282" s="42"/>
      <c r="C282" s="252" t="s">
        <v>404</v>
      </c>
      <c r="D282" s="252" t="s">
        <v>195</v>
      </c>
      <c r="E282" s="253" t="s">
        <v>405</v>
      </c>
      <c r="F282" s="254" t="s">
        <v>406</v>
      </c>
      <c r="G282" s="255" t="s">
        <v>223</v>
      </c>
      <c r="H282" s="256">
        <v>0.22</v>
      </c>
      <c r="I282" s="257"/>
      <c r="J282" s="258">
        <f>ROUND(I282*H282,2)</f>
        <v>0</v>
      </c>
      <c r="K282" s="254" t="s">
        <v>199</v>
      </c>
      <c r="L282" s="44"/>
      <c r="M282" s="259" t="s">
        <v>1</v>
      </c>
      <c r="N282" s="260" t="s">
        <v>43</v>
      </c>
      <c r="O282" s="94"/>
      <c r="P282" s="261">
        <f>O282*H282</f>
        <v>0</v>
      </c>
      <c r="Q282" s="261">
        <v>2.5018799999999999</v>
      </c>
      <c r="R282" s="261">
        <f>Q282*H282</f>
        <v>0.55041359999999995</v>
      </c>
      <c r="S282" s="261">
        <v>0</v>
      </c>
      <c r="T282" s="262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63" t="s">
        <v>200</v>
      </c>
      <c r="AT282" s="263" t="s">
        <v>195</v>
      </c>
      <c r="AU282" s="263" t="s">
        <v>87</v>
      </c>
      <c r="AY282" s="18" t="s">
        <v>193</v>
      </c>
      <c r="BE282" s="154">
        <f>IF(N282="základní",J282,0)</f>
        <v>0</v>
      </c>
      <c r="BF282" s="154">
        <f>IF(N282="snížená",J282,0)</f>
        <v>0</v>
      </c>
      <c r="BG282" s="154">
        <f>IF(N282="zákl. přenesená",J282,0)</f>
        <v>0</v>
      </c>
      <c r="BH282" s="154">
        <f>IF(N282="sníž. přenesená",J282,0)</f>
        <v>0</v>
      </c>
      <c r="BI282" s="154">
        <f>IF(N282="nulová",J282,0)</f>
        <v>0</v>
      </c>
      <c r="BJ282" s="18" t="s">
        <v>85</v>
      </c>
      <c r="BK282" s="154">
        <f>ROUND(I282*H282,2)</f>
        <v>0</v>
      </c>
      <c r="BL282" s="18" t="s">
        <v>200</v>
      </c>
      <c r="BM282" s="263" t="s">
        <v>407</v>
      </c>
    </row>
    <row r="283" s="13" customFormat="1">
      <c r="A283" s="13"/>
      <c r="B283" s="264"/>
      <c r="C283" s="265"/>
      <c r="D283" s="266" t="s">
        <v>202</v>
      </c>
      <c r="E283" s="267" t="s">
        <v>1</v>
      </c>
      <c r="F283" s="268" t="s">
        <v>408</v>
      </c>
      <c r="G283" s="265"/>
      <c r="H283" s="267" t="s">
        <v>1</v>
      </c>
      <c r="I283" s="269"/>
      <c r="J283" s="265"/>
      <c r="K283" s="265"/>
      <c r="L283" s="270"/>
      <c r="M283" s="271"/>
      <c r="N283" s="272"/>
      <c r="O283" s="272"/>
      <c r="P283" s="272"/>
      <c r="Q283" s="272"/>
      <c r="R283" s="272"/>
      <c r="S283" s="272"/>
      <c r="T283" s="27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74" t="s">
        <v>202</v>
      </c>
      <c r="AU283" s="274" t="s">
        <v>87</v>
      </c>
      <c r="AV283" s="13" t="s">
        <v>85</v>
      </c>
      <c r="AW283" s="13" t="s">
        <v>32</v>
      </c>
      <c r="AX283" s="13" t="s">
        <v>78</v>
      </c>
      <c r="AY283" s="274" t="s">
        <v>193</v>
      </c>
    </row>
    <row r="284" s="14" customFormat="1">
      <c r="A284" s="14"/>
      <c r="B284" s="275"/>
      <c r="C284" s="276"/>
      <c r="D284" s="266" t="s">
        <v>202</v>
      </c>
      <c r="E284" s="277" t="s">
        <v>1</v>
      </c>
      <c r="F284" s="278" t="s">
        <v>409</v>
      </c>
      <c r="G284" s="276"/>
      <c r="H284" s="279">
        <v>0.104</v>
      </c>
      <c r="I284" s="280"/>
      <c r="J284" s="276"/>
      <c r="K284" s="276"/>
      <c r="L284" s="281"/>
      <c r="M284" s="282"/>
      <c r="N284" s="283"/>
      <c r="O284" s="283"/>
      <c r="P284" s="283"/>
      <c r="Q284" s="283"/>
      <c r="R284" s="283"/>
      <c r="S284" s="283"/>
      <c r="T284" s="28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85" t="s">
        <v>202</v>
      </c>
      <c r="AU284" s="285" t="s">
        <v>87</v>
      </c>
      <c r="AV284" s="14" t="s">
        <v>87</v>
      </c>
      <c r="AW284" s="14" t="s">
        <v>32</v>
      </c>
      <c r="AX284" s="14" t="s">
        <v>78</v>
      </c>
      <c r="AY284" s="285" t="s">
        <v>193</v>
      </c>
    </row>
    <row r="285" s="14" customFormat="1">
      <c r="A285" s="14"/>
      <c r="B285" s="275"/>
      <c r="C285" s="276"/>
      <c r="D285" s="266" t="s">
        <v>202</v>
      </c>
      <c r="E285" s="277" t="s">
        <v>1</v>
      </c>
      <c r="F285" s="278" t="s">
        <v>410</v>
      </c>
      <c r="G285" s="276"/>
      <c r="H285" s="279">
        <v>0.11600000000000001</v>
      </c>
      <c r="I285" s="280"/>
      <c r="J285" s="276"/>
      <c r="K285" s="276"/>
      <c r="L285" s="281"/>
      <c r="M285" s="282"/>
      <c r="N285" s="283"/>
      <c r="O285" s="283"/>
      <c r="P285" s="283"/>
      <c r="Q285" s="283"/>
      <c r="R285" s="283"/>
      <c r="S285" s="283"/>
      <c r="T285" s="28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85" t="s">
        <v>202</v>
      </c>
      <c r="AU285" s="285" t="s">
        <v>87</v>
      </c>
      <c r="AV285" s="14" t="s">
        <v>87</v>
      </c>
      <c r="AW285" s="14" t="s">
        <v>32</v>
      </c>
      <c r="AX285" s="14" t="s">
        <v>78</v>
      </c>
      <c r="AY285" s="285" t="s">
        <v>193</v>
      </c>
    </row>
    <row r="286" s="15" customFormat="1">
      <c r="A286" s="15"/>
      <c r="B286" s="286"/>
      <c r="C286" s="287"/>
      <c r="D286" s="266" t="s">
        <v>202</v>
      </c>
      <c r="E286" s="288" t="s">
        <v>1</v>
      </c>
      <c r="F286" s="289" t="s">
        <v>214</v>
      </c>
      <c r="G286" s="287"/>
      <c r="H286" s="290">
        <v>0.22</v>
      </c>
      <c r="I286" s="291"/>
      <c r="J286" s="287"/>
      <c r="K286" s="287"/>
      <c r="L286" s="292"/>
      <c r="M286" s="293"/>
      <c r="N286" s="294"/>
      <c r="O286" s="294"/>
      <c r="P286" s="294"/>
      <c r="Q286" s="294"/>
      <c r="R286" s="294"/>
      <c r="S286" s="294"/>
      <c r="T286" s="29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96" t="s">
        <v>202</v>
      </c>
      <c r="AU286" s="296" t="s">
        <v>87</v>
      </c>
      <c r="AV286" s="15" t="s">
        <v>200</v>
      </c>
      <c r="AW286" s="15" t="s">
        <v>32</v>
      </c>
      <c r="AX286" s="15" t="s">
        <v>85</v>
      </c>
      <c r="AY286" s="296" t="s">
        <v>193</v>
      </c>
    </row>
    <row r="287" s="2" customFormat="1" ht="21.75" customHeight="1">
      <c r="A287" s="41"/>
      <c r="B287" s="42"/>
      <c r="C287" s="252" t="s">
        <v>411</v>
      </c>
      <c r="D287" s="252" t="s">
        <v>195</v>
      </c>
      <c r="E287" s="253" t="s">
        <v>412</v>
      </c>
      <c r="F287" s="254" t="s">
        <v>413</v>
      </c>
      <c r="G287" s="255" t="s">
        <v>198</v>
      </c>
      <c r="H287" s="256">
        <v>1.4670000000000001</v>
      </c>
      <c r="I287" s="257"/>
      <c r="J287" s="258">
        <f>ROUND(I287*H287,2)</f>
        <v>0</v>
      </c>
      <c r="K287" s="254" t="s">
        <v>199</v>
      </c>
      <c r="L287" s="44"/>
      <c r="M287" s="259" t="s">
        <v>1</v>
      </c>
      <c r="N287" s="260" t="s">
        <v>43</v>
      </c>
      <c r="O287" s="94"/>
      <c r="P287" s="261">
        <f>O287*H287</f>
        <v>0</v>
      </c>
      <c r="Q287" s="261">
        <v>0.01214</v>
      </c>
      <c r="R287" s="261">
        <f>Q287*H287</f>
        <v>0.01780938</v>
      </c>
      <c r="S287" s="261">
        <v>0</v>
      </c>
      <c r="T287" s="262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63" t="s">
        <v>200</v>
      </c>
      <c r="AT287" s="263" t="s">
        <v>195</v>
      </c>
      <c r="AU287" s="263" t="s">
        <v>87</v>
      </c>
      <c r="AY287" s="18" t="s">
        <v>193</v>
      </c>
      <c r="BE287" s="154">
        <f>IF(N287="základní",J287,0)</f>
        <v>0</v>
      </c>
      <c r="BF287" s="154">
        <f>IF(N287="snížená",J287,0)</f>
        <v>0</v>
      </c>
      <c r="BG287" s="154">
        <f>IF(N287="zákl. přenesená",J287,0)</f>
        <v>0</v>
      </c>
      <c r="BH287" s="154">
        <f>IF(N287="sníž. přenesená",J287,0)</f>
        <v>0</v>
      </c>
      <c r="BI287" s="154">
        <f>IF(N287="nulová",J287,0)</f>
        <v>0</v>
      </c>
      <c r="BJ287" s="18" t="s">
        <v>85</v>
      </c>
      <c r="BK287" s="154">
        <f>ROUND(I287*H287,2)</f>
        <v>0</v>
      </c>
      <c r="BL287" s="18" t="s">
        <v>200</v>
      </c>
      <c r="BM287" s="263" t="s">
        <v>414</v>
      </c>
    </row>
    <row r="288" s="13" customFormat="1">
      <c r="A288" s="13"/>
      <c r="B288" s="264"/>
      <c r="C288" s="265"/>
      <c r="D288" s="266" t="s">
        <v>202</v>
      </c>
      <c r="E288" s="267" t="s">
        <v>1</v>
      </c>
      <c r="F288" s="268" t="s">
        <v>408</v>
      </c>
      <c r="G288" s="265"/>
      <c r="H288" s="267" t="s">
        <v>1</v>
      </c>
      <c r="I288" s="269"/>
      <c r="J288" s="265"/>
      <c r="K288" s="265"/>
      <c r="L288" s="270"/>
      <c r="M288" s="271"/>
      <c r="N288" s="272"/>
      <c r="O288" s="272"/>
      <c r="P288" s="272"/>
      <c r="Q288" s="272"/>
      <c r="R288" s="272"/>
      <c r="S288" s="272"/>
      <c r="T288" s="27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74" t="s">
        <v>202</v>
      </c>
      <c r="AU288" s="274" t="s">
        <v>87</v>
      </c>
      <c r="AV288" s="13" t="s">
        <v>85</v>
      </c>
      <c r="AW288" s="13" t="s">
        <v>32</v>
      </c>
      <c r="AX288" s="13" t="s">
        <v>78</v>
      </c>
      <c r="AY288" s="274" t="s">
        <v>193</v>
      </c>
    </row>
    <row r="289" s="14" customFormat="1">
      <c r="A289" s="14"/>
      <c r="B289" s="275"/>
      <c r="C289" s="276"/>
      <c r="D289" s="266" t="s">
        <v>202</v>
      </c>
      <c r="E289" s="277" t="s">
        <v>1</v>
      </c>
      <c r="F289" s="278" t="s">
        <v>415</v>
      </c>
      <c r="G289" s="276"/>
      <c r="H289" s="279">
        <v>0.69099999999999995</v>
      </c>
      <c r="I289" s="280"/>
      <c r="J289" s="276"/>
      <c r="K289" s="276"/>
      <c r="L289" s="281"/>
      <c r="M289" s="282"/>
      <c r="N289" s="283"/>
      <c r="O289" s="283"/>
      <c r="P289" s="283"/>
      <c r="Q289" s="283"/>
      <c r="R289" s="283"/>
      <c r="S289" s="283"/>
      <c r="T289" s="28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85" t="s">
        <v>202</v>
      </c>
      <c r="AU289" s="285" t="s">
        <v>87</v>
      </c>
      <c r="AV289" s="14" t="s">
        <v>87</v>
      </c>
      <c r="AW289" s="14" t="s">
        <v>32</v>
      </c>
      <c r="AX289" s="14" t="s">
        <v>78</v>
      </c>
      <c r="AY289" s="285" t="s">
        <v>193</v>
      </c>
    </row>
    <row r="290" s="14" customFormat="1">
      <c r="A290" s="14"/>
      <c r="B290" s="275"/>
      <c r="C290" s="276"/>
      <c r="D290" s="266" t="s">
        <v>202</v>
      </c>
      <c r="E290" s="277" t="s">
        <v>1</v>
      </c>
      <c r="F290" s="278" t="s">
        <v>416</v>
      </c>
      <c r="G290" s="276"/>
      <c r="H290" s="279">
        <v>0.77600000000000002</v>
      </c>
      <c r="I290" s="280"/>
      <c r="J290" s="276"/>
      <c r="K290" s="276"/>
      <c r="L290" s="281"/>
      <c r="M290" s="282"/>
      <c r="N290" s="283"/>
      <c r="O290" s="283"/>
      <c r="P290" s="283"/>
      <c r="Q290" s="283"/>
      <c r="R290" s="283"/>
      <c r="S290" s="283"/>
      <c r="T290" s="28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85" t="s">
        <v>202</v>
      </c>
      <c r="AU290" s="285" t="s">
        <v>87</v>
      </c>
      <c r="AV290" s="14" t="s">
        <v>87</v>
      </c>
      <c r="AW290" s="14" t="s">
        <v>32</v>
      </c>
      <c r="AX290" s="14" t="s">
        <v>78</v>
      </c>
      <c r="AY290" s="285" t="s">
        <v>193</v>
      </c>
    </row>
    <row r="291" s="15" customFormat="1">
      <c r="A291" s="15"/>
      <c r="B291" s="286"/>
      <c r="C291" s="287"/>
      <c r="D291" s="266" t="s">
        <v>202</v>
      </c>
      <c r="E291" s="288" t="s">
        <v>1</v>
      </c>
      <c r="F291" s="289" t="s">
        <v>214</v>
      </c>
      <c r="G291" s="287"/>
      <c r="H291" s="290">
        <v>1.4670000000000001</v>
      </c>
      <c r="I291" s="291"/>
      <c r="J291" s="287"/>
      <c r="K291" s="287"/>
      <c r="L291" s="292"/>
      <c r="M291" s="293"/>
      <c r="N291" s="294"/>
      <c r="O291" s="294"/>
      <c r="P291" s="294"/>
      <c r="Q291" s="294"/>
      <c r="R291" s="294"/>
      <c r="S291" s="294"/>
      <c r="T291" s="29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96" t="s">
        <v>202</v>
      </c>
      <c r="AU291" s="296" t="s">
        <v>87</v>
      </c>
      <c r="AV291" s="15" t="s">
        <v>200</v>
      </c>
      <c r="AW291" s="15" t="s">
        <v>32</v>
      </c>
      <c r="AX291" s="15" t="s">
        <v>85</v>
      </c>
      <c r="AY291" s="296" t="s">
        <v>193</v>
      </c>
    </row>
    <row r="292" s="2" customFormat="1" ht="21.75" customHeight="1">
      <c r="A292" s="41"/>
      <c r="B292" s="42"/>
      <c r="C292" s="252" t="s">
        <v>417</v>
      </c>
      <c r="D292" s="252" t="s">
        <v>195</v>
      </c>
      <c r="E292" s="253" t="s">
        <v>418</v>
      </c>
      <c r="F292" s="254" t="s">
        <v>419</v>
      </c>
      <c r="G292" s="255" t="s">
        <v>198</v>
      </c>
      <c r="H292" s="256">
        <v>1.4670000000000001</v>
      </c>
      <c r="I292" s="257"/>
      <c r="J292" s="258">
        <f>ROUND(I292*H292,2)</f>
        <v>0</v>
      </c>
      <c r="K292" s="254" t="s">
        <v>199</v>
      </c>
      <c r="L292" s="44"/>
      <c r="M292" s="259" t="s">
        <v>1</v>
      </c>
      <c r="N292" s="260" t="s">
        <v>43</v>
      </c>
      <c r="O292" s="94"/>
      <c r="P292" s="261">
        <f>O292*H292</f>
        <v>0</v>
      </c>
      <c r="Q292" s="261">
        <v>0</v>
      </c>
      <c r="R292" s="261">
        <f>Q292*H292</f>
        <v>0</v>
      </c>
      <c r="S292" s="261">
        <v>0</v>
      </c>
      <c r="T292" s="262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63" t="s">
        <v>200</v>
      </c>
      <c r="AT292" s="263" t="s">
        <v>195</v>
      </c>
      <c r="AU292" s="263" t="s">
        <v>87</v>
      </c>
      <c r="AY292" s="18" t="s">
        <v>193</v>
      </c>
      <c r="BE292" s="154">
        <f>IF(N292="základní",J292,0)</f>
        <v>0</v>
      </c>
      <c r="BF292" s="154">
        <f>IF(N292="snížená",J292,0)</f>
        <v>0</v>
      </c>
      <c r="BG292" s="154">
        <f>IF(N292="zákl. přenesená",J292,0)</f>
        <v>0</v>
      </c>
      <c r="BH292" s="154">
        <f>IF(N292="sníž. přenesená",J292,0)</f>
        <v>0</v>
      </c>
      <c r="BI292" s="154">
        <f>IF(N292="nulová",J292,0)</f>
        <v>0</v>
      </c>
      <c r="BJ292" s="18" t="s">
        <v>85</v>
      </c>
      <c r="BK292" s="154">
        <f>ROUND(I292*H292,2)</f>
        <v>0</v>
      </c>
      <c r="BL292" s="18" t="s">
        <v>200</v>
      </c>
      <c r="BM292" s="263" t="s">
        <v>420</v>
      </c>
    </row>
    <row r="293" s="2" customFormat="1" ht="16.5" customHeight="1">
      <c r="A293" s="41"/>
      <c r="B293" s="42"/>
      <c r="C293" s="252" t="s">
        <v>421</v>
      </c>
      <c r="D293" s="252" t="s">
        <v>195</v>
      </c>
      <c r="E293" s="253" t="s">
        <v>422</v>
      </c>
      <c r="F293" s="254" t="s">
        <v>423</v>
      </c>
      <c r="G293" s="255" t="s">
        <v>250</v>
      </c>
      <c r="H293" s="256">
        <v>0.019</v>
      </c>
      <c r="I293" s="257"/>
      <c r="J293" s="258">
        <f>ROUND(I293*H293,2)</f>
        <v>0</v>
      </c>
      <c r="K293" s="254" t="s">
        <v>199</v>
      </c>
      <c r="L293" s="44"/>
      <c r="M293" s="259" t="s">
        <v>1</v>
      </c>
      <c r="N293" s="260" t="s">
        <v>43</v>
      </c>
      <c r="O293" s="94"/>
      <c r="P293" s="261">
        <f>O293*H293</f>
        <v>0</v>
      </c>
      <c r="Q293" s="261">
        <v>1.06277</v>
      </c>
      <c r="R293" s="261">
        <f>Q293*H293</f>
        <v>0.02019263</v>
      </c>
      <c r="S293" s="261">
        <v>0</v>
      </c>
      <c r="T293" s="262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63" t="s">
        <v>200</v>
      </c>
      <c r="AT293" s="263" t="s">
        <v>195</v>
      </c>
      <c r="AU293" s="263" t="s">
        <v>87</v>
      </c>
      <c r="AY293" s="18" t="s">
        <v>193</v>
      </c>
      <c r="BE293" s="154">
        <f>IF(N293="základní",J293,0)</f>
        <v>0</v>
      </c>
      <c r="BF293" s="154">
        <f>IF(N293="snížená",J293,0)</f>
        <v>0</v>
      </c>
      <c r="BG293" s="154">
        <f>IF(N293="zákl. přenesená",J293,0)</f>
        <v>0</v>
      </c>
      <c r="BH293" s="154">
        <f>IF(N293="sníž. přenesená",J293,0)</f>
        <v>0</v>
      </c>
      <c r="BI293" s="154">
        <f>IF(N293="nulová",J293,0)</f>
        <v>0</v>
      </c>
      <c r="BJ293" s="18" t="s">
        <v>85</v>
      </c>
      <c r="BK293" s="154">
        <f>ROUND(I293*H293,2)</f>
        <v>0</v>
      </c>
      <c r="BL293" s="18" t="s">
        <v>200</v>
      </c>
      <c r="BM293" s="263" t="s">
        <v>424</v>
      </c>
    </row>
    <row r="294" s="13" customFormat="1">
      <c r="A294" s="13"/>
      <c r="B294" s="264"/>
      <c r="C294" s="265"/>
      <c r="D294" s="266" t="s">
        <v>202</v>
      </c>
      <c r="E294" s="267" t="s">
        <v>1</v>
      </c>
      <c r="F294" s="268" t="s">
        <v>408</v>
      </c>
      <c r="G294" s="265"/>
      <c r="H294" s="267" t="s">
        <v>1</v>
      </c>
      <c r="I294" s="269"/>
      <c r="J294" s="265"/>
      <c r="K294" s="265"/>
      <c r="L294" s="270"/>
      <c r="M294" s="271"/>
      <c r="N294" s="272"/>
      <c r="O294" s="272"/>
      <c r="P294" s="272"/>
      <c r="Q294" s="272"/>
      <c r="R294" s="272"/>
      <c r="S294" s="272"/>
      <c r="T294" s="27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74" t="s">
        <v>202</v>
      </c>
      <c r="AU294" s="274" t="s">
        <v>87</v>
      </c>
      <c r="AV294" s="13" t="s">
        <v>85</v>
      </c>
      <c r="AW294" s="13" t="s">
        <v>32</v>
      </c>
      <c r="AX294" s="13" t="s">
        <v>78</v>
      </c>
      <c r="AY294" s="274" t="s">
        <v>193</v>
      </c>
    </row>
    <row r="295" s="14" customFormat="1">
      <c r="A295" s="14"/>
      <c r="B295" s="275"/>
      <c r="C295" s="276"/>
      <c r="D295" s="266" t="s">
        <v>202</v>
      </c>
      <c r="E295" s="277" t="s">
        <v>1</v>
      </c>
      <c r="F295" s="278" t="s">
        <v>425</v>
      </c>
      <c r="G295" s="276"/>
      <c r="H295" s="279">
        <v>0.0089999999999999993</v>
      </c>
      <c r="I295" s="280"/>
      <c r="J295" s="276"/>
      <c r="K295" s="276"/>
      <c r="L295" s="281"/>
      <c r="M295" s="282"/>
      <c r="N295" s="283"/>
      <c r="O295" s="283"/>
      <c r="P295" s="283"/>
      <c r="Q295" s="283"/>
      <c r="R295" s="283"/>
      <c r="S295" s="283"/>
      <c r="T295" s="28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85" t="s">
        <v>202</v>
      </c>
      <c r="AU295" s="285" t="s">
        <v>87</v>
      </c>
      <c r="AV295" s="14" t="s">
        <v>87</v>
      </c>
      <c r="AW295" s="14" t="s">
        <v>32</v>
      </c>
      <c r="AX295" s="14" t="s">
        <v>78</v>
      </c>
      <c r="AY295" s="285" t="s">
        <v>193</v>
      </c>
    </row>
    <row r="296" s="14" customFormat="1">
      <c r="A296" s="14"/>
      <c r="B296" s="275"/>
      <c r="C296" s="276"/>
      <c r="D296" s="266" t="s">
        <v>202</v>
      </c>
      <c r="E296" s="277" t="s">
        <v>1</v>
      </c>
      <c r="F296" s="278" t="s">
        <v>426</v>
      </c>
      <c r="G296" s="276"/>
      <c r="H296" s="279">
        <v>0.01</v>
      </c>
      <c r="I296" s="280"/>
      <c r="J296" s="276"/>
      <c r="K296" s="276"/>
      <c r="L296" s="281"/>
      <c r="M296" s="282"/>
      <c r="N296" s="283"/>
      <c r="O296" s="283"/>
      <c r="P296" s="283"/>
      <c r="Q296" s="283"/>
      <c r="R296" s="283"/>
      <c r="S296" s="283"/>
      <c r="T296" s="28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85" t="s">
        <v>202</v>
      </c>
      <c r="AU296" s="285" t="s">
        <v>87</v>
      </c>
      <c r="AV296" s="14" t="s">
        <v>87</v>
      </c>
      <c r="AW296" s="14" t="s">
        <v>32</v>
      </c>
      <c r="AX296" s="14" t="s">
        <v>78</v>
      </c>
      <c r="AY296" s="285" t="s">
        <v>193</v>
      </c>
    </row>
    <row r="297" s="15" customFormat="1">
      <c r="A297" s="15"/>
      <c r="B297" s="286"/>
      <c r="C297" s="287"/>
      <c r="D297" s="266" t="s">
        <v>202</v>
      </c>
      <c r="E297" s="288" t="s">
        <v>1</v>
      </c>
      <c r="F297" s="289" t="s">
        <v>214</v>
      </c>
      <c r="G297" s="287"/>
      <c r="H297" s="290">
        <v>0.019</v>
      </c>
      <c r="I297" s="291"/>
      <c r="J297" s="287"/>
      <c r="K297" s="287"/>
      <c r="L297" s="292"/>
      <c r="M297" s="293"/>
      <c r="N297" s="294"/>
      <c r="O297" s="294"/>
      <c r="P297" s="294"/>
      <c r="Q297" s="294"/>
      <c r="R297" s="294"/>
      <c r="S297" s="294"/>
      <c r="T297" s="29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96" t="s">
        <v>202</v>
      </c>
      <c r="AU297" s="296" t="s">
        <v>87</v>
      </c>
      <c r="AV297" s="15" t="s">
        <v>200</v>
      </c>
      <c r="AW297" s="15" t="s">
        <v>32</v>
      </c>
      <c r="AX297" s="15" t="s">
        <v>85</v>
      </c>
      <c r="AY297" s="296" t="s">
        <v>193</v>
      </c>
    </row>
    <row r="298" s="2" customFormat="1" ht="24.15" customHeight="1">
      <c r="A298" s="41"/>
      <c r="B298" s="42"/>
      <c r="C298" s="252" t="s">
        <v>427</v>
      </c>
      <c r="D298" s="252" t="s">
        <v>195</v>
      </c>
      <c r="E298" s="253" t="s">
        <v>428</v>
      </c>
      <c r="F298" s="254" t="s">
        <v>429</v>
      </c>
      <c r="G298" s="255" t="s">
        <v>198</v>
      </c>
      <c r="H298" s="256">
        <v>2.8599999999999999</v>
      </c>
      <c r="I298" s="257"/>
      <c r="J298" s="258">
        <f>ROUND(I298*H298,2)</f>
        <v>0</v>
      </c>
      <c r="K298" s="254" t="s">
        <v>1</v>
      </c>
      <c r="L298" s="44"/>
      <c r="M298" s="259" t="s">
        <v>1</v>
      </c>
      <c r="N298" s="260" t="s">
        <v>43</v>
      </c>
      <c r="O298" s="94"/>
      <c r="P298" s="261">
        <f>O298*H298</f>
        <v>0</v>
      </c>
      <c r="Q298" s="261">
        <v>0.3206</v>
      </c>
      <c r="R298" s="261">
        <f>Q298*H298</f>
        <v>0.91691599999999995</v>
      </c>
      <c r="S298" s="261">
        <v>0</v>
      </c>
      <c r="T298" s="262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63" t="s">
        <v>200</v>
      </c>
      <c r="AT298" s="263" t="s">
        <v>195</v>
      </c>
      <c r="AU298" s="263" t="s">
        <v>87</v>
      </c>
      <c r="AY298" s="18" t="s">
        <v>193</v>
      </c>
      <c r="BE298" s="154">
        <f>IF(N298="základní",J298,0)</f>
        <v>0</v>
      </c>
      <c r="BF298" s="154">
        <f>IF(N298="snížená",J298,0)</f>
        <v>0</v>
      </c>
      <c r="BG298" s="154">
        <f>IF(N298="zákl. přenesená",J298,0)</f>
        <v>0</v>
      </c>
      <c r="BH298" s="154">
        <f>IF(N298="sníž. přenesená",J298,0)</f>
        <v>0</v>
      </c>
      <c r="BI298" s="154">
        <f>IF(N298="nulová",J298,0)</f>
        <v>0</v>
      </c>
      <c r="BJ298" s="18" t="s">
        <v>85</v>
      </c>
      <c r="BK298" s="154">
        <f>ROUND(I298*H298,2)</f>
        <v>0</v>
      </c>
      <c r="BL298" s="18" t="s">
        <v>200</v>
      </c>
      <c r="BM298" s="263" t="s">
        <v>430</v>
      </c>
    </row>
    <row r="299" s="14" customFormat="1">
      <c r="A299" s="14"/>
      <c r="B299" s="275"/>
      <c r="C299" s="276"/>
      <c r="D299" s="266" t="s">
        <v>202</v>
      </c>
      <c r="E299" s="277" t="s">
        <v>1</v>
      </c>
      <c r="F299" s="278" t="s">
        <v>431</v>
      </c>
      <c r="G299" s="276"/>
      <c r="H299" s="279">
        <v>2.8599999999999999</v>
      </c>
      <c r="I299" s="280"/>
      <c r="J299" s="276"/>
      <c r="K299" s="276"/>
      <c r="L299" s="281"/>
      <c r="M299" s="282"/>
      <c r="N299" s="283"/>
      <c r="O299" s="283"/>
      <c r="P299" s="283"/>
      <c r="Q299" s="283"/>
      <c r="R299" s="283"/>
      <c r="S299" s="283"/>
      <c r="T299" s="28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85" t="s">
        <v>202</v>
      </c>
      <c r="AU299" s="285" t="s">
        <v>87</v>
      </c>
      <c r="AV299" s="14" t="s">
        <v>87</v>
      </c>
      <c r="AW299" s="14" t="s">
        <v>32</v>
      </c>
      <c r="AX299" s="14" t="s">
        <v>85</v>
      </c>
      <c r="AY299" s="285" t="s">
        <v>193</v>
      </c>
    </row>
    <row r="300" s="2" customFormat="1" ht="24.15" customHeight="1">
      <c r="A300" s="41"/>
      <c r="B300" s="42"/>
      <c r="C300" s="252" t="s">
        <v>432</v>
      </c>
      <c r="D300" s="252" t="s">
        <v>195</v>
      </c>
      <c r="E300" s="253" t="s">
        <v>433</v>
      </c>
      <c r="F300" s="254" t="s">
        <v>434</v>
      </c>
      <c r="G300" s="255" t="s">
        <v>217</v>
      </c>
      <c r="H300" s="256">
        <v>6.7999999999999998</v>
      </c>
      <c r="I300" s="257"/>
      <c r="J300" s="258">
        <f>ROUND(I300*H300,2)</f>
        <v>0</v>
      </c>
      <c r="K300" s="254" t="s">
        <v>199</v>
      </c>
      <c r="L300" s="44"/>
      <c r="M300" s="259" t="s">
        <v>1</v>
      </c>
      <c r="N300" s="260" t="s">
        <v>43</v>
      </c>
      <c r="O300" s="94"/>
      <c r="P300" s="261">
        <f>O300*H300</f>
        <v>0</v>
      </c>
      <c r="Q300" s="261">
        <v>0.03091</v>
      </c>
      <c r="R300" s="261">
        <f>Q300*H300</f>
        <v>0.21018799999999999</v>
      </c>
      <c r="S300" s="261">
        <v>0</v>
      </c>
      <c r="T300" s="262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63" t="s">
        <v>200</v>
      </c>
      <c r="AT300" s="263" t="s">
        <v>195</v>
      </c>
      <c r="AU300" s="263" t="s">
        <v>87</v>
      </c>
      <c r="AY300" s="18" t="s">
        <v>193</v>
      </c>
      <c r="BE300" s="154">
        <f>IF(N300="základní",J300,0)</f>
        <v>0</v>
      </c>
      <c r="BF300" s="154">
        <f>IF(N300="snížená",J300,0)</f>
        <v>0</v>
      </c>
      <c r="BG300" s="154">
        <f>IF(N300="zákl. přenesená",J300,0)</f>
        <v>0</v>
      </c>
      <c r="BH300" s="154">
        <f>IF(N300="sníž. přenesená",J300,0)</f>
        <v>0</v>
      </c>
      <c r="BI300" s="154">
        <f>IF(N300="nulová",J300,0)</f>
        <v>0</v>
      </c>
      <c r="BJ300" s="18" t="s">
        <v>85</v>
      </c>
      <c r="BK300" s="154">
        <f>ROUND(I300*H300,2)</f>
        <v>0</v>
      </c>
      <c r="BL300" s="18" t="s">
        <v>200</v>
      </c>
      <c r="BM300" s="263" t="s">
        <v>435</v>
      </c>
    </row>
    <row r="301" s="14" customFormat="1">
      <c r="A301" s="14"/>
      <c r="B301" s="275"/>
      <c r="C301" s="276"/>
      <c r="D301" s="266" t="s">
        <v>202</v>
      </c>
      <c r="E301" s="277" t="s">
        <v>1</v>
      </c>
      <c r="F301" s="278" t="s">
        <v>436</v>
      </c>
      <c r="G301" s="276"/>
      <c r="H301" s="279">
        <v>6.2999999999999998</v>
      </c>
      <c r="I301" s="280"/>
      <c r="J301" s="276"/>
      <c r="K301" s="276"/>
      <c r="L301" s="281"/>
      <c r="M301" s="282"/>
      <c r="N301" s="283"/>
      <c r="O301" s="283"/>
      <c r="P301" s="283"/>
      <c r="Q301" s="283"/>
      <c r="R301" s="283"/>
      <c r="S301" s="283"/>
      <c r="T301" s="28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85" t="s">
        <v>202</v>
      </c>
      <c r="AU301" s="285" t="s">
        <v>87</v>
      </c>
      <c r="AV301" s="14" t="s">
        <v>87</v>
      </c>
      <c r="AW301" s="14" t="s">
        <v>32</v>
      </c>
      <c r="AX301" s="14" t="s">
        <v>78</v>
      </c>
      <c r="AY301" s="285" t="s">
        <v>193</v>
      </c>
    </row>
    <row r="302" s="14" customFormat="1">
      <c r="A302" s="14"/>
      <c r="B302" s="275"/>
      <c r="C302" s="276"/>
      <c r="D302" s="266" t="s">
        <v>202</v>
      </c>
      <c r="E302" s="277" t="s">
        <v>1</v>
      </c>
      <c r="F302" s="278" t="s">
        <v>437</v>
      </c>
      <c r="G302" s="276"/>
      <c r="H302" s="279">
        <v>0.5</v>
      </c>
      <c r="I302" s="280"/>
      <c r="J302" s="276"/>
      <c r="K302" s="276"/>
      <c r="L302" s="281"/>
      <c r="M302" s="282"/>
      <c r="N302" s="283"/>
      <c r="O302" s="283"/>
      <c r="P302" s="283"/>
      <c r="Q302" s="283"/>
      <c r="R302" s="283"/>
      <c r="S302" s="283"/>
      <c r="T302" s="28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85" t="s">
        <v>202</v>
      </c>
      <c r="AU302" s="285" t="s">
        <v>87</v>
      </c>
      <c r="AV302" s="14" t="s">
        <v>87</v>
      </c>
      <c r="AW302" s="14" t="s">
        <v>32</v>
      </c>
      <c r="AX302" s="14" t="s">
        <v>78</v>
      </c>
      <c r="AY302" s="285" t="s">
        <v>193</v>
      </c>
    </row>
    <row r="303" s="15" customFormat="1">
      <c r="A303" s="15"/>
      <c r="B303" s="286"/>
      <c r="C303" s="287"/>
      <c r="D303" s="266" t="s">
        <v>202</v>
      </c>
      <c r="E303" s="288" t="s">
        <v>1</v>
      </c>
      <c r="F303" s="289" t="s">
        <v>214</v>
      </c>
      <c r="G303" s="287"/>
      <c r="H303" s="290">
        <v>6.7999999999999998</v>
      </c>
      <c r="I303" s="291"/>
      <c r="J303" s="287"/>
      <c r="K303" s="287"/>
      <c r="L303" s="292"/>
      <c r="M303" s="293"/>
      <c r="N303" s="294"/>
      <c r="O303" s="294"/>
      <c r="P303" s="294"/>
      <c r="Q303" s="294"/>
      <c r="R303" s="294"/>
      <c r="S303" s="294"/>
      <c r="T303" s="29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96" t="s">
        <v>202</v>
      </c>
      <c r="AU303" s="296" t="s">
        <v>87</v>
      </c>
      <c r="AV303" s="15" t="s">
        <v>200</v>
      </c>
      <c r="AW303" s="15" t="s">
        <v>32</v>
      </c>
      <c r="AX303" s="15" t="s">
        <v>85</v>
      </c>
      <c r="AY303" s="296" t="s">
        <v>193</v>
      </c>
    </row>
    <row r="304" s="2" customFormat="1" ht="24.15" customHeight="1">
      <c r="A304" s="41"/>
      <c r="B304" s="42"/>
      <c r="C304" s="252" t="s">
        <v>438</v>
      </c>
      <c r="D304" s="252" t="s">
        <v>195</v>
      </c>
      <c r="E304" s="253" t="s">
        <v>439</v>
      </c>
      <c r="F304" s="254" t="s">
        <v>440</v>
      </c>
      <c r="G304" s="255" t="s">
        <v>217</v>
      </c>
      <c r="H304" s="256">
        <v>1.1000000000000001</v>
      </c>
      <c r="I304" s="257"/>
      <c r="J304" s="258">
        <f>ROUND(I304*H304,2)</f>
        <v>0</v>
      </c>
      <c r="K304" s="254" t="s">
        <v>199</v>
      </c>
      <c r="L304" s="44"/>
      <c r="M304" s="259" t="s">
        <v>1</v>
      </c>
      <c r="N304" s="260" t="s">
        <v>43</v>
      </c>
      <c r="O304" s="94"/>
      <c r="P304" s="261">
        <f>O304*H304</f>
        <v>0</v>
      </c>
      <c r="Q304" s="261">
        <v>0.029260000000000001</v>
      </c>
      <c r="R304" s="261">
        <f>Q304*H304</f>
        <v>0.032186000000000006</v>
      </c>
      <c r="S304" s="261">
        <v>0</v>
      </c>
      <c r="T304" s="262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63" t="s">
        <v>200</v>
      </c>
      <c r="AT304" s="263" t="s">
        <v>195</v>
      </c>
      <c r="AU304" s="263" t="s">
        <v>87</v>
      </c>
      <c r="AY304" s="18" t="s">
        <v>193</v>
      </c>
      <c r="BE304" s="154">
        <f>IF(N304="základní",J304,0)</f>
        <v>0</v>
      </c>
      <c r="BF304" s="154">
        <f>IF(N304="snížená",J304,0)</f>
        <v>0</v>
      </c>
      <c r="BG304" s="154">
        <f>IF(N304="zákl. přenesená",J304,0)</f>
        <v>0</v>
      </c>
      <c r="BH304" s="154">
        <f>IF(N304="sníž. přenesená",J304,0)</f>
        <v>0</v>
      </c>
      <c r="BI304" s="154">
        <f>IF(N304="nulová",J304,0)</f>
        <v>0</v>
      </c>
      <c r="BJ304" s="18" t="s">
        <v>85</v>
      </c>
      <c r="BK304" s="154">
        <f>ROUND(I304*H304,2)</f>
        <v>0</v>
      </c>
      <c r="BL304" s="18" t="s">
        <v>200</v>
      </c>
      <c r="BM304" s="263" t="s">
        <v>441</v>
      </c>
    </row>
    <row r="305" s="14" customFormat="1">
      <c r="A305" s="14"/>
      <c r="B305" s="275"/>
      <c r="C305" s="276"/>
      <c r="D305" s="266" t="s">
        <v>202</v>
      </c>
      <c r="E305" s="277" t="s">
        <v>1</v>
      </c>
      <c r="F305" s="278" t="s">
        <v>442</v>
      </c>
      <c r="G305" s="276"/>
      <c r="H305" s="279">
        <v>1.1000000000000001</v>
      </c>
      <c r="I305" s="280"/>
      <c r="J305" s="276"/>
      <c r="K305" s="276"/>
      <c r="L305" s="281"/>
      <c r="M305" s="282"/>
      <c r="N305" s="283"/>
      <c r="O305" s="283"/>
      <c r="P305" s="283"/>
      <c r="Q305" s="283"/>
      <c r="R305" s="283"/>
      <c r="S305" s="283"/>
      <c r="T305" s="28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85" t="s">
        <v>202</v>
      </c>
      <c r="AU305" s="285" t="s">
        <v>87</v>
      </c>
      <c r="AV305" s="14" t="s">
        <v>87</v>
      </c>
      <c r="AW305" s="14" t="s">
        <v>32</v>
      </c>
      <c r="AX305" s="14" t="s">
        <v>85</v>
      </c>
      <c r="AY305" s="285" t="s">
        <v>193</v>
      </c>
    </row>
    <row r="306" s="2" customFormat="1" ht="24.15" customHeight="1">
      <c r="A306" s="41"/>
      <c r="B306" s="42"/>
      <c r="C306" s="252" t="s">
        <v>443</v>
      </c>
      <c r="D306" s="252" t="s">
        <v>195</v>
      </c>
      <c r="E306" s="253" t="s">
        <v>444</v>
      </c>
      <c r="F306" s="254" t="s">
        <v>445</v>
      </c>
      <c r="G306" s="255" t="s">
        <v>217</v>
      </c>
      <c r="H306" s="256">
        <v>22.097999999999999</v>
      </c>
      <c r="I306" s="257"/>
      <c r="J306" s="258">
        <f>ROUND(I306*H306,2)</f>
        <v>0</v>
      </c>
      <c r="K306" s="254" t="s">
        <v>199</v>
      </c>
      <c r="L306" s="44"/>
      <c r="M306" s="259" t="s">
        <v>1</v>
      </c>
      <c r="N306" s="260" t="s">
        <v>43</v>
      </c>
      <c r="O306" s="94"/>
      <c r="P306" s="261">
        <f>O306*H306</f>
        <v>0</v>
      </c>
      <c r="Q306" s="261">
        <v>0.00012999999999999999</v>
      </c>
      <c r="R306" s="261">
        <f>Q306*H306</f>
        <v>0.0028727399999999995</v>
      </c>
      <c r="S306" s="261">
        <v>0</v>
      </c>
      <c r="T306" s="262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63" t="s">
        <v>200</v>
      </c>
      <c r="AT306" s="263" t="s">
        <v>195</v>
      </c>
      <c r="AU306" s="263" t="s">
        <v>87</v>
      </c>
      <c r="AY306" s="18" t="s">
        <v>193</v>
      </c>
      <c r="BE306" s="154">
        <f>IF(N306="základní",J306,0)</f>
        <v>0</v>
      </c>
      <c r="BF306" s="154">
        <f>IF(N306="snížená",J306,0)</f>
        <v>0</v>
      </c>
      <c r="BG306" s="154">
        <f>IF(N306="zákl. přenesená",J306,0)</f>
        <v>0</v>
      </c>
      <c r="BH306" s="154">
        <f>IF(N306="sníž. přenesená",J306,0)</f>
        <v>0</v>
      </c>
      <c r="BI306" s="154">
        <f>IF(N306="nulová",J306,0)</f>
        <v>0</v>
      </c>
      <c r="BJ306" s="18" t="s">
        <v>85</v>
      </c>
      <c r="BK306" s="154">
        <f>ROUND(I306*H306,2)</f>
        <v>0</v>
      </c>
      <c r="BL306" s="18" t="s">
        <v>200</v>
      </c>
      <c r="BM306" s="263" t="s">
        <v>446</v>
      </c>
    </row>
    <row r="307" s="14" customFormat="1">
      <c r="A307" s="14"/>
      <c r="B307" s="275"/>
      <c r="C307" s="276"/>
      <c r="D307" s="266" t="s">
        <v>202</v>
      </c>
      <c r="E307" s="277" t="s">
        <v>1</v>
      </c>
      <c r="F307" s="278" t="s">
        <v>447</v>
      </c>
      <c r="G307" s="276"/>
      <c r="H307" s="279">
        <v>5.2000000000000002</v>
      </c>
      <c r="I307" s="280"/>
      <c r="J307" s="276"/>
      <c r="K307" s="276"/>
      <c r="L307" s="281"/>
      <c r="M307" s="282"/>
      <c r="N307" s="283"/>
      <c r="O307" s="283"/>
      <c r="P307" s="283"/>
      <c r="Q307" s="283"/>
      <c r="R307" s="283"/>
      <c r="S307" s="283"/>
      <c r="T307" s="28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85" t="s">
        <v>202</v>
      </c>
      <c r="AU307" s="285" t="s">
        <v>87</v>
      </c>
      <c r="AV307" s="14" t="s">
        <v>87</v>
      </c>
      <c r="AW307" s="14" t="s">
        <v>32</v>
      </c>
      <c r="AX307" s="14" t="s">
        <v>78</v>
      </c>
      <c r="AY307" s="285" t="s">
        <v>193</v>
      </c>
    </row>
    <row r="308" s="14" customFormat="1">
      <c r="A308" s="14"/>
      <c r="B308" s="275"/>
      <c r="C308" s="276"/>
      <c r="D308" s="266" t="s">
        <v>202</v>
      </c>
      <c r="E308" s="277" t="s">
        <v>1</v>
      </c>
      <c r="F308" s="278" t="s">
        <v>448</v>
      </c>
      <c r="G308" s="276"/>
      <c r="H308" s="279">
        <v>5.0579999999999998</v>
      </c>
      <c r="I308" s="280"/>
      <c r="J308" s="276"/>
      <c r="K308" s="276"/>
      <c r="L308" s="281"/>
      <c r="M308" s="282"/>
      <c r="N308" s="283"/>
      <c r="O308" s="283"/>
      <c r="P308" s="283"/>
      <c r="Q308" s="283"/>
      <c r="R308" s="283"/>
      <c r="S308" s="283"/>
      <c r="T308" s="28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85" t="s">
        <v>202</v>
      </c>
      <c r="AU308" s="285" t="s">
        <v>87</v>
      </c>
      <c r="AV308" s="14" t="s">
        <v>87</v>
      </c>
      <c r="AW308" s="14" t="s">
        <v>32</v>
      </c>
      <c r="AX308" s="14" t="s">
        <v>78</v>
      </c>
      <c r="AY308" s="285" t="s">
        <v>193</v>
      </c>
    </row>
    <row r="309" s="14" customFormat="1">
      <c r="A309" s="14"/>
      <c r="B309" s="275"/>
      <c r="C309" s="276"/>
      <c r="D309" s="266" t="s">
        <v>202</v>
      </c>
      <c r="E309" s="277" t="s">
        <v>1</v>
      </c>
      <c r="F309" s="278" t="s">
        <v>449</v>
      </c>
      <c r="G309" s="276"/>
      <c r="H309" s="279">
        <v>6.8399999999999999</v>
      </c>
      <c r="I309" s="280"/>
      <c r="J309" s="276"/>
      <c r="K309" s="276"/>
      <c r="L309" s="281"/>
      <c r="M309" s="282"/>
      <c r="N309" s="283"/>
      <c r="O309" s="283"/>
      <c r="P309" s="283"/>
      <c r="Q309" s="283"/>
      <c r="R309" s="283"/>
      <c r="S309" s="283"/>
      <c r="T309" s="28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85" t="s">
        <v>202</v>
      </c>
      <c r="AU309" s="285" t="s">
        <v>87</v>
      </c>
      <c r="AV309" s="14" t="s">
        <v>87</v>
      </c>
      <c r="AW309" s="14" t="s">
        <v>32</v>
      </c>
      <c r="AX309" s="14" t="s">
        <v>78</v>
      </c>
      <c r="AY309" s="285" t="s">
        <v>193</v>
      </c>
    </row>
    <row r="310" s="14" customFormat="1">
      <c r="A310" s="14"/>
      <c r="B310" s="275"/>
      <c r="C310" s="276"/>
      <c r="D310" s="266" t="s">
        <v>202</v>
      </c>
      <c r="E310" s="277" t="s">
        <v>1</v>
      </c>
      <c r="F310" s="278" t="s">
        <v>450</v>
      </c>
      <c r="G310" s="276"/>
      <c r="H310" s="279">
        <v>5</v>
      </c>
      <c r="I310" s="280"/>
      <c r="J310" s="276"/>
      <c r="K310" s="276"/>
      <c r="L310" s="281"/>
      <c r="M310" s="282"/>
      <c r="N310" s="283"/>
      <c r="O310" s="283"/>
      <c r="P310" s="283"/>
      <c r="Q310" s="283"/>
      <c r="R310" s="283"/>
      <c r="S310" s="283"/>
      <c r="T310" s="28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85" t="s">
        <v>202</v>
      </c>
      <c r="AU310" s="285" t="s">
        <v>87</v>
      </c>
      <c r="AV310" s="14" t="s">
        <v>87</v>
      </c>
      <c r="AW310" s="14" t="s">
        <v>32</v>
      </c>
      <c r="AX310" s="14" t="s">
        <v>78</v>
      </c>
      <c r="AY310" s="285" t="s">
        <v>193</v>
      </c>
    </row>
    <row r="311" s="15" customFormat="1">
      <c r="A311" s="15"/>
      <c r="B311" s="286"/>
      <c r="C311" s="287"/>
      <c r="D311" s="266" t="s">
        <v>202</v>
      </c>
      <c r="E311" s="288" t="s">
        <v>1</v>
      </c>
      <c r="F311" s="289" t="s">
        <v>214</v>
      </c>
      <c r="G311" s="287"/>
      <c r="H311" s="290">
        <v>22.097999999999999</v>
      </c>
      <c r="I311" s="291"/>
      <c r="J311" s="287"/>
      <c r="K311" s="287"/>
      <c r="L311" s="292"/>
      <c r="M311" s="293"/>
      <c r="N311" s="294"/>
      <c r="O311" s="294"/>
      <c r="P311" s="294"/>
      <c r="Q311" s="294"/>
      <c r="R311" s="294"/>
      <c r="S311" s="294"/>
      <c r="T311" s="29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96" t="s">
        <v>202</v>
      </c>
      <c r="AU311" s="296" t="s">
        <v>87</v>
      </c>
      <c r="AV311" s="15" t="s">
        <v>200</v>
      </c>
      <c r="AW311" s="15" t="s">
        <v>32</v>
      </c>
      <c r="AX311" s="15" t="s">
        <v>85</v>
      </c>
      <c r="AY311" s="296" t="s">
        <v>193</v>
      </c>
    </row>
    <row r="312" s="2" customFormat="1" ht="33" customHeight="1">
      <c r="A312" s="41"/>
      <c r="B312" s="42"/>
      <c r="C312" s="252" t="s">
        <v>451</v>
      </c>
      <c r="D312" s="252" t="s">
        <v>195</v>
      </c>
      <c r="E312" s="253" t="s">
        <v>452</v>
      </c>
      <c r="F312" s="254" t="s">
        <v>453</v>
      </c>
      <c r="G312" s="255" t="s">
        <v>198</v>
      </c>
      <c r="H312" s="256">
        <v>19.125</v>
      </c>
      <c r="I312" s="257"/>
      <c r="J312" s="258">
        <f>ROUND(I312*H312,2)</f>
        <v>0</v>
      </c>
      <c r="K312" s="254" t="s">
        <v>199</v>
      </c>
      <c r="L312" s="44"/>
      <c r="M312" s="259" t="s">
        <v>1</v>
      </c>
      <c r="N312" s="260" t="s">
        <v>43</v>
      </c>
      <c r="O312" s="94"/>
      <c r="P312" s="261">
        <f>O312*H312</f>
        <v>0</v>
      </c>
      <c r="Q312" s="261">
        <v>0.49689</v>
      </c>
      <c r="R312" s="261">
        <f>Q312*H312</f>
        <v>9.5030212499999998</v>
      </c>
      <c r="S312" s="261">
        <v>0</v>
      </c>
      <c r="T312" s="262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63" t="s">
        <v>200</v>
      </c>
      <c r="AT312" s="263" t="s">
        <v>195</v>
      </c>
      <c r="AU312" s="263" t="s">
        <v>87</v>
      </c>
      <c r="AY312" s="18" t="s">
        <v>193</v>
      </c>
      <c r="BE312" s="154">
        <f>IF(N312="základní",J312,0)</f>
        <v>0</v>
      </c>
      <c r="BF312" s="154">
        <f>IF(N312="snížená",J312,0)</f>
        <v>0</v>
      </c>
      <c r="BG312" s="154">
        <f>IF(N312="zákl. přenesená",J312,0)</f>
        <v>0</v>
      </c>
      <c r="BH312" s="154">
        <f>IF(N312="sníž. přenesená",J312,0)</f>
        <v>0</v>
      </c>
      <c r="BI312" s="154">
        <f>IF(N312="nulová",J312,0)</f>
        <v>0</v>
      </c>
      <c r="BJ312" s="18" t="s">
        <v>85</v>
      </c>
      <c r="BK312" s="154">
        <f>ROUND(I312*H312,2)</f>
        <v>0</v>
      </c>
      <c r="BL312" s="18" t="s">
        <v>200</v>
      </c>
      <c r="BM312" s="263" t="s">
        <v>454</v>
      </c>
    </row>
    <row r="313" s="13" customFormat="1">
      <c r="A313" s="13"/>
      <c r="B313" s="264"/>
      <c r="C313" s="265"/>
      <c r="D313" s="266" t="s">
        <v>202</v>
      </c>
      <c r="E313" s="267" t="s">
        <v>1</v>
      </c>
      <c r="F313" s="268" t="s">
        <v>455</v>
      </c>
      <c r="G313" s="265"/>
      <c r="H313" s="267" t="s">
        <v>1</v>
      </c>
      <c r="I313" s="269"/>
      <c r="J313" s="265"/>
      <c r="K313" s="265"/>
      <c r="L313" s="270"/>
      <c r="M313" s="271"/>
      <c r="N313" s="272"/>
      <c r="O313" s="272"/>
      <c r="P313" s="272"/>
      <c r="Q313" s="272"/>
      <c r="R313" s="272"/>
      <c r="S313" s="272"/>
      <c r="T313" s="27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74" t="s">
        <v>202</v>
      </c>
      <c r="AU313" s="274" t="s">
        <v>87</v>
      </c>
      <c r="AV313" s="13" t="s">
        <v>85</v>
      </c>
      <c r="AW313" s="13" t="s">
        <v>32</v>
      </c>
      <c r="AX313" s="13" t="s">
        <v>78</v>
      </c>
      <c r="AY313" s="274" t="s">
        <v>193</v>
      </c>
    </row>
    <row r="314" s="14" customFormat="1">
      <c r="A314" s="14"/>
      <c r="B314" s="275"/>
      <c r="C314" s="276"/>
      <c r="D314" s="266" t="s">
        <v>202</v>
      </c>
      <c r="E314" s="277" t="s">
        <v>1</v>
      </c>
      <c r="F314" s="278" t="s">
        <v>456</v>
      </c>
      <c r="G314" s="276"/>
      <c r="H314" s="279">
        <v>19.125</v>
      </c>
      <c r="I314" s="280"/>
      <c r="J314" s="276"/>
      <c r="K314" s="276"/>
      <c r="L314" s="281"/>
      <c r="M314" s="282"/>
      <c r="N314" s="283"/>
      <c r="O314" s="283"/>
      <c r="P314" s="283"/>
      <c r="Q314" s="283"/>
      <c r="R314" s="283"/>
      <c r="S314" s="283"/>
      <c r="T314" s="28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85" t="s">
        <v>202</v>
      </c>
      <c r="AU314" s="285" t="s">
        <v>87</v>
      </c>
      <c r="AV314" s="14" t="s">
        <v>87</v>
      </c>
      <c r="AW314" s="14" t="s">
        <v>32</v>
      </c>
      <c r="AX314" s="14" t="s">
        <v>85</v>
      </c>
      <c r="AY314" s="285" t="s">
        <v>193</v>
      </c>
    </row>
    <row r="315" s="2" customFormat="1" ht="24.15" customHeight="1">
      <c r="A315" s="41"/>
      <c r="B315" s="42"/>
      <c r="C315" s="252" t="s">
        <v>457</v>
      </c>
      <c r="D315" s="252" t="s">
        <v>195</v>
      </c>
      <c r="E315" s="253" t="s">
        <v>458</v>
      </c>
      <c r="F315" s="254" t="s">
        <v>459</v>
      </c>
      <c r="G315" s="255" t="s">
        <v>250</v>
      </c>
      <c r="H315" s="256">
        <v>0.30599999999999999</v>
      </c>
      <c r="I315" s="257"/>
      <c r="J315" s="258">
        <f>ROUND(I315*H315,2)</f>
        <v>0</v>
      </c>
      <c r="K315" s="254" t="s">
        <v>199</v>
      </c>
      <c r="L315" s="44"/>
      <c r="M315" s="259" t="s">
        <v>1</v>
      </c>
      <c r="N315" s="260" t="s">
        <v>43</v>
      </c>
      <c r="O315" s="94"/>
      <c r="P315" s="261">
        <f>O315*H315</f>
        <v>0</v>
      </c>
      <c r="Q315" s="261">
        <v>1.0508900000000001</v>
      </c>
      <c r="R315" s="261">
        <f>Q315*H315</f>
        <v>0.32157234000000001</v>
      </c>
      <c r="S315" s="261">
        <v>0</v>
      </c>
      <c r="T315" s="262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63" t="s">
        <v>200</v>
      </c>
      <c r="AT315" s="263" t="s">
        <v>195</v>
      </c>
      <c r="AU315" s="263" t="s">
        <v>87</v>
      </c>
      <c r="AY315" s="18" t="s">
        <v>193</v>
      </c>
      <c r="BE315" s="154">
        <f>IF(N315="základní",J315,0)</f>
        <v>0</v>
      </c>
      <c r="BF315" s="154">
        <f>IF(N315="snížená",J315,0)</f>
        <v>0</v>
      </c>
      <c r="BG315" s="154">
        <f>IF(N315="zákl. přenesená",J315,0)</f>
        <v>0</v>
      </c>
      <c r="BH315" s="154">
        <f>IF(N315="sníž. přenesená",J315,0)</f>
        <v>0</v>
      </c>
      <c r="BI315" s="154">
        <f>IF(N315="nulová",J315,0)</f>
        <v>0</v>
      </c>
      <c r="BJ315" s="18" t="s">
        <v>85</v>
      </c>
      <c r="BK315" s="154">
        <f>ROUND(I315*H315,2)</f>
        <v>0</v>
      </c>
      <c r="BL315" s="18" t="s">
        <v>200</v>
      </c>
      <c r="BM315" s="263" t="s">
        <v>460</v>
      </c>
    </row>
    <row r="316" s="13" customFormat="1">
      <c r="A316" s="13"/>
      <c r="B316" s="264"/>
      <c r="C316" s="265"/>
      <c r="D316" s="266" t="s">
        <v>202</v>
      </c>
      <c r="E316" s="267" t="s">
        <v>1</v>
      </c>
      <c r="F316" s="268" t="s">
        <v>455</v>
      </c>
      <c r="G316" s="265"/>
      <c r="H316" s="267" t="s">
        <v>1</v>
      </c>
      <c r="I316" s="269"/>
      <c r="J316" s="265"/>
      <c r="K316" s="265"/>
      <c r="L316" s="270"/>
      <c r="M316" s="271"/>
      <c r="N316" s="272"/>
      <c r="O316" s="272"/>
      <c r="P316" s="272"/>
      <c r="Q316" s="272"/>
      <c r="R316" s="272"/>
      <c r="S316" s="272"/>
      <c r="T316" s="27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74" t="s">
        <v>202</v>
      </c>
      <c r="AU316" s="274" t="s">
        <v>87</v>
      </c>
      <c r="AV316" s="13" t="s">
        <v>85</v>
      </c>
      <c r="AW316" s="13" t="s">
        <v>32</v>
      </c>
      <c r="AX316" s="13" t="s">
        <v>78</v>
      </c>
      <c r="AY316" s="274" t="s">
        <v>193</v>
      </c>
    </row>
    <row r="317" s="14" customFormat="1">
      <c r="A317" s="14"/>
      <c r="B317" s="275"/>
      <c r="C317" s="276"/>
      <c r="D317" s="266" t="s">
        <v>202</v>
      </c>
      <c r="E317" s="277" t="s">
        <v>1</v>
      </c>
      <c r="F317" s="278" t="s">
        <v>461</v>
      </c>
      <c r="G317" s="276"/>
      <c r="H317" s="279">
        <v>0.30599999999999999</v>
      </c>
      <c r="I317" s="280"/>
      <c r="J317" s="276"/>
      <c r="K317" s="276"/>
      <c r="L317" s="281"/>
      <c r="M317" s="282"/>
      <c r="N317" s="283"/>
      <c r="O317" s="283"/>
      <c r="P317" s="283"/>
      <c r="Q317" s="283"/>
      <c r="R317" s="283"/>
      <c r="S317" s="283"/>
      <c r="T317" s="28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85" t="s">
        <v>202</v>
      </c>
      <c r="AU317" s="285" t="s">
        <v>87</v>
      </c>
      <c r="AV317" s="14" t="s">
        <v>87</v>
      </c>
      <c r="AW317" s="14" t="s">
        <v>32</v>
      </c>
      <c r="AX317" s="14" t="s">
        <v>85</v>
      </c>
      <c r="AY317" s="285" t="s">
        <v>193</v>
      </c>
    </row>
    <row r="318" s="2" customFormat="1" ht="24.15" customHeight="1">
      <c r="A318" s="41"/>
      <c r="B318" s="42"/>
      <c r="C318" s="252" t="s">
        <v>462</v>
      </c>
      <c r="D318" s="252" t="s">
        <v>195</v>
      </c>
      <c r="E318" s="253" t="s">
        <v>463</v>
      </c>
      <c r="F318" s="254" t="s">
        <v>464</v>
      </c>
      <c r="G318" s="255" t="s">
        <v>465</v>
      </c>
      <c r="H318" s="256">
        <v>1</v>
      </c>
      <c r="I318" s="257"/>
      <c r="J318" s="258">
        <f>ROUND(I318*H318,2)</f>
        <v>0</v>
      </c>
      <c r="K318" s="254" t="s">
        <v>199</v>
      </c>
      <c r="L318" s="44"/>
      <c r="M318" s="259" t="s">
        <v>1</v>
      </c>
      <c r="N318" s="260" t="s">
        <v>43</v>
      </c>
      <c r="O318" s="94"/>
      <c r="P318" s="261">
        <f>O318*H318</f>
        <v>0</v>
      </c>
      <c r="Q318" s="261">
        <v>0</v>
      </c>
      <c r="R318" s="261">
        <f>Q318*H318</f>
        <v>0</v>
      </c>
      <c r="S318" s="261">
        <v>0</v>
      </c>
      <c r="T318" s="262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63" t="s">
        <v>200</v>
      </c>
      <c r="AT318" s="263" t="s">
        <v>195</v>
      </c>
      <c r="AU318" s="263" t="s">
        <v>87</v>
      </c>
      <c r="AY318" s="18" t="s">
        <v>193</v>
      </c>
      <c r="BE318" s="154">
        <f>IF(N318="základní",J318,0)</f>
        <v>0</v>
      </c>
      <c r="BF318" s="154">
        <f>IF(N318="snížená",J318,0)</f>
        <v>0</v>
      </c>
      <c r="BG318" s="154">
        <f>IF(N318="zákl. přenesená",J318,0)</f>
        <v>0</v>
      </c>
      <c r="BH318" s="154">
        <f>IF(N318="sníž. přenesená",J318,0)</f>
        <v>0</v>
      </c>
      <c r="BI318" s="154">
        <f>IF(N318="nulová",J318,0)</f>
        <v>0</v>
      </c>
      <c r="BJ318" s="18" t="s">
        <v>85</v>
      </c>
      <c r="BK318" s="154">
        <f>ROUND(I318*H318,2)</f>
        <v>0</v>
      </c>
      <c r="BL318" s="18" t="s">
        <v>200</v>
      </c>
      <c r="BM318" s="263" t="s">
        <v>466</v>
      </c>
    </row>
    <row r="319" s="14" customFormat="1">
      <c r="A319" s="14"/>
      <c r="B319" s="275"/>
      <c r="C319" s="276"/>
      <c r="D319" s="266" t="s">
        <v>202</v>
      </c>
      <c r="E319" s="277" t="s">
        <v>1</v>
      </c>
      <c r="F319" s="278" t="s">
        <v>467</v>
      </c>
      <c r="G319" s="276"/>
      <c r="H319" s="279">
        <v>1</v>
      </c>
      <c r="I319" s="280"/>
      <c r="J319" s="276"/>
      <c r="K319" s="276"/>
      <c r="L319" s="281"/>
      <c r="M319" s="282"/>
      <c r="N319" s="283"/>
      <c r="O319" s="283"/>
      <c r="P319" s="283"/>
      <c r="Q319" s="283"/>
      <c r="R319" s="283"/>
      <c r="S319" s="283"/>
      <c r="T319" s="28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85" t="s">
        <v>202</v>
      </c>
      <c r="AU319" s="285" t="s">
        <v>87</v>
      </c>
      <c r="AV319" s="14" t="s">
        <v>87</v>
      </c>
      <c r="AW319" s="14" t="s">
        <v>32</v>
      </c>
      <c r="AX319" s="14" t="s">
        <v>85</v>
      </c>
      <c r="AY319" s="285" t="s">
        <v>193</v>
      </c>
    </row>
    <row r="320" s="2" customFormat="1" ht="37.8" customHeight="1">
      <c r="A320" s="41"/>
      <c r="B320" s="42"/>
      <c r="C320" s="308" t="s">
        <v>468</v>
      </c>
      <c r="D320" s="308" t="s">
        <v>354</v>
      </c>
      <c r="E320" s="309" t="s">
        <v>469</v>
      </c>
      <c r="F320" s="310" t="s">
        <v>470</v>
      </c>
      <c r="G320" s="311" t="s">
        <v>465</v>
      </c>
      <c r="H320" s="312">
        <v>1</v>
      </c>
      <c r="I320" s="313"/>
      <c r="J320" s="314">
        <f>ROUND(I320*H320,2)</f>
        <v>0</v>
      </c>
      <c r="K320" s="310" t="s">
        <v>1</v>
      </c>
      <c r="L320" s="315"/>
      <c r="M320" s="316" t="s">
        <v>1</v>
      </c>
      <c r="N320" s="317" t="s">
        <v>43</v>
      </c>
      <c r="O320" s="94"/>
      <c r="P320" s="261">
        <f>O320*H320</f>
        <v>0</v>
      </c>
      <c r="Q320" s="261">
        <v>0.014999999999999999</v>
      </c>
      <c r="R320" s="261">
        <f>Q320*H320</f>
        <v>0.014999999999999999</v>
      </c>
      <c r="S320" s="261">
        <v>0</v>
      </c>
      <c r="T320" s="262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63" t="s">
        <v>242</v>
      </c>
      <c r="AT320" s="263" t="s">
        <v>354</v>
      </c>
      <c r="AU320" s="263" t="s">
        <v>87</v>
      </c>
      <c r="AY320" s="18" t="s">
        <v>193</v>
      </c>
      <c r="BE320" s="154">
        <f>IF(N320="základní",J320,0)</f>
        <v>0</v>
      </c>
      <c r="BF320" s="154">
        <f>IF(N320="snížená",J320,0)</f>
        <v>0</v>
      </c>
      <c r="BG320" s="154">
        <f>IF(N320="zákl. přenesená",J320,0)</f>
        <v>0</v>
      </c>
      <c r="BH320" s="154">
        <f>IF(N320="sníž. přenesená",J320,0)</f>
        <v>0</v>
      </c>
      <c r="BI320" s="154">
        <f>IF(N320="nulová",J320,0)</f>
        <v>0</v>
      </c>
      <c r="BJ320" s="18" t="s">
        <v>85</v>
      </c>
      <c r="BK320" s="154">
        <f>ROUND(I320*H320,2)</f>
        <v>0</v>
      </c>
      <c r="BL320" s="18" t="s">
        <v>200</v>
      </c>
      <c r="BM320" s="263" t="s">
        <v>471</v>
      </c>
    </row>
    <row r="321" s="12" customFormat="1" ht="22.8" customHeight="1">
      <c r="A321" s="12"/>
      <c r="B321" s="237"/>
      <c r="C321" s="238"/>
      <c r="D321" s="239" t="s">
        <v>77</v>
      </c>
      <c r="E321" s="250" t="s">
        <v>200</v>
      </c>
      <c r="F321" s="250" t="s">
        <v>472</v>
      </c>
      <c r="G321" s="238"/>
      <c r="H321" s="238"/>
      <c r="I321" s="241"/>
      <c r="J321" s="251">
        <f>BK321</f>
        <v>0</v>
      </c>
      <c r="K321" s="238"/>
      <c r="L321" s="242"/>
      <c r="M321" s="243"/>
      <c r="N321" s="244"/>
      <c r="O321" s="244"/>
      <c r="P321" s="245">
        <f>SUM(P322:P336)</f>
        <v>0</v>
      </c>
      <c r="Q321" s="244"/>
      <c r="R321" s="245">
        <f>SUM(R322:R336)</f>
        <v>3.5845047600000006</v>
      </c>
      <c r="S321" s="244"/>
      <c r="T321" s="246">
        <f>SUM(T322:T336)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47" t="s">
        <v>85</v>
      </c>
      <c r="AT321" s="248" t="s">
        <v>77</v>
      </c>
      <c r="AU321" s="248" t="s">
        <v>85</v>
      </c>
      <c r="AY321" s="247" t="s">
        <v>193</v>
      </c>
      <c r="BK321" s="249">
        <f>SUM(BK322:BK336)</f>
        <v>0</v>
      </c>
    </row>
    <row r="322" s="2" customFormat="1" ht="16.5" customHeight="1">
      <c r="A322" s="41"/>
      <c r="B322" s="42"/>
      <c r="C322" s="252" t="s">
        <v>473</v>
      </c>
      <c r="D322" s="252" t="s">
        <v>195</v>
      </c>
      <c r="E322" s="253" t="s">
        <v>474</v>
      </c>
      <c r="F322" s="254" t="s">
        <v>475</v>
      </c>
      <c r="G322" s="255" t="s">
        <v>223</v>
      </c>
      <c r="H322" s="256">
        <v>1.3560000000000001</v>
      </c>
      <c r="I322" s="257"/>
      <c r="J322" s="258">
        <f>ROUND(I322*H322,2)</f>
        <v>0</v>
      </c>
      <c r="K322" s="254" t="s">
        <v>199</v>
      </c>
      <c r="L322" s="44"/>
      <c r="M322" s="259" t="s">
        <v>1</v>
      </c>
      <c r="N322" s="260" t="s">
        <v>43</v>
      </c>
      <c r="O322" s="94"/>
      <c r="P322" s="261">
        <f>O322*H322</f>
        <v>0</v>
      </c>
      <c r="Q322" s="261">
        <v>2.5019800000000001</v>
      </c>
      <c r="R322" s="261">
        <f>Q322*H322</f>
        <v>3.3926848800000005</v>
      </c>
      <c r="S322" s="261">
        <v>0</v>
      </c>
      <c r="T322" s="262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63" t="s">
        <v>200</v>
      </c>
      <c r="AT322" s="263" t="s">
        <v>195</v>
      </c>
      <c r="AU322" s="263" t="s">
        <v>87</v>
      </c>
      <c r="AY322" s="18" t="s">
        <v>193</v>
      </c>
      <c r="BE322" s="154">
        <f>IF(N322="základní",J322,0)</f>
        <v>0</v>
      </c>
      <c r="BF322" s="154">
        <f>IF(N322="snížená",J322,0)</f>
        <v>0</v>
      </c>
      <c r="BG322" s="154">
        <f>IF(N322="zákl. přenesená",J322,0)</f>
        <v>0</v>
      </c>
      <c r="BH322" s="154">
        <f>IF(N322="sníž. přenesená",J322,0)</f>
        <v>0</v>
      </c>
      <c r="BI322" s="154">
        <f>IF(N322="nulová",J322,0)</f>
        <v>0</v>
      </c>
      <c r="BJ322" s="18" t="s">
        <v>85</v>
      </c>
      <c r="BK322" s="154">
        <f>ROUND(I322*H322,2)</f>
        <v>0</v>
      </c>
      <c r="BL322" s="18" t="s">
        <v>200</v>
      </c>
      <c r="BM322" s="263" t="s">
        <v>476</v>
      </c>
    </row>
    <row r="323" s="14" customFormat="1">
      <c r="A323" s="14"/>
      <c r="B323" s="275"/>
      <c r="C323" s="276"/>
      <c r="D323" s="266" t="s">
        <v>202</v>
      </c>
      <c r="E323" s="277" t="s">
        <v>1</v>
      </c>
      <c r="F323" s="278" t="s">
        <v>477</v>
      </c>
      <c r="G323" s="276"/>
      <c r="H323" s="279">
        <v>0.378</v>
      </c>
      <c r="I323" s="280"/>
      <c r="J323" s="276"/>
      <c r="K323" s="276"/>
      <c r="L323" s="281"/>
      <c r="M323" s="282"/>
      <c r="N323" s="283"/>
      <c r="O323" s="283"/>
      <c r="P323" s="283"/>
      <c r="Q323" s="283"/>
      <c r="R323" s="283"/>
      <c r="S323" s="283"/>
      <c r="T323" s="28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85" t="s">
        <v>202</v>
      </c>
      <c r="AU323" s="285" t="s">
        <v>87</v>
      </c>
      <c r="AV323" s="14" t="s">
        <v>87</v>
      </c>
      <c r="AW323" s="14" t="s">
        <v>32</v>
      </c>
      <c r="AX323" s="14" t="s">
        <v>78</v>
      </c>
      <c r="AY323" s="285" t="s">
        <v>193</v>
      </c>
    </row>
    <row r="324" s="14" customFormat="1">
      <c r="A324" s="14"/>
      <c r="B324" s="275"/>
      <c r="C324" s="276"/>
      <c r="D324" s="266" t="s">
        <v>202</v>
      </c>
      <c r="E324" s="277" t="s">
        <v>1</v>
      </c>
      <c r="F324" s="278" t="s">
        <v>478</v>
      </c>
      <c r="G324" s="276"/>
      <c r="H324" s="279">
        <v>0.52800000000000002</v>
      </c>
      <c r="I324" s="280"/>
      <c r="J324" s="276"/>
      <c r="K324" s="276"/>
      <c r="L324" s="281"/>
      <c r="M324" s="282"/>
      <c r="N324" s="283"/>
      <c r="O324" s="283"/>
      <c r="P324" s="283"/>
      <c r="Q324" s="283"/>
      <c r="R324" s="283"/>
      <c r="S324" s="283"/>
      <c r="T324" s="28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85" t="s">
        <v>202</v>
      </c>
      <c r="AU324" s="285" t="s">
        <v>87</v>
      </c>
      <c r="AV324" s="14" t="s">
        <v>87</v>
      </c>
      <c r="AW324" s="14" t="s">
        <v>32</v>
      </c>
      <c r="AX324" s="14" t="s">
        <v>78</v>
      </c>
      <c r="AY324" s="285" t="s">
        <v>193</v>
      </c>
    </row>
    <row r="325" s="14" customFormat="1">
      <c r="A325" s="14"/>
      <c r="B325" s="275"/>
      <c r="C325" s="276"/>
      <c r="D325" s="266" t="s">
        <v>202</v>
      </c>
      <c r="E325" s="277" t="s">
        <v>1</v>
      </c>
      <c r="F325" s="278" t="s">
        <v>479</v>
      </c>
      <c r="G325" s="276"/>
      <c r="H325" s="279">
        <v>0.45000000000000001</v>
      </c>
      <c r="I325" s="280"/>
      <c r="J325" s="276"/>
      <c r="K325" s="276"/>
      <c r="L325" s="281"/>
      <c r="M325" s="282"/>
      <c r="N325" s="283"/>
      <c r="O325" s="283"/>
      <c r="P325" s="283"/>
      <c r="Q325" s="283"/>
      <c r="R325" s="283"/>
      <c r="S325" s="283"/>
      <c r="T325" s="28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85" t="s">
        <v>202</v>
      </c>
      <c r="AU325" s="285" t="s">
        <v>87</v>
      </c>
      <c r="AV325" s="14" t="s">
        <v>87</v>
      </c>
      <c r="AW325" s="14" t="s">
        <v>32</v>
      </c>
      <c r="AX325" s="14" t="s">
        <v>78</v>
      </c>
      <c r="AY325" s="285" t="s">
        <v>193</v>
      </c>
    </row>
    <row r="326" s="15" customFormat="1">
      <c r="A326" s="15"/>
      <c r="B326" s="286"/>
      <c r="C326" s="287"/>
      <c r="D326" s="266" t="s">
        <v>202</v>
      </c>
      <c r="E326" s="288" t="s">
        <v>1</v>
      </c>
      <c r="F326" s="289" t="s">
        <v>214</v>
      </c>
      <c r="G326" s="287"/>
      <c r="H326" s="290">
        <v>1.3560000000000001</v>
      </c>
      <c r="I326" s="291"/>
      <c r="J326" s="287"/>
      <c r="K326" s="287"/>
      <c r="L326" s="292"/>
      <c r="M326" s="293"/>
      <c r="N326" s="294"/>
      <c r="O326" s="294"/>
      <c r="P326" s="294"/>
      <c r="Q326" s="294"/>
      <c r="R326" s="294"/>
      <c r="S326" s="294"/>
      <c r="T326" s="29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96" t="s">
        <v>202</v>
      </c>
      <c r="AU326" s="296" t="s">
        <v>87</v>
      </c>
      <c r="AV326" s="15" t="s">
        <v>200</v>
      </c>
      <c r="AW326" s="15" t="s">
        <v>32</v>
      </c>
      <c r="AX326" s="15" t="s">
        <v>85</v>
      </c>
      <c r="AY326" s="296" t="s">
        <v>193</v>
      </c>
    </row>
    <row r="327" s="2" customFormat="1" ht="16.5" customHeight="1">
      <c r="A327" s="41"/>
      <c r="B327" s="42"/>
      <c r="C327" s="252" t="s">
        <v>480</v>
      </c>
      <c r="D327" s="252" t="s">
        <v>195</v>
      </c>
      <c r="E327" s="253" t="s">
        <v>481</v>
      </c>
      <c r="F327" s="254" t="s">
        <v>482</v>
      </c>
      <c r="G327" s="255" t="s">
        <v>198</v>
      </c>
      <c r="H327" s="256">
        <v>13.560000000000001</v>
      </c>
      <c r="I327" s="257"/>
      <c r="J327" s="258">
        <f>ROUND(I327*H327,2)</f>
        <v>0</v>
      </c>
      <c r="K327" s="254" t="s">
        <v>199</v>
      </c>
      <c r="L327" s="44"/>
      <c r="M327" s="259" t="s">
        <v>1</v>
      </c>
      <c r="N327" s="260" t="s">
        <v>43</v>
      </c>
      <c r="O327" s="94"/>
      <c r="P327" s="261">
        <f>O327*H327</f>
        <v>0</v>
      </c>
      <c r="Q327" s="261">
        <v>0.0057600000000000004</v>
      </c>
      <c r="R327" s="261">
        <f>Q327*H327</f>
        <v>0.078105600000000011</v>
      </c>
      <c r="S327" s="261">
        <v>0</v>
      </c>
      <c r="T327" s="262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63" t="s">
        <v>200</v>
      </c>
      <c r="AT327" s="263" t="s">
        <v>195</v>
      </c>
      <c r="AU327" s="263" t="s">
        <v>87</v>
      </c>
      <c r="AY327" s="18" t="s">
        <v>193</v>
      </c>
      <c r="BE327" s="154">
        <f>IF(N327="základní",J327,0)</f>
        <v>0</v>
      </c>
      <c r="BF327" s="154">
        <f>IF(N327="snížená",J327,0)</f>
        <v>0</v>
      </c>
      <c r="BG327" s="154">
        <f>IF(N327="zákl. přenesená",J327,0)</f>
        <v>0</v>
      </c>
      <c r="BH327" s="154">
        <f>IF(N327="sníž. přenesená",J327,0)</f>
        <v>0</v>
      </c>
      <c r="BI327" s="154">
        <f>IF(N327="nulová",J327,0)</f>
        <v>0</v>
      </c>
      <c r="BJ327" s="18" t="s">
        <v>85</v>
      </c>
      <c r="BK327" s="154">
        <f>ROUND(I327*H327,2)</f>
        <v>0</v>
      </c>
      <c r="BL327" s="18" t="s">
        <v>200</v>
      </c>
      <c r="BM327" s="263" t="s">
        <v>483</v>
      </c>
    </row>
    <row r="328" s="14" customFormat="1">
      <c r="A328" s="14"/>
      <c r="B328" s="275"/>
      <c r="C328" s="276"/>
      <c r="D328" s="266" t="s">
        <v>202</v>
      </c>
      <c r="E328" s="277" t="s">
        <v>1</v>
      </c>
      <c r="F328" s="278" t="s">
        <v>484</v>
      </c>
      <c r="G328" s="276"/>
      <c r="H328" s="279">
        <v>3.7799999999999998</v>
      </c>
      <c r="I328" s="280"/>
      <c r="J328" s="276"/>
      <c r="K328" s="276"/>
      <c r="L328" s="281"/>
      <c r="M328" s="282"/>
      <c r="N328" s="283"/>
      <c r="O328" s="283"/>
      <c r="P328" s="283"/>
      <c r="Q328" s="283"/>
      <c r="R328" s="283"/>
      <c r="S328" s="283"/>
      <c r="T328" s="28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85" t="s">
        <v>202</v>
      </c>
      <c r="AU328" s="285" t="s">
        <v>87</v>
      </c>
      <c r="AV328" s="14" t="s">
        <v>87</v>
      </c>
      <c r="AW328" s="14" t="s">
        <v>32</v>
      </c>
      <c r="AX328" s="14" t="s">
        <v>78</v>
      </c>
      <c r="AY328" s="285" t="s">
        <v>193</v>
      </c>
    </row>
    <row r="329" s="14" customFormat="1">
      <c r="A329" s="14"/>
      <c r="B329" s="275"/>
      <c r="C329" s="276"/>
      <c r="D329" s="266" t="s">
        <v>202</v>
      </c>
      <c r="E329" s="277" t="s">
        <v>1</v>
      </c>
      <c r="F329" s="278" t="s">
        <v>485</v>
      </c>
      <c r="G329" s="276"/>
      <c r="H329" s="279">
        <v>5.2800000000000002</v>
      </c>
      <c r="I329" s="280"/>
      <c r="J329" s="276"/>
      <c r="K329" s="276"/>
      <c r="L329" s="281"/>
      <c r="M329" s="282"/>
      <c r="N329" s="283"/>
      <c r="O329" s="283"/>
      <c r="P329" s="283"/>
      <c r="Q329" s="283"/>
      <c r="R329" s="283"/>
      <c r="S329" s="283"/>
      <c r="T329" s="28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85" t="s">
        <v>202</v>
      </c>
      <c r="AU329" s="285" t="s">
        <v>87</v>
      </c>
      <c r="AV329" s="14" t="s">
        <v>87</v>
      </c>
      <c r="AW329" s="14" t="s">
        <v>32</v>
      </c>
      <c r="AX329" s="14" t="s">
        <v>78</v>
      </c>
      <c r="AY329" s="285" t="s">
        <v>193</v>
      </c>
    </row>
    <row r="330" s="14" customFormat="1">
      <c r="A330" s="14"/>
      <c r="B330" s="275"/>
      <c r="C330" s="276"/>
      <c r="D330" s="266" t="s">
        <v>202</v>
      </c>
      <c r="E330" s="277" t="s">
        <v>1</v>
      </c>
      <c r="F330" s="278" t="s">
        <v>486</v>
      </c>
      <c r="G330" s="276"/>
      <c r="H330" s="279">
        <v>4.5</v>
      </c>
      <c r="I330" s="280"/>
      <c r="J330" s="276"/>
      <c r="K330" s="276"/>
      <c r="L330" s="281"/>
      <c r="M330" s="282"/>
      <c r="N330" s="283"/>
      <c r="O330" s="283"/>
      <c r="P330" s="283"/>
      <c r="Q330" s="283"/>
      <c r="R330" s="283"/>
      <c r="S330" s="283"/>
      <c r="T330" s="28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85" t="s">
        <v>202</v>
      </c>
      <c r="AU330" s="285" t="s">
        <v>87</v>
      </c>
      <c r="AV330" s="14" t="s">
        <v>87</v>
      </c>
      <c r="AW330" s="14" t="s">
        <v>32</v>
      </c>
      <c r="AX330" s="14" t="s">
        <v>78</v>
      </c>
      <c r="AY330" s="285" t="s">
        <v>193</v>
      </c>
    </row>
    <row r="331" s="15" customFormat="1">
      <c r="A331" s="15"/>
      <c r="B331" s="286"/>
      <c r="C331" s="287"/>
      <c r="D331" s="266" t="s">
        <v>202</v>
      </c>
      <c r="E331" s="288" t="s">
        <v>1</v>
      </c>
      <c r="F331" s="289" t="s">
        <v>214</v>
      </c>
      <c r="G331" s="287"/>
      <c r="H331" s="290">
        <v>13.560000000000001</v>
      </c>
      <c r="I331" s="291"/>
      <c r="J331" s="287"/>
      <c r="K331" s="287"/>
      <c r="L331" s="292"/>
      <c r="M331" s="293"/>
      <c r="N331" s="294"/>
      <c r="O331" s="294"/>
      <c r="P331" s="294"/>
      <c r="Q331" s="294"/>
      <c r="R331" s="294"/>
      <c r="S331" s="294"/>
      <c r="T331" s="29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96" t="s">
        <v>202</v>
      </c>
      <c r="AU331" s="296" t="s">
        <v>87</v>
      </c>
      <c r="AV331" s="15" t="s">
        <v>200</v>
      </c>
      <c r="AW331" s="15" t="s">
        <v>32</v>
      </c>
      <c r="AX331" s="15" t="s">
        <v>85</v>
      </c>
      <c r="AY331" s="296" t="s">
        <v>193</v>
      </c>
    </row>
    <row r="332" s="2" customFormat="1" ht="16.5" customHeight="1">
      <c r="A332" s="41"/>
      <c r="B332" s="42"/>
      <c r="C332" s="252" t="s">
        <v>487</v>
      </c>
      <c r="D332" s="252" t="s">
        <v>195</v>
      </c>
      <c r="E332" s="253" t="s">
        <v>488</v>
      </c>
      <c r="F332" s="254" t="s">
        <v>489</v>
      </c>
      <c r="G332" s="255" t="s">
        <v>198</v>
      </c>
      <c r="H332" s="256">
        <v>13.560000000000001</v>
      </c>
      <c r="I332" s="257"/>
      <c r="J332" s="258">
        <f>ROUND(I332*H332,2)</f>
        <v>0</v>
      </c>
      <c r="K332" s="254" t="s">
        <v>199</v>
      </c>
      <c r="L332" s="44"/>
      <c r="M332" s="259" t="s">
        <v>1</v>
      </c>
      <c r="N332" s="260" t="s">
        <v>43</v>
      </c>
      <c r="O332" s="94"/>
      <c r="P332" s="261">
        <f>O332*H332</f>
        <v>0</v>
      </c>
      <c r="Q332" s="261">
        <v>0</v>
      </c>
      <c r="R332" s="261">
        <f>Q332*H332</f>
        <v>0</v>
      </c>
      <c r="S332" s="261">
        <v>0</v>
      </c>
      <c r="T332" s="262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63" t="s">
        <v>200</v>
      </c>
      <c r="AT332" s="263" t="s">
        <v>195</v>
      </c>
      <c r="AU332" s="263" t="s">
        <v>87</v>
      </c>
      <c r="AY332" s="18" t="s">
        <v>193</v>
      </c>
      <c r="BE332" s="154">
        <f>IF(N332="základní",J332,0)</f>
        <v>0</v>
      </c>
      <c r="BF332" s="154">
        <f>IF(N332="snížená",J332,0)</f>
        <v>0</v>
      </c>
      <c r="BG332" s="154">
        <f>IF(N332="zákl. přenesená",J332,0)</f>
        <v>0</v>
      </c>
      <c r="BH332" s="154">
        <f>IF(N332="sníž. přenesená",J332,0)</f>
        <v>0</v>
      </c>
      <c r="BI332" s="154">
        <f>IF(N332="nulová",J332,0)</f>
        <v>0</v>
      </c>
      <c r="BJ332" s="18" t="s">
        <v>85</v>
      </c>
      <c r="BK332" s="154">
        <f>ROUND(I332*H332,2)</f>
        <v>0</v>
      </c>
      <c r="BL332" s="18" t="s">
        <v>200</v>
      </c>
      <c r="BM332" s="263" t="s">
        <v>490</v>
      </c>
    </row>
    <row r="333" s="2" customFormat="1" ht="24.15" customHeight="1">
      <c r="A333" s="41"/>
      <c r="B333" s="42"/>
      <c r="C333" s="252" t="s">
        <v>491</v>
      </c>
      <c r="D333" s="252" t="s">
        <v>195</v>
      </c>
      <c r="E333" s="253" t="s">
        <v>492</v>
      </c>
      <c r="F333" s="254" t="s">
        <v>493</v>
      </c>
      <c r="G333" s="255" t="s">
        <v>250</v>
      </c>
      <c r="H333" s="256">
        <v>0.108</v>
      </c>
      <c r="I333" s="257"/>
      <c r="J333" s="258">
        <f>ROUND(I333*H333,2)</f>
        <v>0</v>
      </c>
      <c r="K333" s="254" t="s">
        <v>199</v>
      </c>
      <c r="L333" s="44"/>
      <c r="M333" s="259" t="s">
        <v>1</v>
      </c>
      <c r="N333" s="260" t="s">
        <v>43</v>
      </c>
      <c r="O333" s="94"/>
      <c r="P333" s="261">
        <f>O333*H333</f>
        <v>0</v>
      </c>
      <c r="Q333" s="261">
        <v>1.05291</v>
      </c>
      <c r="R333" s="261">
        <f>Q333*H333</f>
        <v>0.11371428</v>
      </c>
      <c r="S333" s="261">
        <v>0</v>
      </c>
      <c r="T333" s="262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63" t="s">
        <v>200</v>
      </c>
      <c r="AT333" s="263" t="s">
        <v>195</v>
      </c>
      <c r="AU333" s="263" t="s">
        <v>87</v>
      </c>
      <c r="AY333" s="18" t="s">
        <v>193</v>
      </c>
      <c r="BE333" s="154">
        <f>IF(N333="základní",J333,0)</f>
        <v>0</v>
      </c>
      <c r="BF333" s="154">
        <f>IF(N333="snížená",J333,0)</f>
        <v>0</v>
      </c>
      <c r="BG333" s="154">
        <f>IF(N333="zákl. přenesená",J333,0)</f>
        <v>0</v>
      </c>
      <c r="BH333" s="154">
        <f>IF(N333="sníž. přenesená",J333,0)</f>
        <v>0</v>
      </c>
      <c r="BI333" s="154">
        <f>IF(N333="nulová",J333,0)</f>
        <v>0</v>
      </c>
      <c r="BJ333" s="18" t="s">
        <v>85</v>
      </c>
      <c r="BK333" s="154">
        <f>ROUND(I333*H333,2)</f>
        <v>0</v>
      </c>
      <c r="BL333" s="18" t="s">
        <v>200</v>
      </c>
      <c r="BM333" s="263" t="s">
        <v>494</v>
      </c>
    </row>
    <row r="334" s="14" customFormat="1">
      <c r="A334" s="14"/>
      <c r="B334" s="275"/>
      <c r="C334" s="276"/>
      <c r="D334" s="266" t="s">
        <v>202</v>
      </c>
      <c r="E334" s="277" t="s">
        <v>1</v>
      </c>
      <c r="F334" s="278" t="s">
        <v>495</v>
      </c>
      <c r="G334" s="276"/>
      <c r="H334" s="279">
        <v>0.108</v>
      </c>
      <c r="I334" s="280"/>
      <c r="J334" s="276"/>
      <c r="K334" s="276"/>
      <c r="L334" s="281"/>
      <c r="M334" s="282"/>
      <c r="N334" s="283"/>
      <c r="O334" s="283"/>
      <c r="P334" s="283"/>
      <c r="Q334" s="283"/>
      <c r="R334" s="283"/>
      <c r="S334" s="283"/>
      <c r="T334" s="28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85" t="s">
        <v>202</v>
      </c>
      <c r="AU334" s="285" t="s">
        <v>87</v>
      </c>
      <c r="AV334" s="14" t="s">
        <v>87</v>
      </c>
      <c r="AW334" s="14" t="s">
        <v>32</v>
      </c>
      <c r="AX334" s="14" t="s">
        <v>85</v>
      </c>
      <c r="AY334" s="285" t="s">
        <v>193</v>
      </c>
    </row>
    <row r="335" s="2" customFormat="1" ht="33" customHeight="1">
      <c r="A335" s="41"/>
      <c r="B335" s="42"/>
      <c r="C335" s="252" t="s">
        <v>496</v>
      </c>
      <c r="D335" s="252" t="s">
        <v>195</v>
      </c>
      <c r="E335" s="253" t="s">
        <v>497</v>
      </c>
      <c r="F335" s="254" t="s">
        <v>498</v>
      </c>
      <c r="G335" s="255" t="s">
        <v>198</v>
      </c>
      <c r="H335" s="256">
        <v>4.5599999999999996</v>
      </c>
      <c r="I335" s="257"/>
      <c r="J335" s="258">
        <f>ROUND(I335*H335,2)</f>
        <v>0</v>
      </c>
      <c r="K335" s="254" t="s">
        <v>199</v>
      </c>
      <c r="L335" s="44"/>
      <c r="M335" s="259" t="s">
        <v>1</v>
      </c>
      <c r="N335" s="260" t="s">
        <v>43</v>
      </c>
      <c r="O335" s="94"/>
      <c r="P335" s="261">
        <f>O335*H335</f>
        <v>0</v>
      </c>
      <c r="Q335" s="261">
        <v>0</v>
      </c>
      <c r="R335" s="261">
        <f>Q335*H335</f>
        <v>0</v>
      </c>
      <c r="S335" s="261">
        <v>0</v>
      </c>
      <c r="T335" s="262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63" t="s">
        <v>200</v>
      </c>
      <c r="AT335" s="263" t="s">
        <v>195</v>
      </c>
      <c r="AU335" s="263" t="s">
        <v>87</v>
      </c>
      <c r="AY335" s="18" t="s">
        <v>193</v>
      </c>
      <c r="BE335" s="154">
        <f>IF(N335="základní",J335,0)</f>
        <v>0</v>
      </c>
      <c r="BF335" s="154">
        <f>IF(N335="snížená",J335,0)</f>
        <v>0</v>
      </c>
      <c r="BG335" s="154">
        <f>IF(N335="zákl. přenesená",J335,0)</f>
        <v>0</v>
      </c>
      <c r="BH335" s="154">
        <f>IF(N335="sníž. přenesená",J335,0)</f>
        <v>0</v>
      </c>
      <c r="BI335" s="154">
        <f>IF(N335="nulová",J335,0)</f>
        <v>0</v>
      </c>
      <c r="BJ335" s="18" t="s">
        <v>85</v>
      </c>
      <c r="BK335" s="154">
        <f>ROUND(I335*H335,2)</f>
        <v>0</v>
      </c>
      <c r="BL335" s="18" t="s">
        <v>200</v>
      </c>
      <c r="BM335" s="263" t="s">
        <v>499</v>
      </c>
    </row>
    <row r="336" s="14" customFormat="1">
      <c r="A336" s="14"/>
      <c r="B336" s="275"/>
      <c r="C336" s="276"/>
      <c r="D336" s="266" t="s">
        <v>202</v>
      </c>
      <c r="E336" s="277" t="s">
        <v>1</v>
      </c>
      <c r="F336" s="278" t="s">
        <v>500</v>
      </c>
      <c r="G336" s="276"/>
      <c r="H336" s="279">
        <v>4.5599999999999996</v>
      </c>
      <c r="I336" s="280"/>
      <c r="J336" s="276"/>
      <c r="K336" s="276"/>
      <c r="L336" s="281"/>
      <c r="M336" s="282"/>
      <c r="N336" s="283"/>
      <c r="O336" s="283"/>
      <c r="P336" s="283"/>
      <c r="Q336" s="283"/>
      <c r="R336" s="283"/>
      <c r="S336" s="283"/>
      <c r="T336" s="28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85" t="s">
        <v>202</v>
      </c>
      <c r="AU336" s="285" t="s">
        <v>87</v>
      </c>
      <c r="AV336" s="14" t="s">
        <v>87</v>
      </c>
      <c r="AW336" s="14" t="s">
        <v>32</v>
      </c>
      <c r="AX336" s="14" t="s">
        <v>85</v>
      </c>
      <c r="AY336" s="285" t="s">
        <v>193</v>
      </c>
    </row>
    <row r="337" s="12" customFormat="1" ht="22.8" customHeight="1">
      <c r="A337" s="12"/>
      <c r="B337" s="237"/>
      <c r="C337" s="238"/>
      <c r="D337" s="239" t="s">
        <v>77</v>
      </c>
      <c r="E337" s="250" t="s">
        <v>232</v>
      </c>
      <c r="F337" s="250" t="s">
        <v>501</v>
      </c>
      <c r="G337" s="238"/>
      <c r="H337" s="238"/>
      <c r="I337" s="241"/>
      <c r="J337" s="251">
        <f>BK337</f>
        <v>0</v>
      </c>
      <c r="K337" s="238"/>
      <c r="L337" s="242"/>
      <c r="M337" s="243"/>
      <c r="N337" s="244"/>
      <c r="O337" s="244"/>
      <c r="P337" s="245">
        <f>SUM(P338:P406)</f>
        <v>0</v>
      </c>
      <c r="Q337" s="244"/>
      <c r="R337" s="245">
        <f>SUM(R338:R406)</f>
        <v>13.857255119999998</v>
      </c>
      <c r="S337" s="244"/>
      <c r="T337" s="246">
        <f>SUM(T338:T406)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47" t="s">
        <v>85</v>
      </c>
      <c r="AT337" s="248" t="s">
        <v>77</v>
      </c>
      <c r="AU337" s="248" t="s">
        <v>85</v>
      </c>
      <c r="AY337" s="247" t="s">
        <v>193</v>
      </c>
      <c r="BK337" s="249">
        <f>SUM(BK338:BK406)</f>
        <v>0</v>
      </c>
    </row>
    <row r="338" s="2" customFormat="1" ht="16.5" customHeight="1">
      <c r="A338" s="41"/>
      <c r="B338" s="42"/>
      <c r="C338" s="252" t="s">
        <v>502</v>
      </c>
      <c r="D338" s="252" t="s">
        <v>195</v>
      </c>
      <c r="E338" s="253" t="s">
        <v>503</v>
      </c>
      <c r="F338" s="254" t="s">
        <v>504</v>
      </c>
      <c r="G338" s="255" t="s">
        <v>198</v>
      </c>
      <c r="H338" s="256">
        <v>82.150000000000006</v>
      </c>
      <c r="I338" s="257"/>
      <c r="J338" s="258">
        <f>ROUND(I338*H338,2)</f>
        <v>0</v>
      </c>
      <c r="K338" s="254" t="s">
        <v>199</v>
      </c>
      <c r="L338" s="44"/>
      <c r="M338" s="259" t="s">
        <v>1</v>
      </c>
      <c r="N338" s="260" t="s">
        <v>43</v>
      </c>
      <c r="O338" s="94"/>
      <c r="P338" s="261">
        <f>O338*H338</f>
        <v>0</v>
      </c>
      <c r="Q338" s="261">
        <v>0.0064999999999999997</v>
      </c>
      <c r="R338" s="261">
        <f>Q338*H338</f>
        <v>0.53397499999999998</v>
      </c>
      <c r="S338" s="261">
        <v>0</v>
      </c>
      <c r="T338" s="262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63" t="s">
        <v>200</v>
      </c>
      <c r="AT338" s="263" t="s">
        <v>195</v>
      </c>
      <c r="AU338" s="263" t="s">
        <v>87</v>
      </c>
      <c r="AY338" s="18" t="s">
        <v>193</v>
      </c>
      <c r="BE338" s="154">
        <f>IF(N338="základní",J338,0)</f>
        <v>0</v>
      </c>
      <c r="BF338" s="154">
        <f>IF(N338="snížená",J338,0)</f>
        <v>0</v>
      </c>
      <c r="BG338" s="154">
        <f>IF(N338="zákl. přenesená",J338,0)</f>
        <v>0</v>
      </c>
      <c r="BH338" s="154">
        <f>IF(N338="sníž. přenesená",J338,0)</f>
        <v>0</v>
      </c>
      <c r="BI338" s="154">
        <f>IF(N338="nulová",J338,0)</f>
        <v>0</v>
      </c>
      <c r="BJ338" s="18" t="s">
        <v>85</v>
      </c>
      <c r="BK338" s="154">
        <f>ROUND(I338*H338,2)</f>
        <v>0</v>
      </c>
      <c r="BL338" s="18" t="s">
        <v>200</v>
      </c>
      <c r="BM338" s="263" t="s">
        <v>505</v>
      </c>
    </row>
    <row r="339" s="14" customFormat="1">
      <c r="A339" s="14"/>
      <c r="B339" s="275"/>
      <c r="C339" s="276"/>
      <c r="D339" s="266" t="s">
        <v>202</v>
      </c>
      <c r="E339" s="277" t="s">
        <v>1</v>
      </c>
      <c r="F339" s="278" t="s">
        <v>506</v>
      </c>
      <c r="G339" s="276"/>
      <c r="H339" s="279">
        <v>99.159999999999997</v>
      </c>
      <c r="I339" s="280"/>
      <c r="J339" s="276"/>
      <c r="K339" s="276"/>
      <c r="L339" s="281"/>
      <c r="M339" s="282"/>
      <c r="N339" s="283"/>
      <c r="O339" s="283"/>
      <c r="P339" s="283"/>
      <c r="Q339" s="283"/>
      <c r="R339" s="283"/>
      <c r="S339" s="283"/>
      <c r="T339" s="28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85" t="s">
        <v>202</v>
      </c>
      <c r="AU339" s="285" t="s">
        <v>87</v>
      </c>
      <c r="AV339" s="14" t="s">
        <v>87</v>
      </c>
      <c r="AW339" s="14" t="s">
        <v>32</v>
      </c>
      <c r="AX339" s="14" t="s">
        <v>78</v>
      </c>
      <c r="AY339" s="285" t="s">
        <v>193</v>
      </c>
    </row>
    <row r="340" s="14" customFormat="1">
      <c r="A340" s="14"/>
      <c r="B340" s="275"/>
      <c r="C340" s="276"/>
      <c r="D340" s="266" t="s">
        <v>202</v>
      </c>
      <c r="E340" s="277" t="s">
        <v>1</v>
      </c>
      <c r="F340" s="278" t="s">
        <v>507</v>
      </c>
      <c r="G340" s="276"/>
      <c r="H340" s="279">
        <v>-17.010000000000002</v>
      </c>
      <c r="I340" s="280"/>
      <c r="J340" s="276"/>
      <c r="K340" s="276"/>
      <c r="L340" s="281"/>
      <c r="M340" s="282"/>
      <c r="N340" s="283"/>
      <c r="O340" s="283"/>
      <c r="P340" s="283"/>
      <c r="Q340" s="283"/>
      <c r="R340" s="283"/>
      <c r="S340" s="283"/>
      <c r="T340" s="28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85" t="s">
        <v>202</v>
      </c>
      <c r="AU340" s="285" t="s">
        <v>87</v>
      </c>
      <c r="AV340" s="14" t="s">
        <v>87</v>
      </c>
      <c r="AW340" s="14" t="s">
        <v>32</v>
      </c>
      <c r="AX340" s="14" t="s">
        <v>78</v>
      </c>
      <c r="AY340" s="285" t="s">
        <v>193</v>
      </c>
    </row>
    <row r="341" s="15" customFormat="1">
      <c r="A341" s="15"/>
      <c r="B341" s="286"/>
      <c r="C341" s="287"/>
      <c r="D341" s="266" t="s">
        <v>202</v>
      </c>
      <c r="E341" s="288" t="s">
        <v>1</v>
      </c>
      <c r="F341" s="289" t="s">
        <v>214</v>
      </c>
      <c r="G341" s="287"/>
      <c r="H341" s="290">
        <v>82.150000000000006</v>
      </c>
      <c r="I341" s="291"/>
      <c r="J341" s="287"/>
      <c r="K341" s="287"/>
      <c r="L341" s="292"/>
      <c r="M341" s="293"/>
      <c r="N341" s="294"/>
      <c r="O341" s="294"/>
      <c r="P341" s="294"/>
      <c r="Q341" s="294"/>
      <c r="R341" s="294"/>
      <c r="S341" s="294"/>
      <c r="T341" s="29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96" t="s">
        <v>202</v>
      </c>
      <c r="AU341" s="296" t="s">
        <v>87</v>
      </c>
      <c r="AV341" s="15" t="s">
        <v>200</v>
      </c>
      <c r="AW341" s="15" t="s">
        <v>32</v>
      </c>
      <c r="AX341" s="15" t="s">
        <v>85</v>
      </c>
      <c r="AY341" s="296" t="s">
        <v>193</v>
      </c>
    </row>
    <row r="342" s="2" customFormat="1" ht="24.15" customHeight="1">
      <c r="A342" s="41"/>
      <c r="B342" s="42"/>
      <c r="C342" s="252" t="s">
        <v>508</v>
      </c>
      <c r="D342" s="252" t="s">
        <v>195</v>
      </c>
      <c r="E342" s="253" t="s">
        <v>509</v>
      </c>
      <c r="F342" s="254" t="s">
        <v>510</v>
      </c>
      <c r="G342" s="255" t="s">
        <v>198</v>
      </c>
      <c r="H342" s="256">
        <v>82.150000000000006</v>
      </c>
      <c r="I342" s="257"/>
      <c r="J342" s="258">
        <f>ROUND(I342*H342,2)</f>
        <v>0</v>
      </c>
      <c r="K342" s="254" t="s">
        <v>199</v>
      </c>
      <c r="L342" s="44"/>
      <c r="M342" s="259" t="s">
        <v>1</v>
      </c>
      <c r="N342" s="260" t="s">
        <v>43</v>
      </c>
      <c r="O342" s="94"/>
      <c r="P342" s="261">
        <f>O342*H342</f>
        <v>0</v>
      </c>
      <c r="Q342" s="261">
        <v>0.017330000000000002</v>
      </c>
      <c r="R342" s="261">
        <f>Q342*H342</f>
        <v>1.4236595000000003</v>
      </c>
      <c r="S342" s="261">
        <v>0</v>
      </c>
      <c r="T342" s="262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63" t="s">
        <v>200</v>
      </c>
      <c r="AT342" s="263" t="s">
        <v>195</v>
      </c>
      <c r="AU342" s="263" t="s">
        <v>87</v>
      </c>
      <c r="AY342" s="18" t="s">
        <v>193</v>
      </c>
      <c r="BE342" s="154">
        <f>IF(N342="základní",J342,0)</f>
        <v>0</v>
      </c>
      <c r="BF342" s="154">
        <f>IF(N342="snížená",J342,0)</f>
        <v>0</v>
      </c>
      <c r="BG342" s="154">
        <f>IF(N342="zákl. přenesená",J342,0)</f>
        <v>0</v>
      </c>
      <c r="BH342" s="154">
        <f>IF(N342="sníž. přenesená",J342,0)</f>
        <v>0</v>
      </c>
      <c r="BI342" s="154">
        <f>IF(N342="nulová",J342,0)</f>
        <v>0</v>
      </c>
      <c r="BJ342" s="18" t="s">
        <v>85</v>
      </c>
      <c r="BK342" s="154">
        <f>ROUND(I342*H342,2)</f>
        <v>0</v>
      </c>
      <c r="BL342" s="18" t="s">
        <v>200</v>
      </c>
      <c r="BM342" s="263" t="s">
        <v>511</v>
      </c>
    </row>
    <row r="343" s="2" customFormat="1" ht="24.15" customHeight="1">
      <c r="A343" s="41"/>
      <c r="B343" s="42"/>
      <c r="C343" s="252" t="s">
        <v>512</v>
      </c>
      <c r="D343" s="252" t="s">
        <v>195</v>
      </c>
      <c r="E343" s="253" t="s">
        <v>513</v>
      </c>
      <c r="F343" s="254" t="s">
        <v>514</v>
      </c>
      <c r="G343" s="255" t="s">
        <v>198</v>
      </c>
      <c r="H343" s="256">
        <v>100.28</v>
      </c>
      <c r="I343" s="257"/>
      <c r="J343" s="258">
        <f>ROUND(I343*H343,2)</f>
        <v>0</v>
      </c>
      <c r="K343" s="254" t="s">
        <v>199</v>
      </c>
      <c r="L343" s="44"/>
      <c r="M343" s="259" t="s">
        <v>1</v>
      </c>
      <c r="N343" s="260" t="s">
        <v>43</v>
      </c>
      <c r="O343" s="94"/>
      <c r="P343" s="261">
        <f>O343*H343</f>
        <v>0</v>
      </c>
      <c r="Q343" s="261">
        <v>0.0073499999999999998</v>
      </c>
      <c r="R343" s="261">
        <f>Q343*H343</f>
        <v>0.73705799999999999</v>
      </c>
      <c r="S343" s="261">
        <v>0</v>
      </c>
      <c r="T343" s="262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63" t="s">
        <v>200</v>
      </c>
      <c r="AT343" s="263" t="s">
        <v>195</v>
      </c>
      <c r="AU343" s="263" t="s">
        <v>87</v>
      </c>
      <c r="AY343" s="18" t="s">
        <v>193</v>
      </c>
      <c r="BE343" s="154">
        <f>IF(N343="základní",J343,0)</f>
        <v>0</v>
      </c>
      <c r="BF343" s="154">
        <f>IF(N343="snížená",J343,0)</f>
        <v>0</v>
      </c>
      <c r="BG343" s="154">
        <f>IF(N343="zákl. přenesená",J343,0)</f>
        <v>0</v>
      </c>
      <c r="BH343" s="154">
        <f>IF(N343="sníž. přenesená",J343,0)</f>
        <v>0</v>
      </c>
      <c r="BI343" s="154">
        <f>IF(N343="nulová",J343,0)</f>
        <v>0</v>
      </c>
      <c r="BJ343" s="18" t="s">
        <v>85</v>
      </c>
      <c r="BK343" s="154">
        <f>ROUND(I343*H343,2)</f>
        <v>0</v>
      </c>
      <c r="BL343" s="18" t="s">
        <v>200</v>
      </c>
      <c r="BM343" s="263" t="s">
        <v>515</v>
      </c>
    </row>
    <row r="344" s="14" customFormat="1">
      <c r="A344" s="14"/>
      <c r="B344" s="275"/>
      <c r="C344" s="276"/>
      <c r="D344" s="266" t="s">
        <v>202</v>
      </c>
      <c r="E344" s="277" t="s">
        <v>1</v>
      </c>
      <c r="F344" s="278" t="s">
        <v>506</v>
      </c>
      <c r="G344" s="276"/>
      <c r="H344" s="279">
        <v>99.159999999999997</v>
      </c>
      <c r="I344" s="280"/>
      <c r="J344" s="276"/>
      <c r="K344" s="276"/>
      <c r="L344" s="281"/>
      <c r="M344" s="282"/>
      <c r="N344" s="283"/>
      <c r="O344" s="283"/>
      <c r="P344" s="283"/>
      <c r="Q344" s="283"/>
      <c r="R344" s="283"/>
      <c r="S344" s="283"/>
      <c r="T344" s="28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85" t="s">
        <v>202</v>
      </c>
      <c r="AU344" s="285" t="s">
        <v>87</v>
      </c>
      <c r="AV344" s="14" t="s">
        <v>87</v>
      </c>
      <c r="AW344" s="14" t="s">
        <v>32</v>
      </c>
      <c r="AX344" s="14" t="s">
        <v>78</v>
      </c>
      <c r="AY344" s="285" t="s">
        <v>193</v>
      </c>
    </row>
    <row r="345" s="14" customFormat="1">
      <c r="A345" s="14"/>
      <c r="B345" s="275"/>
      <c r="C345" s="276"/>
      <c r="D345" s="266" t="s">
        <v>202</v>
      </c>
      <c r="E345" s="277" t="s">
        <v>1</v>
      </c>
      <c r="F345" s="278" t="s">
        <v>507</v>
      </c>
      <c r="G345" s="276"/>
      <c r="H345" s="279">
        <v>-17.010000000000002</v>
      </c>
      <c r="I345" s="280"/>
      <c r="J345" s="276"/>
      <c r="K345" s="276"/>
      <c r="L345" s="281"/>
      <c r="M345" s="282"/>
      <c r="N345" s="283"/>
      <c r="O345" s="283"/>
      <c r="P345" s="283"/>
      <c r="Q345" s="283"/>
      <c r="R345" s="283"/>
      <c r="S345" s="283"/>
      <c r="T345" s="28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85" t="s">
        <v>202</v>
      </c>
      <c r="AU345" s="285" t="s">
        <v>87</v>
      </c>
      <c r="AV345" s="14" t="s">
        <v>87</v>
      </c>
      <c r="AW345" s="14" t="s">
        <v>32</v>
      </c>
      <c r="AX345" s="14" t="s">
        <v>78</v>
      </c>
      <c r="AY345" s="285" t="s">
        <v>193</v>
      </c>
    </row>
    <row r="346" s="16" customFormat="1">
      <c r="A346" s="16"/>
      <c r="B346" s="297"/>
      <c r="C346" s="298"/>
      <c r="D346" s="266" t="s">
        <v>202</v>
      </c>
      <c r="E346" s="299" t="s">
        <v>1</v>
      </c>
      <c r="F346" s="300" t="s">
        <v>230</v>
      </c>
      <c r="G346" s="298"/>
      <c r="H346" s="301">
        <v>82.150000000000006</v>
      </c>
      <c r="I346" s="302"/>
      <c r="J346" s="298"/>
      <c r="K346" s="298"/>
      <c r="L346" s="303"/>
      <c r="M346" s="304"/>
      <c r="N346" s="305"/>
      <c r="O346" s="305"/>
      <c r="P346" s="305"/>
      <c r="Q346" s="305"/>
      <c r="R346" s="305"/>
      <c r="S346" s="305"/>
      <c r="T346" s="30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307" t="s">
        <v>202</v>
      </c>
      <c r="AU346" s="307" t="s">
        <v>87</v>
      </c>
      <c r="AV346" s="16" t="s">
        <v>209</v>
      </c>
      <c r="AW346" s="16" t="s">
        <v>32</v>
      </c>
      <c r="AX346" s="16" t="s">
        <v>78</v>
      </c>
      <c r="AY346" s="307" t="s">
        <v>193</v>
      </c>
    </row>
    <row r="347" s="14" customFormat="1">
      <c r="A347" s="14"/>
      <c r="B347" s="275"/>
      <c r="C347" s="276"/>
      <c r="D347" s="266" t="s">
        <v>202</v>
      </c>
      <c r="E347" s="277" t="s">
        <v>1</v>
      </c>
      <c r="F347" s="278" t="s">
        <v>516</v>
      </c>
      <c r="G347" s="276"/>
      <c r="H347" s="279">
        <v>18.129999999999999</v>
      </c>
      <c r="I347" s="280"/>
      <c r="J347" s="276"/>
      <c r="K347" s="276"/>
      <c r="L347" s="281"/>
      <c r="M347" s="282"/>
      <c r="N347" s="283"/>
      <c r="O347" s="283"/>
      <c r="P347" s="283"/>
      <c r="Q347" s="283"/>
      <c r="R347" s="283"/>
      <c r="S347" s="283"/>
      <c r="T347" s="28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85" t="s">
        <v>202</v>
      </c>
      <c r="AU347" s="285" t="s">
        <v>87</v>
      </c>
      <c r="AV347" s="14" t="s">
        <v>87</v>
      </c>
      <c r="AW347" s="14" t="s">
        <v>32</v>
      </c>
      <c r="AX347" s="14" t="s">
        <v>78</v>
      </c>
      <c r="AY347" s="285" t="s">
        <v>193</v>
      </c>
    </row>
    <row r="348" s="16" customFormat="1">
      <c r="A348" s="16"/>
      <c r="B348" s="297"/>
      <c r="C348" s="298"/>
      <c r="D348" s="266" t="s">
        <v>202</v>
      </c>
      <c r="E348" s="299" t="s">
        <v>1</v>
      </c>
      <c r="F348" s="300" t="s">
        <v>230</v>
      </c>
      <c r="G348" s="298"/>
      <c r="H348" s="301">
        <v>18.129999999999999</v>
      </c>
      <c r="I348" s="302"/>
      <c r="J348" s="298"/>
      <c r="K348" s="298"/>
      <c r="L348" s="303"/>
      <c r="M348" s="304"/>
      <c r="N348" s="305"/>
      <c r="O348" s="305"/>
      <c r="P348" s="305"/>
      <c r="Q348" s="305"/>
      <c r="R348" s="305"/>
      <c r="S348" s="305"/>
      <c r="T348" s="30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T348" s="307" t="s">
        <v>202</v>
      </c>
      <c r="AU348" s="307" t="s">
        <v>87</v>
      </c>
      <c r="AV348" s="16" t="s">
        <v>209</v>
      </c>
      <c r="AW348" s="16" t="s">
        <v>32</v>
      </c>
      <c r="AX348" s="16" t="s">
        <v>78</v>
      </c>
      <c r="AY348" s="307" t="s">
        <v>193</v>
      </c>
    </row>
    <row r="349" s="15" customFormat="1">
      <c r="A349" s="15"/>
      <c r="B349" s="286"/>
      <c r="C349" s="287"/>
      <c r="D349" s="266" t="s">
        <v>202</v>
      </c>
      <c r="E349" s="288" t="s">
        <v>1</v>
      </c>
      <c r="F349" s="289" t="s">
        <v>214</v>
      </c>
      <c r="G349" s="287"/>
      <c r="H349" s="290">
        <v>100.28</v>
      </c>
      <c r="I349" s="291"/>
      <c r="J349" s="287"/>
      <c r="K349" s="287"/>
      <c r="L349" s="292"/>
      <c r="M349" s="293"/>
      <c r="N349" s="294"/>
      <c r="O349" s="294"/>
      <c r="P349" s="294"/>
      <c r="Q349" s="294"/>
      <c r="R349" s="294"/>
      <c r="S349" s="294"/>
      <c r="T349" s="29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96" t="s">
        <v>202</v>
      </c>
      <c r="AU349" s="296" t="s">
        <v>87</v>
      </c>
      <c r="AV349" s="15" t="s">
        <v>200</v>
      </c>
      <c r="AW349" s="15" t="s">
        <v>32</v>
      </c>
      <c r="AX349" s="15" t="s">
        <v>85</v>
      </c>
      <c r="AY349" s="296" t="s">
        <v>193</v>
      </c>
    </row>
    <row r="350" s="2" customFormat="1" ht="21.75" customHeight="1">
      <c r="A350" s="41"/>
      <c r="B350" s="42"/>
      <c r="C350" s="252" t="s">
        <v>517</v>
      </c>
      <c r="D350" s="252" t="s">
        <v>195</v>
      </c>
      <c r="E350" s="253" t="s">
        <v>518</v>
      </c>
      <c r="F350" s="254" t="s">
        <v>519</v>
      </c>
      <c r="G350" s="255" t="s">
        <v>198</v>
      </c>
      <c r="H350" s="256">
        <v>1.1100000000000001</v>
      </c>
      <c r="I350" s="257"/>
      <c r="J350" s="258">
        <f>ROUND(I350*H350,2)</f>
        <v>0</v>
      </c>
      <c r="K350" s="254" t="s">
        <v>199</v>
      </c>
      <c r="L350" s="44"/>
      <c r="M350" s="259" t="s">
        <v>1</v>
      </c>
      <c r="N350" s="260" t="s">
        <v>43</v>
      </c>
      <c r="O350" s="94"/>
      <c r="P350" s="261">
        <f>O350*H350</f>
        <v>0</v>
      </c>
      <c r="Q350" s="261">
        <v>0.0373</v>
      </c>
      <c r="R350" s="261">
        <f>Q350*H350</f>
        <v>0.041403000000000002</v>
      </c>
      <c r="S350" s="261">
        <v>0</v>
      </c>
      <c r="T350" s="262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63" t="s">
        <v>200</v>
      </c>
      <c r="AT350" s="263" t="s">
        <v>195</v>
      </c>
      <c r="AU350" s="263" t="s">
        <v>87</v>
      </c>
      <c r="AY350" s="18" t="s">
        <v>193</v>
      </c>
      <c r="BE350" s="154">
        <f>IF(N350="základní",J350,0)</f>
        <v>0</v>
      </c>
      <c r="BF350" s="154">
        <f>IF(N350="snížená",J350,0)</f>
        <v>0</v>
      </c>
      <c r="BG350" s="154">
        <f>IF(N350="zákl. přenesená",J350,0)</f>
        <v>0</v>
      </c>
      <c r="BH350" s="154">
        <f>IF(N350="sníž. přenesená",J350,0)</f>
        <v>0</v>
      </c>
      <c r="BI350" s="154">
        <f>IF(N350="nulová",J350,0)</f>
        <v>0</v>
      </c>
      <c r="BJ350" s="18" t="s">
        <v>85</v>
      </c>
      <c r="BK350" s="154">
        <f>ROUND(I350*H350,2)</f>
        <v>0</v>
      </c>
      <c r="BL350" s="18" t="s">
        <v>200</v>
      </c>
      <c r="BM350" s="263" t="s">
        <v>520</v>
      </c>
    </row>
    <row r="351" s="14" customFormat="1">
      <c r="A351" s="14"/>
      <c r="B351" s="275"/>
      <c r="C351" s="276"/>
      <c r="D351" s="266" t="s">
        <v>202</v>
      </c>
      <c r="E351" s="277" t="s">
        <v>1</v>
      </c>
      <c r="F351" s="278" t="s">
        <v>521</v>
      </c>
      <c r="G351" s="276"/>
      <c r="H351" s="279">
        <v>1.1100000000000001</v>
      </c>
      <c r="I351" s="280"/>
      <c r="J351" s="276"/>
      <c r="K351" s="276"/>
      <c r="L351" s="281"/>
      <c r="M351" s="282"/>
      <c r="N351" s="283"/>
      <c r="O351" s="283"/>
      <c r="P351" s="283"/>
      <c r="Q351" s="283"/>
      <c r="R351" s="283"/>
      <c r="S351" s="283"/>
      <c r="T351" s="28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85" t="s">
        <v>202</v>
      </c>
      <c r="AU351" s="285" t="s">
        <v>87</v>
      </c>
      <c r="AV351" s="14" t="s">
        <v>87</v>
      </c>
      <c r="AW351" s="14" t="s">
        <v>32</v>
      </c>
      <c r="AX351" s="14" t="s">
        <v>85</v>
      </c>
      <c r="AY351" s="285" t="s">
        <v>193</v>
      </c>
    </row>
    <row r="352" s="2" customFormat="1" ht="24.15" customHeight="1">
      <c r="A352" s="41"/>
      <c r="B352" s="42"/>
      <c r="C352" s="252" t="s">
        <v>522</v>
      </c>
      <c r="D352" s="252" t="s">
        <v>195</v>
      </c>
      <c r="E352" s="253" t="s">
        <v>523</v>
      </c>
      <c r="F352" s="254" t="s">
        <v>524</v>
      </c>
      <c r="G352" s="255" t="s">
        <v>465</v>
      </c>
      <c r="H352" s="256">
        <v>1</v>
      </c>
      <c r="I352" s="257"/>
      <c r="J352" s="258">
        <f>ROUND(I352*H352,2)</f>
        <v>0</v>
      </c>
      <c r="K352" s="254" t="s">
        <v>199</v>
      </c>
      <c r="L352" s="44"/>
      <c r="M352" s="259" t="s">
        <v>1</v>
      </c>
      <c r="N352" s="260" t="s">
        <v>43</v>
      </c>
      <c r="O352" s="94"/>
      <c r="P352" s="261">
        <f>O352*H352</f>
        <v>0</v>
      </c>
      <c r="Q352" s="261">
        <v>0.1575</v>
      </c>
      <c r="R352" s="261">
        <f>Q352*H352</f>
        <v>0.1575</v>
      </c>
      <c r="S352" s="261">
        <v>0</v>
      </c>
      <c r="T352" s="262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63" t="s">
        <v>200</v>
      </c>
      <c r="AT352" s="263" t="s">
        <v>195</v>
      </c>
      <c r="AU352" s="263" t="s">
        <v>87</v>
      </c>
      <c r="AY352" s="18" t="s">
        <v>193</v>
      </c>
      <c r="BE352" s="154">
        <f>IF(N352="základní",J352,0)</f>
        <v>0</v>
      </c>
      <c r="BF352" s="154">
        <f>IF(N352="snížená",J352,0)</f>
        <v>0</v>
      </c>
      <c r="BG352" s="154">
        <f>IF(N352="zákl. přenesená",J352,0)</f>
        <v>0</v>
      </c>
      <c r="BH352" s="154">
        <f>IF(N352="sníž. přenesená",J352,0)</f>
        <v>0</v>
      </c>
      <c r="BI352" s="154">
        <f>IF(N352="nulová",J352,0)</f>
        <v>0</v>
      </c>
      <c r="BJ352" s="18" t="s">
        <v>85</v>
      </c>
      <c r="BK352" s="154">
        <f>ROUND(I352*H352,2)</f>
        <v>0</v>
      </c>
      <c r="BL352" s="18" t="s">
        <v>200</v>
      </c>
      <c r="BM352" s="263" t="s">
        <v>525</v>
      </c>
    </row>
    <row r="353" s="13" customFormat="1">
      <c r="A353" s="13"/>
      <c r="B353" s="264"/>
      <c r="C353" s="265"/>
      <c r="D353" s="266" t="s">
        <v>202</v>
      </c>
      <c r="E353" s="267" t="s">
        <v>1</v>
      </c>
      <c r="F353" s="268" t="s">
        <v>526</v>
      </c>
      <c r="G353" s="265"/>
      <c r="H353" s="267" t="s">
        <v>1</v>
      </c>
      <c r="I353" s="269"/>
      <c r="J353" s="265"/>
      <c r="K353" s="265"/>
      <c r="L353" s="270"/>
      <c r="M353" s="271"/>
      <c r="N353" s="272"/>
      <c r="O353" s="272"/>
      <c r="P353" s="272"/>
      <c r="Q353" s="272"/>
      <c r="R353" s="272"/>
      <c r="S353" s="272"/>
      <c r="T353" s="27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74" t="s">
        <v>202</v>
      </c>
      <c r="AU353" s="274" t="s">
        <v>87</v>
      </c>
      <c r="AV353" s="13" t="s">
        <v>85</v>
      </c>
      <c r="AW353" s="13" t="s">
        <v>32</v>
      </c>
      <c r="AX353" s="13" t="s">
        <v>78</v>
      </c>
      <c r="AY353" s="274" t="s">
        <v>193</v>
      </c>
    </row>
    <row r="354" s="14" customFormat="1">
      <c r="A354" s="14"/>
      <c r="B354" s="275"/>
      <c r="C354" s="276"/>
      <c r="D354" s="266" t="s">
        <v>202</v>
      </c>
      <c r="E354" s="277" t="s">
        <v>1</v>
      </c>
      <c r="F354" s="278" t="s">
        <v>527</v>
      </c>
      <c r="G354" s="276"/>
      <c r="H354" s="279">
        <v>1</v>
      </c>
      <c r="I354" s="280"/>
      <c r="J354" s="276"/>
      <c r="K354" s="276"/>
      <c r="L354" s="281"/>
      <c r="M354" s="282"/>
      <c r="N354" s="283"/>
      <c r="O354" s="283"/>
      <c r="P354" s="283"/>
      <c r="Q354" s="283"/>
      <c r="R354" s="283"/>
      <c r="S354" s="283"/>
      <c r="T354" s="28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85" t="s">
        <v>202</v>
      </c>
      <c r="AU354" s="285" t="s">
        <v>87</v>
      </c>
      <c r="AV354" s="14" t="s">
        <v>87</v>
      </c>
      <c r="AW354" s="14" t="s">
        <v>32</v>
      </c>
      <c r="AX354" s="14" t="s">
        <v>85</v>
      </c>
      <c r="AY354" s="285" t="s">
        <v>193</v>
      </c>
    </row>
    <row r="355" s="2" customFormat="1" ht="24.15" customHeight="1">
      <c r="A355" s="41"/>
      <c r="B355" s="42"/>
      <c r="C355" s="252" t="s">
        <v>528</v>
      </c>
      <c r="D355" s="252" t="s">
        <v>195</v>
      </c>
      <c r="E355" s="253" t="s">
        <v>529</v>
      </c>
      <c r="F355" s="254" t="s">
        <v>530</v>
      </c>
      <c r="G355" s="255" t="s">
        <v>198</v>
      </c>
      <c r="H355" s="256">
        <v>1.708</v>
      </c>
      <c r="I355" s="257"/>
      <c r="J355" s="258">
        <f>ROUND(I355*H355,2)</f>
        <v>0</v>
      </c>
      <c r="K355" s="254" t="s">
        <v>199</v>
      </c>
      <c r="L355" s="44"/>
      <c r="M355" s="259" t="s">
        <v>1</v>
      </c>
      <c r="N355" s="260" t="s">
        <v>43</v>
      </c>
      <c r="O355" s="94"/>
      <c r="P355" s="261">
        <f>O355*H355</f>
        <v>0</v>
      </c>
      <c r="Q355" s="261">
        <v>0.033579999999999999</v>
      </c>
      <c r="R355" s="261">
        <f>Q355*H355</f>
        <v>0.057354639999999998</v>
      </c>
      <c r="S355" s="261">
        <v>0</v>
      </c>
      <c r="T355" s="262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63" t="s">
        <v>200</v>
      </c>
      <c r="AT355" s="263" t="s">
        <v>195</v>
      </c>
      <c r="AU355" s="263" t="s">
        <v>87</v>
      </c>
      <c r="AY355" s="18" t="s">
        <v>193</v>
      </c>
      <c r="BE355" s="154">
        <f>IF(N355="základní",J355,0)</f>
        <v>0</v>
      </c>
      <c r="BF355" s="154">
        <f>IF(N355="snížená",J355,0)</f>
        <v>0</v>
      </c>
      <c r="BG355" s="154">
        <f>IF(N355="zákl. přenesená",J355,0)</f>
        <v>0</v>
      </c>
      <c r="BH355" s="154">
        <f>IF(N355="sníž. přenesená",J355,0)</f>
        <v>0</v>
      </c>
      <c r="BI355" s="154">
        <f>IF(N355="nulová",J355,0)</f>
        <v>0</v>
      </c>
      <c r="BJ355" s="18" t="s">
        <v>85</v>
      </c>
      <c r="BK355" s="154">
        <f>ROUND(I355*H355,2)</f>
        <v>0</v>
      </c>
      <c r="BL355" s="18" t="s">
        <v>200</v>
      </c>
      <c r="BM355" s="263" t="s">
        <v>531</v>
      </c>
    </row>
    <row r="356" s="14" customFormat="1">
      <c r="A356" s="14"/>
      <c r="B356" s="275"/>
      <c r="C356" s="276"/>
      <c r="D356" s="266" t="s">
        <v>202</v>
      </c>
      <c r="E356" s="277" t="s">
        <v>1</v>
      </c>
      <c r="F356" s="278" t="s">
        <v>532</v>
      </c>
      <c r="G356" s="276"/>
      <c r="H356" s="279">
        <v>1.708</v>
      </c>
      <c r="I356" s="280"/>
      <c r="J356" s="276"/>
      <c r="K356" s="276"/>
      <c r="L356" s="281"/>
      <c r="M356" s="282"/>
      <c r="N356" s="283"/>
      <c r="O356" s="283"/>
      <c r="P356" s="283"/>
      <c r="Q356" s="283"/>
      <c r="R356" s="283"/>
      <c r="S356" s="283"/>
      <c r="T356" s="28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85" t="s">
        <v>202</v>
      </c>
      <c r="AU356" s="285" t="s">
        <v>87</v>
      </c>
      <c r="AV356" s="14" t="s">
        <v>87</v>
      </c>
      <c r="AW356" s="14" t="s">
        <v>32</v>
      </c>
      <c r="AX356" s="14" t="s">
        <v>85</v>
      </c>
      <c r="AY356" s="285" t="s">
        <v>193</v>
      </c>
    </row>
    <row r="357" s="2" customFormat="1" ht="33" customHeight="1">
      <c r="A357" s="41"/>
      <c r="B357" s="42"/>
      <c r="C357" s="252" t="s">
        <v>533</v>
      </c>
      <c r="D357" s="252" t="s">
        <v>195</v>
      </c>
      <c r="E357" s="253" t="s">
        <v>534</v>
      </c>
      <c r="F357" s="254" t="s">
        <v>535</v>
      </c>
      <c r="G357" s="255" t="s">
        <v>198</v>
      </c>
      <c r="H357" s="256">
        <v>20</v>
      </c>
      <c r="I357" s="257"/>
      <c r="J357" s="258">
        <f>ROUND(I357*H357,2)</f>
        <v>0</v>
      </c>
      <c r="K357" s="254" t="s">
        <v>199</v>
      </c>
      <c r="L357" s="44"/>
      <c r="M357" s="259" t="s">
        <v>1</v>
      </c>
      <c r="N357" s="260" t="s">
        <v>43</v>
      </c>
      <c r="O357" s="94"/>
      <c r="P357" s="261">
        <f>O357*H357</f>
        <v>0</v>
      </c>
      <c r="Q357" s="261">
        <v>0.0092999999999999992</v>
      </c>
      <c r="R357" s="261">
        <f>Q357*H357</f>
        <v>0.186</v>
      </c>
      <c r="S357" s="261">
        <v>0</v>
      </c>
      <c r="T357" s="262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63" t="s">
        <v>200</v>
      </c>
      <c r="AT357" s="263" t="s">
        <v>195</v>
      </c>
      <c r="AU357" s="263" t="s">
        <v>87</v>
      </c>
      <c r="AY357" s="18" t="s">
        <v>193</v>
      </c>
      <c r="BE357" s="154">
        <f>IF(N357="základní",J357,0)</f>
        <v>0</v>
      </c>
      <c r="BF357" s="154">
        <f>IF(N357="snížená",J357,0)</f>
        <v>0</v>
      </c>
      <c r="BG357" s="154">
        <f>IF(N357="zákl. přenesená",J357,0)</f>
        <v>0</v>
      </c>
      <c r="BH357" s="154">
        <f>IF(N357="sníž. přenesená",J357,0)</f>
        <v>0</v>
      </c>
      <c r="BI357" s="154">
        <f>IF(N357="nulová",J357,0)</f>
        <v>0</v>
      </c>
      <c r="BJ357" s="18" t="s">
        <v>85</v>
      </c>
      <c r="BK357" s="154">
        <f>ROUND(I357*H357,2)</f>
        <v>0</v>
      </c>
      <c r="BL357" s="18" t="s">
        <v>200</v>
      </c>
      <c r="BM357" s="263" t="s">
        <v>536</v>
      </c>
    </row>
    <row r="358" s="14" customFormat="1">
      <c r="A358" s="14"/>
      <c r="B358" s="275"/>
      <c r="C358" s="276"/>
      <c r="D358" s="266" t="s">
        <v>202</v>
      </c>
      <c r="E358" s="277" t="s">
        <v>1</v>
      </c>
      <c r="F358" s="278" t="s">
        <v>537</v>
      </c>
      <c r="G358" s="276"/>
      <c r="H358" s="279">
        <v>20</v>
      </c>
      <c r="I358" s="280"/>
      <c r="J358" s="276"/>
      <c r="K358" s="276"/>
      <c r="L358" s="281"/>
      <c r="M358" s="282"/>
      <c r="N358" s="283"/>
      <c r="O358" s="283"/>
      <c r="P358" s="283"/>
      <c r="Q358" s="283"/>
      <c r="R358" s="283"/>
      <c r="S358" s="283"/>
      <c r="T358" s="28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85" t="s">
        <v>202</v>
      </c>
      <c r="AU358" s="285" t="s">
        <v>87</v>
      </c>
      <c r="AV358" s="14" t="s">
        <v>87</v>
      </c>
      <c r="AW358" s="14" t="s">
        <v>32</v>
      </c>
      <c r="AX358" s="14" t="s">
        <v>85</v>
      </c>
      <c r="AY358" s="285" t="s">
        <v>193</v>
      </c>
    </row>
    <row r="359" s="2" customFormat="1" ht="24.15" customHeight="1">
      <c r="A359" s="41"/>
      <c r="B359" s="42"/>
      <c r="C359" s="252" t="s">
        <v>538</v>
      </c>
      <c r="D359" s="252" t="s">
        <v>195</v>
      </c>
      <c r="E359" s="253" t="s">
        <v>539</v>
      </c>
      <c r="F359" s="254" t="s">
        <v>540</v>
      </c>
      <c r="G359" s="255" t="s">
        <v>198</v>
      </c>
      <c r="H359" s="256">
        <v>6.2240000000000002</v>
      </c>
      <c r="I359" s="257"/>
      <c r="J359" s="258">
        <f>ROUND(I359*H359,2)</f>
        <v>0</v>
      </c>
      <c r="K359" s="254" t="s">
        <v>199</v>
      </c>
      <c r="L359" s="44"/>
      <c r="M359" s="259" t="s">
        <v>1</v>
      </c>
      <c r="N359" s="260" t="s">
        <v>43</v>
      </c>
      <c r="O359" s="94"/>
      <c r="P359" s="261">
        <f>O359*H359</f>
        <v>0</v>
      </c>
      <c r="Q359" s="261">
        <v>0.0043800000000000002</v>
      </c>
      <c r="R359" s="261">
        <f>Q359*H359</f>
        <v>0.027261120000000003</v>
      </c>
      <c r="S359" s="261">
        <v>0</v>
      </c>
      <c r="T359" s="262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63" t="s">
        <v>200</v>
      </c>
      <c r="AT359" s="263" t="s">
        <v>195</v>
      </c>
      <c r="AU359" s="263" t="s">
        <v>87</v>
      </c>
      <c r="AY359" s="18" t="s">
        <v>193</v>
      </c>
      <c r="BE359" s="154">
        <f>IF(N359="základní",J359,0)</f>
        <v>0</v>
      </c>
      <c r="BF359" s="154">
        <f>IF(N359="snížená",J359,0)</f>
        <v>0</v>
      </c>
      <c r="BG359" s="154">
        <f>IF(N359="zákl. přenesená",J359,0)</f>
        <v>0</v>
      </c>
      <c r="BH359" s="154">
        <f>IF(N359="sníž. přenesená",J359,0)</f>
        <v>0</v>
      </c>
      <c r="BI359" s="154">
        <f>IF(N359="nulová",J359,0)</f>
        <v>0</v>
      </c>
      <c r="BJ359" s="18" t="s">
        <v>85</v>
      </c>
      <c r="BK359" s="154">
        <f>ROUND(I359*H359,2)</f>
        <v>0</v>
      </c>
      <c r="BL359" s="18" t="s">
        <v>200</v>
      </c>
      <c r="BM359" s="263" t="s">
        <v>541</v>
      </c>
    </row>
    <row r="360" s="13" customFormat="1">
      <c r="A360" s="13"/>
      <c r="B360" s="264"/>
      <c r="C360" s="265"/>
      <c r="D360" s="266" t="s">
        <v>202</v>
      </c>
      <c r="E360" s="267" t="s">
        <v>1</v>
      </c>
      <c r="F360" s="268" t="s">
        <v>363</v>
      </c>
      <c r="G360" s="265"/>
      <c r="H360" s="267" t="s">
        <v>1</v>
      </c>
      <c r="I360" s="269"/>
      <c r="J360" s="265"/>
      <c r="K360" s="265"/>
      <c r="L360" s="270"/>
      <c r="M360" s="271"/>
      <c r="N360" s="272"/>
      <c r="O360" s="272"/>
      <c r="P360" s="272"/>
      <c r="Q360" s="272"/>
      <c r="R360" s="272"/>
      <c r="S360" s="272"/>
      <c r="T360" s="27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74" t="s">
        <v>202</v>
      </c>
      <c r="AU360" s="274" t="s">
        <v>87</v>
      </c>
      <c r="AV360" s="13" t="s">
        <v>85</v>
      </c>
      <c r="AW360" s="13" t="s">
        <v>32</v>
      </c>
      <c r="AX360" s="13" t="s">
        <v>78</v>
      </c>
      <c r="AY360" s="274" t="s">
        <v>193</v>
      </c>
    </row>
    <row r="361" s="14" customFormat="1">
      <c r="A361" s="14"/>
      <c r="B361" s="275"/>
      <c r="C361" s="276"/>
      <c r="D361" s="266" t="s">
        <v>202</v>
      </c>
      <c r="E361" s="277" t="s">
        <v>1</v>
      </c>
      <c r="F361" s="278" t="s">
        <v>542</v>
      </c>
      <c r="G361" s="276"/>
      <c r="H361" s="279">
        <v>3.004</v>
      </c>
      <c r="I361" s="280"/>
      <c r="J361" s="276"/>
      <c r="K361" s="276"/>
      <c r="L361" s="281"/>
      <c r="M361" s="282"/>
      <c r="N361" s="283"/>
      <c r="O361" s="283"/>
      <c r="P361" s="283"/>
      <c r="Q361" s="283"/>
      <c r="R361" s="283"/>
      <c r="S361" s="283"/>
      <c r="T361" s="28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85" t="s">
        <v>202</v>
      </c>
      <c r="AU361" s="285" t="s">
        <v>87</v>
      </c>
      <c r="AV361" s="14" t="s">
        <v>87</v>
      </c>
      <c r="AW361" s="14" t="s">
        <v>32</v>
      </c>
      <c r="AX361" s="14" t="s">
        <v>78</v>
      </c>
      <c r="AY361" s="285" t="s">
        <v>193</v>
      </c>
    </row>
    <row r="362" s="14" customFormat="1">
      <c r="A362" s="14"/>
      <c r="B362" s="275"/>
      <c r="C362" s="276"/>
      <c r="D362" s="266" t="s">
        <v>202</v>
      </c>
      <c r="E362" s="277" t="s">
        <v>1</v>
      </c>
      <c r="F362" s="278" t="s">
        <v>543</v>
      </c>
      <c r="G362" s="276"/>
      <c r="H362" s="279">
        <v>3.2200000000000002</v>
      </c>
      <c r="I362" s="280"/>
      <c r="J362" s="276"/>
      <c r="K362" s="276"/>
      <c r="L362" s="281"/>
      <c r="M362" s="282"/>
      <c r="N362" s="283"/>
      <c r="O362" s="283"/>
      <c r="P362" s="283"/>
      <c r="Q362" s="283"/>
      <c r="R362" s="283"/>
      <c r="S362" s="283"/>
      <c r="T362" s="28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85" t="s">
        <v>202</v>
      </c>
      <c r="AU362" s="285" t="s">
        <v>87</v>
      </c>
      <c r="AV362" s="14" t="s">
        <v>87</v>
      </c>
      <c r="AW362" s="14" t="s">
        <v>32</v>
      </c>
      <c r="AX362" s="14" t="s">
        <v>78</v>
      </c>
      <c r="AY362" s="285" t="s">
        <v>193</v>
      </c>
    </row>
    <row r="363" s="15" customFormat="1">
      <c r="A363" s="15"/>
      <c r="B363" s="286"/>
      <c r="C363" s="287"/>
      <c r="D363" s="266" t="s">
        <v>202</v>
      </c>
      <c r="E363" s="288" t="s">
        <v>1</v>
      </c>
      <c r="F363" s="289" t="s">
        <v>214</v>
      </c>
      <c r="G363" s="287"/>
      <c r="H363" s="290">
        <v>6.2240000000000002</v>
      </c>
      <c r="I363" s="291"/>
      <c r="J363" s="287"/>
      <c r="K363" s="287"/>
      <c r="L363" s="292"/>
      <c r="M363" s="293"/>
      <c r="N363" s="294"/>
      <c r="O363" s="294"/>
      <c r="P363" s="294"/>
      <c r="Q363" s="294"/>
      <c r="R363" s="294"/>
      <c r="S363" s="294"/>
      <c r="T363" s="29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96" t="s">
        <v>202</v>
      </c>
      <c r="AU363" s="296" t="s">
        <v>87</v>
      </c>
      <c r="AV363" s="15" t="s">
        <v>200</v>
      </c>
      <c r="AW363" s="15" t="s">
        <v>32</v>
      </c>
      <c r="AX363" s="15" t="s">
        <v>85</v>
      </c>
      <c r="AY363" s="296" t="s">
        <v>193</v>
      </c>
    </row>
    <row r="364" s="2" customFormat="1" ht="24.15" customHeight="1">
      <c r="A364" s="41"/>
      <c r="B364" s="42"/>
      <c r="C364" s="252" t="s">
        <v>544</v>
      </c>
      <c r="D364" s="252" t="s">
        <v>195</v>
      </c>
      <c r="E364" s="253" t="s">
        <v>545</v>
      </c>
      <c r="F364" s="254" t="s">
        <v>546</v>
      </c>
      <c r="G364" s="255" t="s">
        <v>198</v>
      </c>
      <c r="H364" s="256">
        <v>15.474</v>
      </c>
      <c r="I364" s="257"/>
      <c r="J364" s="258">
        <f>ROUND(I364*H364,2)</f>
        <v>0</v>
      </c>
      <c r="K364" s="254" t="s">
        <v>199</v>
      </c>
      <c r="L364" s="44"/>
      <c r="M364" s="259" t="s">
        <v>1</v>
      </c>
      <c r="N364" s="260" t="s">
        <v>43</v>
      </c>
      <c r="O364" s="94"/>
      <c r="P364" s="261">
        <f>O364*H364</f>
        <v>0</v>
      </c>
      <c r="Q364" s="261">
        <v>0.00018000000000000001</v>
      </c>
      <c r="R364" s="261">
        <f>Q364*H364</f>
        <v>0.0027853200000000004</v>
      </c>
      <c r="S364" s="261">
        <v>0</v>
      </c>
      <c r="T364" s="262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63" t="s">
        <v>200</v>
      </c>
      <c r="AT364" s="263" t="s">
        <v>195</v>
      </c>
      <c r="AU364" s="263" t="s">
        <v>87</v>
      </c>
      <c r="AY364" s="18" t="s">
        <v>193</v>
      </c>
      <c r="BE364" s="154">
        <f>IF(N364="základní",J364,0)</f>
        <v>0</v>
      </c>
      <c r="BF364" s="154">
        <f>IF(N364="snížená",J364,0)</f>
        <v>0</v>
      </c>
      <c r="BG364" s="154">
        <f>IF(N364="zákl. přenesená",J364,0)</f>
        <v>0</v>
      </c>
      <c r="BH364" s="154">
        <f>IF(N364="sníž. přenesená",J364,0)</f>
        <v>0</v>
      </c>
      <c r="BI364" s="154">
        <f>IF(N364="nulová",J364,0)</f>
        <v>0</v>
      </c>
      <c r="BJ364" s="18" t="s">
        <v>85</v>
      </c>
      <c r="BK364" s="154">
        <f>ROUND(I364*H364,2)</f>
        <v>0</v>
      </c>
      <c r="BL364" s="18" t="s">
        <v>200</v>
      </c>
      <c r="BM364" s="263" t="s">
        <v>547</v>
      </c>
    </row>
    <row r="365" s="13" customFormat="1">
      <c r="A365" s="13"/>
      <c r="B365" s="264"/>
      <c r="C365" s="265"/>
      <c r="D365" s="266" t="s">
        <v>202</v>
      </c>
      <c r="E365" s="267" t="s">
        <v>1</v>
      </c>
      <c r="F365" s="268" t="s">
        <v>363</v>
      </c>
      <c r="G365" s="265"/>
      <c r="H365" s="267" t="s">
        <v>1</v>
      </c>
      <c r="I365" s="269"/>
      <c r="J365" s="265"/>
      <c r="K365" s="265"/>
      <c r="L365" s="270"/>
      <c r="M365" s="271"/>
      <c r="N365" s="272"/>
      <c r="O365" s="272"/>
      <c r="P365" s="272"/>
      <c r="Q365" s="272"/>
      <c r="R365" s="272"/>
      <c r="S365" s="272"/>
      <c r="T365" s="27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74" t="s">
        <v>202</v>
      </c>
      <c r="AU365" s="274" t="s">
        <v>87</v>
      </c>
      <c r="AV365" s="13" t="s">
        <v>85</v>
      </c>
      <c r="AW365" s="13" t="s">
        <v>32</v>
      </c>
      <c r="AX365" s="13" t="s">
        <v>78</v>
      </c>
      <c r="AY365" s="274" t="s">
        <v>193</v>
      </c>
    </row>
    <row r="366" s="14" customFormat="1">
      <c r="A366" s="14"/>
      <c r="B366" s="275"/>
      <c r="C366" s="276"/>
      <c r="D366" s="266" t="s">
        <v>202</v>
      </c>
      <c r="E366" s="277" t="s">
        <v>1</v>
      </c>
      <c r="F366" s="278" t="s">
        <v>542</v>
      </c>
      <c r="G366" s="276"/>
      <c r="H366" s="279">
        <v>3.004</v>
      </c>
      <c r="I366" s="280"/>
      <c r="J366" s="276"/>
      <c r="K366" s="276"/>
      <c r="L366" s="281"/>
      <c r="M366" s="282"/>
      <c r="N366" s="283"/>
      <c r="O366" s="283"/>
      <c r="P366" s="283"/>
      <c r="Q366" s="283"/>
      <c r="R366" s="283"/>
      <c r="S366" s="283"/>
      <c r="T366" s="28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85" t="s">
        <v>202</v>
      </c>
      <c r="AU366" s="285" t="s">
        <v>87</v>
      </c>
      <c r="AV366" s="14" t="s">
        <v>87</v>
      </c>
      <c r="AW366" s="14" t="s">
        <v>32</v>
      </c>
      <c r="AX366" s="14" t="s">
        <v>78</v>
      </c>
      <c r="AY366" s="285" t="s">
        <v>193</v>
      </c>
    </row>
    <row r="367" s="14" customFormat="1">
      <c r="A367" s="14"/>
      <c r="B367" s="275"/>
      <c r="C367" s="276"/>
      <c r="D367" s="266" t="s">
        <v>202</v>
      </c>
      <c r="E367" s="277" t="s">
        <v>1</v>
      </c>
      <c r="F367" s="278" t="s">
        <v>543</v>
      </c>
      <c r="G367" s="276"/>
      <c r="H367" s="279">
        <v>3.2200000000000002</v>
      </c>
      <c r="I367" s="280"/>
      <c r="J367" s="276"/>
      <c r="K367" s="276"/>
      <c r="L367" s="281"/>
      <c r="M367" s="282"/>
      <c r="N367" s="283"/>
      <c r="O367" s="283"/>
      <c r="P367" s="283"/>
      <c r="Q367" s="283"/>
      <c r="R367" s="283"/>
      <c r="S367" s="283"/>
      <c r="T367" s="28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85" t="s">
        <v>202</v>
      </c>
      <c r="AU367" s="285" t="s">
        <v>87</v>
      </c>
      <c r="AV367" s="14" t="s">
        <v>87</v>
      </c>
      <c r="AW367" s="14" t="s">
        <v>32</v>
      </c>
      <c r="AX367" s="14" t="s">
        <v>78</v>
      </c>
      <c r="AY367" s="285" t="s">
        <v>193</v>
      </c>
    </row>
    <row r="368" s="13" customFormat="1">
      <c r="A368" s="13"/>
      <c r="B368" s="264"/>
      <c r="C368" s="265"/>
      <c r="D368" s="266" t="s">
        <v>202</v>
      </c>
      <c r="E368" s="267" t="s">
        <v>1</v>
      </c>
      <c r="F368" s="268" t="s">
        <v>548</v>
      </c>
      <c r="G368" s="265"/>
      <c r="H368" s="267" t="s">
        <v>1</v>
      </c>
      <c r="I368" s="269"/>
      <c r="J368" s="265"/>
      <c r="K368" s="265"/>
      <c r="L368" s="270"/>
      <c r="M368" s="271"/>
      <c r="N368" s="272"/>
      <c r="O368" s="272"/>
      <c r="P368" s="272"/>
      <c r="Q368" s="272"/>
      <c r="R368" s="272"/>
      <c r="S368" s="272"/>
      <c r="T368" s="27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74" t="s">
        <v>202</v>
      </c>
      <c r="AU368" s="274" t="s">
        <v>87</v>
      </c>
      <c r="AV368" s="13" t="s">
        <v>85</v>
      </c>
      <c r="AW368" s="13" t="s">
        <v>32</v>
      </c>
      <c r="AX368" s="13" t="s">
        <v>78</v>
      </c>
      <c r="AY368" s="274" t="s">
        <v>193</v>
      </c>
    </row>
    <row r="369" s="14" customFormat="1">
      <c r="A369" s="14"/>
      <c r="B369" s="275"/>
      <c r="C369" s="276"/>
      <c r="D369" s="266" t="s">
        <v>202</v>
      </c>
      <c r="E369" s="277" t="s">
        <v>1</v>
      </c>
      <c r="F369" s="278" t="s">
        <v>549</v>
      </c>
      <c r="G369" s="276"/>
      <c r="H369" s="279">
        <v>9.25</v>
      </c>
      <c r="I369" s="280"/>
      <c r="J369" s="276"/>
      <c r="K369" s="276"/>
      <c r="L369" s="281"/>
      <c r="M369" s="282"/>
      <c r="N369" s="283"/>
      <c r="O369" s="283"/>
      <c r="P369" s="283"/>
      <c r="Q369" s="283"/>
      <c r="R369" s="283"/>
      <c r="S369" s="283"/>
      <c r="T369" s="28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85" t="s">
        <v>202</v>
      </c>
      <c r="AU369" s="285" t="s">
        <v>87</v>
      </c>
      <c r="AV369" s="14" t="s">
        <v>87</v>
      </c>
      <c r="AW369" s="14" t="s">
        <v>32</v>
      </c>
      <c r="AX369" s="14" t="s">
        <v>78</v>
      </c>
      <c r="AY369" s="285" t="s">
        <v>193</v>
      </c>
    </row>
    <row r="370" s="15" customFormat="1">
      <c r="A370" s="15"/>
      <c r="B370" s="286"/>
      <c r="C370" s="287"/>
      <c r="D370" s="266" t="s">
        <v>202</v>
      </c>
      <c r="E370" s="288" t="s">
        <v>1</v>
      </c>
      <c r="F370" s="289" t="s">
        <v>214</v>
      </c>
      <c r="G370" s="287"/>
      <c r="H370" s="290">
        <v>15.474</v>
      </c>
      <c r="I370" s="291"/>
      <c r="J370" s="287"/>
      <c r="K370" s="287"/>
      <c r="L370" s="292"/>
      <c r="M370" s="293"/>
      <c r="N370" s="294"/>
      <c r="O370" s="294"/>
      <c r="P370" s="294"/>
      <c r="Q370" s="294"/>
      <c r="R370" s="294"/>
      <c r="S370" s="294"/>
      <c r="T370" s="29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96" t="s">
        <v>202</v>
      </c>
      <c r="AU370" s="296" t="s">
        <v>87</v>
      </c>
      <c r="AV370" s="15" t="s">
        <v>200</v>
      </c>
      <c r="AW370" s="15" t="s">
        <v>32</v>
      </c>
      <c r="AX370" s="15" t="s">
        <v>85</v>
      </c>
      <c r="AY370" s="296" t="s">
        <v>193</v>
      </c>
    </row>
    <row r="371" s="2" customFormat="1" ht="44.25" customHeight="1">
      <c r="A371" s="41"/>
      <c r="B371" s="42"/>
      <c r="C371" s="252" t="s">
        <v>550</v>
      </c>
      <c r="D371" s="252" t="s">
        <v>195</v>
      </c>
      <c r="E371" s="253" t="s">
        <v>551</v>
      </c>
      <c r="F371" s="254" t="s">
        <v>552</v>
      </c>
      <c r="G371" s="255" t="s">
        <v>198</v>
      </c>
      <c r="H371" s="256">
        <v>108.32599999999999</v>
      </c>
      <c r="I371" s="257"/>
      <c r="J371" s="258">
        <f>ROUND(I371*H371,2)</f>
        <v>0</v>
      </c>
      <c r="K371" s="254" t="s">
        <v>199</v>
      </c>
      <c r="L371" s="44"/>
      <c r="M371" s="259" t="s">
        <v>1</v>
      </c>
      <c r="N371" s="260" t="s">
        <v>43</v>
      </c>
      <c r="O371" s="94"/>
      <c r="P371" s="261">
        <f>O371*H371</f>
        <v>0</v>
      </c>
      <c r="Q371" s="261">
        <v>0.0086800000000000002</v>
      </c>
      <c r="R371" s="261">
        <f>Q371*H371</f>
        <v>0.94026968</v>
      </c>
      <c r="S371" s="261">
        <v>0</v>
      </c>
      <c r="T371" s="262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63" t="s">
        <v>200</v>
      </c>
      <c r="AT371" s="263" t="s">
        <v>195</v>
      </c>
      <c r="AU371" s="263" t="s">
        <v>87</v>
      </c>
      <c r="AY371" s="18" t="s">
        <v>193</v>
      </c>
      <c r="BE371" s="154">
        <f>IF(N371="základní",J371,0)</f>
        <v>0</v>
      </c>
      <c r="BF371" s="154">
        <f>IF(N371="snížená",J371,0)</f>
        <v>0</v>
      </c>
      <c r="BG371" s="154">
        <f>IF(N371="zákl. přenesená",J371,0)</f>
        <v>0</v>
      </c>
      <c r="BH371" s="154">
        <f>IF(N371="sníž. přenesená",J371,0)</f>
        <v>0</v>
      </c>
      <c r="BI371" s="154">
        <f>IF(N371="nulová",J371,0)</f>
        <v>0</v>
      </c>
      <c r="BJ371" s="18" t="s">
        <v>85</v>
      </c>
      <c r="BK371" s="154">
        <f>ROUND(I371*H371,2)</f>
        <v>0</v>
      </c>
      <c r="BL371" s="18" t="s">
        <v>200</v>
      </c>
      <c r="BM371" s="263" t="s">
        <v>553</v>
      </c>
    </row>
    <row r="372" s="13" customFormat="1">
      <c r="A372" s="13"/>
      <c r="B372" s="264"/>
      <c r="C372" s="265"/>
      <c r="D372" s="266" t="s">
        <v>202</v>
      </c>
      <c r="E372" s="267" t="s">
        <v>1</v>
      </c>
      <c r="F372" s="268" t="s">
        <v>548</v>
      </c>
      <c r="G372" s="265"/>
      <c r="H372" s="267" t="s">
        <v>1</v>
      </c>
      <c r="I372" s="269"/>
      <c r="J372" s="265"/>
      <c r="K372" s="265"/>
      <c r="L372" s="270"/>
      <c r="M372" s="271"/>
      <c r="N372" s="272"/>
      <c r="O372" s="272"/>
      <c r="P372" s="272"/>
      <c r="Q372" s="272"/>
      <c r="R372" s="272"/>
      <c r="S372" s="272"/>
      <c r="T372" s="27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74" t="s">
        <v>202</v>
      </c>
      <c r="AU372" s="274" t="s">
        <v>87</v>
      </c>
      <c r="AV372" s="13" t="s">
        <v>85</v>
      </c>
      <c r="AW372" s="13" t="s">
        <v>32</v>
      </c>
      <c r="AX372" s="13" t="s">
        <v>78</v>
      </c>
      <c r="AY372" s="274" t="s">
        <v>193</v>
      </c>
    </row>
    <row r="373" s="14" customFormat="1">
      <c r="A373" s="14"/>
      <c r="B373" s="275"/>
      <c r="C373" s="276"/>
      <c r="D373" s="266" t="s">
        <v>202</v>
      </c>
      <c r="E373" s="277" t="s">
        <v>1</v>
      </c>
      <c r="F373" s="278" t="s">
        <v>554</v>
      </c>
      <c r="G373" s="276"/>
      <c r="H373" s="279">
        <v>125.336</v>
      </c>
      <c r="I373" s="280"/>
      <c r="J373" s="276"/>
      <c r="K373" s="276"/>
      <c r="L373" s="281"/>
      <c r="M373" s="282"/>
      <c r="N373" s="283"/>
      <c r="O373" s="283"/>
      <c r="P373" s="283"/>
      <c r="Q373" s="283"/>
      <c r="R373" s="283"/>
      <c r="S373" s="283"/>
      <c r="T373" s="28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85" t="s">
        <v>202</v>
      </c>
      <c r="AU373" s="285" t="s">
        <v>87</v>
      </c>
      <c r="AV373" s="14" t="s">
        <v>87</v>
      </c>
      <c r="AW373" s="14" t="s">
        <v>32</v>
      </c>
      <c r="AX373" s="14" t="s">
        <v>78</v>
      </c>
      <c r="AY373" s="285" t="s">
        <v>193</v>
      </c>
    </row>
    <row r="374" s="14" customFormat="1">
      <c r="A374" s="14"/>
      <c r="B374" s="275"/>
      <c r="C374" s="276"/>
      <c r="D374" s="266" t="s">
        <v>202</v>
      </c>
      <c r="E374" s="277" t="s">
        <v>1</v>
      </c>
      <c r="F374" s="278" t="s">
        <v>507</v>
      </c>
      <c r="G374" s="276"/>
      <c r="H374" s="279">
        <v>-17.010000000000002</v>
      </c>
      <c r="I374" s="280"/>
      <c r="J374" s="276"/>
      <c r="K374" s="276"/>
      <c r="L374" s="281"/>
      <c r="M374" s="282"/>
      <c r="N374" s="283"/>
      <c r="O374" s="283"/>
      <c r="P374" s="283"/>
      <c r="Q374" s="283"/>
      <c r="R374" s="283"/>
      <c r="S374" s="283"/>
      <c r="T374" s="28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85" t="s">
        <v>202</v>
      </c>
      <c r="AU374" s="285" t="s">
        <v>87</v>
      </c>
      <c r="AV374" s="14" t="s">
        <v>87</v>
      </c>
      <c r="AW374" s="14" t="s">
        <v>32</v>
      </c>
      <c r="AX374" s="14" t="s">
        <v>78</v>
      </c>
      <c r="AY374" s="285" t="s">
        <v>193</v>
      </c>
    </row>
    <row r="375" s="15" customFormat="1">
      <c r="A375" s="15"/>
      <c r="B375" s="286"/>
      <c r="C375" s="287"/>
      <c r="D375" s="266" t="s">
        <v>202</v>
      </c>
      <c r="E375" s="288" t="s">
        <v>1</v>
      </c>
      <c r="F375" s="289" t="s">
        <v>214</v>
      </c>
      <c r="G375" s="287"/>
      <c r="H375" s="290">
        <v>108.32599999999999</v>
      </c>
      <c r="I375" s="291"/>
      <c r="J375" s="287"/>
      <c r="K375" s="287"/>
      <c r="L375" s="292"/>
      <c r="M375" s="293"/>
      <c r="N375" s="294"/>
      <c r="O375" s="294"/>
      <c r="P375" s="294"/>
      <c r="Q375" s="294"/>
      <c r="R375" s="294"/>
      <c r="S375" s="294"/>
      <c r="T375" s="29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96" t="s">
        <v>202</v>
      </c>
      <c r="AU375" s="296" t="s">
        <v>87</v>
      </c>
      <c r="AV375" s="15" t="s">
        <v>200</v>
      </c>
      <c r="AW375" s="15" t="s">
        <v>32</v>
      </c>
      <c r="AX375" s="15" t="s">
        <v>85</v>
      </c>
      <c r="AY375" s="296" t="s">
        <v>193</v>
      </c>
    </row>
    <row r="376" s="2" customFormat="1" ht="16.5" customHeight="1">
      <c r="A376" s="41"/>
      <c r="B376" s="42"/>
      <c r="C376" s="308" t="s">
        <v>555</v>
      </c>
      <c r="D376" s="308" t="s">
        <v>354</v>
      </c>
      <c r="E376" s="309" t="s">
        <v>556</v>
      </c>
      <c r="F376" s="310" t="s">
        <v>557</v>
      </c>
      <c r="G376" s="311" t="s">
        <v>198</v>
      </c>
      <c r="H376" s="312">
        <v>113.742</v>
      </c>
      <c r="I376" s="313"/>
      <c r="J376" s="314">
        <f>ROUND(I376*H376,2)</f>
        <v>0</v>
      </c>
      <c r="K376" s="310" t="s">
        <v>199</v>
      </c>
      <c r="L376" s="315"/>
      <c r="M376" s="316" t="s">
        <v>1</v>
      </c>
      <c r="N376" s="317" t="s">
        <v>43</v>
      </c>
      <c r="O376" s="94"/>
      <c r="P376" s="261">
        <f>O376*H376</f>
        <v>0</v>
      </c>
      <c r="Q376" s="261">
        <v>0.0033999999999999998</v>
      </c>
      <c r="R376" s="261">
        <f>Q376*H376</f>
        <v>0.38672279999999998</v>
      </c>
      <c r="S376" s="261">
        <v>0</v>
      </c>
      <c r="T376" s="262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63" t="s">
        <v>242</v>
      </c>
      <c r="AT376" s="263" t="s">
        <v>354</v>
      </c>
      <c r="AU376" s="263" t="s">
        <v>87</v>
      </c>
      <c r="AY376" s="18" t="s">
        <v>193</v>
      </c>
      <c r="BE376" s="154">
        <f>IF(N376="základní",J376,0)</f>
        <v>0</v>
      </c>
      <c r="BF376" s="154">
        <f>IF(N376="snížená",J376,0)</f>
        <v>0</v>
      </c>
      <c r="BG376" s="154">
        <f>IF(N376="zákl. přenesená",J376,0)</f>
        <v>0</v>
      </c>
      <c r="BH376" s="154">
        <f>IF(N376="sníž. přenesená",J376,0)</f>
        <v>0</v>
      </c>
      <c r="BI376" s="154">
        <f>IF(N376="nulová",J376,0)</f>
        <v>0</v>
      </c>
      <c r="BJ376" s="18" t="s">
        <v>85</v>
      </c>
      <c r="BK376" s="154">
        <f>ROUND(I376*H376,2)</f>
        <v>0</v>
      </c>
      <c r="BL376" s="18" t="s">
        <v>200</v>
      </c>
      <c r="BM376" s="263" t="s">
        <v>558</v>
      </c>
    </row>
    <row r="377" s="14" customFormat="1">
      <c r="A377" s="14"/>
      <c r="B377" s="275"/>
      <c r="C377" s="276"/>
      <c r="D377" s="266" t="s">
        <v>202</v>
      </c>
      <c r="E377" s="276"/>
      <c r="F377" s="278" t="s">
        <v>559</v>
      </c>
      <c r="G377" s="276"/>
      <c r="H377" s="279">
        <v>113.742</v>
      </c>
      <c r="I377" s="280"/>
      <c r="J377" s="276"/>
      <c r="K377" s="276"/>
      <c r="L377" s="281"/>
      <c r="M377" s="282"/>
      <c r="N377" s="283"/>
      <c r="O377" s="283"/>
      <c r="P377" s="283"/>
      <c r="Q377" s="283"/>
      <c r="R377" s="283"/>
      <c r="S377" s="283"/>
      <c r="T377" s="28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85" t="s">
        <v>202</v>
      </c>
      <c r="AU377" s="285" t="s">
        <v>87</v>
      </c>
      <c r="AV377" s="14" t="s">
        <v>87</v>
      </c>
      <c r="AW377" s="14" t="s">
        <v>4</v>
      </c>
      <c r="AX377" s="14" t="s">
        <v>85</v>
      </c>
      <c r="AY377" s="285" t="s">
        <v>193</v>
      </c>
    </row>
    <row r="378" s="2" customFormat="1" ht="24.15" customHeight="1">
      <c r="A378" s="41"/>
      <c r="B378" s="42"/>
      <c r="C378" s="252" t="s">
        <v>560</v>
      </c>
      <c r="D378" s="252" t="s">
        <v>195</v>
      </c>
      <c r="E378" s="253" t="s">
        <v>561</v>
      </c>
      <c r="F378" s="254" t="s">
        <v>562</v>
      </c>
      <c r="G378" s="255" t="s">
        <v>198</v>
      </c>
      <c r="H378" s="256">
        <v>15.474</v>
      </c>
      <c r="I378" s="257"/>
      <c r="J378" s="258">
        <f>ROUND(I378*H378,2)</f>
        <v>0</v>
      </c>
      <c r="K378" s="254" t="s">
        <v>199</v>
      </c>
      <c r="L378" s="44"/>
      <c r="M378" s="259" t="s">
        <v>1</v>
      </c>
      <c r="N378" s="260" t="s">
        <v>43</v>
      </c>
      <c r="O378" s="94"/>
      <c r="P378" s="261">
        <f>O378*H378</f>
        <v>0</v>
      </c>
      <c r="Q378" s="261">
        <v>0.0057000000000000002</v>
      </c>
      <c r="R378" s="261">
        <f>Q378*H378</f>
        <v>0.088201800000000011</v>
      </c>
      <c r="S378" s="261">
        <v>0</v>
      </c>
      <c r="T378" s="262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63" t="s">
        <v>200</v>
      </c>
      <c r="AT378" s="263" t="s">
        <v>195</v>
      </c>
      <c r="AU378" s="263" t="s">
        <v>87</v>
      </c>
      <c r="AY378" s="18" t="s">
        <v>193</v>
      </c>
      <c r="BE378" s="154">
        <f>IF(N378="základní",J378,0)</f>
        <v>0</v>
      </c>
      <c r="BF378" s="154">
        <f>IF(N378="snížená",J378,0)</f>
        <v>0</v>
      </c>
      <c r="BG378" s="154">
        <f>IF(N378="zákl. přenesená",J378,0)</f>
        <v>0</v>
      </c>
      <c r="BH378" s="154">
        <f>IF(N378="sníž. přenesená",J378,0)</f>
        <v>0</v>
      </c>
      <c r="BI378" s="154">
        <f>IF(N378="nulová",J378,0)</f>
        <v>0</v>
      </c>
      <c r="BJ378" s="18" t="s">
        <v>85</v>
      </c>
      <c r="BK378" s="154">
        <f>ROUND(I378*H378,2)</f>
        <v>0</v>
      </c>
      <c r="BL378" s="18" t="s">
        <v>200</v>
      </c>
      <c r="BM378" s="263" t="s">
        <v>563</v>
      </c>
    </row>
    <row r="379" s="13" customFormat="1">
      <c r="A379" s="13"/>
      <c r="B379" s="264"/>
      <c r="C379" s="265"/>
      <c r="D379" s="266" t="s">
        <v>202</v>
      </c>
      <c r="E379" s="267" t="s">
        <v>1</v>
      </c>
      <c r="F379" s="268" t="s">
        <v>363</v>
      </c>
      <c r="G379" s="265"/>
      <c r="H379" s="267" t="s">
        <v>1</v>
      </c>
      <c r="I379" s="269"/>
      <c r="J379" s="265"/>
      <c r="K379" s="265"/>
      <c r="L379" s="270"/>
      <c r="M379" s="271"/>
      <c r="N379" s="272"/>
      <c r="O379" s="272"/>
      <c r="P379" s="272"/>
      <c r="Q379" s="272"/>
      <c r="R379" s="272"/>
      <c r="S379" s="272"/>
      <c r="T379" s="27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74" t="s">
        <v>202</v>
      </c>
      <c r="AU379" s="274" t="s">
        <v>87</v>
      </c>
      <c r="AV379" s="13" t="s">
        <v>85</v>
      </c>
      <c r="AW379" s="13" t="s">
        <v>32</v>
      </c>
      <c r="AX379" s="13" t="s">
        <v>78</v>
      </c>
      <c r="AY379" s="274" t="s">
        <v>193</v>
      </c>
    </row>
    <row r="380" s="14" customFormat="1">
      <c r="A380" s="14"/>
      <c r="B380" s="275"/>
      <c r="C380" s="276"/>
      <c r="D380" s="266" t="s">
        <v>202</v>
      </c>
      <c r="E380" s="277" t="s">
        <v>1</v>
      </c>
      <c r="F380" s="278" t="s">
        <v>542</v>
      </c>
      <c r="G380" s="276"/>
      <c r="H380" s="279">
        <v>3.004</v>
      </c>
      <c r="I380" s="280"/>
      <c r="J380" s="276"/>
      <c r="K380" s="276"/>
      <c r="L380" s="281"/>
      <c r="M380" s="282"/>
      <c r="N380" s="283"/>
      <c r="O380" s="283"/>
      <c r="P380" s="283"/>
      <c r="Q380" s="283"/>
      <c r="R380" s="283"/>
      <c r="S380" s="283"/>
      <c r="T380" s="28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85" t="s">
        <v>202</v>
      </c>
      <c r="AU380" s="285" t="s">
        <v>87</v>
      </c>
      <c r="AV380" s="14" t="s">
        <v>87</v>
      </c>
      <c r="AW380" s="14" t="s">
        <v>32</v>
      </c>
      <c r="AX380" s="14" t="s">
        <v>78</v>
      </c>
      <c r="AY380" s="285" t="s">
        <v>193</v>
      </c>
    </row>
    <row r="381" s="14" customFormat="1">
      <c r="A381" s="14"/>
      <c r="B381" s="275"/>
      <c r="C381" s="276"/>
      <c r="D381" s="266" t="s">
        <v>202</v>
      </c>
      <c r="E381" s="277" t="s">
        <v>1</v>
      </c>
      <c r="F381" s="278" t="s">
        <v>543</v>
      </c>
      <c r="G381" s="276"/>
      <c r="H381" s="279">
        <v>3.2200000000000002</v>
      </c>
      <c r="I381" s="280"/>
      <c r="J381" s="276"/>
      <c r="K381" s="276"/>
      <c r="L381" s="281"/>
      <c r="M381" s="282"/>
      <c r="N381" s="283"/>
      <c r="O381" s="283"/>
      <c r="P381" s="283"/>
      <c r="Q381" s="283"/>
      <c r="R381" s="283"/>
      <c r="S381" s="283"/>
      <c r="T381" s="28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85" t="s">
        <v>202</v>
      </c>
      <c r="AU381" s="285" t="s">
        <v>87</v>
      </c>
      <c r="AV381" s="14" t="s">
        <v>87</v>
      </c>
      <c r="AW381" s="14" t="s">
        <v>32</v>
      </c>
      <c r="AX381" s="14" t="s">
        <v>78</v>
      </c>
      <c r="AY381" s="285" t="s">
        <v>193</v>
      </c>
    </row>
    <row r="382" s="13" customFormat="1">
      <c r="A382" s="13"/>
      <c r="B382" s="264"/>
      <c r="C382" s="265"/>
      <c r="D382" s="266" t="s">
        <v>202</v>
      </c>
      <c r="E382" s="267" t="s">
        <v>1</v>
      </c>
      <c r="F382" s="268" t="s">
        <v>548</v>
      </c>
      <c r="G382" s="265"/>
      <c r="H382" s="267" t="s">
        <v>1</v>
      </c>
      <c r="I382" s="269"/>
      <c r="J382" s="265"/>
      <c r="K382" s="265"/>
      <c r="L382" s="270"/>
      <c r="M382" s="271"/>
      <c r="N382" s="272"/>
      <c r="O382" s="272"/>
      <c r="P382" s="272"/>
      <c r="Q382" s="272"/>
      <c r="R382" s="272"/>
      <c r="S382" s="272"/>
      <c r="T382" s="27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74" t="s">
        <v>202</v>
      </c>
      <c r="AU382" s="274" t="s">
        <v>87</v>
      </c>
      <c r="AV382" s="13" t="s">
        <v>85</v>
      </c>
      <c r="AW382" s="13" t="s">
        <v>32</v>
      </c>
      <c r="AX382" s="13" t="s">
        <v>78</v>
      </c>
      <c r="AY382" s="274" t="s">
        <v>193</v>
      </c>
    </row>
    <row r="383" s="14" customFormat="1">
      <c r="A383" s="14"/>
      <c r="B383" s="275"/>
      <c r="C383" s="276"/>
      <c r="D383" s="266" t="s">
        <v>202</v>
      </c>
      <c r="E383" s="277" t="s">
        <v>1</v>
      </c>
      <c r="F383" s="278" t="s">
        <v>549</v>
      </c>
      <c r="G383" s="276"/>
      <c r="H383" s="279">
        <v>9.25</v>
      </c>
      <c r="I383" s="280"/>
      <c r="J383" s="276"/>
      <c r="K383" s="276"/>
      <c r="L383" s="281"/>
      <c r="M383" s="282"/>
      <c r="N383" s="283"/>
      <c r="O383" s="283"/>
      <c r="P383" s="283"/>
      <c r="Q383" s="283"/>
      <c r="R383" s="283"/>
      <c r="S383" s="283"/>
      <c r="T383" s="28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85" t="s">
        <v>202</v>
      </c>
      <c r="AU383" s="285" t="s">
        <v>87</v>
      </c>
      <c r="AV383" s="14" t="s">
        <v>87</v>
      </c>
      <c r="AW383" s="14" t="s">
        <v>32</v>
      </c>
      <c r="AX383" s="14" t="s">
        <v>78</v>
      </c>
      <c r="AY383" s="285" t="s">
        <v>193</v>
      </c>
    </row>
    <row r="384" s="15" customFormat="1">
      <c r="A384" s="15"/>
      <c r="B384" s="286"/>
      <c r="C384" s="287"/>
      <c r="D384" s="266" t="s">
        <v>202</v>
      </c>
      <c r="E384" s="288" t="s">
        <v>1</v>
      </c>
      <c r="F384" s="289" t="s">
        <v>214</v>
      </c>
      <c r="G384" s="287"/>
      <c r="H384" s="290">
        <v>15.474</v>
      </c>
      <c r="I384" s="291"/>
      <c r="J384" s="287"/>
      <c r="K384" s="287"/>
      <c r="L384" s="292"/>
      <c r="M384" s="293"/>
      <c r="N384" s="294"/>
      <c r="O384" s="294"/>
      <c r="P384" s="294"/>
      <c r="Q384" s="294"/>
      <c r="R384" s="294"/>
      <c r="S384" s="294"/>
      <c r="T384" s="29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96" t="s">
        <v>202</v>
      </c>
      <c r="AU384" s="296" t="s">
        <v>87</v>
      </c>
      <c r="AV384" s="15" t="s">
        <v>200</v>
      </c>
      <c r="AW384" s="15" t="s">
        <v>32</v>
      </c>
      <c r="AX384" s="15" t="s">
        <v>85</v>
      </c>
      <c r="AY384" s="296" t="s">
        <v>193</v>
      </c>
    </row>
    <row r="385" s="2" customFormat="1" ht="24.15" customHeight="1">
      <c r="A385" s="41"/>
      <c r="B385" s="42"/>
      <c r="C385" s="252" t="s">
        <v>564</v>
      </c>
      <c r="D385" s="252" t="s">
        <v>195</v>
      </c>
      <c r="E385" s="253" t="s">
        <v>565</v>
      </c>
      <c r="F385" s="254" t="s">
        <v>566</v>
      </c>
      <c r="G385" s="255" t="s">
        <v>217</v>
      </c>
      <c r="H385" s="256">
        <v>6.2999999999999998</v>
      </c>
      <c r="I385" s="257"/>
      <c r="J385" s="258">
        <f>ROUND(I385*H385,2)</f>
        <v>0</v>
      </c>
      <c r="K385" s="254" t="s">
        <v>199</v>
      </c>
      <c r="L385" s="44"/>
      <c r="M385" s="259" t="s">
        <v>1</v>
      </c>
      <c r="N385" s="260" t="s">
        <v>43</v>
      </c>
      <c r="O385" s="94"/>
      <c r="P385" s="261">
        <f>O385*H385</f>
        <v>0</v>
      </c>
      <c r="Q385" s="261">
        <v>0.020650000000000002</v>
      </c>
      <c r="R385" s="261">
        <f>Q385*H385</f>
        <v>0.13009500000000002</v>
      </c>
      <c r="S385" s="261">
        <v>0</v>
      </c>
      <c r="T385" s="262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63" t="s">
        <v>284</v>
      </c>
      <c r="AT385" s="263" t="s">
        <v>195</v>
      </c>
      <c r="AU385" s="263" t="s">
        <v>87</v>
      </c>
      <c r="AY385" s="18" t="s">
        <v>193</v>
      </c>
      <c r="BE385" s="154">
        <f>IF(N385="základní",J385,0)</f>
        <v>0</v>
      </c>
      <c r="BF385" s="154">
        <f>IF(N385="snížená",J385,0)</f>
        <v>0</v>
      </c>
      <c r="BG385" s="154">
        <f>IF(N385="zákl. přenesená",J385,0)</f>
        <v>0</v>
      </c>
      <c r="BH385" s="154">
        <f>IF(N385="sníž. přenesená",J385,0)</f>
        <v>0</v>
      </c>
      <c r="BI385" s="154">
        <f>IF(N385="nulová",J385,0)</f>
        <v>0</v>
      </c>
      <c r="BJ385" s="18" t="s">
        <v>85</v>
      </c>
      <c r="BK385" s="154">
        <f>ROUND(I385*H385,2)</f>
        <v>0</v>
      </c>
      <c r="BL385" s="18" t="s">
        <v>284</v>
      </c>
      <c r="BM385" s="263" t="s">
        <v>567</v>
      </c>
    </row>
    <row r="386" s="14" customFormat="1">
      <c r="A386" s="14"/>
      <c r="B386" s="275"/>
      <c r="C386" s="276"/>
      <c r="D386" s="266" t="s">
        <v>202</v>
      </c>
      <c r="E386" s="277" t="s">
        <v>1</v>
      </c>
      <c r="F386" s="278" t="s">
        <v>568</v>
      </c>
      <c r="G386" s="276"/>
      <c r="H386" s="279">
        <v>6.2999999999999998</v>
      </c>
      <c r="I386" s="280"/>
      <c r="J386" s="276"/>
      <c r="K386" s="276"/>
      <c r="L386" s="281"/>
      <c r="M386" s="282"/>
      <c r="N386" s="283"/>
      <c r="O386" s="283"/>
      <c r="P386" s="283"/>
      <c r="Q386" s="283"/>
      <c r="R386" s="283"/>
      <c r="S386" s="283"/>
      <c r="T386" s="28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85" t="s">
        <v>202</v>
      </c>
      <c r="AU386" s="285" t="s">
        <v>87</v>
      </c>
      <c r="AV386" s="14" t="s">
        <v>87</v>
      </c>
      <c r="AW386" s="14" t="s">
        <v>32</v>
      </c>
      <c r="AX386" s="14" t="s">
        <v>85</v>
      </c>
      <c r="AY386" s="285" t="s">
        <v>193</v>
      </c>
    </row>
    <row r="387" s="2" customFormat="1" ht="24.15" customHeight="1">
      <c r="A387" s="41"/>
      <c r="B387" s="42"/>
      <c r="C387" s="252" t="s">
        <v>569</v>
      </c>
      <c r="D387" s="252" t="s">
        <v>195</v>
      </c>
      <c r="E387" s="253" t="s">
        <v>570</v>
      </c>
      <c r="F387" s="254" t="s">
        <v>571</v>
      </c>
      <c r="G387" s="255" t="s">
        <v>198</v>
      </c>
      <c r="H387" s="256">
        <v>38.700000000000003</v>
      </c>
      <c r="I387" s="257"/>
      <c r="J387" s="258">
        <f>ROUND(I387*H387,2)</f>
        <v>0</v>
      </c>
      <c r="K387" s="254" t="s">
        <v>199</v>
      </c>
      <c r="L387" s="44"/>
      <c r="M387" s="259" t="s">
        <v>1</v>
      </c>
      <c r="N387" s="260" t="s">
        <v>43</v>
      </c>
      <c r="O387" s="94"/>
      <c r="P387" s="261">
        <f>O387*H387</f>
        <v>0</v>
      </c>
      <c r="Q387" s="261">
        <v>0</v>
      </c>
      <c r="R387" s="261">
        <f>Q387*H387</f>
        <v>0</v>
      </c>
      <c r="S387" s="261">
        <v>0</v>
      </c>
      <c r="T387" s="262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63" t="s">
        <v>200</v>
      </c>
      <c r="AT387" s="263" t="s">
        <v>195</v>
      </c>
      <c r="AU387" s="263" t="s">
        <v>87</v>
      </c>
      <c r="AY387" s="18" t="s">
        <v>193</v>
      </c>
      <c r="BE387" s="154">
        <f>IF(N387="základní",J387,0)</f>
        <v>0</v>
      </c>
      <c r="BF387" s="154">
        <f>IF(N387="snížená",J387,0)</f>
        <v>0</v>
      </c>
      <c r="BG387" s="154">
        <f>IF(N387="zákl. přenesená",J387,0)</f>
        <v>0</v>
      </c>
      <c r="BH387" s="154">
        <f>IF(N387="sníž. přenesená",J387,0)</f>
        <v>0</v>
      </c>
      <c r="BI387" s="154">
        <f>IF(N387="nulová",J387,0)</f>
        <v>0</v>
      </c>
      <c r="BJ387" s="18" t="s">
        <v>85</v>
      </c>
      <c r="BK387" s="154">
        <f>ROUND(I387*H387,2)</f>
        <v>0</v>
      </c>
      <c r="BL387" s="18" t="s">
        <v>200</v>
      </c>
      <c r="BM387" s="263" t="s">
        <v>572</v>
      </c>
    </row>
    <row r="388" s="14" customFormat="1">
      <c r="A388" s="14"/>
      <c r="B388" s="275"/>
      <c r="C388" s="276"/>
      <c r="D388" s="266" t="s">
        <v>202</v>
      </c>
      <c r="E388" s="277" t="s">
        <v>1</v>
      </c>
      <c r="F388" s="278" t="s">
        <v>573</v>
      </c>
      <c r="G388" s="276"/>
      <c r="H388" s="279">
        <v>34.020000000000003</v>
      </c>
      <c r="I388" s="280"/>
      <c r="J388" s="276"/>
      <c r="K388" s="276"/>
      <c r="L388" s="281"/>
      <c r="M388" s="282"/>
      <c r="N388" s="283"/>
      <c r="O388" s="283"/>
      <c r="P388" s="283"/>
      <c r="Q388" s="283"/>
      <c r="R388" s="283"/>
      <c r="S388" s="283"/>
      <c r="T388" s="28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85" t="s">
        <v>202</v>
      </c>
      <c r="AU388" s="285" t="s">
        <v>87</v>
      </c>
      <c r="AV388" s="14" t="s">
        <v>87</v>
      </c>
      <c r="AW388" s="14" t="s">
        <v>32</v>
      </c>
      <c r="AX388" s="14" t="s">
        <v>78</v>
      </c>
      <c r="AY388" s="285" t="s">
        <v>193</v>
      </c>
    </row>
    <row r="389" s="14" customFormat="1">
      <c r="A389" s="14"/>
      <c r="B389" s="275"/>
      <c r="C389" s="276"/>
      <c r="D389" s="266" t="s">
        <v>202</v>
      </c>
      <c r="E389" s="277" t="s">
        <v>1</v>
      </c>
      <c r="F389" s="278" t="s">
        <v>574</v>
      </c>
      <c r="G389" s="276"/>
      <c r="H389" s="279">
        <v>4.6799999999999997</v>
      </c>
      <c r="I389" s="280"/>
      <c r="J389" s="276"/>
      <c r="K389" s="276"/>
      <c r="L389" s="281"/>
      <c r="M389" s="282"/>
      <c r="N389" s="283"/>
      <c r="O389" s="283"/>
      <c r="P389" s="283"/>
      <c r="Q389" s="283"/>
      <c r="R389" s="283"/>
      <c r="S389" s="283"/>
      <c r="T389" s="28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85" t="s">
        <v>202</v>
      </c>
      <c r="AU389" s="285" t="s">
        <v>87</v>
      </c>
      <c r="AV389" s="14" t="s">
        <v>87</v>
      </c>
      <c r="AW389" s="14" t="s">
        <v>32</v>
      </c>
      <c r="AX389" s="14" t="s">
        <v>78</v>
      </c>
      <c r="AY389" s="285" t="s">
        <v>193</v>
      </c>
    </row>
    <row r="390" s="15" customFormat="1">
      <c r="A390" s="15"/>
      <c r="B390" s="286"/>
      <c r="C390" s="287"/>
      <c r="D390" s="266" t="s">
        <v>202</v>
      </c>
      <c r="E390" s="288" t="s">
        <v>1</v>
      </c>
      <c r="F390" s="289" t="s">
        <v>214</v>
      </c>
      <c r="G390" s="287"/>
      <c r="H390" s="290">
        <v>38.700000000000003</v>
      </c>
      <c r="I390" s="291"/>
      <c r="J390" s="287"/>
      <c r="K390" s="287"/>
      <c r="L390" s="292"/>
      <c r="M390" s="293"/>
      <c r="N390" s="294"/>
      <c r="O390" s="294"/>
      <c r="P390" s="294"/>
      <c r="Q390" s="294"/>
      <c r="R390" s="294"/>
      <c r="S390" s="294"/>
      <c r="T390" s="29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96" t="s">
        <v>202</v>
      </c>
      <c r="AU390" s="296" t="s">
        <v>87</v>
      </c>
      <c r="AV390" s="15" t="s">
        <v>200</v>
      </c>
      <c r="AW390" s="15" t="s">
        <v>32</v>
      </c>
      <c r="AX390" s="15" t="s">
        <v>85</v>
      </c>
      <c r="AY390" s="296" t="s">
        <v>193</v>
      </c>
    </row>
    <row r="391" s="2" customFormat="1" ht="24.15" customHeight="1">
      <c r="A391" s="41"/>
      <c r="B391" s="42"/>
      <c r="C391" s="252" t="s">
        <v>575</v>
      </c>
      <c r="D391" s="252" t="s">
        <v>195</v>
      </c>
      <c r="E391" s="253" t="s">
        <v>576</v>
      </c>
      <c r="F391" s="254" t="s">
        <v>577</v>
      </c>
      <c r="G391" s="255" t="s">
        <v>198</v>
      </c>
      <c r="H391" s="256">
        <v>43.997999999999998</v>
      </c>
      <c r="I391" s="257"/>
      <c r="J391" s="258">
        <f>ROUND(I391*H391,2)</f>
        <v>0</v>
      </c>
      <c r="K391" s="254" t="s">
        <v>199</v>
      </c>
      <c r="L391" s="44"/>
      <c r="M391" s="259" t="s">
        <v>1</v>
      </c>
      <c r="N391" s="260" t="s">
        <v>43</v>
      </c>
      <c r="O391" s="94"/>
      <c r="P391" s="261">
        <f>O391*H391</f>
        <v>0</v>
      </c>
      <c r="Q391" s="261">
        <v>0.11219999999999999</v>
      </c>
      <c r="R391" s="261">
        <f>Q391*H391</f>
        <v>4.9365755999999994</v>
      </c>
      <c r="S391" s="261">
        <v>0</v>
      </c>
      <c r="T391" s="262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63" t="s">
        <v>200</v>
      </c>
      <c r="AT391" s="263" t="s">
        <v>195</v>
      </c>
      <c r="AU391" s="263" t="s">
        <v>87</v>
      </c>
      <c r="AY391" s="18" t="s">
        <v>193</v>
      </c>
      <c r="BE391" s="154">
        <f>IF(N391="základní",J391,0)</f>
        <v>0</v>
      </c>
      <c r="BF391" s="154">
        <f>IF(N391="snížená",J391,0)</f>
        <v>0</v>
      </c>
      <c r="BG391" s="154">
        <f>IF(N391="zákl. přenesená",J391,0)</f>
        <v>0</v>
      </c>
      <c r="BH391" s="154">
        <f>IF(N391="sníž. přenesená",J391,0)</f>
        <v>0</v>
      </c>
      <c r="BI391" s="154">
        <f>IF(N391="nulová",J391,0)</f>
        <v>0</v>
      </c>
      <c r="BJ391" s="18" t="s">
        <v>85</v>
      </c>
      <c r="BK391" s="154">
        <f>ROUND(I391*H391,2)</f>
        <v>0</v>
      </c>
      <c r="BL391" s="18" t="s">
        <v>200</v>
      </c>
      <c r="BM391" s="263" t="s">
        <v>578</v>
      </c>
    </row>
    <row r="392" s="14" customFormat="1">
      <c r="A392" s="14"/>
      <c r="B392" s="275"/>
      <c r="C392" s="276"/>
      <c r="D392" s="266" t="s">
        <v>202</v>
      </c>
      <c r="E392" s="277" t="s">
        <v>1</v>
      </c>
      <c r="F392" s="278" t="s">
        <v>579</v>
      </c>
      <c r="G392" s="276"/>
      <c r="H392" s="279">
        <v>43.689999999999998</v>
      </c>
      <c r="I392" s="280"/>
      <c r="J392" s="276"/>
      <c r="K392" s="276"/>
      <c r="L392" s="281"/>
      <c r="M392" s="282"/>
      <c r="N392" s="283"/>
      <c r="O392" s="283"/>
      <c r="P392" s="283"/>
      <c r="Q392" s="283"/>
      <c r="R392" s="283"/>
      <c r="S392" s="283"/>
      <c r="T392" s="28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85" t="s">
        <v>202</v>
      </c>
      <c r="AU392" s="285" t="s">
        <v>87</v>
      </c>
      <c r="AV392" s="14" t="s">
        <v>87</v>
      </c>
      <c r="AW392" s="14" t="s">
        <v>32</v>
      </c>
      <c r="AX392" s="14" t="s">
        <v>78</v>
      </c>
      <c r="AY392" s="285" t="s">
        <v>193</v>
      </c>
    </row>
    <row r="393" s="14" customFormat="1">
      <c r="A393" s="14"/>
      <c r="B393" s="275"/>
      <c r="C393" s="276"/>
      <c r="D393" s="266" t="s">
        <v>202</v>
      </c>
      <c r="E393" s="277" t="s">
        <v>1</v>
      </c>
      <c r="F393" s="278" t="s">
        <v>580</v>
      </c>
      <c r="G393" s="276"/>
      <c r="H393" s="279">
        <v>0.308</v>
      </c>
      <c r="I393" s="280"/>
      <c r="J393" s="276"/>
      <c r="K393" s="276"/>
      <c r="L393" s="281"/>
      <c r="M393" s="282"/>
      <c r="N393" s="283"/>
      <c r="O393" s="283"/>
      <c r="P393" s="283"/>
      <c r="Q393" s="283"/>
      <c r="R393" s="283"/>
      <c r="S393" s="283"/>
      <c r="T393" s="28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85" t="s">
        <v>202</v>
      </c>
      <c r="AU393" s="285" t="s">
        <v>87</v>
      </c>
      <c r="AV393" s="14" t="s">
        <v>87</v>
      </c>
      <c r="AW393" s="14" t="s">
        <v>32</v>
      </c>
      <c r="AX393" s="14" t="s">
        <v>78</v>
      </c>
      <c r="AY393" s="285" t="s">
        <v>193</v>
      </c>
    </row>
    <row r="394" s="15" customFormat="1">
      <c r="A394" s="15"/>
      <c r="B394" s="286"/>
      <c r="C394" s="287"/>
      <c r="D394" s="266" t="s">
        <v>202</v>
      </c>
      <c r="E394" s="288" t="s">
        <v>1</v>
      </c>
      <c r="F394" s="289" t="s">
        <v>214</v>
      </c>
      <c r="G394" s="287"/>
      <c r="H394" s="290">
        <v>43.997999999999998</v>
      </c>
      <c r="I394" s="291"/>
      <c r="J394" s="287"/>
      <c r="K394" s="287"/>
      <c r="L394" s="292"/>
      <c r="M394" s="293"/>
      <c r="N394" s="294"/>
      <c r="O394" s="294"/>
      <c r="P394" s="294"/>
      <c r="Q394" s="294"/>
      <c r="R394" s="294"/>
      <c r="S394" s="294"/>
      <c r="T394" s="29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96" t="s">
        <v>202</v>
      </c>
      <c r="AU394" s="296" t="s">
        <v>87</v>
      </c>
      <c r="AV394" s="15" t="s">
        <v>200</v>
      </c>
      <c r="AW394" s="15" t="s">
        <v>32</v>
      </c>
      <c r="AX394" s="15" t="s">
        <v>85</v>
      </c>
      <c r="AY394" s="296" t="s">
        <v>193</v>
      </c>
    </row>
    <row r="395" s="2" customFormat="1" ht="24.15" customHeight="1">
      <c r="A395" s="41"/>
      <c r="B395" s="42"/>
      <c r="C395" s="252" t="s">
        <v>581</v>
      </c>
      <c r="D395" s="252" t="s">
        <v>195</v>
      </c>
      <c r="E395" s="253" t="s">
        <v>582</v>
      </c>
      <c r="F395" s="254" t="s">
        <v>583</v>
      </c>
      <c r="G395" s="255" t="s">
        <v>198</v>
      </c>
      <c r="H395" s="256">
        <v>87.995999999999995</v>
      </c>
      <c r="I395" s="257"/>
      <c r="J395" s="258">
        <f>ROUND(I395*H395,2)</f>
        <v>0</v>
      </c>
      <c r="K395" s="254" t="s">
        <v>199</v>
      </c>
      <c r="L395" s="44"/>
      <c r="M395" s="259" t="s">
        <v>1</v>
      </c>
      <c r="N395" s="260" t="s">
        <v>43</v>
      </c>
      <c r="O395" s="94"/>
      <c r="P395" s="261">
        <f>O395*H395</f>
        <v>0</v>
      </c>
      <c r="Q395" s="261">
        <v>0.011220000000000001</v>
      </c>
      <c r="R395" s="261">
        <f>Q395*H395</f>
        <v>0.98731511999999999</v>
      </c>
      <c r="S395" s="261">
        <v>0</v>
      </c>
      <c r="T395" s="262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63" t="s">
        <v>200</v>
      </c>
      <c r="AT395" s="263" t="s">
        <v>195</v>
      </c>
      <c r="AU395" s="263" t="s">
        <v>87</v>
      </c>
      <c r="AY395" s="18" t="s">
        <v>193</v>
      </c>
      <c r="BE395" s="154">
        <f>IF(N395="základní",J395,0)</f>
        <v>0</v>
      </c>
      <c r="BF395" s="154">
        <f>IF(N395="snížená",J395,0)</f>
        <v>0</v>
      </c>
      <c r="BG395" s="154">
        <f>IF(N395="zákl. přenesená",J395,0)</f>
        <v>0</v>
      </c>
      <c r="BH395" s="154">
        <f>IF(N395="sníž. přenesená",J395,0)</f>
        <v>0</v>
      </c>
      <c r="BI395" s="154">
        <f>IF(N395="nulová",J395,0)</f>
        <v>0</v>
      </c>
      <c r="BJ395" s="18" t="s">
        <v>85</v>
      </c>
      <c r="BK395" s="154">
        <f>ROUND(I395*H395,2)</f>
        <v>0</v>
      </c>
      <c r="BL395" s="18" t="s">
        <v>200</v>
      </c>
      <c r="BM395" s="263" t="s">
        <v>584</v>
      </c>
    </row>
    <row r="396" s="14" customFormat="1">
      <c r="A396" s="14"/>
      <c r="B396" s="275"/>
      <c r="C396" s="276"/>
      <c r="D396" s="266" t="s">
        <v>202</v>
      </c>
      <c r="E396" s="277" t="s">
        <v>1</v>
      </c>
      <c r="F396" s="278" t="s">
        <v>585</v>
      </c>
      <c r="G396" s="276"/>
      <c r="H396" s="279">
        <v>87.995999999999995</v>
      </c>
      <c r="I396" s="280"/>
      <c r="J396" s="276"/>
      <c r="K396" s="276"/>
      <c r="L396" s="281"/>
      <c r="M396" s="282"/>
      <c r="N396" s="283"/>
      <c r="O396" s="283"/>
      <c r="P396" s="283"/>
      <c r="Q396" s="283"/>
      <c r="R396" s="283"/>
      <c r="S396" s="283"/>
      <c r="T396" s="28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85" t="s">
        <v>202</v>
      </c>
      <c r="AU396" s="285" t="s">
        <v>87</v>
      </c>
      <c r="AV396" s="14" t="s">
        <v>87</v>
      </c>
      <c r="AW396" s="14" t="s">
        <v>32</v>
      </c>
      <c r="AX396" s="14" t="s">
        <v>85</v>
      </c>
      <c r="AY396" s="285" t="s">
        <v>193</v>
      </c>
    </row>
    <row r="397" s="2" customFormat="1" ht="16.5" customHeight="1">
      <c r="A397" s="41"/>
      <c r="B397" s="42"/>
      <c r="C397" s="252" t="s">
        <v>586</v>
      </c>
      <c r="D397" s="252" t="s">
        <v>195</v>
      </c>
      <c r="E397" s="253" t="s">
        <v>587</v>
      </c>
      <c r="F397" s="254" t="s">
        <v>588</v>
      </c>
      <c r="G397" s="255" t="s">
        <v>198</v>
      </c>
      <c r="H397" s="256">
        <v>43.997999999999998</v>
      </c>
      <c r="I397" s="257"/>
      <c r="J397" s="258">
        <f>ROUND(I397*H397,2)</f>
        <v>0</v>
      </c>
      <c r="K397" s="254" t="s">
        <v>199</v>
      </c>
      <c r="L397" s="44"/>
      <c r="M397" s="259" t="s">
        <v>1</v>
      </c>
      <c r="N397" s="260" t="s">
        <v>43</v>
      </c>
      <c r="O397" s="94"/>
      <c r="P397" s="261">
        <f>O397*H397</f>
        <v>0</v>
      </c>
      <c r="Q397" s="261">
        <v>0.00012999999999999999</v>
      </c>
      <c r="R397" s="261">
        <f>Q397*H397</f>
        <v>0.0057197399999999992</v>
      </c>
      <c r="S397" s="261">
        <v>0</v>
      </c>
      <c r="T397" s="262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63" t="s">
        <v>200</v>
      </c>
      <c r="AT397" s="263" t="s">
        <v>195</v>
      </c>
      <c r="AU397" s="263" t="s">
        <v>87</v>
      </c>
      <c r="AY397" s="18" t="s">
        <v>193</v>
      </c>
      <c r="BE397" s="154">
        <f>IF(N397="základní",J397,0)</f>
        <v>0</v>
      </c>
      <c r="BF397" s="154">
        <f>IF(N397="snížená",J397,0)</f>
        <v>0</v>
      </c>
      <c r="BG397" s="154">
        <f>IF(N397="zákl. přenesená",J397,0)</f>
        <v>0</v>
      </c>
      <c r="BH397" s="154">
        <f>IF(N397="sníž. přenesená",J397,0)</f>
        <v>0</v>
      </c>
      <c r="BI397" s="154">
        <f>IF(N397="nulová",J397,0)</f>
        <v>0</v>
      </c>
      <c r="BJ397" s="18" t="s">
        <v>85</v>
      </c>
      <c r="BK397" s="154">
        <f>ROUND(I397*H397,2)</f>
        <v>0</v>
      </c>
      <c r="BL397" s="18" t="s">
        <v>200</v>
      </c>
      <c r="BM397" s="263" t="s">
        <v>589</v>
      </c>
    </row>
    <row r="398" s="2" customFormat="1" ht="37.8" customHeight="1">
      <c r="A398" s="41"/>
      <c r="B398" s="42"/>
      <c r="C398" s="252" t="s">
        <v>590</v>
      </c>
      <c r="D398" s="252" t="s">
        <v>195</v>
      </c>
      <c r="E398" s="253" t="s">
        <v>591</v>
      </c>
      <c r="F398" s="254" t="s">
        <v>592</v>
      </c>
      <c r="G398" s="255" t="s">
        <v>217</v>
      </c>
      <c r="H398" s="256">
        <v>26.800000000000001</v>
      </c>
      <c r="I398" s="257"/>
      <c r="J398" s="258">
        <f>ROUND(I398*H398,2)</f>
        <v>0</v>
      </c>
      <c r="K398" s="254" t="s">
        <v>199</v>
      </c>
      <c r="L398" s="44"/>
      <c r="M398" s="259" t="s">
        <v>1</v>
      </c>
      <c r="N398" s="260" t="s">
        <v>43</v>
      </c>
      <c r="O398" s="94"/>
      <c r="P398" s="261">
        <f>O398*H398</f>
        <v>0</v>
      </c>
      <c r="Q398" s="261">
        <v>2.0000000000000002E-05</v>
      </c>
      <c r="R398" s="261">
        <f>Q398*H398</f>
        <v>0.00053600000000000002</v>
      </c>
      <c r="S398" s="261">
        <v>0</v>
      </c>
      <c r="T398" s="262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63" t="s">
        <v>200</v>
      </c>
      <c r="AT398" s="263" t="s">
        <v>195</v>
      </c>
      <c r="AU398" s="263" t="s">
        <v>87</v>
      </c>
      <c r="AY398" s="18" t="s">
        <v>193</v>
      </c>
      <c r="BE398" s="154">
        <f>IF(N398="základní",J398,0)</f>
        <v>0</v>
      </c>
      <c r="BF398" s="154">
        <f>IF(N398="snížená",J398,0)</f>
        <v>0</v>
      </c>
      <c r="BG398" s="154">
        <f>IF(N398="zákl. přenesená",J398,0)</f>
        <v>0</v>
      </c>
      <c r="BH398" s="154">
        <f>IF(N398="sníž. přenesená",J398,0)</f>
        <v>0</v>
      </c>
      <c r="BI398" s="154">
        <f>IF(N398="nulová",J398,0)</f>
        <v>0</v>
      </c>
      <c r="BJ398" s="18" t="s">
        <v>85</v>
      </c>
      <c r="BK398" s="154">
        <f>ROUND(I398*H398,2)</f>
        <v>0</v>
      </c>
      <c r="BL398" s="18" t="s">
        <v>200</v>
      </c>
      <c r="BM398" s="263" t="s">
        <v>593</v>
      </c>
    </row>
    <row r="399" s="14" customFormat="1">
      <c r="A399" s="14"/>
      <c r="B399" s="275"/>
      <c r="C399" s="276"/>
      <c r="D399" s="266" t="s">
        <v>202</v>
      </c>
      <c r="E399" s="277" t="s">
        <v>1</v>
      </c>
      <c r="F399" s="278" t="s">
        <v>594</v>
      </c>
      <c r="G399" s="276"/>
      <c r="H399" s="279">
        <v>26.800000000000001</v>
      </c>
      <c r="I399" s="280"/>
      <c r="J399" s="276"/>
      <c r="K399" s="276"/>
      <c r="L399" s="281"/>
      <c r="M399" s="282"/>
      <c r="N399" s="283"/>
      <c r="O399" s="283"/>
      <c r="P399" s="283"/>
      <c r="Q399" s="283"/>
      <c r="R399" s="283"/>
      <c r="S399" s="283"/>
      <c r="T399" s="28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85" t="s">
        <v>202</v>
      </c>
      <c r="AU399" s="285" t="s">
        <v>87</v>
      </c>
      <c r="AV399" s="14" t="s">
        <v>87</v>
      </c>
      <c r="AW399" s="14" t="s">
        <v>32</v>
      </c>
      <c r="AX399" s="14" t="s">
        <v>85</v>
      </c>
      <c r="AY399" s="285" t="s">
        <v>193</v>
      </c>
    </row>
    <row r="400" s="2" customFormat="1" ht="24.15" customHeight="1">
      <c r="A400" s="41"/>
      <c r="B400" s="42"/>
      <c r="C400" s="252" t="s">
        <v>595</v>
      </c>
      <c r="D400" s="252" t="s">
        <v>195</v>
      </c>
      <c r="E400" s="253" t="s">
        <v>596</v>
      </c>
      <c r="F400" s="254" t="s">
        <v>597</v>
      </c>
      <c r="G400" s="255" t="s">
        <v>198</v>
      </c>
      <c r="H400" s="256">
        <v>4.5599999999999996</v>
      </c>
      <c r="I400" s="257"/>
      <c r="J400" s="258">
        <f>ROUND(I400*H400,2)</f>
        <v>0</v>
      </c>
      <c r="K400" s="254" t="s">
        <v>199</v>
      </c>
      <c r="L400" s="44"/>
      <c r="M400" s="259" t="s">
        <v>1</v>
      </c>
      <c r="N400" s="260" t="s">
        <v>43</v>
      </c>
      <c r="O400" s="94"/>
      <c r="P400" s="261">
        <f>O400*H400</f>
        <v>0</v>
      </c>
      <c r="Q400" s="261">
        <v>0.20893000000000001</v>
      </c>
      <c r="R400" s="261">
        <f>Q400*H400</f>
        <v>0.95272079999999992</v>
      </c>
      <c r="S400" s="261">
        <v>0</v>
      </c>
      <c r="T400" s="262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63" t="s">
        <v>200</v>
      </c>
      <c r="AT400" s="263" t="s">
        <v>195</v>
      </c>
      <c r="AU400" s="263" t="s">
        <v>87</v>
      </c>
      <c r="AY400" s="18" t="s">
        <v>193</v>
      </c>
      <c r="BE400" s="154">
        <f>IF(N400="základní",J400,0)</f>
        <v>0</v>
      </c>
      <c r="BF400" s="154">
        <f>IF(N400="snížená",J400,0)</f>
        <v>0</v>
      </c>
      <c r="BG400" s="154">
        <f>IF(N400="zákl. přenesená",J400,0)</f>
        <v>0</v>
      </c>
      <c r="BH400" s="154">
        <f>IF(N400="sníž. přenesená",J400,0)</f>
        <v>0</v>
      </c>
      <c r="BI400" s="154">
        <f>IF(N400="nulová",J400,0)</f>
        <v>0</v>
      </c>
      <c r="BJ400" s="18" t="s">
        <v>85</v>
      </c>
      <c r="BK400" s="154">
        <f>ROUND(I400*H400,2)</f>
        <v>0</v>
      </c>
      <c r="BL400" s="18" t="s">
        <v>200</v>
      </c>
      <c r="BM400" s="263" t="s">
        <v>598</v>
      </c>
    </row>
    <row r="401" s="14" customFormat="1">
      <c r="A401" s="14"/>
      <c r="B401" s="275"/>
      <c r="C401" s="276"/>
      <c r="D401" s="266" t="s">
        <v>202</v>
      </c>
      <c r="E401" s="277" t="s">
        <v>1</v>
      </c>
      <c r="F401" s="278" t="s">
        <v>599</v>
      </c>
      <c r="G401" s="276"/>
      <c r="H401" s="279">
        <v>4.5599999999999996</v>
      </c>
      <c r="I401" s="280"/>
      <c r="J401" s="276"/>
      <c r="K401" s="276"/>
      <c r="L401" s="281"/>
      <c r="M401" s="282"/>
      <c r="N401" s="283"/>
      <c r="O401" s="283"/>
      <c r="P401" s="283"/>
      <c r="Q401" s="283"/>
      <c r="R401" s="283"/>
      <c r="S401" s="283"/>
      <c r="T401" s="28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85" t="s">
        <v>202</v>
      </c>
      <c r="AU401" s="285" t="s">
        <v>87</v>
      </c>
      <c r="AV401" s="14" t="s">
        <v>87</v>
      </c>
      <c r="AW401" s="14" t="s">
        <v>32</v>
      </c>
      <c r="AX401" s="14" t="s">
        <v>85</v>
      </c>
      <c r="AY401" s="285" t="s">
        <v>193</v>
      </c>
    </row>
    <row r="402" s="2" customFormat="1" ht="24.15" customHeight="1">
      <c r="A402" s="41"/>
      <c r="B402" s="42"/>
      <c r="C402" s="252" t="s">
        <v>600</v>
      </c>
      <c r="D402" s="252" t="s">
        <v>195</v>
      </c>
      <c r="E402" s="253" t="s">
        <v>601</v>
      </c>
      <c r="F402" s="254" t="s">
        <v>602</v>
      </c>
      <c r="G402" s="255" t="s">
        <v>217</v>
      </c>
      <c r="H402" s="256">
        <v>11.4</v>
      </c>
      <c r="I402" s="257"/>
      <c r="J402" s="258">
        <f>ROUND(I402*H402,2)</f>
        <v>0</v>
      </c>
      <c r="K402" s="254" t="s">
        <v>199</v>
      </c>
      <c r="L402" s="44"/>
      <c r="M402" s="259" t="s">
        <v>1</v>
      </c>
      <c r="N402" s="260" t="s">
        <v>43</v>
      </c>
      <c r="O402" s="94"/>
      <c r="P402" s="261">
        <f>O402*H402</f>
        <v>0</v>
      </c>
      <c r="Q402" s="261">
        <v>0.0018</v>
      </c>
      <c r="R402" s="261">
        <f>Q402*H402</f>
        <v>0.02052</v>
      </c>
      <c r="S402" s="261">
        <v>0</v>
      </c>
      <c r="T402" s="262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63" t="s">
        <v>200</v>
      </c>
      <c r="AT402" s="263" t="s">
        <v>195</v>
      </c>
      <c r="AU402" s="263" t="s">
        <v>87</v>
      </c>
      <c r="AY402" s="18" t="s">
        <v>193</v>
      </c>
      <c r="BE402" s="154">
        <f>IF(N402="základní",J402,0)</f>
        <v>0</v>
      </c>
      <c r="BF402" s="154">
        <f>IF(N402="snížená",J402,0)</f>
        <v>0</v>
      </c>
      <c r="BG402" s="154">
        <f>IF(N402="zákl. přenesená",J402,0)</f>
        <v>0</v>
      </c>
      <c r="BH402" s="154">
        <f>IF(N402="sníž. přenesená",J402,0)</f>
        <v>0</v>
      </c>
      <c r="BI402" s="154">
        <f>IF(N402="nulová",J402,0)</f>
        <v>0</v>
      </c>
      <c r="BJ402" s="18" t="s">
        <v>85</v>
      </c>
      <c r="BK402" s="154">
        <f>ROUND(I402*H402,2)</f>
        <v>0</v>
      </c>
      <c r="BL402" s="18" t="s">
        <v>200</v>
      </c>
      <c r="BM402" s="263" t="s">
        <v>603</v>
      </c>
    </row>
    <row r="403" s="2" customFormat="1" ht="24.15" customHeight="1">
      <c r="A403" s="41"/>
      <c r="B403" s="42"/>
      <c r="C403" s="252" t="s">
        <v>604</v>
      </c>
      <c r="D403" s="252" t="s">
        <v>195</v>
      </c>
      <c r="E403" s="253" t="s">
        <v>605</v>
      </c>
      <c r="F403" s="254" t="s">
        <v>606</v>
      </c>
      <c r="G403" s="255" t="s">
        <v>217</v>
      </c>
      <c r="H403" s="256">
        <v>11.4</v>
      </c>
      <c r="I403" s="257"/>
      <c r="J403" s="258">
        <f>ROUND(I403*H403,2)</f>
        <v>0</v>
      </c>
      <c r="K403" s="254" t="s">
        <v>199</v>
      </c>
      <c r="L403" s="44"/>
      <c r="M403" s="259" t="s">
        <v>1</v>
      </c>
      <c r="N403" s="260" t="s">
        <v>43</v>
      </c>
      <c r="O403" s="94"/>
      <c r="P403" s="261">
        <f>O403*H403</f>
        <v>0</v>
      </c>
      <c r="Q403" s="261">
        <v>0.19663</v>
      </c>
      <c r="R403" s="261">
        <f>Q403*H403</f>
        <v>2.2415820000000002</v>
      </c>
      <c r="S403" s="261">
        <v>0</v>
      </c>
      <c r="T403" s="262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63" t="s">
        <v>200</v>
      </c>
      <c r="AT403" s="263" t="s">
        <v>195</v>
      </c>
      <c r="AU403" s="263" t="s">
        <v>87</v>
      </c>
      <c r="AY403" s="18" t="s">
        <v>193</v>
      </c>
      <c r="BE403" s="154">
        <f>IF(N403="základní",J403,0)</f>
        <v>0</v>
      </c>
      <c r="BF403" s="154">
        <f>IF(N403="snížená",J403,0)</f>
        <v>0</v>
      </c>
      <c r="BG403" s="154">
        <f>IF(N403="zákl. přenesená",J403,0)</f>
        <v>0</v>
      </c>
      <c r="BH403" s="154">
        <f>IF(N403="sníž. přenesená",J403,0)</f>
        <v>0</v>
      </c>
      <c r="BI403" s="154">
        <f>IF(N403="nulová",J403,0)</f>
        <v>0</v>
      </c>
      <c r="BJ403" s="18" t="s">
        <v>85</v>
      </c>
      <c r="BK403" s="154">
        <f>ROUND(I403*H403,2)</f>
        <v>0</v>
      </c>
      <c r="BL403" s="18" t="s">
        <v>200</v>
      </c>
      <c r="BM403" s="263" t="s">
        <v>607</v>
      </c>
    </row>
    <row r="404" s="14" customFormat="1">
      <c r="A404" s="14"/>
      <c r="B404" s="275"/>
      <c r="C404" s="276"/>
      <c r="D404" s="266" t="s">
        <v>202</v>
      </c>
      <c r="E404" s="277" t="s">
        <v>1</v>
      </c>
      <c r="F404" s="278" t="s">
        <v>608</v>
      </c>
      <c r="G404" s="276"/>
      <c r="H404" s="279">
        <v>10.4</v>
      </c>
      <c r="I404" s="280"/>
      <c r="J404" s="276"/>
      <c r="K404" s="276"/>
      <c r="L404" s="281"/>
      <c r="M404" s="282"/>
      <c r="N404" s="283"/>
      <c r="O404" s="283"/>
      <c r="P404" s="283"/>
      <c r="Q404" s="283"/>
      <c r="R404" s="283"/>
      <c r="S404" s="283"/>
      <c r="T404" s="28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85" t="s">
        <v>202</v>
      </c>
      <c r="AU404" s="285" t="s">
        <v>87</v>
      </c>
      <c r="AV404" s="14" t="s">
        <v>87</v>
      </c>
      <c r="AW404" s="14" t="s">
        <v>32</v>
      </c>
      <c r="AX404" s="14" t="s">
        <v>78</v>
      </c>
      <c r="AY404" s="285" t="s">
        <v>193</v>
      </c>
    </row>
    <row r="405" s="14" customFormat="1">
      <c r="A405" s="14"/>
      <c r="B405" s="275"/>
      <c r="C405" s="276"/>
      <c r="D405" s="266" t="s">
        <v>202</v>
      </c>
      <c r="E405" s="277" t="s">
        <v>1</v>
      </c>
      <c r="F405" s="278" t="s">
        <v>609</v>
      </c>
      <c r="G405" s="276"/>
      <c r="H405" s="279">
        <v>1</v>
      </c>
      <c r="I405" s="280"/>
      <c r="J405" s="276"/>
      <c r="K405" s="276"/>
      <c r="L405" s="281"/>
      <c r="M405" s="282"/>
      <c r="N405" s="283"/>
      <c r="O405" s="283"/>
      <c r="P405" s="283"/>
      <c r="Q405" s="283"/>
      <c r="R405" s="283"/>
      <c r="S405" s="283"/>
      <c r="T405" s="28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85" t="s">
        <v>202</v>
      </c>
      <c r="AU405" s="285" t="s">
        <v>87</v>
      </c>
      <c r="AV405" s="14" t="s">
        <v>87</v>
      </c>
      <c r="AW405" s="14" t="s">
        <v>32</v>
      </c>
      <c r="AX405" s="14" t="s">
        <v>78</v>
      </c>
      <c r="AY405" s="285" t="s">
        <v>193</v>
      </c>
    </row>
    <row r="406" s="15" customFormat="1">
      <c r="A406" s="15"/>
      <c r="B406" s="286"/>
      <c r="C406" s="287"/>
      <c r="D406" s="266" t="s">
        <v>202</v>
      </c>
      <c r="E406" s="288" t="s">
        <v>1</v>
      </c>
      <c r="F406" s="289" t="s">
        <v>214</v>
      </c>
      <c r="G406" s="287"/>
      <c r="H406" s="290">
        <v>11.4</v>
      </c>
      <c r="I406" s="291"/>
      <c r="J406" s="287"/>
      <c r="K406" s="287"/>
      <c r="L406" s="292"/>
      <c r="M406" s="293"/>
      <c r="N406" s="294"/>
      <c r="O406" s="294"/>
      <c r="P406" s="294"/>
      <c r="Q406" s="294"/>
      <c r="R406" s="294"/>
      <c r="S406" s="294"/>
      <c r="T406" s="29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96" t="s">
        <v>202</v>
      </c>
      <c r="AU406" s="296" t="s">
        <v>87</v>
      </c>
      <c r="AV406" s="15" t="s">
        <v>200</v>
      </c>
      <c r="AW406" s="15" t="s">
        <v>32</v>
      </c>
      <c r="AX406" s="15" t="s">
        <v>85</v>
      </c>
      <c r="AY406" s="296" t="s">
        <v>193</v>
      </c>
    </row>
    <row r="407" s="12" customFormat="1" ht="22.8" customHeight="1">
      <c r="A407" s="12"/>
      <c r="B407" s="237"/>
      <c r="C407" s="238"/>
      <c r="D407" s="239" t="s">
        <v>77</v>
      </c>
      <c r="E407" s="250" t="s">
        <v>247</v>
      </c>
      <c r="F407" s="250" t="s">
        <v>610</v>
      </c>
      <c r="G407" s="238"/>
      <c r="H407" s="238"/>
      <c r="I407" s="241"/>
      <c r="J407" s="251">
        <f>BK407</f>
        <v>0</v>
      </c>
      <c r="K407" s="238"/>
      <c r="L407" s="242"/>
      <c r="M407" s="243"/>
      <c r="N407" s="244"/>
      <c r="O407" s="244"/>
      <c r="P407" s="245">
        <f>SUM(P408:P456)</f>
        <v>0</v>
      </c>
      <c r="Q407" s="244"/>
      <c r="R407" s="245">
        <f>SUM(R408:R456)</f>
        <v>0.80592737999999997</v>
      </c>
      <c r="S407" s="244"/>
      <c r="T407" s="246">
        <f>SUM(T408:T456)</f>
        <v>1.8523560000000003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47" t="s">
        <v>85</v>
      </c>
      <c r="AT407" s="248" t="s">
        <v>77</v>
      </c>
      <c r="AU407" s="248" t="s">
        <v>85</v>
      </c>
      <c r="AY407" s="247" t="s">
        <v>193</v>
      </c>
      <c r="BK407" s="249">
        <f>SUM(BK408:BK456)</f>
        <v>0</v>
      </c>
    </row>
    <row r="408" s="2" customFormat="1" ht="24.15" customHeight="1">
      <c r="A408" s="41"/>
      <c r="B408" s="42"/>
      <c r="C408" s="252" t="s">
        <v>611</v>
      </c>
      <c r="D408" s="252" t="s">
        <v>195</v>
      </c>
      <c r="E408" s="253" t="s">
        <v>612</v>
      </c>
      <c r="F408" s="254" t="s">
        <v>613</v>
      </c>
      <c r="G408" s="255" t="s">
        <v>223</v>
      </c>
      <c r="H408" s="256">
        <v>0.34200000000000003</v>
      </c>
      <c r="I408" s="257"/>
      <c r="J408" s="258">
        <f>ROUND(I408*H408,2)</f>
        <v>0</v>
      </c>
      <c r="K408" s="254" t="s">
        <v>199</v>
      </c>
      <c r="L408" s="44"/>
      <c r="M408" s="259" t="s">
        <v>1</v>
      </c>
      <c r="N408" s="260" t="s">
        <v>43</v>
      </c>
      <c r="O408" s="94"/>
      <c r="P408" s="261">
        <f>O408*H408</f>
        <v>0</v>
      </c>
      <c r="Q408" s="261">
        <v>2.2563399999999998</v>
      </c>
      <c r="R408" s="261">
        <f>Q408*H408</f>
        <v>0.77166827999999998</v>
      </c>
      <c r="S408" s="261">
        <v>0</v>
      </c>
      <c r="T408" s="262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63" t="s">
        <v>200</v>
      </c>
      <c r="AT408" s="263" t="s">
        <v>195</v>
      </c>
      <c r="AU408" s="263" t="s">
        <v>87</v>
      </c>
      <c r="AY408" s="18" t="s">
        <v>193</v>
      </c>
      <c r="BE408" s="154">
        <f>IF(N408="základní",J408,0)</f>
        <v>0</v>
      </c>
      <c r="BF408" s="154">
        <f>IF(N408="snížená",J408,0)</f>
        <v>0</v>
      </c>
      <c r="BG408" s="154">
        <f>IF(N408="zákl. přenesená",J408,0)</f>
        <v>0</v>
      </c>
      <c r="BH408" s="154">
        <f>IF(N408="sníž. přenesená",J408,0)</f>
        <v>0</v>
      </c>
      <c r="BI408" s="154">
        <f>IF(N408="nulová",J408,0)</f>
        <v>0</v>
      </c>
      <c r="BJ408" s="18" t="s">
        <v>85</v>
      </c>
      <c r="BK408" s="154">
        <f>ROUND(I408*H408,2)</f>
        <v>0</v>
      </c>
      <c r="BL408" s="18" t="s">
        <v>200</v>
      </c>
      <c r="BM408" s="263" t="s">
        <v>614</v>
      </c>
    </row>
    <row r="409" s="14" customFormat="1">
      <c r="A409" s="14"/>
      <c r="B409" s="275"/>
      <c r="C409" s="276"/>
      <c r="D409" s="266" t="s">
        <v>202</v>
      </c>
      <c r="E409" s="277" t="s">
        <v>1</v>
      </c>
      <c r="F409" s="278" t="s">
        <v>615</v>
      </c>
      <c r="G409" s="276"/>
      <c r="H409" s="279">
        <v>0.34200000000000003</v>
      </c>
      <c r="I409" s="280"/>
      <c r="J409" s="276"/>
      <c r="K409" s="276"/>
      <c r="L409" s="281"/>
      <c r="M409" s="282"/>
      <c r="N409" s="283"/>
      <c r="O409" s="283"/>
      <c r="P409" s="283"/>
      <c r="Q409" s="283"/>
      <c r="R409" s="283"/>
      <c r="S409" s="283"/>
      <c r="T409" s="28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85" t="s">
        <v>202</v>
      </c>
      <c r="AU409" s="285" t="s">
        <v>87</v>
      </c>
      <c r="AV409" s="14" t="s">
        <v>87</v>
      </c>
      <c r="AW409" s="14" t="s">
        <v>32</v>
      </c>
      <c r="AX409" s="14" t="s">
        <v>85</v>
      </c>
      <c r="AY409" s="285" t="s">
        <v>193</v>
      </c>
    </row>
    <row r="410" s="2" customFormat="1" ht="24.15" customHeight="1">
      <c r="A410" s="41"/>
      <c r="B410" s="42"/>
      <c r="C410" s="252" t="s">
        <v>616</v>
      </c>
      <c r="D410" s="252" t="s">
        <v>195</v>
      </c>
      <c r="E410" s="253" t="s">
        <v>617</v>
      </c>
      <c r="F410" s="254" t="s">
        <v>618</v>
      </c>
      <c r="G410" s="255" t="s">
        <v>198</v>
      </c>
      <c r="H410" s="256">
        <v>4.5599999999999996</v>
      </c>
      <c r="I410" s="257"/>
      <c r="J410" s="258">
        <f>ROUND(I410*H410,2)</f>
        <v>0</v>
      </c>
      <c r="K410" s="254" t="s">
        <v>199</v>
      </c>
      <c r="L410" s="44"/>
      <c r="M410" s="259" t="s">
        <v>1</v>
      </c>
      <c r="N410" s="260" t="s">
        <v>43</v>
      </c>
      <c r="O410" s="94"/>
      <c r="P410" s="261">
        <f>O410*H410</f>
        <v>0</v>
      </c>
      <c r="Q410" s="261">
        <v>0.00036000000000000002</v>
      </c>
      <c r="R410" s="261">
        <f>Q410*H410</f>
        <v>0.0016416</v>
      </c>
      <c r="S410" s="261">
        <v>0</v>
      </c>
      <c r="T410" s="262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63" t="s">
        <v>200</v>
      </c>
      <c r="AT410" s="263" t="s">
        <v>195</v>
      </c>
      <c r="AU410" s="263" t="s">
        <v>87</v>
      </c>
      <c r="AY410" s="18" t="s">
        <v>193</v>
      </c>
      <c r="BE410" s="154">
        <f>IF(N410="základní",J410,0)</f>
        <v>0</v>
      </c>
      <c r="BF410" s="154">
        <f>IF(N410="snížená",J410,0)</f>
        <v>0</v>
      </c>
      <c r="BG410" s="154">
        <f>IF(N410="zákl. přenesená",J410,0)</f>
        <v>0</v>
      </c>
      <c r="BH410" s="154">
        <f>IF(N410="sníž. přenesená",J410,0)</f>
        <v>0</v>
      </c>
      <c r="BI410" s="154">
        <f>IF(N410="nulová",J410,0)</f>
        <v>0</v>
      </c>
      <c r="BJ410" s="18" t="s">
        <v>85</v>
      </c>
      <c r="BK410" s="154">
        <f>ROUND(I410*H410,2)</f>
        <v>0</v>
      </c>
      <c r="BL410" s="18" t="s">
        <v>200</v>
      </c>
      <c r="BM410" s="263" t="s">
        <v>619</v>
      </c>
    </row>
    <row r="411" s="14" customFormat="1">
      <c r="A411" s="14"/>
      <c r="B411" s="275"/>
      <c r="C411" s="276"/>
      <c r="D411" s="266" t="s">
        <v>202</v>
      </c>
      <c r="E411" s="277" t="s">
        <v>1</v>
      </c>
      <c r="F411" s="278" t="s">
        <v>500</v>
      </c>
      <c r="G411" s="276"/>
      <c r="H411" s="279">
        <v>4.5599999999999996</v>
      </c>
      <c r="I411" s="280"/>
      <c r="J411" s="276"/>
      <c r="K411" s="276"/>
      <c r="L411" s="281"/>
      <c r="M411" s="282"/>
      <c r="N411" s="283"/>
      <c r="O411" s="283"/>
      <c r="P411" s="283"/>
      <c r="Q411" s="283"/>
      <c r="R411" s="283"/>
      <c r="S411" s="283"/>
      <c r="T411" s="28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85" t="s">
        <v>202</v>
      </c>
      <c r="AU411" s="285" t="s">
        <v>87</v>
      </c>
      <c r="AV411" s="14" t="s">
        <v>87</v>
      </c>
      <c r="AW411" s="14" t="s">
        <v>32</v>
      </c>
      <c r="AX411" s="14" t="s">
        <v>85</v>
      </c>
      <c r="AY411" s="285" t="s">
        <v>193</v>
      </c>
    </row>
    <row r="412" s="2" customFormat="1" ht="33" customHeight="1">
      <c r="A412" s="41"/>
      <c r="B412" s="42"/>
      <c r="C412" s="252" t="s">
        <v>620</v>
      </c>
      <c r="D412" s="252" t="s">
        <v>195</v>
      </c>
      <c r="E412" s="253" t="s">
        <v>621</v>
      </c>
      <c r="F412" s="254" t="s">
        <v>622</v>
      </c>
      <c r="G412" s="255" t="s">
        <v>198</v>
      </c>
      <c r="H412" s="256">
        <v>157.84999999999999</v>
      </c>
      <c r="I412" s="257"/>
      <c r="J412" s="258">
        <f>ROUND(I412*H412,2)</f>
        <v>0</v>
      </c>
      <c r="K412" s="254" t="s">
        <v>199</v>
      </c>
      <c r="L412" s="44"/>
      <c r="M412" s="259" t="s">
        <v>1</v>
      </c>
      <c r="N412" s="260" t="s">
        <v>43</v>
      </c>
      <c r="O412" s="94"/>
      <c r="P412" s="261">
        <f>O412*H412</f>
        <v>0</v>
      </c>
      <c r="Q412" s="261">
        <v>0</v>
      </c>
      <c r="R412" s="261">
        <f>Q412*H412</f>
        <v>0</v>
      </c>
      <c r="S412" s="261">
        <v>0</v>
      </c>
      <c r="T412" s="262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63" t="s">
        <v>200</v>
      </c>
      <c r="AT412" s="263" t="s">
        <v>195</v>
      </c>
      <c r="AU412" s="263" t="s">
        <v>87</v>
      </c>
      <c r="AY412" s="18" t="s">
        <v>193</v>
      </c>
      <c r="BE412" s="154">
        <f>IF(N412="základní",J412,0)</f>
        <v>0</v>
      </c>
      <c r="BF412" s="154">
        <f>IF(N412="snížená",J412,0)</f>
        <v>0</v>
      </c>
      <c r="BG412" s="154">
        <f>IF(N412="zákl. přenesená",J412,0)</f>
        <v>0</v>
      </c>
      <c r="BH412" s="154">
        <f>IF(N412="sníž. přenesená",J412,0)</f>
        <v>0</v>
      </c>
      <c r="BI412" s="154">
        <f>IF(N412="nulová",J412,0)</f>
        <v>0</v>
      </c>
      <c r="BJ412" s="18" t="s">
        <v>85</v>
      </c>
      <c r="BK412" s="154">
        <f>ROUND(I412*H412,2)</f>
        <v>0</v>
      </c>
      <c r="BL412" s="18" t="s">
        <v>200</v>
      </c>
      <c r="BM412" s="263" t="s">
        <v>623</v>
      </c>
    </row>
    <row r="413" s="14" customFormat="1">
      <c r="A413" s="14"/>
      <c r="B413" s="275"/>
      <c r="C413" s="276"/>
      <c r="D413" s="266" t="s">
        <v>202</v>
      </c>
      <c r="E413" s="277" t="s">
        <v>1</v>
      </c>
      <c r="F413" s="278" t="s">
        <v>624</v>
      </c>
      <c r="G413" s="276"/>
      <c r="H413" s="279">
        <v>157.84999999999999</v>
      </c>
      <c r="I413" s="280"/>
      <c r="J413" s="276"/>
      <c r="K413" s="276"/>
      <c r="L413" s="281"/>
      <c r="M413" s="282"/>
      <c r="N413" s="283"/>
      <c r="O413" s="283"/>
      <c r="P413" s="283"/>
      <c r="Q413" s="283"/>
      <c r="R413" s="283"/>
      <c r="S413" s="283"/>
      <c r="T413" s="28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85" t="s">
        <v>202</v>
      </c>
      <c r="AU413" s="285" t="s">
        <v>87</v>
      </c>
      <c r="AV413" s="14" t="s">
        <v>87</v>
      </c>
      <c r="AW413" s="14" t="s">
        <v>32</v>
      </c>
      <c r="AX413" s="14" t="s">
        <v>85</v>
      </c>
      <c r="AY413" s="285" t="s">
        <v>193</v>
      </c>
    </row>
    <row r="414" s="2" customFormat="1" ht="33" customHeight="1">
      <c r="A414" s="41"/>
      <c r="B414" s="42"/>
      <c r="C414" s="252" t="s">
        <v>625</v>
      </c>
      <c r="D414" s="252" t="s">
        <v>195</v>
      </c>
      <c r="E414" s="253" t="s">
        <v>626</v>
      </c>
      <c r="F414" s="254" t="s">
        <v>627</v>
      </c>
      <c r="G414" s="255" t="s">
        <v>198</v>
      </c>
      <c r="H414" s="256">
        <v>14206.5</v>
      </c>
      <c r="I414" s="257"/>
      <c r="J414" s="258">
        <f>ROUND(I414*H414,2)</f>
        <v>0</v>
      </c>
      <c r="K414" s="254" t="s">
        <v>199</v>
      </c>
      <c r="L414" s="44"/>
      <c r="M414" s="259" t="s">
        <v>1</v>
      </c>
      <c r="N414" s="260" t="s">
        <v>43</v>
      </c>
      <c r="O414" s="94"/>
      <c r="P414" s="261">
        <f>O414*H414</f>
        <v>0</v>
      </c>
      <c r="Q414" s="261">
        <v>0</v>
      </c>
      <c r="R414" s="261">
        <f>Q414*H414</f>
        <v>0</v>
      </c>
      <c r="S414" s="261">
        <v>0</v>
      </c>
      <c r="T414" s="262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63" t="s">
        <v>200</v>
      </c>
      <c r="AT414" s="263" t="s">
        <v>195</v>
      </c>
      <c r="AU414" s="263" t="s">
        <v>87</v>
      </c>
      <c r="AY414" s="18" t="s">
        <v>193</v>
      </c>
      <c r="BE414" s="154">
        <f>IF(N414="základní",J414,0)</f>
        <v>0</v>
      </c>
      <c r="BF414" s="154">
        <f>IF(N414="snížená",J414,0)</f>
        <v>0</v>
      </c>
      <c r="BG414" s="154">
        <f>IF(N414="zákl. přenesená",J414,0)</f>
        <v>0</v>
      </c>
      <c r="BH414" s="154">
        <f>IF(N414="sníž. přenesená",J414,0)</f>
        <v>0</v>
      </c>
      <c r="BI414" s="154">
        <f>IF(N414="nulová",J414,0)</f>
        <v>0</v>
      </c>
      <c r="BJ414" s="18" t="s">
        <v>85</v>
      </c>
      <c r="BK414" s="154">
        <f>ROUND(I414*H414,2)</f>
        <v>0</v>
      </c>
      <c r="BL414" s="18" t="s">
        <v>200</v>
      </c>
      <c r="BM414" s="263" t="s">
        <v>628</v>
      </c>
    </row>
    <row r="415" s="14" customFormat="1">
      <c r="A415" s="14"/>
      <c r="B415" s="275"/>
      <c r="C415" s="276"/>
      <c r="D415" s="266" t="s">
        <v>202</v>
      </c>
      <c r="E415" s="277" t="s">
        <v>1</v>
      </c>
      <c r="F415" s="278" t="s">
        <v>629</v>
      </c>
      <c r="G415" s="276"/>
      <c r="H415" s="279">
        <v>14206.5</v>
      </c>
      <c r="I415" s="280"/>
      <c r="J415" s="276"/>
      <c r="K415" s="276"/>
      <c r="L415" s="281"/>
      <c r="M415" s="282"/>
      <c r="N415" s="283"/>
      <c r="O415" s="283"/>
      <c r="P415" s="283"/>
      <c r="Q415" s="283"/>
      <c r="R415" s="283"/>
      <c r="S415" s="283"/>
      <c r="T415" s="28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85" t="s">
        <v>202</v>
      </c>
      <c r="AU415" s="285" t="s">
        <v>87</v>
      </c>
      <c r="AV415" s="14" t="s">
        <v>87</v>
      </c>
      <c r="AW415" s="14" t="s">
        <v>32</v>
      </c>
      <c r="AX415" s="14" t="s">
        <v>85</v>
      </c>
      <c r="AY415" s="285" t="s">
        <v>193</v>
      </c>
    </row>
    <row r="416" s="2" customFormat="1" ht="44.25" customHeight="1">
      <c r="A416" s="41"/>
      <c r="B416" s="42"/>
      <c r="C416" s="252" t="s">
        <v>630</v>
      </c>
      <c r="D416" s="252" t="s">
        <v>195</v>
      </c>
      <c r="E416" s="253" t="s">
        <v>631</v>
      </c>
      <c r="F416" s="254" t="s">
        <v>632</v>
      </c>
      <c r="G416" s="255" t="s">
        <v>465</v>
      </c>
      <c r="H416" s="256">
        <v>3</v>
      </c>
      <c r="I416" s="257"/>
      <c r="J416" s="258">
        <f>ROUND(I416*H416,2)</f>
        <v>0</v>
      </c>
      <c r="K416" s="254" t="s">
        <v>199</v>
      </c>
      <c r="L416" s="44"/>
      <c r="M416" s="259" t="s">
        <v>1</v>
      </c>
      <c r="N416" s="260" t="s">
        <v>43</v>
      </c>
      <c r="O416" s="94"/>
      <c r="P416" s="261">
        <f>O416*H416</f>
        <v>0</v>
      </c>
      <c r="Q416" s="261">
        <v>0</v>
      </c>
      <c r="R416" s="261">
        <f>Q416*H416</f>
        <v>0</v>
      </c>
      <c r="S416" s="261">
        <v>0</v>
      </c>
      <c r="T416" s="262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63" t="s">
        <v>200</v>
      </c>
      <c r="AT416" s="263" t="s">
        <v>195</v>
      </c>
      <c r="AU416" s="263" t="s">
        <v>87</v>
      </c>
      <c r="AY416" s="18" t="s">
        <v>193</v>
      </c>
      <c r="BE416" s="154">
        <f>IF(N416="základní",J416,0)</f>
        <v>0</v>
      </c>
      <c r="BF416" s="154">
        <f>IF(N416="snížená",J416,0)</f>
        <v>0</v>
      </c>
      <c r="BG416" s="154">
        <f>IF(N416="zákl. přenesená",J416,0)</f>
        <v>0</v>
      </c>
      <c r="BH416" s="154">
        <f>IF(N416="sníž. přenesená",J416,0)</f>
        <v>0</v>
      </c>
      <c r="BI416" s="154">
        <f>IF(N416="nulová",J416,0)</f>
        <v>0</v>
      </c>
      <c r="BJ416" s="18" t="s">
        <v>85</v>
      </c>
      <c r="BK416" s="154">
        <f>ROUND(I416*H416,2)</f>
        <v>0</v>
      </c>
      <c r="BL416" s="18" t="s">
        <v>200</v>
      </c>
      <c r="BM416" s="263" t="s">
        <v>633</v>
      </c>
    </row>
    <row r="417" s="14" customFormat="1">
      <c r="A417" s="14"/>
      <c r="B417" s="275"/>
      <c r="C417" s="276"/>
      <c r="D417" s="266" t="s">
        <v>202</v>
      </c>
      <c r="E417" s="277" t="s">
        <v>1</v>
      </c>
      <c r="F417" s="278" t="s">
        <v>634</v>
      </c>
      <c r="G417" s="276"/>
      <c r="H417" s="279">
        <v>3</v>
      </c>
      <c r="I417" s="280"/>
      <c r="J417" s="276"/>
      <c r="K417" s="276"/>
      <c r="L417" s="281"/>
      <c r="M417" s="282"/>
      <c r="N417" s="283"/>
      <c r="O417" s="283"/>
      <c r="P417" s="283"/>
      <c r="Q417" s="283"/>
      <c r="R417" s="283"/>
      <c r="S417" s="283"/>
      <c r="T417" s="28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85" t="s">
        <v>202</v>
      </c>
      <c r="AU417" s="285" t="s">
        <v>87</v>
      </c>
      <c r="AV417" s="14" t="s">
        <v>87</v>
      </c>
      <c r="AW417" s="14" t="s">
        <v>32</v>
      </c>
      <c r="AX417" s="14" t="s">
        <v>85</v>
      </c>
      <c r="AY417" s="285" t="s">
        <v>193</v>
      </c>
    </row>
    <row r="418" s="2" customFormat="1" ht="33" customHeight="1">
      <c r="A418" s="41"/>
      <c r="B418" s="42"/>
      <c r="C418" s="252" t="s">
        <v>635</v>
      </c>
      <c r="D418" s="252" t="s">
        <v>195</v>
      </c>
      <c r="E418" s="253" t="s">
        <v>636</v>
      </c>
      <c r="F418" s="254" t="s">
        <v>637</v>
      </c>
      <c r="G418" s="255" t="s">
        <v>198</v>
      </c>
      <c r="H418" s="256">
        <v>157.84999999999999</v>
      </c>
      <c r="I418" s="257"/>
      <c r="J418" s="258">
        <f>ROUND(I418*H418,2)</f>
        <v>0</v>
      </c>
      <c r="K418" s="254" t="s">
        <v>199</v>
      </c>
      <c r="L418" s="44"/>
      <c r="M418" s="259" t="s">
        <v>1</v>
      </c>
      <c r="N418" s="260" t="s">
        <v>43</v>
      </c>
      <c r="O418" s="94"/>
      <c r="P418" s="261">
        <f>O418*H418</f>
        <v>0</v>
      </c>
      <c r="Q418" s="261">
        <v>0</v>
      </c>
      <c r="R418" s="261">
        <f>Q418*H418</f>
        <v>0</v>
      </c>
      <c r="S418" s="261">
        <v>0</v>
      </c>
      <c r="T418" s="262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63" t="s">
        <v>200</v>
      </c>
      <c r="AT418" s="263" t="s">
        <v>195</v>
      </c>
      <c r="AU418" s="263" t="s">
        <v>87</v>
      </c>
      <c r="AY418" s="18" t="s">
        <v>193</v>
      </c>
      <c r="BE418" s="154">
        <f>IF(N418="základní",J418,0)</f>
        <v>0</v>
      </c>
      <c r="BF418" s="154">
        <f>IF(N418="snížená",J418,0)</f>
        <v>0</v>
      </c>
      <c r="BG418" s="154">
        <f>IF(N418="zákl. přenesená",J418,0)</f>
        <v>0</v>
      </c>
      <c r="BH418" s="154">
        <f>IF(N418="sníž. přenesená",J418,0)</f>
        <v>0</v>
      </c>
      <c r="BI418" s="154">
        <f>IF(N418="nulová",J418,0)</f>
        <v>0</v>
      </c>
      <c r="BJ418" s="18" t="s">
        <v>85</v>
      </c>
      <c r="BK418" s="154">
        <f>ROUND(I418*H418,2)</f>
        <v>0</v>
      </c>
      <c r="BL418" s="18" t="s">
        <v>200</v>
      </c>
      <c r="BM418" s="263" t="s">
        <v>638</v>
      </c>
    </row>
    <row r="419" s="2" customFormat="1" ht="16.5" customHeight="1">
      <c r="A419" s="41"/>
      <c r="B419" s="42"/>
      <c r="C419" s="252" t="s">
        <v>639</v>
      </c>
      <c r="D419" s="252" t="s">
        <v>195</v>
      </c>
      <c r="E419" s="253" t="s">
        <v>640</v>
      </c>
      <c r="F419" s="254" t="s">
        <v>641</v>
      </c>
      <c r="G419" s="255" t="s">
        <v>198</v>
      </c>
      <c r="H419" s="256">
        <v>157.84999999999999</v>
      </c>
      <c r="I419" s="257"/>
      <c r="J419" s="258">
        <f>ROUND(I419*H419,2)</f>
        <v>0</v>
      </c>
      <c r="K419" s="254" t="s">
        <v>199</v>
      </c>
      <c r="L419" s="44"/>
      <c r="M419" s="259" t="s">
        <v>1</v>
      </c>
      <c r="N419" s="260" t="s">
        <v>43</v>
      </c>
      <c r="O419" s="94"/>
      <c r="P419" s="261">
        <f>O419*H419</f>
        <v>0</v>
      </c>
      <c r="Q419" s="261">
        <v>0</v>
      </c>
      <c r="R419" s="261">
        <f>Q419*H419</f>
        <v>0</v>
      </c>
      <c r="S419" s="261">
        <v>0</v>
      </c>
      <c r="T419" s="262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63" t="s">
        <v>200</v>
      </c>
      <c r="AT419" s="263" t="s">
        <v>195</v>
      </c>
      <c r="AU419" s="263" t="s">
        <v>87</v>
      </c>
      <c r="AY419" s="18" t="s">
        <v>193</v>
      </c>
      <c r="BE419" s="154">
        <f>IF(N419="základní",J419,0)</f>
        <v>0</v>
      </c>
      <c r="BF419" s="154">
        <f>IF(N419="snížená",J419,0)</f>
        <v>0</v>
      </c>
      <c r="BG419" s="154">
        <f>IF(N419="zákl. přenesená",J419,0)</f>
        <v>0</v>
      </c>
      <c r="BH419" s="154">
        <f>IF(N419="sníž. přenesená",J419,0)</f>
        <v>0</v>
      </c>
      <c r="BI419" s="154">
        <f>IF(N419="nulová",J419,0)</f>
        <v>0</v>
      </c>
      <c r="BJ419" s="18" t="s">
        <v>85</v>
      </c>
      <c r="BK419" s="154">
        <f>ROUND(I419*H419,2)</f>
        <v>0</v>
      </c>
      <c r="BL419" s="18" t="s">
        <v>200</v>
      </c>
      <c r="BM419" s="263" t="s">
        <v>642</v>
      </c>
    </row>
    <row r="420" s="2" customFormat="1" ht="21.75" customHeight="1">
      <c r="A420" s="41"/>
      <c r="B420" s="42"/>
      <c r="C420" s="252" t="s">
        <v>643</v>
      </c>
      <c r="D420" s="252" t="s">
        <v>195</v>
      </c>
      <c r="E420" s="253" t="s">
        <v>644</v>
      </c>
      <c r="F420" s="254" t="s">
        <v>645</v>
      </c>
      <c r="G420" s="255" t="s">
        <v>198</v>
      </c>
      <c r="H420" s="256">
        <v>14206.5</v>
      </c>
      <c r="I420" s="257"/>
      <c r="J420" s="258">
        <f>ROUND(I420*H420,2)</f>
        <v>0</v>
      </c>
      <c r="K420" s="254" t="s">
        <v>199</v>
      </c>
      <c r="L420" s="44"/>
      <c r="M420" s="259" t="s">
        <v>1</v>
      </c>
      <c r="N420" s="260" t="s">
        <v>43</v>
      </c>
      <c r="O420" s="94"/>
      <c r="P420" s="261">
        <f>O420*H420</f>
        <v>0</v>
      </c>
      <c r="Q420" s="261">
        <v>0</v>
      </c>
      <c r="R420" s="261">
        <f>Q420*H420</f>
        <v>0</v>
      </c>
      <c r="S420" s="261">
        <v>0</v>
      </c>
      <c r="T420" s="262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63" t="s">
        <v>200</v>
      </c>
      <c r="AT420" s="263" t="s">
        <v>195</v>
      </c>
      <c r="AU420" s="263" t="s">
        <v>87</v>
      </c>
      <c r="AY420" s="18" t="s">
        <v>193</v>
      </c>
      <c r="BE420" s="154">
        <f>IF(N420="základní",J420,0)</f>
        <v>0</v>
      </c>
      <c r="BF420" s="154">
        <f>IF(N420="snížená",J420,0)</f>
        <v>0</v>
      </c>
      <c r="BG420" s="154">
        <f>IF(N420="zákl. přenesená",J420,0)</f>
        <v>0</v>
      </c>
      <c r="BH420" s="154">
        <f>IF(N420="sníž. přenesená",J420,0)</f>
        <v>0</v>
      </c>
      <c r="BI420" s="154">
        <f>IF(N420="nulová",J420,0)</f>
        <v>0</v>
      </c>
      <c r="BJ420" s="18" t="s">
        <v>85</v>
      </c>
      <c r="BK420" s="154">
        <f>ROUND(I420*H420,2)</f>
        <v>0</v>
      </c>
      <c r="BL420" s="18" t="s">
        <v>200</v>
      </c>
      <c r="BM420" s="263" t="s">
        <v>646</v>
      </c>
    </row>
    <row r="421" s="2" customFormat="1" ht="21.75" customHeight="1">
      <c r="A421" s="41"/>
      <c r="B421" s="42"/>
      <c r="C421" s="252" t="s">
        <v>647</v>
      </c>
      <c r="D421" s="252" t="s">
        <v>195</v>
      </c>
      <c r="E421" s="253" t="s">
        <v>648</v>
      </c>
      <c r="F421" s="254" t="s">
        <v>649</v>
      </c>
      <c r="G421" s="255" t="s">
        <v>198</v>
      </c>
      <c r="H421" s="256">
        <v>157.84999999999999</v>
      </c>
      <c r="I421" s="257"/>
      <c r="J421" s="258">
        <f>ROUND(I421*H421,2)</f>
        <v>0</v>
      </c>
      <c r="K421" s="254" t="s">
        <v>199</v>
      </c>
      <c r="L421" s="44"/>
      <c r="M421" s="259" t="s">
        <v>1</v>
      </c>
      <c r="N421" s="260" t="s">
        <v>43</v>
      </c>
      <c r="O421" s="94"/>
      <c r="P421" s="261">
        <f>O421*H421</f>
        <v>0</v>
      </c>
      <c r="Q421" s="261">
        <v>0</v>
      </c>
      <c r="R421" s="261">
        <f>Q421*H421</f>
        <v>0</v>
      </c>
      <c r="S421" s="261">
        <v>0</v>
      </c>
      <c r="T421" s="262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63" t="s">
        <v>200</v>
      </c>
      <c r="AT421" s="263" t="s">
        <v>195</v>
      </c>
      <c r="AU421" s="263" t="s">
        <v>87</v>
      </c>
      <c r="AY421" s="18" t="s">
        <v>193</v>
      </c>
      <c r="BE421" s="154">
        <f>IF(N421="základní",J421,0)</f>
        <v>0</v>
      </c>
      <c r="BF421" s="154">
        <f>IF(N421="snížená",J421,0)</f>
        <v>0</v>
      </c>
      <c r="BG421" s="154">
        <f>IF(N421="zákl. přenesená",J421,0)</f>
        <v>0</v>
      </c>
      <c r="BH421" s="154">
        <f>IF(N421="sníž. přenesená",J421,0)</f>
        <v>0</v>
      </c>
      <c r="BI421" s="154">
        <f>IF(N421="nulová",J421,0)</f>
        <v>0</v>
      </c>
      <c r="BJ421" s="18" t="s">
        <v>85</v>
      </c>
      <c r="BK421" s="154">
        <f>ROUND(I421*H421,2)</f>
        <v>0</v>
      </c>
      <c r="BL421" s="18" t="s">
        <v>200</v>
      </c>
      <c r="BM421" s="263" t="s">
        <v>650</v>
      </c>
    </row>
    <row r="422" s="2" customFormat="1" ht="33" customHeight="1">
      <c r="A422" s="41"/>
      <c r="B422" s="42"/>
      <c r="C422" s="252" t="s">
        <v>651</v>
      </c>
      <c r="D422" s="252" t="s">
        <v>195</v>
      </c>
      <c r="E422" s="253" t="s">
        <v>652</v>
      </c>
      <c r="F422" s="254" t="s">
        <v>653</v>
      </c>
      <c r="G422" s="255" t="s">
        <v>198</v>
      </c>
      <c r="H422" s="256">
        <v>48.189999999999998</v>
      </c>
      <c r="I422" s="257"/>
      <c r="J422" s="258">
        <f>ROUND(I422*H422,2)</f>
        <v>0</v>
      </c>
      <c r="K422" s="254" t="s">
        <v>199</v>
      </c>
      <c r="L422" s="44"/>
      <c r="M422" s="259" t="s">
        <v>1</v>
      </c>
      <c r="N422" s="260" t="s">
        <v>43</v>
      </c>
      <c r="O422" s="94"/>
      <c r="P422" s="261">
        <f>O422*H422</f>
        <v>0</v>
      </c>
      <c r="Q422" s="261">
        <v>0.00012999999999999999</v>
      </c>
      <c r="R422" s="261">
        <f>Q422*H422</f>
        <v>0.0062646999999999989</v>
      </c>
      <c r="S422" s="261">
        <v>0</v>
      </c>
      <c r="T422" s="262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63" t="s">
        <v>200</v>
      </c>
      <c r="AT422" s="263" t="s">
        <v>195</v>
      </c>
      <c r="AU422" s="263" t="s">
        <v>87</v>
      </c>
      <c r="AY422" s="18" t="s">
        <v>193</v>
      </c>
      <c r="BE422" s="154">
        <f>IF(N422="základní",J422,0)</f>
        <v>0</v>
      </c>
      <c r="BF422" s="154">
        <f>IF(N422="snížená",J422,0)</f>
        <v>0</v>
      </c>
      <c r="BG422" s="154">
        <f>IF(N422="zákl. přenesená",J422,0)</f>
        <v>0</v>
      </c>
      <c r="BH422" s="154">
        <f>IF(N422="sníž. přenesená",J422,0)</f>
        <v>0</v>
      </c>
      <c r="BI422" s="154">
        <f>IF(N422="nulová",J422,0)</f>
        <v>0</v>
      </c>
      <c r="BJ422" s="18" t="s">
        <v>85</v>
      </c>
      <c r="BK422" s="154">
        <f>ROUND(I422*H422,2)</f>
        <v>0</v>
      </c>
      <c r="BL422" s="18" t="s">
        <v>200</v>
      </c>
      <c r="BM422" s="263" t="s">
        <v>654</v>
      </c>
    </row>
    <row r="423" s="14" customFormat="1">
      <c r="A423" s="14"/>
      <c r="B423" s="275"/>
      <c r="C423" s="276"/>
      <c r="D423" s="266" t="s">
        <v>202</v>
      </c>
      <c r="E423" s="277" t="s">
        <v>1</v>
      </c>
      <c r="F423" s="278" t="s">
        <v>579</v>
      </c>
      <c r="G423" s="276"/>
      <c r="H423" s="279">
        <v>43.689999999999998</v>
      </c>
      <c r="I423" s="280"/>
      <c r="J423" s="276"/>
      <c r="K423" s="276"/>
      <c r="L423" s="281"/>
      <c r="M423" s="282"/>
      <c r="N423" s="283"/>
      <c r="O423" s="283"/>
      <c r="P423" s="283"/>
      <c r="Q423" s="283"/>
      <c r="R423" s="283"/>
      <c r="S423" s="283"/>
      <c r="T423" s="28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85" t="s">
        <v>202</v>
      </c>
      <c r="AU423" s="285" t="s">
        <v>87</v>
      </c>
      <c r="AV423" s="14" t="s">
        <v>87</v>
      </c>
      <c r="AW423" s="14" t="s">
        <v>32</v>
      </c>
      <c r="AX423" s="14" t="s">
        <v>78</v>
      </c>
      <c r="AY423" s="285" t="s">
        <v>193</v>
      </c>
    </row>
    <row r="424" s="14" customFormat="1">
      <c r="A424" s="14"/>
      <c r="B424" s="275"/>
      <c r="C424" s="276"/>
      <c r="D424" s="266" t="s">
        <v>202</v>
      </c>
      <c r="E424" s="277" t="s">
        <v>1</v>
      </c>
      <c r="F424" s="278" t="s">
        <v>655</v>
      </c>
      <c r="G424" s="276"/>
      <c r="H424" s="279">
        <v>4.5</v>
      </c>
      <c r="I424" s="280"/>
      <c r="J424" s="276"/>
      <c r="K424" s="276"/>
      <c r="L424" s="281"/>
      <c r="M424" s="282"/>
      <c r="N424" s="283"/>
      <c r="O424" s="283"/>
      <c r="P424" s="283"/>
      <c r="Q424" s="283"/>
      <c r="R424" s="283"/>
      <c r="S424" s="283"/>
      <c r="T424" s="28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85" t="s">
        <v>202</v>
      </c>
      <c r="AU424" s="285" t="s">
        <v>87</v>
      </c>
      <c r="AV424" s="14" t="s">
        <v>87</v>
      </c>
      <c r="AW424" s="14" t="s">
        <v>32</v>
      </c>
      <c r="AX424" s="14" t="s">
        <v>78</v>
      </c>
      <c r="AY424" s="285" t="s">
        <v>193</v>
      </c>
    </row>
    <row r="425" s="15" customFormat="1">
      <c r="A425" s="15"/>
      <c r="B425" s="286"/>
      <c r="C425" s="287"/>
      <c r="D425" s="266" t="s">
        <v>202</v>
      </c>
      <c r="E425" s="288" t="s">
        <v>1</v>
      </c>
      <c r="F425" s="289" t="s">
        <v>214</v>
      </c>
      <c r="G425" s="287"/>
      <c r="H425" s="290">
        <v>48.189999999999998</v>
      </c>
      <c r="I425" s="291"/>
      <c r="J425" s="287"/>
      <c r="K425" s="287"/>
      <c r="L425" s="292"/>
      <c r="M425" s="293"/>
      <c r="N425" s="294"/>
      <c r="O425" s="294"/>
      <c r="P425" s="294"/>
      <c r="Q425" s="294"/>
      <c r="R425" s="294"/>
      <c r="S425" s="294"/>
      <c r="T425" s="29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96" t="s">
        <v>202</v>
      </c>
      <c r="AU425" s="296" t="s">
        <v>87</v>
      </c>
      <c r="AV425" s="15" t="s">
        <v>200</v>
      </c>
      <c r="AW425" s="15" t="s">
        <v>32</v>
      </c>
      <c r="AX425" s="15" t="s">
        <v>85</v>
      </c>
      <c r="AY425" s="296" t="s">
        <v>193</v>
      </c>
    </row>
    <row r="426" s="2" customFormat="1" ht="24.15" customHeight="1">
      <c r="A426" s="41"/>
      <c r="B426" s="42"/>
      <c r="C426" s="252" t="s">
        <v>656</v>
      </c>
      <c r="D426" s="252" t="s">
        <v>195</v>
      </c>
      <c r="E426" s="253" t="s">
        <v>657</v>
      </c>
      <c r="F426" s="254" t="s">
        <v>658</v>
      </c>
      <c r="G426" s="255" t="s">
        <v>198</v>
      </c>
      <c r="H426" s="256">
        <v>63.689999999999998</v>
      </c>
      <c r="I426" s="257"/>
      <c r="J426" s="258">
        <f>ROUND(I426*H426,2)</f>
        <v>0</v>
      </c>
      <c r="K426" s="254" t="s">
        <v>199</v>
      </c>
      <c r="L426" s="44"/>
      <c r="M426" s="259" t="s">
        <v>1</v>
      </c>
      <c r="N426" s="260" t="s">
        <v>43</v>
      </c>
      <c r="O426" s="94"/>
      <c r="P426" s="261">
        <f>O426*H426</f>
        <v>0</v>
      </c>
      <c r="Q426" s="261">
        <v>4.0000000000000003E-05</v>
      </c>
      <c r="R426" s="261">
        <f>Q426*H426</f>
        <v>0.0025476000000000001</v>
      </c>
      <c r="S426" s="261">
        <v>0</v>
      </c>
      <c r="T426" s="262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63" t="s">
        <v>200</v>
      </c>
      <c r="AT426" s="263" t="s">
        <v>195</v>
      </c>
      <c r="AU426" s="263" t="s">
        <v>87</v>
      </c>
      <c r="AY426" s="18" t="s">
        <v>193</v>
      </c>
      <c r="BE426" s="154">
        <f>IF(N426="základní",J426,0)</f>
        <v>0</v>
      </c>
      <c r="BF426" s="154">
        <f>IF(N426="snížená",J426,0)</f>
        <v>0</v>
      </c>
      <c r="BG426" s="154">
        <f>IF(N426="zákl. přenesená",J426,0)</f>
        <v>0</v>
      </c>
      <c r="BH426" s="154">
        <f>IF(N426="sníž. přenesená",J426,0)</f>
        <v>0</v>
      </c>
      <c r="BI426" s="154">
        <f>IF(N426="nulová",J426,0)</f>
        <v>0</v>
      </c>
      <c r="BJ426" s="18" t="s">
        <v>85</v>
      </c>
      <c r="BK426" s="154">
        <f>ROUND(I426*H426,2)</f>
        <v>0</v>
      </c>
      <c r="BL426" s="18" t="s">
        <v>200</v>
      </c>
      <c r="BM426" s="263" t="s">
        <v>659</v>
      </c>
    </row>
    <row r="427" s="14" customFormat="1">
      <c r="A427" s="14"/>
      <c r="B427" s="275"/>
      <c r="C427" s="276"/>
      <c r="D427" s="266" t="s">
        <v>202</v>
      </c>
      <c r="E427" s="277" t="s">
        <v>1</v>
      </c>
      <c r="F427" s="278" t="s">
        <v>579</v>
      </c>
      <c r="G427" s="276"/>
      <c r="H427" s="279">
        <v>43.689999999999998</v>
      </c>
      <c r="I427" s="280"/>
      <c r="J427" s="276"/>
      <c r="K427" s="276"/>
      <c r="L427" s="281"/>
      <c r="M427" s="282"/>
      <c r="N427" s="283"/>
      <c r="O427" s="283"/>
      <c r="P427" s="283"/>
      <c r="Q427" s="283"/>
      <c r="R427" s="283"/>
      <c r="S427" s="283"/>
      <c r="T427" s="28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85" t="s">
        <v>202</v>
      </c>
      <c r="AU427" s="285" t="s">
        <v>87</v>
      </c>
      <c r="AV427" s="14" t="s">
        <v>87</v>
      </c>
      <c r="AW427" s="14" t="s">
        <v>32</v>
      </c>
      <c r="AX427" s="14" t="s">
        <v>78</v>
      </c>
      <c r="AY427" s="285" t="s">
        <v>193</v>
      </c>
    </row>
    <row r="428" s="14" customFormat="1">
      <c r="A428" s="14"/>
      <c r="B428" s="275"/>
      <c r="C428" s="276"/>
      <c r="D428" s="266" t="s">
        <v>202</v>
      </c>
      <c r="E428" s="277" t="s">
        <v>1</v>
      </c>
      <c r="F428" s="278" t="s">
        <v>660</v>
      </c>
      <c r="G428" s="276"/>
      <c r="H428" s="279">
        <v>20</v>
      </c>
      <c r="I428" s="280"/>
      <c r="J428" s="276"/>
      <c r="K428" s="276"/>
      <c r="L428" s="281"/>
      <c r="M428" s="282"/>
      <c r="N428" s="283"/>
      <c r="O428" s="283"/>
      <c r="P428" s="283"/>
      <c r="Q428" s="283"/>
      <c r="R428" s="283"/>
      <c r="S428" s="283"/>
      <c r="T428" s="28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85" t="s">
        <v>202</v>
      </c>
      <c r="AU428" s="285" t="s">
        <v>87</v>
      </c>
      <c r="AV428" s="14" t="s">
        <v>87</v>
      </c>
      <c r="AW428" s="14" t="s">
        <v>32</v>
      </c>
      <c r="AX428" s="14" t="s">
        <v>78</v>
      </c>
      <c r="AY428" s="285" t="s">
        <v>193</v>
      </c>
    </row>
    <row r="429" s="15" customFormat="1">
      <c r="A429" s="15"/>
      <c r="B429" s="286"/>
      <c r="C429" s="287"/>
      <c r="D429" s="266" t="s">
        <v>202</v>
      </c>
      <c r="E429" s="288" t="s">
        <v>1</v>
      </c>
      <c r="F429" s="289" t="s">
        <v>214</v>
      </c>
      <c r="G429" s="287"/>
      <c r="H429" s="290">
        <v>63.689999999999998</v>
      </c>
      <c r="I429" s="291"/>
      <c r="J429" s="287"/>
      <c r="K429" s="287"/>
      <c r="L429" s="292"/>
      <c r="M429" s="293"/>
      <c r="N429" s="294"/>
      <c r="O429" s="294"/>
      <c r="P429" s="294"/>
      <c r="Q429" s="294"/>
      <c r="R429" s="294"/>
      <c r="S429" s="294"/>
      <c r="T429" s="29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96" t="s">
        <v>202</v>
      </c>
      <c r="AU429" s="296" t="s">
        <v>87</v>
      </c>
      <c r="AV429" s="15" t="s">
        <v>200</v>
      </c>
      <c r="AW429" s="15" t="s">
        <v>32</v>
      </c>
      <c r="AX429" s="15" t="s">
        <v>85</v>
      </c>
      <c r="AY429" s="296" t="s">
        <v>193</v>
      </c>
    </row>
    <row r="430" s="2" customFormat="1" ht="24.15" customHeight="1">
      <c r="A430" s="41"/>
      <c r="B430" s="42"/>
      <c r="C430" s="252" t="s">
        <v>661</v>
      </c>
      <c r="D430" s="252" t="s">
        <v>195</v>
      </c>
      <c r="E430" s="253" t="s">
        <v>662</v>
      </c>
      <c r="F430" s="254" t="s">
        <v>663</v>
      </c>
      <c r="G430" s="255" t="s">
        <v>465</v>
      </c>
      <c r="H430" s="256">
        <v>28</v>
      </c>
      <c r="I430" s="257"/>
      <c r="J430" s="258">
        <f>ROUND(I430*H430,2)</f>
        <v>0</v>
      </c>
      <c r="K430" s="254" t="s">
        <v>199</v>
      </c>
      <c r="L430" s="44"/>
      <c r="M430" s="259" t="s">
        <v>1</v>
      </c>
      <c r="N430" s="260" t="s">
        <v>43</v>
      </c>
      <c r="O430" s="94"/>
      <c r="P430" s="261">
        <f>O430*H430</f>
        <v>0</v>
      </c>
      <c r="Q430" s="261">
        <v>4.0000000000000003E-05</v>
      </c>
      <c r="R430" s="261">
        <f>Q430*H430</f>
        <v>0.0011200000000000001</v>
      </c>
      <c r="S430" s="261">
        <v>0</v>
      </c>
      <c r="T430" s="262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63" t="s">
        <v>200</v>
      </c>
      <c r="AT430" s="263" t="s">
        <v>195</v>
      </c>
      <c r="AU430" s="263" t="s">
        <v>87</v>
      </c>
      <c r="AY430" s="18" t="s">
        <v>193</v>
      </c>
      <c r="BE430" s="154">
        <f>IF(N430="základní",J430,0)</f>
        <v>0</v>
      </c>
      <c r="BF430" s="154">
        <f>IF(N430="snížená",J430,0)</f>
        <v>0</v>
      </c>
      <c r="BG430" s="154">
        <f>IF(N430="zákl. přenesená",J430,0)</f>
        <v>0</v>
      </c>
      <c r="BH430" s="154">
        <f>IF(N430="sníž. přenesená",J430,0)</f>
        <v>0</v>
      </c>
      <c r="BI430" s="154">
        <f>IF(N430="nulová",J430,0)</f>
        <v>0</v>
      </c>
      <c r="BJ430" s="18" t="s">
        <v>85</v>
      </c>
      <c r="BK430" s="154">
        <f>ROUND(I430*H430,2)</f>
        <v>0</v>
      </c>
      <c r="BL430" s="18" t="s">
        <v>200</v>
      </c>
      <c r="BM430" s="263" t="s">
        <v>664</v>
      </c>
    </row>
    <row r="431" s="14" customFormat="1">
      <c r="A431" s="14"/>
      <c r="B431" s="275"/>
      <c r="C431" s="276"/>
      <c r="D431" s="266" t="s">
        <v>202</v>
      </c>
      <c r="E431" s="277" t="s">
        <v>1</v>
      </c>
      <c r="F431" s="278" t="s">
        <v>665</v>
      </c>
      <c r="G431" s="276"/>
      <c r="H431" s="279">
        <v>28</v>
      </c>
      <c r="I431" s="280"/>
      <c r="J431" s="276"/>
      <c r="K431" s="276"/>
      <c r="L431" s="281"/>
      <c r="M431" s="282"/>
      <c r="N431" s="283"/>
      <c r="O431" s="283"/>
      <c r="P431" s="283"/>
      <c r="Q431" s="283"/>
      <c r="R431" s="283"/>
      <c r="S431" s="283"/>
      <c r="T431" s="28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85" t="s">
        <v>202</v>
      </c>
      <c r="AU431" s="285" t="s">
        <v>87</v>
      </c>
      <c r="AV431" s="14" t="s">
        <v>87</v>
      </c>
      <c r="AW431" s="14" t="s">
        <v>32</v>
      </c>
      <c r="AX431" s="14" t="s">
        <v>85</v>
      </c>
      <c r="AY431" s="285" t="s">
        <v>193</v>
      </c>
    </row>
    <row r="432" s="2" customFormat="1" ht="21.75" customHeight="1">
      <c r="A432" s="41"/>
      <c r="B432" s="42"/>
      <c r="C432" s="252" t="s">
        <v>666</v>
      </c>
      <c r="D432" s="252" t="s">
        <v>195</v>
      </c>
      <c r="E432" s="253" t="s">
        <v>667</v>
      </c>
      <c r="F432" s="254" t="s">
        <v>668</v>
      </c>
      <c r="G432" s="255" t="s">
        <v>465</v>
      </c>
      <c r="H432" s="256">
        <v>28</v>
      </c>
      <c r="I432" s="257"/>
      <c r="J432" s="258">
        <f>ROUND(I432*H432,2)</f>
        <v>0</v>
      </c>
      <c r="K432" s="254" t="s">
        <v>199</v>
      </c>
      <c r="L432" s="44"/>
      <c r="M432" s="259" t="s">
        <v>1</v>
      </c>
      <c r="N432" s="260" t="s">
        <v>43</v>
      </c>
      <c r="O432" s="94"/>
      <c r="P432" s="261">
        <f>O432*H432</f>
        <v>0</v>
      </c>
      <c r="Q432" s="261">
        <v>0.00027999999999999998</v>
      </c>
      <c r="R432" s="261">
        <f>Q432*H432</f>
        <v>0.0078399999999999997</v>
      </c>
      <c r="S432" s="261">
        <v>0</v>
      </c>
      <c r="T432" s="262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63" t="s">
        <v>200</v>
      </c>
      <c r="AT432" s="263" t="s">
        <v>195</v>
      </c>
      <c r="AU432" s="263" t="s">
        <v>87</v>
      </c>
      <c r="AY432" s="18" t="s">
        <v>193</v>
      </c>
      <c r="BE432" s="154">
        <f>IF(N432="základní",J432,0)</f>
        <v>0</v>
      </c>
      <c r="BF432" s="154">
        <f>IF(N432="snížená",J432,0)</f>
        <v>0</v>
      </c>
      <c r="BG432" s="154">
        <f>IF(N432="zákl. přenesená",J432,0)</f>
        <v>0</v>
      </c>
      <c r="BH432" s="154">
        <f>IF(N432="sníž. přenesená",J432,0)</f>
        <v>0</v>
      </c>
      <c r="BI432" s="154">
        <f>IF(N432="nulová",J432,0)</f>
        <v>0</v>
      </c>
      <c r="BJ432" s="18" t="s">
        <v>85</v>
      </c>
      <c r="BK432" s="154">
        <f>ROUND(I432*H432,2)</f>
        <v>0</v>
      </c>
      <c r="BL432" s="18" t="s">
        <v>200</v>
      </c>
      <c r="BM432" s="263" t="s">
        <v>669</v>
      </c>
    </row>
    <row r="433" s="2" customFormat="1" ht="24.15" customHeight="1">
      <c r="A433" s="41"/>
      <c r="B433" s="42"/>
      <c r="C433" s="252" t="s">
        <v>670</v>
      </c>
      <c r="D433" s="252" t="s">
        <v>195</v>
      </c>
      <c r="E433" s="253" t="s">
        <v>671</v>
      </c>
      <c r="F433" s="254" t="s">
        <v>672</v>
      </c>
      <c r="G433" s="255" t="s">
        <v>223</v>
      </c>
      <c r="H433" s="256">
        <v>0.66900000000000004</v>
      </c>
      <c r="I433" s="257"/>
      <c r="J433" s="258">
        <f>ROUND(I433*H433,2)</f>
        <v>0</v>
      </c>
      <c r="K433" s="254" t="s">
        <v>199</v>
      </c>
      <c r="L433" s="44"/>
      <c r="M433" s="259" t="s">
        <v>1</v>
      </c>
      <c r="N433" s="260" t="s">
        <v>43</v>
      </c>
      <c r="O433" s="94"/>
      <c r="P433" s="261">
        <f>O433*H433</f>
        <v>0</v>
      </c>
      <c r="Q433" s="261">
        <v>0</v>
      </c>
      <c r="R433" s="261">
        <f>Q433*H433</f>
        <v>0</v>
      </c>
      <c r="S433" s="261">
        <v>1.8</v>
      </c>
      <c r="T433" s="262">
        <f>S433*H433</f>
        <v>1.2042000000000002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63" t="s">
        <v>200</v>
      </c>
      <c r="AT433" s="263" t="s">
        <v>195</v>
      </c>
      <c r="AU433" s="263" t="s">
        <v>87</v>
      </c>
      <c r="AY433" s="18" t="s">
        <v>193</v>
      </c>
      <c r="BE433" s="154">
        <f>IF(N433="základní",J433,0)</f>
        <v>0</v>
      </c>
      <c r="BF433" s="154">
        <f>IF(N433="snížená",J433,0)</f>
        <v>0</v>
      </c>
      <c r="BG433" s="154">
        <f>IF(N433="zákl. přenesená",J433,0)</f>
        <v>0</v>
      </c>
      <c r="BH433" s="154">
        <f>IF(N433="sníž. přenesená",J433,0)</f>
        <v>0</v>
      </c>
      <c r="BI433" s="154">
        <f>IF(N433="nulová",J433,0)</f>
        <v>0</v>
      </c>
      <c r="BJ433" s="18" t="s">
        <v>85</v>
      </c>
      <c r="BK433" s="154">
        <f>ROUND(I433*H433,2)</f>
        <v>0</v>
      </c>
      <c r="BL433" s="18" t="s">
        <v>200</v>
      </c>
      <c r="BM433" s="263" t="s">
        <v>673</v>
      </c>
    </row>
    <row r="434" s="14" customFormat="1">
      <c r="A434" s="14"/>
      <c r="B434" s="275"/>
      <c r="C434" s="276"/>
      <c r="D434" s="266" t="s">
        <v>202</v>
      </c>
      <c r="E434" s="277" t="s">
        <v>1</v>
      </c>
      <c r="F434" s="278" t="s">
        <v>674</v>
      </c>
      <c r="G434" s="276"/>
      <c r="H434" s="279">
        <v>0.66900000000000004</v>
      </c>
      <c r="I434" s="280"/>
      <c r="J434" s="276"/>
      <c r="K434" s="276"/>
      <c r="L434" s="281"/>
      <c r="M434" s="282"/>
      <c r="N434" s="283"/>
      <c r="O434" s="283"/>
      <c r="P434" s="283"/>
      <c r="Q434" s="283"/>
      <c r="R434" s="283"/>
      <c r="S434" s="283"/>
      <c r="T434" s="28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85" t="s">
        <v>202</v>
      </c>
      <c r="AU434" s="285" t="s">
        <v>87</v>
      </c>
      <c r="AV434" s="14" t="s">
        <v>87</v>
      </c>
      <c r="AW434" s="14" t="s">
        <v>32</v>
      </c>
      <c r="AX434" s="14" t="s">
        <v>85</v>
      </c>
      <c r="AY434" s="285" t="s">
        <v>193</v>
      </c>
    </row>
    <row r="435" s="2" customFormat="1" ht="24.15" customHeight="1">
      <c r="A435" s="41"/>
      <c r="B435" s="42"/>
      <c r="C435" s="252" t="s">
        <v>675</v>
      </c>
      <c r="D435" s="252" t="s">
        <v>195</v>
      </c>
      <c r="E435" s="253" t="s">
        <v>676</v>
      </c>
      <c r="F435" s="254" t="s">
        <v>677</v>
      </c>
      <c r="G435" s="255" t="s">
        <v>198</v>
      </c>
      <c r="H435" s="256">
        <v>20.870000000000001</v>
      </c>
      <c r="I435" s="257"/>
      <c r="J435" s="258">
        <f>ROUND(I435*H435,2)</f>
        <v>0</v>
      </c>
      <c r="K435" s="254" t="s">
        <v>199</v>
      </c>
      <c r="L435" s="44"/>
      <c r="M435" s="259" t="s">
        <v>1</v>
      </c>
      <c r="N435" s="260" t="s">
        <v>43</v>
      </c>
      <c r="O435" s="94"/>
      <c r="P435" s="261">
        <f>O435*H435</f>
        <v>0</v>
      </c>
      <c r="Q435" s="261">
        <v>0</v>
      </c>
      <c r="R435" s="261">
        <f>Q435*H435</f>
        <v>0</v>
      </c>
      <c r="S435" s="261">
        <v>0.014</v>
      </c>
      <c r="T435" s="262">
        <f>S435*H435</f>
        <v>0.29218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63" t="s">
        <v>284</v>
      </c>
      <c r="AT435" s="263" t="s">
        <v>195</v>
      </c>
      <c r="AU435" s="263" t="s">
        <v>87</v>
      </c>
      <c r="AY435" s="18" t="s">
        <v>193</v>
      </c>
      <c r="BE435" s="154">
        <f>IF(N435="základní",J435,0)</f>
        <v>0</v>
      </c>
      <c r="BF435" s="154">
        <f>IF(N435="snížená",J435,0)</f>
        <v>0</v>
      </c>
      <c r="BG435" s="154">
        <f>IF(N435="zákl. přenesená",J435,0)</f>
        <v>0</v>
      </c>
      <c r="BH435" s="154">
        <f>IF(N435="sníž. přenesená",J435,0)</f>
        <v>0</v>
      </c>
      <c r="BI435" s="154">
        <f>IF(N435="nulová",J435,0)</f>
        <v>0</v>
      </c>
      <c r="BJ435" s="18" t="s">
        <v>85</v>
      </c>
      <c r="BK435" s="154">
        <f>ROUND(I435*H435,2)</f>
        <v>0</v>
      </c>
      <c r="BL435" s="18" t="s">
        <v>284</v>
      </c>
      <c r="BM435" s="263" t="s">
        <v>678</v>
      </c>
    </row>
    <row r="436" s="14" customFormat="1">
      <c r="A436" s="14"/>
      <c r="B436" s="275"/>
      <c r="C436" s="276"/>
      <c r="D436" s="266" t="s">
        <v>202</v>
      </c>
      <c r="E436" s="277" t="s">
        <v>1</v>
      </c>
      <c r="F436" s="278" t="s">
        <v>679</v>
      </c>
      <c r="G436" s="276"/>
      <c r="H436" s="279">
        <v>19.219999999999999</v>
      </c>
      <c r="I436" s="280"/>
      <c r="J436" s="276"/>
      <c r="K436" s="276"/>
      <c r="L436" s="281"/>
      <c r="M436" s="282"/>
      <c r="N436" s="283"/>
      <c r="O436" s="283"/>
      <c r="P436" s="283"/>
      <c r="Q436" s="283"/>
      <c r="R436" s="283"/>
      <c r="S436" s="283"/>
      <c r="T436" s="28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85" t="s">
        <v>202</v>
      </c>
      <c r="AU436" s="285" t="s">
        <v>87</v>
      </c>
      <c r="AV436" s="14" t="s">
        <v>87</v>
      </c>
      <c r="AW436" s="14" t="s">
        <v>32</v>
      </c>
      <c r="AX436" s="14" t="s">
        <v>78</v>
      </c>
      <c r="AY436" s="285" t="s">
        <v>193</v>
      </c>
    </row>
    <row r="437" s="14" customFormat="1">
      <c r="A437" s="14"/>
      <c r="B437" s="275"/>
      <c r="C437" s="276"/>
      <c r="D437" s="266" t="s">
        <v>202</v>
      </c>
      <c r="E437" s="277" t="s">
        <v>1</v>
      </c>
      <c r="F437" s="278" t="s">
        <v>680</v>
      </c>
      <c r="G437" s="276"/>
      <c r="H437" s="279">
        <v>1.6499999999999999</v>
      </c>
      <c r="I437" s="280"/>
      <c r="J437" s="276"/>
      <c r="K437" s="276"/>
      <c r="L437" s="281"/>
      <c r="M437" s="282"/>
      <c r="N437" s="283"/>
      <c r="O437" s="283"/>
      <c r="P437" s="283"/>
      <c r="Q437" s="283"/>
      <c r="R437" s="283"/>
      <c r="S437" s="283"/>
      <c r="T437" s="28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85" t="s">
        <v>202</v>
      </c>
      <c r="AU437" s="285" t="s">
        <v>87</v>
      </c>
      <c r="AV437" s="14" t="s">
        <v>87</v>
      </c>
      <c r="AW437" s="14" t="s">
        <v>32</v>
      </c>
      <c r="AX437" s="14" t="s">
        <v>78</v>
      </c>
      <c r="AY437" s="285" t="s">
        <v>193</v>
      </c>
    </row>
    <row r="438" s="15" customFormat="1">
      <c r="A438" s="15"/>
      <c r="B438" s="286"/>
      <c r="C438" s="287"/>
      <c r="D438" s="266" t="s">
        <v>202</v>
      </c>
      <c r="E438" s="288" t="s">
        <v>1</v>
      </c>
      <c r="F438" s="289" t="s">
        <v>214</v>
      </c>
      <c r="G438" s="287"/>
      <c r="H438" s="290">
        <v>20.870000000000001</v>
      </c>
      <c r="I438" s="291"/>
      <c r="J438" s="287"/>
      <c r="K438" s="287"/>
      <c r="L438" s="292"/>
      <c r="M438" s="293"/>
      <c r="N438" s="294"/>
      <c r="O438" s="294"/>
      <c r="P438" s="294"/>
      <c r="Q438" s="294"/>
      <c r="R438" s="294"/>
      <c r="S438" s="294"/>
      <c r="T438" s="29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96" t="s">
        <v>202</v>
      </c>
      <c r="AU438" s="296" t="s">
        <v>87</v>
      </c>
      <c r="AV438" s="15" t="s">
        <v>200</v>
      </c>
      <c r="AW438" s="15" t="s">
        <v>32</v>
      </c>
      <c r="AX438" s="15" t="s">
        <v>85</v>
      </c>
      <c r="AY438" s="296" t="s">
        <v>193</v>
      </c>
    </row>
    <row r="439" s="2" customFormat="1" ht="24.15" customHeight="1">
      <c r="A439" s="41"/>
      <c r="B439" s="42"/>
      <c r="C439" s="252" t="s">
        <v>681</v>
      </c>
      <c r="D439" s="252" t="s">
        <v>195</v>
      </c>
      <c r="E439" s="253" t="s">
        <v>682</v>
      </c>
      <c r="F439" s="254" t="s">
        <v>683</v>
      </c>
      <c r="G439" s="255" t="s">
        <v>198</v>
      </c>
      <c r="H439" s="256">
        <v>3.96</v>
      </c>
      <c r="I439" s="257"/>
      <c r="J439" s="258">
        <f>ROUND(I439*H439,2)</f>
        <v>0</v>
      </c>
      <c r="K439" s="254" t="s">
        <v>199</v>
      </c>
      <c r="L439" s="44"/>
      <c r="M439" s="259" t="s">
        <v>1</v>
      </c>
      <c r="N439" s="260" t="s">
        <v>43</v>
      </c>
      <c r="O439" s="94"/>
      <c r="P439" s="261">
        <f>O439*H439</f>
        <v>0</v>
      </c>
      <c r="Q439" s="261">
        <v>0</v>
      </c>
      <c r="R439" s="261">
        <f>Q439*H439</f>
        <v>0</v>
      </c>
      <c r="S439" s="261">
        <v>0.062</v>
      </c>
      <c r="T439" s="262">
        <f>S439*H439</f>
        <v>0.24551999999999999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63" t="s">
        <v>200</v>
      </c>
      <c r="AT439" s="263" t="s">
        <v>195</v>
      </c>
      <c r="AU439" s="263" t="s">
        <v>87</v>
      </c>
      <c r="AY439" s="18" t="s">
        <v>193</v>
      </c>
      <c r="BE439" s="154">
        <f>IF(N439="základní",J439,0)</f>
        <v>0</v>
      </c>
      <c r="BF439" s="154">
        <f>IF(N439="snížená",J439,0)</f>
        <v>0</v>
      </c>
      <c r="BG439" s="154">
        <f>IF(N439="zákl. přenesená",J439,0)</f>
        <v>0</v>
      </c>
      <c r="BH439" s="154">
        <f>IF(N439="sníž. přenesená",J439,0)</f>
        <v>0</v>
      </c>
      <c r="BI439" s="154">
        <f>IF(N439="nulová",J439,0)</f>
        <v>0</v>
      </c>
      <c r="BJ439" s="18" t="s">
        <v>85</v>
      </c>
      <c r="BK439" s="154">
        <f>ROUND(I439*H439,2)</f>
        <v>0</v>
      </c>
      <c r="BL439" s="18" t="s">
        <v>200</v>
      </c>
      <c r="BM439" s="263" t="s">
        <v>684</v>
      </c>
    </row>
    <row r="440" s="14" customFormat="1">
      <c r="A440" s="14"/>
      <c r="B440" s="275"/>
      <c r="C440" s="276"/>
      <c r="D440" s="266" t="s">
        <v>202</v>
      </c>
      <c r="E440" s="277" t="s">
        <v>1</v>
      </c>
      <c r="F440" s="278" t="s">
        <v>685</v>
      </c>
      <c r="G440" s="276"/>
      <c r="H440" s="279">
        <v>3.96</v>
      </c>
      <c r="I440" s="280"/>
      <c r="J440" s="276"/>
      <c r="K440" s="276"/>
      <c r="L440" s="281"/>
      <c r="M440" s="282"/>
      <c r="N440" s="283"/>
      <c r="O440" s="283"/>
      <c r="P440" s="283"/>
      <c r="Q440" s="283"/>
      <c r="R440" s="283"/>
      <c r="S440" s="283"/>
      <c r="T440" s="28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85" t="s">
        <v>202</v>
      </c>
      <c r="AU440" s="285" t="s">
        <v>87</v>
      </c>
      <c r="AV440" s="14" t="s">
        <v>87</v>
      </c>
      <c r="AW440" s="14" t="s">
        <v>32</v>
      </c>
      <c r="AX440" s="14" t="s">
        <v>85</v>
      </c>
      <c r="AY440" s="285" t="s">
        <v>193</v>
      </c>
    </row>
    <row r="441" s="2" customFormat="1" ht="24.15" customHeight="1">
      <c r="A441" s="41"/>
      <c r="B441" s="42"/>
      <c r="C441" s="252" t="s">
        <v>686</v>
      </c>
      <c r="D441" s="252" t="s">
        <v>195</v>
      </c>
      <c r="E441" s="253" t="s">
        <v>687</v>
      </c>
      <c r="F441" s="254" t="s">
        <v>688</v>
      </c>
      <c r="G441" s="255" t="s">
        <v>217</v>
      </c>
      <c r="H441" s="256">
        <v>1.52</v>
      </c>
      <c r="I441" s="257"/>
      <c r="J441" s="258">
        <f>ROUND(I441*H441,2)</f>
        <v>0</v>
      </c>
      <c r="K441" s="254" t="s">
        <v>199</v>
      </c>
      <c r="L441" s="44"/>
      <c r="M441" s="259" t="s">
        <v>1</v>
      </c>
      <c r="N441" s="260" t="s">
        <v>43</v>
      </c>
      <c r="O441" s="94"/>
      <c r="P441" s="261">
        <f>O441*H441</f>
        <v>0</v>
      </c>
      <c r="Q441" s="261">
        <v>0.00091</v>
      </c>
      <c r="R441" s="261">
        <f>Q441*H441</f>
        <v>0.0013832</v>
      </c>
      <c r="S441" s="261">
        <v>0.0028</v>
      </c>
      <c r="T441" s="262">
        <f>S441*H441</f>
        <v>0.0042560000000000002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63" t="s">
        <v>200</v>
      </c>
      <c r="AT441" s="263" t="s">
        <v>195</v>
      </c>
      <c r="AU441" s="263" t="s">
        <v>87</v>
      </c>
      <c r="AY441" s="18" t="s">
        <v>193</v>
      </c>
      <c r="BE441" s="154">
        <f>IF(N441="základní",J441,0)</f>
        <v>0</v>
      </c>
      <c r="BF441" s="154">
        <f>IF(N441="snížená",J441,0)</f>
        <v>0</v>
      </c>
      <c r="BG441" s="154">
        <f>IF(N441="zákl. přenesená",J441,0)</f>
        <v>0</v>
      </c>
      <c r="BH441" s="154">
        <f>IF(N441="sníž. přenesená",J441,0)</f>
        <v>0</v>
      </c>
      <c r="BI441" s="154">
        <f>IF(N441="nulová",J441,0)</f>
        <v>0</v>
      </c>
      <c r="BJ441" s="18" t="s">
        <v>85</v>
      </c>
      <c r="BK441" s="154">
        <f>ROUND(I441*H441,2)</f>
        <v>0</v>
      </c>
      <c r="BL441" s="18" t="s">
        <v>200</v>
      </c>
      <c r="BM441" s="263" t="s">
        <v>689</v>
      </c>
    </row>
    <row r="442" s="14" customFormat="1">
      <c r="A442" s="14"/>
      <c r="B442" s="275"/>
      <c r="C442" s="276"/>
      <c r="D442" s="266" t="s">
        <v>202</v>
      </c>
      <c r="E442" s="277" t="s">
        <v>1</v>
      </c>
      <c r="F442" s="278" t="s">
        <v>690</v>
      </c>
      <c r="G442" s="276"/>
      <c r="H442" s="279">
        <v>0.56000000000000005</v>
      </c>
      <c r="I442" s="280"/>
      <c r="J442" s="276"/>
      <c r="K442" s="276"/>
      <c r="L442" s="281"/>
      <c r="M442" s="282"/>
      <c r="N442" s="283"/>
      <c r="O442" s="283"/>
      <c r="P442" s="283"/>
      <c r="Q442" s="283"/>
      <c r="R442" s="283"/>
      <c r="S442" s="283"/>
      <c r="T442" s="28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85" t="s">
        <v>202</v>
      </c>
      <c r="AU442" s="285" t="s">
        <v>87</v>
      </c>
      <c r="AV442" s="14" t="s">
        <v>87</v>
      </c>
      <c r="AW442" s="14" t="s">
        <v>32</v>
      </c>
      <c r="AX442" s="14" t="s">
        <v>78</v>
      </c>
      <c r="AY442" s="285" t="s">
        <v>193</v>
      </c>
    </row>
    <row r="443" s="14" customFormat="1">
      <c r="A443" s="14"/>
      <c r="B443" s="275"/>
      <c r="C443" s="276"/>
      <c r="D443" s="266" t="s">
        <v>202</v>
      </c>
      <c r="E443" s="277" t="s">
        <v>1</v>
      </c>
      <c r="F443" s="278" t="s">
        <v>691</v>
      </c>
      <c r="G443" s="276"/>
      <c r="H443" s="279">
        <v>0.56000000000000005</v>
      </c>
      <c r="I443" s="280"/>
      <c r="J443" s="276"/>
      <c r="K443" s="276"/>
      <c r="L443" s="281"/>
      <c r="M443" s="282"/>
      <c r="N443" s="283"/>
      <c r="O443" s="283"/>
      <c r="P443" s="283"/>
      <c r="Q443" s="283"/>
      <c r="R443" s="283"/>
      <c r="S443" s="283"/>
      <c r="T443" s="28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85" t="s">
        <v>202</v>
      </c>
      <c r="AU443" s="285" t="s">
        <v>87</v>
      </c>
      <c r="AV443" s="14" t="s">
        <v>87</v>
      </c>
      <c r="AW443" s="14" t="s">
        <v>32</v>
      </c>
      <c r="AX443" s="14" t="s">
        <v>78</v>
      </c>
      <c r="AY443" s="285" t="s">
        <v>193</v>
      </c>
    </row>
    <row r="444" s="14" customFormat="1">
      <c r="A444" s="14"/>
      <c r="B444" s="275"/>
      <c r="C444" s="276"/>
      <c r="D444" s="266" t="s">
        <v>202</v>
      </c>
      <c r="E444" s="277" t="s">
        <v>1</v>
      </c>
      <c r="F444" s="278" t="s">
        <v>692</v>
      </c>
      <c r="G444" s="276"/>
      <c r="H444" s="279">
        <v>0.40000000000000002</v>
      </c>
      <c r="I444" s="280"/>
      <c r="J444" s="276"/>
      <c r="K444" s="276"/>
      <c r="L444" s="281"/>
      <c r="M444" s="282"/>
      <c r="N444" s="283"/>
      <c r="O444" s="283"/>
      <c r="P444" s="283"/>
      <c r="Q444" s="283"/>
      <c r="R444" s="283"/>
      <c r="S444" s="283"/>
      <c r="T444" s="28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85" t="s">
        <v>202</v>
      </c>
      <c r="AU444" s="285" t="s">
        <v>87</v>
      </c>
      <c r="AV444" s="14" t="s">
        <v>87</v>
      </c>
      <c r="AW444" s="14" t="s">
        <v>32</v>
      </c>
      <c r="AX444" s="14" t="s">
        <v>78</v>
      </c>
      <c r="AY444" s="285" t="s">
        <v>193</v>
      </c>
    </row>
    <row r="445" s="15" customFormat="1">
      <c r="A445" s="15"/>
      <c r="B445" s="286"/>
      <c r="C445" s="287"/>
      <c r="D445" s="266" t="s">
        <v>202</v>
      </c>
      <c r="E445" s="288" t="s">
        <v>1</v>
      </c>
      <c r="F445" s="289" t="s">
        <v>214</v>
      </c>
      <c r="G445" s="287"/>
      <c r="H445" s="290">
        <v>1.52</v>
      </c>
      <c r="I445" s="291"/>
      <c r="J445" s="287"/>
      <c r="K445" s="287"/>
      <c r="L445" s="292"/>
      <c r="M445" s="293"/>
      <c r="N445" s="294"/>
      <c r="O445" s="294"/>
      <c r="P445" s="294"/>
      <c r="Q445" s="294"/>
      <c r="R445" s="294"/>
      <c r="S445" s="294"/>
      <c r="T445" s="29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96" t="s">
        <v>202</v>
      </c>
      <c r="AU445" s="296" t="s">
        <v>87</v>
      </c>
      <c r="AV445" s="15" t="s">
        <v>200</v>
      </c>
      <c r="AW445" s="15" t="s">
        <v>32</v>
      </c>
      <c r="AX445" s="15" t="s">
        <v>85</v>
      </c>
      <c r="AY445" s="296" t="s">
        <v>193</v>
      </c>
    </row>
    <row r="446" s="2" customFormat="1" ht="24.15" customHeight="1">
      <c r="A446" s="41"/>
      <c r="B446" s="42"/>
      <c r="C446" s="252" t="s">
        <v>693</v>
      </c>
      <c r="D446" s="252" t="s">
        <v>195</v>
      </c>
      <c r="E446" s="253" t="s">
        <v>694</v>
      </c>
      <c r="F446" s="254" t="s">
        <v>695</v>
      </c>
      <c r="G446" s="255" t="s">
        <v>217</v>
      </c>
      <c r="H446" s="256">
        <v>0.40000000000000002</v>
      </c>
      <c r="I446" s="257"/>
      <c r="J446" s="258">
        <f>ROUND(I446*H446,2)</f>
        <v>0</v>
      </c>
      <c r="K446" s="254" t="s">
        <v>199</v>
      </c>
      <c r="L446" s="44"/>
      <c r="M446" s="259" t="s">
        <v>1</v>
      </c>
      <c r="N446" s="260" t="s">
        <v>43</v>
      </c>
      <c r="O446" s="94"/>
      <c r="P446" s="261">
        <f>O446*H446</f>
        <v>0</v>
      </c>
      <c r="Q446" s="261">
        <v>0.0042300000000000003</v>
      </c>
      <c r="R446" s="261">
        <f>Q446*H446</f>
        <v>0.0016920000000000001</v>
      </c>
      <c r="S446" s="261">
        <v>0.20999999999999999</v>
      </c>
      <c r="T446" s="262">
        <f>S446*H446</f>
        <v>0.084000000000000005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63" t="s">
        <v>200</v>
      </c>
      <c r="AT446" s="263" t="s">
        <v>195</v>
      </c>
      <c r="AU446" s="263" t="s">
        <v>87</v>
      </c>
      <c r="AY446" s="18" t="s">
        <v>193</v>
      </c>
      <c r="BE446" s="154">
        <f>IF(N446="základní",J446,0)</f>
        <v>0</v>
      </c>
      <c r="BF446" s="154">
        <f>IF(N446="snížená",J446,0)</f>
        <v>0</v>
      </c>
      <c r="BG446" s="154">
        <f>IF(N446="zákl. přenesená",J446,0)</f>
        <v>0</v>
      </c>
      <c r="BH446" s="154">
        <f>IF(N446="sníž. přenesená",J446,0)</f>
        <v>0</v>
      </c>
      <c r="BI446" s="154">
        <f>IF(N446="nulová",J446,0)</f>
        <v>0</v>
      </c>
      <c r="BJ446" s="18" t="s">
        <v>85</v>
      </c>
      <c r="BK446" s="154">
        <f>ROUND(I446*H446,2)</f>
        <v>0</v>
      </c>
      <c r="BL446" s="18" t="s">
        <v>200</v>
      </c>
      <c r="BM446" s="263" t="s">
        <v>696</v>
      </c>
    </row>
    <row r="447" s="14" customFormat="1">
      <c r="A447" s="14"/>
      <c r="B447" s="275"/>
      <c r="C447" s="276"/>
      <c r="D447" s="266" t="s">
        <v>202</v>
      </c>
      <c r="E447" s="277" t="s">
        <v>1</v>
      </c>
      <c r="F447" s="278" t="s">
        <v>697</v>
      </c>
      <c r="G447" s="276"/>
      <c r="H447" s="279">
        <v>0.40000000000000002</v>
      </c>
      <c r="I447" s="280"/>
      <c r="J447" s="276"/>
      <c r="K447" s="276"/>
      <c r="L447" s="281"/>
      <c r="M447" s="282"/>
      <c r="N447" s="283"/>
      <c r="O447" s="283"/>
      <c r="P447" s="283"/>
      <c r="Q447" s="283"/>
      <c r="R447" s="283"/>
      <c r="S447" s="283"/>
      <c r="T447" s="28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85" t="s">
        <v>202</v>
      </c>
      <c r="AU447" s="285" t="s">
        <v>87</v>
      </c>
      <c r="AV447" s="14" t="s">
        <v>87</v>
      </c>
      <c r="AW447" s="14" t="s">
        <v>32</v>
      </c>
      <c r="AX447" s="14" t="s">
        <v>85</v>
      </c>
      <c r="AY447" s="285" t="s">
        <v>193</v>
      </c>
    </row>
    <row r="448" s="2" customFormat="1" ht="21.75" customHeight="1">
      <c r="A448" s="41"/>
      <c r="B448" s="42"/>
      <c r="C448" s="252" t="s">
        <v>698</v>
      </c>
      <c r="D448" s="252" t="s">
        <v>195</v>
      </c>
      <c r="E448" s="253" t="s">
        <v>699</v>
      </c>
      <c r="F448" s="254" t="s">
        <v>700</v>
      </c>
      <c r="G448" s="255" t="s">
        <v>217</v>
      </c>
      <c r="H448" s="256">
        <v>7.4000000000000004</v>
      </c>
      <c r="I448" s="257"/>
      <c r="J448" s="258">
        <f>ROUND(I448*H448,2)</f>
        <v>0</v>
      </c>
      <c r="K448" s="254" t="s">
        <v>199</v>
      </c>
      <c r="L448" s="44"/>
      <c r="M448" s="259" t="s">
        <v>1</v>
      </c>
      <c r="N448" s="260" t="s">
        <v>43</v>
      </c>
      <c r="O448" s="94"/>
      <c r="P448" s="261">
        <f>O448*H448</f>
        <v>0</v>
      </c>
      <c r="Q448" s="261">
        <v>3.0000000000000001E-05</v>
      </c>
      <c r="R448" s="261">
        <f>Q448*H448</f>
        <v>0.00022200000000000003</v>
      </c>
      <c r="S448" s="261">
        <v>0.0030000000000000001</v>
      </c>
      <c r="T448" s="262">
        <f>S448*H448</f>
        <v>0.022200000000000001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63" t="s">
        <v>200</v>
      </c>
      <c r="AT448" s="263" t="s">
        <v>195</v>
      </c>
      <c r="AU448" s="263" t="s">
        <v>87</v>
      </c>
      <c r="AY448" s="18" t="s">
        <v>193</v>
      </c>
      <c r="BE448" s="154">
        <f>IF(N448="základní",J448,0)</f>
        <v>0</v>
      </c>
      <c r="BF448" s="154">
        <f>IF(N448="snížená",J448,0)</f>
        <v>0</v>
      </c>
      <c r="BG448" s="154">
        <f>IF(N448="zákl. přenesená",J448,0)</f>
        <v>0</v>
      </c>
      <c r="BH448" s="154">
        <f>IF(N448="sníž. přenesená",J448,0)</f>
        <v>0</v>
      </c>
      <c r="BI448" s="154">
        <f>IF(N448="nulová",J448,0)</f>
        <v>0</v>
      </c>
      <c r="BJ448" s="18" t="s">
        <v>85</v>
      </c>
      <c r="BK448" s="154">
        <f>ROUND(I448*H448,2)</f>
        <v>0</v>
      </c>
      <c r="BL448" s="18" t="s">
        <v>200</v>
      </c>
      <c r="BM448" s="263" t="s">
        <v>701</v>
      </c>
    </row>
    <row r="449" s="14" customFormat="1">
      <c r="A449" s="14"/>
      <c r="B449" s="275"/>
      <c r="C449" s="276"/>
      <c r="D449" s="266" t="s">
        <v>202</v>
      </c>
      <c r="E449" s="277" t="s">
        <v>1</v>
      </c>
      <c r="F449" s="278" t="s">
        <v>702</v>
      </c>
      <c r="G449" s="276"/>
      <c r="H449" s="279">
        <v>7.4000000000000004</v>
      </c>
      <c r="I449" s="280"/>
      <c r="J449" s="276"/>
      <c r="K449" s="276"/>
      <c r="L449" s="281"/>
      <c r="M449" s="282"/>
      <c r="N449" s="283"/>
      <c r="O449" s="283"/>
      <c r="P449" s="283"/>
      <c r="Q449" s="283"/>
      <c r="R449" s="283"/>
      <c r="S449" s="283"/>
      <c r="T449" s="28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85" t="s">
        <v>202</v>
      </c>
      <c r="AU449" s="285" t="s">
        <v>87</v>
      </c>
      <c r="AV449" s="14" t="s">
        <v>87</v>
      </c>
      <c r="AW449" s="14" t="s">
        <v>32</v>
      </c>
      <c r="AX449" s="14" t="s">
        <v>85</v>
      </c>
      <c r="AY449" s="285" t="s">
        <v>193</v>
      </c>
    </row>
    <row r="450" s="2" customFormat="1" ht="24.15" customHeight="1">
      <c r="A450" s="41"/>
      <c r="B450" s="42"/>
      <c r="C450" s="252" t="s">
        <v>703</v>
      </c>
      <c r="D450" s="252" t="s">
        <v>195</v>
      </c>
      <c r="E450" s="253" t="s">
        <v>704</v>
      </c>
      <c r="F450" s="254" t="s">
        <v>705</v>
      </c>
      <c r="G450" s="255" t="s">
        <v>217</v>
      </c>
      <c r="H450" s="256">
        <v>3.6000000000000001</v>
      </c>
      <c r="I450" s="257"/>
      <c r="J450" s="258">
        <f>ROUND(I450*H450,2)</f>
        <v>0</v>
      </c>
      <c r="K450" s="254" t="s">
        <v>199</v>
      </c>
      <c r="L450" s="44"/>
      <c r="M450" s="259" t="s">
        <v>1</v>
      </c>
      <c r="N450" s="260" t="s">
        <v>43</v>
      </c>
      <c r="O450" s="94"/>
      <c r="P450" s="261">
        <f>O450*H450</f>
        <v>0</v>
      </c>
      <c r="Q450" s="261">
        <v>0.00042999999999999999</v>
      </c>
      <c r="R450" s="261">
        <f>Q450*H450</f>
        <v>0.0015479999999999999</v>
      </c>
      <c r="S450" s="261">
        <v>0</v>
      </c>
      <c r="T450" s="262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63" t="s">
        <v>200</v>
      </c>
      <c r="AT450" s="263" t="s">
        <v>195</v>
      </c>
      <c r="AU450" s="263" t="s">
        <v>87</v>
      </c>
      <c r="AY450" s="18" t="s">
        <v>193</v>
      </c>
      <c r="BE450" s="154">
        <f>IF(N450="základní",J450,0)</f>
        <v>0</v>
      </c>
      <c r="BF450" s="154">
        <f>IF(N450="snížená",J450,0)</f>
        <v>0</v>
      </c>
      <c r="BG450" s="154">
        <f>IF(N450="zákl. přenesená",J450,0)</f>
        <v>0</v>
      </c>
      <c r="BH450" s="154">
        <f>IF(N450="sníž. přenesená",J450,0)</f>
        <v>0</v>
      </c>
      <c r="BI450" s="154">
        <f>IF(N450="nulová",J450,0)</f>
        <v>0</v>
      </c>
      <c r="BJ450" s="18" t="s">
        <v>85</v>
      </c>
      <c r="BK450" s="154">
        <f>ROUND(I450*H450,2)</f>
        <v>0</v>
      </c>
      <c r="BL450" s="18" t="s">
        <v>200</v>
      </c>
      <c r="BM450" s="263" t="s">
        <v>706</v>
      </c>
    </row>
    <row r="451" s="14" customFormat="1">
      <c r="A451" s="14"/>
      <c r="B451" s="275"/>
      <c r="C451" s="276"/>
      <c r="D451" s="266" t="s">
        <v>202</v>
      </c>
      <c r="E451" s="277" t="s">
        <v>1</v>
      </c>
      <c r="F451" s="278" t="s">
        <v>707</v>
      </c>
      <c r="G451" s="276"/>
      <c r="H451" s="279">
        <v>3.6000000000000001</v>
      </c>
      <c r="I451" s="280"/>
      <c r="J451" s="276"/>
      <c r="K451" s="276"/>
      <c r="L451" s="281"/>
      <c r="M451" s="282"/>
      <c r="N451" s="283"/>
      <c r="O451" s="283"/>
      <c r="P451" s="283"/>
      <c r="Q451" s="283"/>
      <c r="R451" s="283"/>
      <c r="S451" s="283"/>
      <c r="T451" s="28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85" t="s">
        <v>202</v>
      </c>
      <c r="AU451" s="285" t="s">
        <v>87</v>
      </c>
      <c r="AV451" s="14" t="s">
        <v>87</v>
      </c>
      <c r="AW451" s="14" t="s">
        <v>32</v>
      </c>
      <c r="AX451" s="14" t="s">
        <v>85</v>
      </c>
      <c r="AY451" s="285" t="s">
        <v>193</v>
      </c>
    </row>
    <row r="452" s="2" customFormat="1" ht="24.15" customHeight="1">
      <c r="A452" s="41"/>
      <c r="B452" s="42"/>
      <c r="C452" s="308" t="s">
        <v>708</v>
      </c>
      <c r="D452" s="308" t="s">
        <v>354</v>
      </c>
      <c r="E452" s="309" t="s">
        <v>709</v>
      </c>
      <c r="F452" s="310" t="s">
        <v>710</v>
      </c>
      <c r="G452" s="311" t="s">
        <v>250</v>
      </c>
      <c r="H452" s="312">
        <v>0.01</v>
      </c>
      <c r="I452" s="313"/>
      <c r="J452" s="314">
        <f>ROUND(I452*H452,2)</f>
        <v>0</v>
      </c>
      <c r="K452" s="310" t="s">
        <v>199</v>
      </c>
      <c r="L452" s="315"/>
      <c r="M452" s="316" t="s">
        <v>1</v>
      </c>
      <c r="N452" s="317" t="s">
        <v>43</v>
      </c>
      <c r="O452" s="94"/>
      <c r="P452" s="261">
        <f>O452*H452</f>
        <v>0</v>
      </c>
      <c r="Q452" s="261">
        <v>1</v>
      </c>
      <c r="R452" s="261">
        <f>Q452*H452</f>
        <v>0.01</v>
      </c>
      <c r="S452" s="261">
        <v>0</v>
      </c>
      <c r="T452" s="262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63" t="s">
        <v>242</v>
      </c>
      <c r="AT452" s="263" t="s">
        <v>354</v>
      </c>
      <c r="AU452" s="263" t="s">
        <v>87</v>
      </c>
      <c r="AY452" s="18" t="s">
        <v>193</v>
      </c>
      <c r="BE452" s="154">
        <f>IF(N452="základní",J452,0)</f>
        <v>0</v>
      </c>
      <c r="BF452" s="154">
        <f>IF(N452="snížená",J452,0)</f>
        <v>0</v>
      </c>
      <c r="BG452" s="154">
        <f>IF(N452="zákl. přenesená",J452,0)</f>
        <v>0</v>
      </c>
      <c r="BH452" s="154">
        <f>IF(N452="sníž. přenesená",J452,0)</f>
        <v>0</v>
      </c>
      <c r="BI452" s="154">
        <f>IF(N452="nulová",J452,0)</f>
        <v>0</v>
      </c>
      <c r="BJ452" s="18" t="s">
        <v>85</v>
      </c>
      <c r="BK452" s="154">
        <f>ROUND(I452*H452,2)</f>
        <v>0</v>
      </c>
      <c r="BL452" s="18" t="s">
        <v>200</v>
      </c>
      <c r="BM452" s="263" t="s">
        <v>711</v>
      </c>
    </row>
    <row r="453" s="14" customFormat="1">
      <c r="A453" s="14"/>
      <c r="B453" s="275"/>
      <c r="C453" s="276"/>
      <c r="D453" s="266" t="s">
        <v>202</v>
      </c>
      <c r="E453" s="277" t="s">
        <v>1</v>
      </c>
      <c r="F453" s="278" t="s">
        <v>712</v>
      </c>
      <c r="G453" s="276"/>
      <c r="H453" s="279">
        <v>0.0089999999999999993</v>
      </c>
      <c r="I453" s="280"/>
      <c r="J453" s="276"/>
      <c r="K453" s="276"/>
      <c r="L453" s="281"/>
      <c r="M453" s="282"/>
      <c r="N453" s="283"/>
      <c r="O453" s="283"/>
      <c r="P453" s="283"/>
      <c r="Q453" s="283"/>
      <c r="R453" s="283"/>
      <c r="S453" s="283"/>
      <c r="T453" s="28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85" t="s">
        <v>202</v>
      </c>
      <c r="AU453" s="285" t="s">
        <v>87</v>
      </c>
      <c r="AV453" s="14" t="s">
        <v>87</v>
      </c>
      <c r="AW453" s="14" t="s">
        <v>32</v>
      </c>
      <c r="AX453" s="14" t="s">
        <v>85</v>
      </c>
      <c r="AY453" s="285" t="s">
        <v>193</v>
      </c>
    </row>
    <row r="454" s="14" customFormat="1">
      <c r="A454" s="14"/>
      <c r="B454" s="275"/>
      <c r="C454" s="276"/>
      <c r="D454" s="266" t="s">
        <v>202</v>
      </c>
      <c r="E454" s="276"/>
      <c r="F454" s="278" t="s">
        <v>713</v>
      </c>
      <c r="G454" s="276"/>
      <c r="H454" s="279">
        <v>0.01</v>
      </c>
      <c r="I454" s="280"/>
      <c r="J454" s="276"/>
      <c r="K454" s="276"/>
      <c r="L454" s="281"/>
      <c r="M454" s="282"/>
      <c r="N454" s="283"/>
      <c r="O454" s="283"/>
      <c r="P454" s="283"/>
      <c r="Q454" s="283"/>
      <c r="R454" s="283"/>
      <c r="S454" s="283"/>
      <c r="T454" s="28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85" t="s">
        <v>202</v>
      </c>
      <c r="AU454" s="285" t="s">
        <v>87</v>
      </c>
      <c r="AV454" s="14" t="s">
        <v>87</v>
      </c>
      <c r="AW454" s="14" t="s">
        <v>4</v>
      </c>
      <c r="AX454" s="14" t="s">
        <v>85</v>
      </c>
      <c r="AY454" s="285" t="s">
        <v>193</v>
      </c>
    </row>
    <row r="455" s="2" customFormat="1" ht="24.15" customHeight="1">
      <c r="A455" s="41"/>
      <c r="B455" s="42"/>
      <c r="C455" s="252" t="s">
        <v>714</v>
      </c>
      <c r="D455" s="252" t="s">
        <v>195</v>
      </c>
      <c r="E455" s="253" t="s">
        <v>715</v>
      </c>
      <c r="F455" s="254" t="s">
        <v>716</v>
      </c>
      <c r="G455" s="255" t="s">
        <v>217</v>
      </c>
      <c r="H455" s="256">
        <v>3.6000000000000001</v>
      </c>
      <c r="I455" s="257"/>
      <c r="J455" s="258">
        <f>ROUND(I455*H455,2)</f>
        <v>0</v>
      </c>
      <c r="K455" s="254" t="s">
        <v>199</v>
      </c>
      <c r="L455" s="44"/>
      <c r="M455" s="259" t="s">
        <v>1</v>
      </c>
      <c r="N455" s="260" t="s">
        <v>43</v>
      </c>
      <c r="O455" s="94"/>
      <c r="P455" s="261">
        <f>O455*H455</f>
        <v>0</v>
      </c>
      <c r="Q455" s="261">
        <v>0</v>
      </c>
      <c r="R455" s="261">
        <f>Q455*H455</f>
        <v>0</v>
      </c>
      <c r="S455" s="261">
        <v>0</v>
      </c>
      <c r="T455" s="262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63" t="s">
        <v>200</v>
      </c>
      <c r="AT455" s="263" t="s">
        <v>195</v>
      </c>
      <c r="AU455" s="263" t="s">
        <v>87</v>
      </c>
      <c r="AY455" s="18" t="s">
        <v>193</v>
      </c>
      <c r="BE455" s="154">
        <f>IF(N455="základní",J455,0)</f>
        <v>0</v>
      </c>
      <c r="BF455" s="154">
        <f>IF(N455="snížená",J455,0)</f>
        <v>0</v>
      </c>
      <c r="BG455" s="154">
        <f>IF(N455="zákl. přenesená",J455,0)</f>
        <v>0</v>
      </c>
      <c r="BH455" s="154">
        <f>IF(N455="sníž. přenesená",J455,0)</f>
        <v>0</v>
      </c>
      <c r="BI455" s="154">
        <f>IF(N455="nulová",J455,0)</f>
        <v>0</v>
      </c>
      <c r="BJ455" s="18" t="s">
        <v>85</v>
      </c>
      <c r="BK455" s="154">
        <f>ROUND(I455*H455,2)</f>
        <v>0</v>
      </c>
      <c r="BL455" s="18" t="s">
        <v>200</v>
      </c>
      <c r="BM455" s="263" t="s">
        <v>717</v>
      </c>
    </row>
    <row r="456" s="2" customFormat="1" ht="24.15" customHeight="1">
      <c r="A456" s="41"/>
      <c r="B456" s="42"/>
      <c r="C456" s="252" t="s">
        <v>718</v>
      </c>
      <c r="D456" s="252" t="s">
        <v>195</v>
      </c>
      <c r="E456" s="253" t="s">
        <v>719</v>
      </c>
      <c r="F456" s="254" t="s">
        <v>720</v>
      </c>
      <c r="G456" s="255" t="s">
        <v>198</v>
      </c>
      <c r="H456" s="256">
        <v>157.84999999999999</v>
      </c>
      <c r="I456" s="257"/>
      <c r="J456" s="258">
        <f>ROUND(I456*H456,2)</f>
        <v>0</v>
      </c>
      <c r="K456" s="254" t="s">
        <v>199</v>
      </c>
      <c r="L456" s="44"/>
      <c r="M456" s="259" t="s">
        <v>1</v>
      </c>
      <c r="N456" s="260" t="s">
        <v>43</v>
      </c>
      <c r="O456" s="94"/>
      <c r="P456" s="261">
        <f>O456*H456</f>
        <v>0</v>
      </c>
      <c r="Q456" s="261">
        <v>0</v>
      </c>
      <c r="R456" s="261">
        <f>Q456*H456</f>
        <v>0</v>
      </c>
      <c r="S456" s="261">
        <v>0</v>
      </c>
      <c r="T456" s="262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63" t="s">
        <v>200</v>
      </c>
      <c r="AT456" s="263" t="s">
        <v>195</v>
      </c>
      <c r="AU456" s="263" t="s">
        <v>87</v>
      </c>
      <c r="AY456" s="18" t="s">
        <v>193</v>
      </c>
      <c r="BE456" s="154">
        <f>IF(N456="základní",J456,0)</f>
        <v>0</v>
      </c>
      <c r="BF456" s="154">
        <f>IF(N456="snížená",J456,0)</f>
        <v>0</v>
      </c>
      <c r="BG456" s="154">
        <f>IF(N456="zákl. přenesená",J456,0)</f>
        <v>0</v>
      </c>
      <c r="BH456" s="154">
        <f>IF(N456="sníž. přenesená",J456,0)</f>
        <v>0</v>
      </c>
      <c r="BI456" s="154">
        <f>IF(N456="nulová",J456,0)</f>
        <v>0</v>
      </c>
      <c r="BJ456" s="18" t="s">
        <v>85</v>
      </c>
      <c r="BK456" s="154">
        <f>ROUND(I456*H456,2)</f>
        <v>0</v>
      </c>
      <c r="BL456" s="18" t="s">
        <v>200</v>
      </c>
      <c r="BM456" s="263" t="s">
        <v>721</v>
      </c>
    </row>
    <row r="457" s="12" customFormat="1" ht="22.8" customHeight="1">
      <c r="A457" s="12"/>
      <c r="B457" s="237"/>
      <c r="C457" s="238"/>
      <c r="D457" s="239" t="s">
        <v>77</v>
      </c>
      <c r="E457" s="250" t="s">
        <v>722</v>
      </c>
      <c r="F457" s="250" t="s">
        <v>723</v>
      </c>
      <c r="G457" s="238"/>
      <c r="H457" s="238"/>
      <c r="I457" s="241"/>
      <c r="J457" s="251">
        <f>BK457</f>
        <v>0</v>
      </c>
      <c r="K457" s="238"/>
      <c r="L457" s="242"/>
      <c r="M457" s="243"/>
      <c r="N457" s="244"/>
      <c r="O457" s="244"/>
      <c r="P457" s="245">
        <f>SUM(P458:P462)</f>
        <v>0</v>
      </c>
      <c r="Q457" s="244"/>
      <c r="R457" s="245">
        <f>SUM(R458:R462)</f>
        <v>0</v>
      </c>
      <c r="S457" s="244"/>
      <c r="T457" s="246">
        <f>SUM(T458:T462)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47" t="s">
        <v>85</v>
      </c>
      <c r="AT457" s="248" t="s">
        <v>77</v>
      </c>
      <c r="AU457" s="248" t="s">
        <v>85</v>
      </c>
      <c r="AY457" s="247" t="s">
        <v>193</v>
      </c>
      <c r="BK457" s="249">
        <f>SUM(BK458:BK462)</f>
        <v>0</v>
      </c>
    </row>
    <row r="458" s="2" customFormat="1" ht="33" customHeight="1">
      <c r="A458" s="41"/>
      <c r="B458" s="42"/>
      <c r="C458" s="252" t="s">
        <v>724</v>
      </c>
      <c r="D458" s="252" t="s">
        <v>195</v>
      </c>
      <c r="E458" s="253" t="s">
        <v>725</v>
      </c>
      <c r="F458" s="254" t="s">
        <v>726</v>
      </c>
      <c r="G458" s="255" t="s">
        <v>250</v>
      </c>
      <c r="H458" s="256">
        <v>51.633000000000003</v>
      </c>
      <c r="I458" s="257"/>
      <c r="J458" s="258">
        <f>ROUND(I458*H458,2)</f>
        <v>0</v>
      </c>
      <c r="K458" s="254" t="s">
        <v>199</v>
      </c>
      <c r="L458" s="44"/>
      <c r="M458" s="259" t="s">
        <v>1</v>
      </c>
      <c r="N458" s="260" t="s">
        <v>43</v>
      </c>
      <c r="O458" s="94"/>
      <c r="P458" s="261">
        <f>O458*H458</f>
        <v>0</v>
      </c>
      <c r="Q458" s="261">
        <v>0</v>
      </c>
      <c r="R458" s="261">
        <f>Q458*H458</f>
        <v>0</v>
      </c>
      <c r="S458" s="261">
        <v>0</v>
      </c>
      <c r="T458" s="262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63" t="s">
        <v>200</v>
      </c>
      <c r="AT458" s="263" t="s">
        <v>195</v>
      </c>
      <c r="AU458" s="263" t="s">
        <v>87</v>
      </c>
      <c r="AY458" s="18" t="s">
        <v>193</v>
      </c>
      <c r="BE458" s="154">
        <f>IF(N458="základní",J458,0)</f>
        <v>0</v>
      </c>
      <c r="BF458" s="154">
        <f>IF(N458="snížená",J458,0)</f>
        <v>0</v>
      </c>
      <c r="BG458" s="154">
        <f>IF(N458="zákl. přenesená",J458,0)</f>
        <v>0</v>
      </c>
      <c r="BH458" s="154">
        <f>IF(N458="sníž. přenesená",J458,0)</f>
        <v>0</v>
      </c>
      <c r="BI458" s="154">
        <f>IF(N458="nulová",J458,0)</f>
        <v>0</v>
      </c>
      <c r="BJ458" s="18" t="s">
        <v>85</v>
      </c>
      <c r="BK458" s="154">
        <f>ROUND(I458*H458,2)</f>
        <v>0</v>
      </c>
      <c r="BL458" s="18" t="s">
        <v>200</v>
      </c>
      <c r="BM458" s="263" t="s">
        <v>727</v>
      </c>
    </row>
    <row r="459" s="2" customFormat="1" ht="24.15" customHeight="1">
      <c r="A459" s="41"/>
      <c r="B459" s="42"/>
      <c r="C459" s="252" t="s">
        <v>728</v>
      </c>
      <c r="D459" s="252" t="s">
        <v>195</v>
      </c>
      <c r="E459" s="253" t="s">
        <v>729</v>
      </c>
      <c r="F459" s="254" t="s">
        <v>730</v>
      </c>
      <c r="G459" s="255" t="s">
        <v>250</v>
      </c>
      <c r="H459" s="256">
        <v>51.633000000000003</v>
      </c>
      <c r="I459" s="257"/>
      <c r="J459" s="258">
        <f>ROUND(I459*H459,2)</f>
        <v>0</v>
      </c>
      <c r="K459" s="254" t="s">
        <v>199</v>
      </c>
      <c r="L459" s="44"/>
      <c r="M459" s="259" t="s">
        <v>1</v>
      </c>
      <c r="N459" s="260" t="s">
        <v>43</v>
      </c>
      <c r="O459" s="94"/>
      <c r="P459" s="261">
        <f>O459*H459</f>
        <v>0</v>
      </c>
      <c r="Q459" s="261">
        <v>0</v>
      </c>
      <c r="R459" s="261">
        <f>Q459*H459</f>
        <v>0</v>
      </c>
      <c r="S459" s="261">
        <v>0</v>
      </c>
      <c r="T459" s="262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63" t="s">
        <v>200</v>
      </c>
      <c r="AT459" s="263" t="s">
        <v>195</v>
      </c>
      <c r="AU459" s="263" t="s">
        <v>87</v>
      </c>
      <c r="AY459" s="18" t="s">
        <v>193</v>
      </c>
      <c r="BE459" s="154">
        <f>IF(N459="základní",J459,0)</f>
        <v>0</v>
      </c>
      <c r="BF459" s="154">
        <f>IF(N459="snížená",J459,0)</f>
        <v>0</v>
      </c>
      <c r="BG459" s="154">
        <f>IF(N459="zákl. přenesená",J459,0)</f>
        <v>0</v>
      </c>
      <c r="BH459" s="154">
        <f>IF(N459="sníž. přenesená",J459,0)</f>
        <v>0</v>
      </c>
      <c r="BI459" s="154">
        <f>IF(N459="nulová",J459,0)</f>
        <v>0</v>
      </c>
      <c r="BJ459" s="18" t="s">
        <v>85</v>
      </c>
      <c r="BK459" s="154">
        <f>ROUND(I459*H459,2)</f>
        <v>0</v>
      </c>
      <c r="BL459" s="18" t="s">
        <v>200</v>
      </c>
      <c r="BM459" s="263" t="s">
        <v>731</v>
      </c>
    </row>
    <row r="460" s="2" customFormat="1" ht="24.15" customHeight="1">
      <c r="A460" s="41"/>
      <c r="B460" s="42"/>
      <c r="C460" s="252" t="s">
        <v>732</v>
      </c>
      <c r="D460" s="252" t="s">
        <v>195</v>
      </c>
      <c r="E460" s="253" t="s">
        <v>733</v>
      </c>
      <c r="F460" s="254" t="s">
        <v>734</v>
      </c>
      <c r="G460" s="255" t="s">
        <v>250</v>
      </c>
      <c r="H460" s="256">
        <v>722.86199999999997</v>
      </c>
      <c r="I460" s="257"/>
      <c r="J460" s="258">
        <f>ROUND(I460*H460,2)</f>
        <v>0</v>
      </c>
      <c r="K460" s="254" t="s">
        <v>199</v>
      </c>
      <c r="L460" s="44"/>
      <c r="M460" s="259" t="s">
        <v>1</v>
      </c>
      <c r="N460" s="260" t="s">
        <v>43</v>
      </c>
      <c r="O460" s="94"/>
      <c r="P460" s="261">
        <f>O460*H460</f>
        <v>0</v>
      </c>
      <c r="Q460" s="261">
        <v>0</v>
      </c>
      <c r="R460" s="261">
        <f>Q460*H460</f>
        <v>0</v>
      </c>
      <c r="S460" s="261">
        <v>0</v>
      </c>
      <c r="T460" s="262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63" t="s">
        <v>200</v>
      </c>
      <c r="AT460" s="263" t="s">
        <v>195</v>
      </c>
      <c r="AU460" s="263" t="s">
        <v>87</v>
      </c>
      <c r="AY460" s="18" t="s">
        <v>193</v>
      </c>
      <c r="BE460" s="154">
        <f>IF(N460="základní",J460,0)</f>
        <v>0</v>
      </c>
      <c r="BF460" s="154">
        <f>IF(N460="snížená",J460,0)</f>
        <v>0</v>
      </c>
      <c r="BG460" s="154">
        <f>IF(N460="zákl. přenesená",J460,0)</f>
        <v>0</v>
      </c>
      <c r="BH460" s="154">
        <f>IF(N460="sníž. přenesená",J460,0)</f>
        <v>0</v>
      </c>
      <c r="BI460" s="154">
        <f>IF(N460="nulová",J460,0)</f>
        <v>0</v>
      </c>
      <c r="BJ460" s="18" t="s">
        <v>85</v>
      </c>
      <c r="BK460" s="154">
        <f>ROUND(I460*H460,2)</f>
        <v>0</v>
      </c>
      <c r="BL460" s="18" t="s">
        <v>200</v>
      </c>
      <c r="BM460" s="263" t="s">
        <v>735</v>
      </c>
    </row>
    <row r="461" s="14" customFormat="1">
      <c r="A461" s="14"/>
      <c r="B461" s="275"/>
      <c r="C461" s="276"/>
      <c r="D461" s="266" t="s">
        <v>202</v>
      </c>
      <c r="E461" s="276"/>
      <c r="F461" s="278" t="s">
        <v>736</v>
      </c>
      <c r="G461" s="276"/>
      <c r="H461" s="279">
        <v>722.86199999999997</v>
      </c>
      <c r="I461" s="280"/>
      <c r="J461" s="276"/>
      <c r="K461" s="276"/>
      <c r="L461" s="281"/>
      <c r="M461" s="282"/>
      <c r="N461" s="283"/>
      <c r="O461" s="283"/>
      <c r="P461" s="283"/>
      <c r="Q461" s="283"/>
      <c r="R461" s="283"/>
      <c r="S461" s="283"/>
      <c r="T461" s="28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85" t="s">
        <v>202</v>
      </c>
      <c r="AU461" s="285" t="s">
        <v>87</v>
      </c>
      <c r="AV461" s="14" t="s">
        <v>87</v>
      </c>
      <c r="AW461" s="14" t="s">
        <v>4</v>
      </c>
      <c r="AX461" s="14" t="s">
        <v>85</v>
      </c>
      <c r="AY461" s="285" t="s">
        <v>193</v>
      </c>
    </row>
    <row r="462" s="2" customFormat="1" ht="44.25" customHeight="1">
      <c r="A462" s="41"/>
      <c r="B462" s="42"/>
      <c r="C462" s="252" t="s">
        <v>737</v>
      </c>
      <c r="D462" s="252" t="s">
        <v>195</v>
      </c>
      <c r="E462" s="253" t="s">
        <v>738</v>
      </c>
      <c r="F462" s="254" t="s">
        <v>739</v>
      </c>
      <c r="G462" s="255" t="s">
        <v>250</v>
      </c>
      <c r="H462" s="256">
        <v>51.633000000000003</v>
      </c>
      <c r="I462" s="257"/>
      <c r="J462" s="258">
        <f>ROUND(I462*H462,2)</f>
        <v>0</v>
      </c>
      <c r="K462" s="254" t="s">
        <v>199</v>
      </c>
      <c r="L462" s="44"/>
      <c r="M462" s="259" t="s">
        <v>1</v>
      </c>
      <c r="N462" s="260" t="s">
        <v>43</v>
      </c>
      <c r="O462" s="94"/>
      <c r="P462" s="261">
        <f>O462*H462</f>
        <v>0</v>
      </c>
      <c r="Q462" s="261">
        <v>0</v>
      </c>
      <c r="R462" s="261">
        <f>Q462*H462</f>
        <v>0</v>
      </c>
      <c r="S462" s="261">
        <v>0</v>
      </c>
      <c r="T462" s="262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63" t="s">
        <v>200</v>
      </c>
      <c r="AT462" s="263" t="s">
        <v>195</v>
      </c>
      <c r="AU462" s="263" t="s">
        <v>87</v>
      </c>
      <c r="AY462" s="18" t="s">
        <v>193</v>
      </c>
      <c r="BE462" s="154">
        <f>IF(N462="základní",J462,0)</f>
        <v>0</v>
      </c>
      <c r="BF462" s="154">
        <f>IF(N462="snížená",J462,0)</f>
        <v>0</v>
      </c>
      <c r="BG462" s="154">
        <f>IF(N462="zákl. přenesená",J462,0)</f>
        <v>0</v>
      </c>
      <c r="BH462" s="154">
        <f>IF(N462="sníž. přenesená",J462,0)</f>
        <v>0</v>
      </c>
      <c r="BI462" s="154">
        <f>IF(N462="nulová",J462,0)</f>
        <v>0</v>
      </c>
      <c r="BJ462" s="18" t="s">
        <v>85</v>
      </c>
      <c r="BK462" s="154">
        <f>ROUND(I462*H462,2)</f>
        <v>0</v>
      </c>
      <c r="BL462" s="18" t="s">
        <v>200</v>
      </c>
      <c r="BM462" s="263" t="s">
        <v>740</v>
      </c>
    </row>
    <row r="463" s="12" customFormat="1" ht="22.8" customHeight="1">
      <c r="A463" s="12"/>
      <c r="B463" s="237"/>
      <c r="C463" s="238"/>
      <c r="D463" s="239" t="s">
        <v>77</v>
      </c>
      <c r="E463" s="250" t="s">
        <v>741</v>
      </c>
      <c r="F463" s="250" t="s">
        <v>742</v>
      </c>
      <c r="G463" s="238"/>
      <c r="H463" s="238"/>
      <c r="I463" s="241"/>
      <c r="J463" s="251">
        <f>BK463</f>
        <v>0</v>
      </c>
      <c r="K463" s="238"/>
      <c r="L463" s="242"/>
      <c r="M463" s="243"/>
      <c r="N463" s="244"/>
      <c r="O463" s="244"/>
      <c r="P463" s="245">
        <f>P464</f>
        <v>0</v>
      </c>
      <c r="Q463" s="244"/>
      <c r="R463" s="245">
        <f>R464</f>
        <v>0</v>
      </c>
      <c r="S463" s="244"/>
      <c r="T463" s="246">
        <f>T464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47" t="s">
        <v>85</v>
      </c>
      <c r="AT463" s="248" t="s">
        <v>77</v>
      </c>
      <c r="AU463" s="248" t="s">
        <v>85</v>
      </c>
      <c r="AY463" s="247" t="s">
        <v>193</v>
      </c>
      <c r="BK463" s="249">
        <f>BK464</f>
        <v>0</v>
      </c>
    </row>
    <row r="464" s="2" customFormat="1" ht="24.15" customHeight="1">
      <c r="A464" s="41"/>
      <c r="B464" s="42"/>
      <c r="C464" s="252" t="s">
        <v>743</v>
      </c>
      <c r="D464" s="252" t="s">
        <v>195</v>
      </c>
      <c r="E464" s="253" t="s">
        <v>744</v>
      </c>
      <c r="F464" s="254" t="s">
        <v>745</v>
      </c>
      <c r="G464" s="255" t="s">
        <v>250</v>
      </c>
      <c r="H464" s="256">
        <v>150.53800000000001</v>
      </c>
      <c r="I464" s="257"/>
      <c r="J464" s="258">
        <f>ROUND(I464*H464,2)</f>
        <v>0</v>
      </c>
      <c r="K464" s="254" t="s">
        <v>199</v>
      </c>
      <c r="L464" s="44"/>
      <c r="M464" s="259" t="s">
        <v>1</v>
      </c>
      <c r="N464" s="260" t="s">
        <v>43</v>
      </c>
      <c r="O464" s="94"/>
      <c r="P464" s="261">
        <f>O464*H464</f>
        <v>0</v>
      </c>
      <c r="Q464" s="261">
        <v>0</v>
      </c>
      <c r="R464" s="261">
        <f>Q464*H464</f>
        <v>0</v>
      </c>
      <c r="S464" s="261">
        <v>0</v>
      </c>
      <c r="T464" s="262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63" t="s">
        <v>200</v>
      </c>
      <c r="AT464" s="263" t="s">
        <v>195</v>
      </c>
      <c r="AU464" s="263" t="s">
        <v>87</v>
      </c>
      <c r="AY464" s="18" t="s">
        <v>193</v>
      </c>
      <c r="BE464" s="154">
        <f>IF(N464="základní",J464,0)</f>
        <v>0</v>
      </c>
      <c r="BF464" s="154">
        <f>IF(N464="snížená",J464,0)</f>
        <v>0</v>
      </c>
      <c r="BG464" s="154">
        <f>IF(N464="zákl. přenesená",J464,0)</f>
        <v>0</v>
      </c>
      <c r="BH464" s="154">
        <f>IF(N464="sníž. přenesená",J464,0)</f>
        <v>0</v>
      </c>
      <c r="BI464" s="154">
        <f>IF(N464="nulová",J464,0)</f>
        <v>0</v>
      </c>
      <c r="BJ464" s="18" t="s">
        <v>85</v>
      </c>
      <c r="BK464" s="154">
        <f>ROUND(I464*H464,2)</f>
        <v>0</v>
      </c>
      <c r="BL464" s="18" t="s">
        <v>200</v>
      </c>
      <c r="BM464" s="263" t="s">
        <v>746</v>
      </c>
    </row>
    <row r="465" s="12" customFormat="1" ht="25.92" customHeight="1">
      <c r="A465" s="12"/>
      <c r="B465" s="237"/>
      <c r="C465" s="238"/>
      <c r="D465" s="239" t="s">
        <v>77</v>
      </c>
      <c r="E465" s="240" t="s">
        <v>747</v>
      </c>
      <c r="F465" s="240" t="s">
        <v>748</v>
      </c>
      <c r="G465" s="238"/>
      <c r="H465" s="238"/>
      <c r="I465" s="241"/>
      <c r="J465" s="217">
        <f>BK465</f>
        <v>0</v>
      </c>
      <c r="K465" s="238"/>
      <c r="L465" s="242"/>
      <c r="M465" s="243"/>
      <c r="N465" s="244"/>
      <c r="O465" s="244"/>
      <c r="P465" s="245">
        <f>P466+P494+P550+P577+P583+P587+P593+P614+P628+P648+P664+P692+P711+P726+P736</f>
        <v>0</v>
      </c>
      <c r="Q465" s="244"/>
      <c r="R465" s="245">
        <f>R466+R494+R550+R577+R583+R587+R593+R614+R628+R648+R664+R692+R711+R726+R736</f>
        <v>26.150154630000003</v>
      </c>
      <c r="S465" s="244"/>
      <c r="T465" s="246">
        <f>T466+T494+T550+T577+T583+T587+T593+T614+T628+T648+T664+T692+T711+T726+T736</f>
        <v>0.038013999999999999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47" t="s">
        <v>87</v>
      </c>
      <c r="AT465" s="248" t="s">
        <v>77</v>
      </c>
      <c r="AU465" s="248" t="s">
        <v>78</v>
      </c>
      <c r="AY465" s="247" t="s">
        <v>193</v>
      </c>
      <c r="BK465" s="249">
        <f>BK466+BK494+BK550+BK577+BK583+BK587+BK593+BK614+BK628+BK648+BK664+BK692+BK711+BK726+BK736</f>
        <v>0</v>
      </c>
    </row>
    <row r="466" s="12" customFormat="1" ht="22.8" customHeight="1">
      <c r="A466" s="12"/>
      <c r="B466" s="237"/>
      <c r="C466" s="238"/>
      <c r="D466" s="239" t="s">
        <v>77</v>
      </c>
      <c r="E466" s="250" t="s">
        <v>749</v>
      </c>
      <c r="F466" s="250" t="s">
        <v>750</v>
      </c>
      <c r="G466" s="238"/>
      <c r="H466" s="238"/>
      <c r="I466" s="241"/>
      <c r="J466" s="251">
        <f>BK466</f>
        <v>0</v>
      </c>
      <c r="K466" s="238"/>
      <c r="L466" s="242"/>
      <c r="M466" s="243"/>
      <c r="N466" s="244"/>
      <c r="O466" s="244"/>
      <c r="P466" s="245">
        <f>SUM(P467:P493)</f>
        <v>0</v>
      </c>
      <c r="Q466" s="244"/>
      <c r="R466" s="245">
        <f>SUM(R467:R493)</f>
        <v>0.47967940000000003</v>
      </c>
      <c r="S466" s="244"/>
      <c r="T466" s="246">
        <f>SUM(T467:T493)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47" t="s">
        <v>87</v>
      </c>
      <c r="AT466" s="248" t="s">
        <v>77</v>
      </c>
      <c r="AU466" s="248" t="s">
        <v>85</v>
      </c>
      <c r="AY466" s="247" t="s">
        <v>193</v>
      </c>
      <c r="BK466" s="249">
        <f>SUM(BK467:BK493)</f>
        <v>0</v>
      </c>
    </row>
    <row r="467" s="2" customFormat="1" ht="24.15" customHeight="1">
      <c r="A467" s="41"/>
      <c r="B467" s="42"/>
      <c r="C467" s="252" t="s">
        <v>751</v>
      </c>
      <c r="D467" s="252" t="s">
        <v>195</v>
      </c>
      <c r="E467" s="253" t="s">
        <v>752</v>
      </c>
      <c r="F467" s="254" t="s">
        <v>753</v>
      </c>
      <c r="G467" s="255" t="s">
        <v>198</v>
      </c>
      <c r="H467" s="256">
        <v>48.75</v>
      </c>
      <c r="I467" s="257"/>
      <c r="J467" s="258">
        <f>ROUND(I467*H467,2)</f>
        <v>0</v>
      </c>
      <c r="K467" s="254" t="s">
        <v>199</v>
      </c>
      <c r="L467" s="44"/>
      <c r="M467" s="259" t="s">
        <v>1</v>
      </c>
      <c r="N467" s="260" t="s">
        <v>43</v>
      </c>
      <c r="O467" s="94"/>
      <c r="P467" s="261">
        <f>O467*H467</f>
        <v>0</v>
      </c>
      <c r="Q467" s="261">
        <v>0</v>
      </c>
      <c r="R467" s="261">
        <f>Q467*H467</f>
        <v>0</v>
      </c>
      <c r="S467" s="261">
        <v>0</v>
      </c>
      <c r="T467" s="262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63" t="s">
        <v>284</v>
      </c>
      <c r="AT467" s="263" t="s">
        <v>195</v>
      </c>
      <c r="AU467" s="263" t="s">
        <v>87</v>
      </c>
      <c r="AY467" s="18" t="s">
        <v>193</v>
      </c>
      <c r="BE467" s="154">
        <f>IF(N467="základní",J467,0)</f>
        <v>0</v>
      </c>
      <c r="BF467" s="154">
        <f>IF(N467="snížená",J467,0)</f>
        <v>0</v>
      </c>
      <c r="BG467" s="154">
        <f>IF(N467="zákl. přenesená",J467,0)</f>
        <v>0</v>
      </c>
      <c r="BH467" s="154">
        <f>IF(N467="sníž. přenesená",J467,0)</f>
        <v>0</v>
      </c>
      <c r="BI467" s="154">
        <f>IF(N467="nulová",J467,0)</f>
        <v>0</v>
      </c>
      <c r="BJ467" s="18" t="s">
        <v>85</v>
      </c>
      <c r="BK467" s="154">
        <f>ROUND(I467*H467,2)</f>
        <v>0</v>
      </c>
      <c r="BL467" s="18" t="s">
        <v>284</v>
      </c>
      <c r="BM467" s="263" t="s">
        <v>754</v>
      </c>
    </row>
    <row r="468" s="14" customFormat="1">
      <c r="A468" s="14"/>
      <c r="B468" s="275"/>
      <c r="C468" s="276"/>
      <c r="D468" s="266" t="s">
        <v>202</v>
      </c>
      <c r="E468" s="277" t="s">
        <v>1</v>
      </c>
      <c r="F468" s="278" t="s">
        <v>755</v>
      </c>
      <c r="G468" s="276"/>
      <c r="H468" s="279">
        <v>48.75</v>
      </c>
      <c r="I468" s="280"/>
      <c r="J468" s="276"/>
      <c r="K468" s="276"/>
      <c r="L468" s="281"/>
      <c r="M468" s="282"/>
      <c r="N468" s="283"/>
      <c r="O468" s="283"/>
      <c r="P468" s="283"/>
      <c r="Q468" s="283"/>
      <c r="R468" s="283"/>
      <c r="S468" s="283"/>
      <c r="T468" s="28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85" t="s">
        <v>202</v>
      </c>
      <c r="AU468" s="285" t="s">
        <v>87</v>
      </c>
      <c r="AV468" s="14" t="s">
        <v>87</v>
      </c>
      <c r="AW468" s="14" t="s">
        <v>32</v>
      </c>
      <c r="AX468" s="14" t="s">
        <v>85</v>
      </c>
      <c r="AY468" s="285" t="s">
        <v>193</v>
      </c>
    </row>
    <row r="469" s="2" customFormat="1" ht="16.5" customHeight="1">
      <c r="A469" s="41"/>
      <c r="B469" s="42"/>
      <c r="C469" s="308" t="s">
        <v>756</v>
      </c>
      <c r="D469" s="308" t="s">
        <v>354</v>
      </c>
      <c r="E469" s="309" t="s">
        <v>757</v>
      </c>
      <c r="F469" s="310" t="s">
        <v>758</v>
      </c>
      <c r="G469" s="311" t="s">
        <v>250</v>
      </c>
      <c r="H469" s="312">
        <v>0.014999999999999999</v>
      </c>
      <c r="I469" s="313"/>
      <c r="J469" s="314">
        <f>ROUND(I469*H469,2)</f>
        <v>0</v>
      </c>
      <c r="K469" s="310" t="s">
        <v>199</v>
      </c>
      <c r="L469" s="315"/>
      <c r="M469" s="316" t="s">
        <v>1</v>
      </c>
      <c r="N469" s="317" t="s">
        <v>43</v>
      </c>
      <c r="O469" s="94"/>
      <c r="P469" s="261">
        <f>O469*H469</f>
        <v>0</v>
      </c>
      <c r="Q469" s="261">
        <v>1</v>
      </c>
      <c r="R469" s="261">
        <f>Q469*H469</f>
        <v>0.014999999999999999</v>
      </c>
      <c r="S469" s="261">
        <v>0</v>
      </c>
      <c r="T469" s="262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63" t="s">
        <v>384</v>
      </c>
      <c r="AT469" s="263" t="s">
        <v>354</v>
      </c>
      <c r="AU469" s="263" t="s">
        <v>87</v>
      </c>
      <c r="AY469" s="18" t="s">
        <v>193</v>
      </c>
      <c r="BE469" s="154">
        <f>IF(N469="základní",J469,0)</f>
        <v>0</v>
      </c>
      <c r="BF469" s="154">
        <f>IF(N469="snížená",J469,0)</f>
        <v>0</v>
      </c>
      <c r="BG469" s="154">
        <f>IF(N469="zákl. přenesená",J469,0)</f>
        <v>0</v>
      </c>
      <c r="BH469" s="154">
        <f>IF(N469="sníž. přenesená",J469,0)</f>
        <v>0</v>
      </c>
      <c r="BI469" s="154">
        <f>IF(N469="nulová",J469,0)</f>
        <v>0</v>
      </c>
      <c r="BJ469" s="18" t="s">
        <v>85</v>
      </c>
      <c r="BK469" s="154">
        <f>ROUND(I469*H469,2)</f>
        <v>0</v>
      </c>
      <c r="BL469" s="18" t="s">
        <v>284</v>
      </c>
      <c r="BM469" s="263" t="s">
        <v>759</v>
      </c>
    </row>
    <row r="470" s="14" customFormat="1">
      <c r="A470" s="14"/>
      <c r="B470" s="275"/>
      <c r="C470" s="276"/>
      <c r="D470" s="266" t="s">
        <v>202</v>
      </c>
      <c r="E470" s="276"/>
      <c r="F470" s="278" t="s">
        <v>760</v>
      </c>
      <c r="G470" s="276"/>
      <c r="H470" s="279">
        <v>0.014999999999999999</v>
      </c>
      <c r="I470" s="280"/>
      <c r="J470" s="276"/>
      <c r="K470" s="276"/>
      <c r="L470" s="281"/>
      <c r="M470" s="282"/>
      <c r="N470" s="283"/>
      <c r="O470" s="283"/>
      <c r="P470" s="283"/>
      <c r="Q470" s="283"/>
      <c r="R470" s="283"/>
      <c r="S470" s="283"/>
      <c r="T470" s="28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85" t="s">
        <v>202</v>
      </c>
      <c r="AU470" s="285" t="s">
        <v>87</v>
      </c>
      <c r="AV470" s="14" t="s">
        <v>87</v>
      </c>
      <c r="AW470" s="14" t="s">
        <v>4</v>
      </c>
      <c r="AX470" s="14" t="s">
        <v>85</v>
      </c>
      <c r="AY470" s="285" t="s">
        <v>193</v>
      </c>
    </row>
    <row r="471" s="2" customFormat="1" ht="24.15" customHeight="1">
      <c r="A471" s="41"/>
      <c r="B471" s="42"/>
      <c r="C471" s="252" t="s">
        <v>761</v>
      </c>
      <c r="D471" s="252" t="s">
        <v>195</v>
      </c>
      <c r="E471" s="253" t="s">
        <v>762</v>
      </c>
      <c r="F471" s="254" t="s">
        <v>763</v>
      </c>
      <c r="G471" s="255" t="s">
        <v>198</v>
      </c>
      <c r="H471" s="256">
        <v>18.399999999999999</v>
      </c>
      <c r="I471" s="257"/>
      <c r="J471" s="258">
        <f>ROUND(I471*H471,2)</f>
        <v>0</v>
      </c>
      <c r="K471" s="254" t="s">
        <v>199</v>
      </c>
      <c r="L471" s="44"/>
      <c r="M471" s="259" t="s">
        <v>1</v>
      </c>
      <c r="N471" s="260" t="s">
        <v>43</v>
      </c>
      <c r="O471" s="94"/>
      <c r="P471" s="261">
        <f>O471*H471</f>
        <v>0</v>
      </c>
      <c r="Q471" s="261">
        <v>0</v>
      </c>
      <c r="R471" s="261">
        <f>Q471*H471</f>
        <v>0</v>
      </c>
      <c r="S471" s="261">
        <v>0</v>
      </c>
      <c r="T471" s="262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63" t="s">
        <v>284</v>
      </c>
      <c r="AT471" s="263" t="s">
        <v>195</v>
      </c>
      <c r="AU471" s="263" t="s">
        <v>87</v>
      </c>
      <c r="AY471" s="18" t="s">
        <v>193</v>
      </c>
      <c r="BE471" s="154">
        <f>IF(N471="základní",J471,0)</f>
        <v>0</v>
      </c>
      <c r="BF471" s="154">
        <f>IF(N471="snížená",J471,0)</f>
        <v>0</v>
      </c>
      <c r="BG471" s="154">
        <f>IF(N471="zákl. přenesená",J471,0)</f>
        <v>0</v>
      </c>
      <c r="BH471" s="154">
        <f>IF(N471="sníž. přenesená",J471,0)</f>
        <v>0</v>
      </c>
      <c r="BI471" s="154">
        <f>IF(N471="nulová",J471,0)</f>
        <v>0</v>
      </c>
      <c r="BJ471" s="18" t="s">
        <v>85</v>
      </c>
      <c r="BK471" s="154">
        <f>ROUND(I471*H471,2)</f>
        <v>0</v>
      </c>
      <c r="BL471" s="18" t="s">
        <v>284</v>
      </c>
      <c r="BM471" s="263" t="s">
        <v>764</v>
      </c>
    </row>
    <row r="472" s="14" customFormat="1">
      <c r="A472" s="14"/>
      <c r="B472" s="275"/>
      <c r="C472" s="276"/>
      <c r="D472" s="266" t="s">
        <v>202</v>
      </c>
      <c r="E472" s="277" t="s">
        <v>1</v>
      </c>
      <c r="F472" s="278" t="s">
        <v>338</v>
      </c>
      <c r="G472" s="276"/>
      <c r="H472" s="279">
        <v>5.0499999999999998</v>
      </c>
      <c r="I472" s="280"/>
      <c r="J472" s="276"/>
      <c r="K472" s="276"/>
      <c r="L472" s="281"/>
      <c r="M472" s="282"/>
      <c r="N472" s="283"/>
      <c r="O472" s="283"/>
      <c r="P472" s="283"/>
      <c r="Q472" s="283"/>
      <c r="R472" s="283"/>
      <c r="S472" s="283"/>
      <c r="T472" s="28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85" t="s">
        <v>202</v>
      </c>
      <c r="AU472" s="285" t="s">
        <v>87</v>
      </c>
      <c r="AV472" s="14" t="s">
        <v>87</v>
      </c>
      <c r="AW472" s="14" t="s">
        <v>32</v>
      </c>
      <c r="AX472" s="14" t="s">
        <v>78</v>
      </c>
      <c r="AY472" s="285" t="s">
        <v>193</v>
      </c>
    </row>
    <row r="473" s="14" customFormat="1">
      <c r="A473" s="14"/>
      <c r="B473" s="275"/>
      <c r="C473" s="276"/>
      <c r="D473" s="266" t="s">
        <v>202</v>
      </c>
      <c r="E473" s="277" t="s">
        <v>1</v>
      </c>
      <c r="F473" s="278" t="s">
        <v>339</v>
      </c>
      <c r="G473" s="276"/>
      <c r="H473" s="279">
        <v>13.35</v>
      </c>
      <c r="I473" s="280"/>
      <c r="J473" s="276"/>
      <c r="K473" s="276"/>
      <c r="L473" s="281"/>
      <c r="M473" s="282"/>
      <c r="N473" s="283"/>
      <c r="O473" s="283"/>
      <c r="P473" s="283"/>
      <c r="Q473" s="283"/>
      <c r="R473" s="283"/>
      <c r="S473" s="283"/>
      <c r="T473" s="28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85" t="s">
        <v>202</v>
      </c>
      <c r="AU473" s="285" t="s">
        <v>87</v>
      </c>
      <c r="AV473" s="14" t="s">
        <v>87</v>
      </c>
      <c r="AW473" s="14" t="s">
        <v>32</v>
      </c>
      <c r="AX473" s="14" t="s">
        <v>78</v>
      </c>
      <c r="AY473" s="285" t="s">
        <v>193</v>
      </c>
    </row>
    <row r="474" s="15" customFormat="1">
      <c r="A474" s="15"/>
      <c r="B474" s="286"/>
      <c r="C474" s="287"/>
      <c r="D474" s="266" t="s">
        <v>202</v>
      </c>
      <c r="E474" s="288" t="s">
        <v>1</v>
      </c>
      <c r="F474" s="289" t="s">
        <v>214</v>
      </c>
      <c r="G474" s="287"/>
      <c r="H474" s="290">
        <v>18.399999999999999</v>
      </c>
      <c r="I474" s="291"/>
      <c r="J474" s="287"/>
      <c r="K474" s="287"/>
      <c r="L474" s="292"/>
      <c r="M474" s="293"/>
      <c r="N474" s="294"/>
      <c r="O474" s="294"/>
      <c r="P474" s="294"/>
      <c r="Q474" s="294"/>
      <c r="R474" s="294"/>
      <c r="S474" s="294"/>
      <c r="T474" s="29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96" t="s">
        <v>202</v>
      </c>
      <c r="AU474" s="296" t="s">
        <v>87</v>
      </c>
      <c r="AV474" s="15" t="s">
        <v>200</v>
      </c>
      <c r="AW474" s="15" t="s">
        <v>32</v>
      </c>
      <c r="AX474" s="15" t="s">
        <v>85</v>
      </c>
      <c r="AY474" s="296" t="s">
        <v>193</v>
      </c>
    </row>
    <row r="475" s="2" customFormat="1" ht="16.5" customHeight="1">
      <c r="A475" s="41"/>
      <c r="B475" s="42"/>
      <c r="C475" s="308" t="s">
        <v>765</v>
      </c>
      <c r="D475" s="308" t="s">
        <v>354</v>
      </c>
      <c r="E475" s="309" t="s">
        <v>757</v>
      </c>
      <c r="F475" s="310" t="s">
        <v>758</v>
      </c>
      <c r="G475" s="311" t="s">
        <v>250</v>
      </c>
      <c r="H475" s="312">
        <v>0.0060000000000000001</v>
      </c>
      <c r="I475" s="313"/>
      <c r="J475" s="314">
        <f>ROUND(I475*H475,2)</f>
        <v>0</v>
      </c>
      <c r="K475" s="310" t="s">
        <v>199</v>
      </c>
      <c r="L475" s="315"/>
      <c r="M475" s="316" t="s">
        <v>1</v>
      </c>
      <c r="N475" s="317" t="s">
        <v>43</v>
      </c>
      <c r="O475" s="94"/>
      <c r="P475" s="261">
        <f>O475*H475</f>
        <v>0</v>
      </c>
      <c r="Q475" s="261">
        <v>1</v>
      </c>
      <c r="R475" s="261">
        <f>Q475*H475</f>
        <v>0.0060000000000000001</v>
      </c>
      <c r="S475" s="261">
        <v>0</v>
      </c>
      <c r="T475" s="262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63" t="s">
        <v>384</v>
      </c>
      <c r="AT475" s="263" t="s">
        <v>354</v>
      </c>
      <c r="AU475" s="263" t="s">
        <v>87</v>
      </c>
      <c r="AY475" s="18" t="s">
        <v>193</v>
      </c>
      <c r="BE475" s="154">
        <f>IF(N475="základní",J475,0)</f>
        <v>0</v>
      </c>
      <c r="BF475" s="154">
        <f>IF(N475="snížená",J475,0)</f>
        <v>0</v>
      </c>
      <c r="BG475" s="154">
        <f>IF(N475="zákl. přenesená",J475,0)</f>
        <v>0</v>
      </c>
      <c r="BH475" s="154">
        <f>IF(N475="sníž. přenesená",J475,0)</f>
        <v>0</v>
      </c>
      <c r="BI475" s="154">
        <f>IF(N475="nulová",J475,0)</f>
        <v>0</v>
      </c>
      <c r="BJ475" s="18" t="s">
        <v>85</v>
      </c>
      <c r="BK475" s="154">
        <f>ROUND(I475*H475,2)</f>
        <v>0</v>
      </c>
      <c r="BL475" s="18" t="s">
        <v>284</v>
      </c>
      <c r="BM475" s="263" t="s">
        <v>766</v>
      </c>
    </row>
    <row r="476" s="14" customFormat="1">
      <c r="A476" s="14"/>
      <c r="B476" s="275"/>
      <c r="C476" s="276"/>
      <c r="D476" s="266" t="s">
        <v>202</v>
      </c>
      <c r="E476" s="276"/>
      <c r="F476" s="278" t="s">
        <v>767</v>
      </c>
      <c r="G476" s="276"/>
      <c r="H476" s="279">
        <v>0.0060000000000000001</v>
      </c>
      <c r="I476" s="280"/>
      <c r="J476" s="276"/>
      <c r="K476" s="276"/>
      <c r="L476" s="281"/>
      <c r="M476" s="282"/>
      <c r="N476" s="283"/>
      <c r="O476" s="283"/>
      <c r="P476" s="283"/>
      <c r="Q476" s="283"/>
      <c r="R476" s="283"/>
      <c r="S476" s="283"/>
      <c r="T476" s="28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85" t="s">
        <v>202</v>
      </c>
      <c r="AU476" s="285" t="s">
        <v>87</v>
      </c>
      <c r="AV476" s="14" t="s">
        <v>87</v>
      </c>
      <c r="AW476" s="14" t="s">
        <v>4</v>
      </c>
      <c r="AX476" s="14" t="s">
        <v>85</v>
      </c>
      <c r="AY476" s="285" t="s">
        <v>193</v>
      </c>
    </row>
    <row r="477" s="2" customFormat="1" ht="24.15" customHeight="1">
      <c r="A477" s="41"/>
      <c r="B477" s="42"/>
      <c r="C477" s="252" t="s">
        <v>768</v>
      </c>
      <c r="D477" s="252" t="s">
        <v>195</v>
      </c>
      <c r="E477" s="253" t="s">
        <v>769</v>
      </c>
      <c r="F477" s="254" t="s">
        <v>770</v>
      </c>
      <c r="G477" s="255" t="s">
        <v>198</v>
      </c>
      <c r="H477" s="256">
        <v>48.75</v>
      </c>
      <c r="I477" s="257"/>
      <c r="J477" s="258">
        <f>ROUND(I477*H477,2)</f>
        <v>0</v>
      </c>
      <c r="K477" s="254" t="s">
        <v>199</v>
      </c>
      <c r="L477" s="44"/>
      <c r="M477" s="259" t="s">
        <v>1</v>
      </c>
      <c r="N477" s="260" t="s">
        <v>43</v>
      </c>
      <c r="O477" s="94"/>
      <c r="P477" s="261">
        <f>O477*H477</f>
        <v>0</v>
      </c>
      <c r="Q477" s="261">
        <v>0.00040000000000000002</v>
      </c>
      <c r="R477" s="261">
        <f>Q477*H477</f>
        <v>0.0195</v>
      </c>
      <c r="S477" s="261">
        <v>0</v>
      </c>
      <c r="T477" s="262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63" t="s">
        <v>284</v>
      </c>
      <c r="AT477" s="263" t="s">
        <v>195</v>
      </c>
      <c r="AU477" s="263" t="s">
        <v>87</v>
      </c>
      <c r="AY477" s="18" t="s">
        <v>193</v>
      </c>
      <c r="BE477" s="154">
        <f>IF(N477="základní",J477,0)</f>
        <v>0</v>
      </c>
      <c r="BF477" s="154">
        <f>IF(N477="snížená",J477,0)</f>
        <v>0</v>
      </c>
      <c r="BG477" s="154">
        <f>IF(N477="zákl. přenesená",J477,0)</f>
        <v>0</v>
      </c>
      <c r="BH477" s="154">
        <f>IF(N477="sníž. přenesená",J477,0)</f>
        <v>0</v>
      </c>
      <c r="BI477" s="154">
        <f>IF(N477="nulová",J477,0)</f>
        <v>0</v>
      </c>
      <c r="BJ477" s="18" t="s">
        <v>85</v>
      </c>
      <c r="BK477" s="154">
        <f>ROUND(I477*H477,2)</f>
        <v>0</v>
      </c>
      <c r="BL477" s="18" t="s">
        <v>284</v>
      </c>
      <c r="BM477" s="263" t="s">
        <v>771</v>
      </c>
    </row>
    <row r="478" s="14" customFormat="1">
      <c r="A478" s="14"/>
      <c r="B478" s="275"/>
      <c r="C478" s="276"/>
      <c r="D478" s="266" t="s">
        <v>202</v>
      </c>
      <c r="E478" s="277" t="s">
        <v>1</v>
      </c>
      <c r="F478" s="278" t="s">
        <v>755</v>
      </c>
      <c r="G478" s="276"/>
      <c r="H478" s="279">
        <v>48.75</v>
      </c>
      <c r="I478" s="280"/>
      <c r="J478" s="276"/>
      <c r="K478" s="276"/>
      <c r="L478" s="281"/>
      <c r="M478" s="282"/>
      <c r="N478" s="283"/>
      <c r="O478" s="283"/>
      <c r="P478" s="283"/>
      <c r="Q478" s="283"/>
      <c r="R478" s="283"/>
      <c r="S478" s="283"/>
      <c r="T478" s="28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85" t="s">
        <v>202</v>
      </c>
      <c r="AU478" s="285" t="s">
        <v>87</v>
      </c>
      <c r="AV478" s="14" t="s">
        <v>87</v>
      </c>
      <c r="AW478" s="14" t="s">
        <v>32</v>
      </c>
      <c r="AX478" s="14" t="s">
        <v>85</v>
      </c>
      <c r="AY478" s="285" t="s">
        <v>193</v>
      </c>
    </row>
    <row r="479" s="2" customFormat="1" ht="37.8" customHeight="1">
      <c r="A479" s="41"/>
      <c r="B479" s="42"/>
      <c r="C479" s="308" t="s">
        <v>772</v>
      </c>
      <c r="D479" s="308" t="s">
        <v>354</v>
      </c>
      <c r="E479" s="309" t="s">
        <v>773</v>
      </c>
      <c r="F479" s="310" t="s">
        <v>774</v>
      </c>
      <c r="G479" s="311" t="s">
        <v>198</v>
      </c>
      <c r="H479" s="312">
        <v>56.453000000000003</v>
      </c>
      <c r="I479" s="313"/>
      <c r="J479" s="314">
        <f>ROUND(I479*H479,2)</f>
        <v>0</v>
      </c>
      <c r="K479" s="310" t="s">
        <v>199</v>
      </c>
      <c r="L479" s="315"/>
      <c r="M479" s="316" t="s">
        <v>1</v>
      </c>
      <c r="N479" s="317" t="s">
        <v>43</v>
      </c>
      <c r="O479" s="94"/>
      <c r="P479" s="261">
        <f>O479*H479</f>
        <v>0</v>
      </c>
      <c r="Q479" s="261">
        <v>0.0054000000000000003</v>
      </c>
      <c r="R479" s="261">
        <f>Q479*H479</f>
        <v>0.30484620000000001</v>
      </c>
      <c r="S479" s="261">
        <v>0</v>
      </c>
      <c r="T479" s="262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63" t="s">
        <v>384</v>
      </c>
      <c r="AT479" s="263" t="s">
        <v>354</v>
      </c>
      <c r="AU479" s="263" t="s">
        <v>87</v>
      </c>
      <c r="AY479" s="18" t="s">
        <v>193</v>
      </c>
      <c r="BE479" s="154">
        <f>IF(N479="základní",J479,0)</f>
        <v>0</v>
      </c>
      <c r="BF479" s="154">
        <f>IF(N479="snížená",J479,0)</f>
        <v>0</v>
      </c>
      <c r="BG479" s="154">
        <f>IF(N479="zákl. přenesená",J479,0)</f>
        <v>0</v>
      </c>
      <c r="BH479" s="154">
        <f>IF(N479="sníž. přenesená",J479,0)</f>
        <v>0</v>
      </c>
      <c r="BI479" s="154">
        <f>IF(N479="nulová",J479,0)</f>
        <v>0</v>
      </c>
      <c r="BJ479" s="18" t="s">
        <v>85</v>
      </c>
      <c r="BK479" s="154">
        <f>ROUND(I479*H479,2)</f>
        <v>0</v>
      </c>
      <c r="BL479" s="18" t="s">
        <v>284</v>
      </c>
      <c r="BM479" s="263" t="s">
        <v>775</v>
      </c>
    </row>
    <row r="480" s="14" customFormat="1">
      <c r="A480" s="14"/>
      <c r="B480" s="275"/>
      <c r="C480" s="276"/>
      <c r="D480" s="266" t="s">
        <v>202</v>
      </c>
      <c r="E480" s="276"/>
      <c r="F480" s="278" t="s">
        <v>776</v>
      </c>
      <c r="G480" s="276"/>
      <c r="H480" s="279">
        <v>56.453000000000003</v>
      </c>
      <c r="I480" s="280"/>
      <c r="J480" s="276"/>
      <c r="K480" s="276"/>
      <c r="L480" s="281"/>
      <c r="M480" s="282"/>
      <c r="N480" s="283"/>
      <c r="O480" s="283"/>
      <c r="P480" s="283"/>
      <c r="Q480" s="283"/>
      <c r="R480" s="283"/>
      <c r="S480" s="283"/>
      <c r="T480" s="28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85" t="s">
        <v>202</v>
      </c>
      <c r="AU480" s="285" t="s">
        <v>87</v>
      </c>
      <c r="AV480" s="14" t="s">
        <v>87</v>
      </c>
      <c r="AW480" s="14" t="s">
        <v>4</v>
      </c>
      <c r="AX480" s="14" t="s">
        <v>85</v>
      </c>
      <c r="AY480" s="285" t="s">
        <v>193</v>
      </c>
    </row>
    <row r="481" s="2" customFormat="1" ht="24.15" customHeight="1">
      <c r="A481" s="41"/>
      <c r="B481" s="42"/>
      <c r="C481" s="252" t="s">
        <v>777</v>
      </c>
      <c r="D481" s="252" t="s">
        <v>195</v>
      </c>
      <c r="E481" s="253" t="s">
        <v>778</v>
      </c>
      <c r="F481" s="254" t="s">
        <v>779</v>
      </c>
      <c r="G481" s="255" t="s">
        <v>198</v>
      </c>
      <c r="H481" s="256">
        <v>18.399999999999999</v>
      </c>
      <c r="I481" s="257"/>
      <c r="J481" s="258">
        <f>ROUND(I481*H481,2)</f>
        <v>0</v>
      </c>
      <c r="K481" s="254" t="s">
        <v>199</v>
      </c>
      <c r="L481" s="44"/>
      <c r="M481" s="259" t="s">
        <v>1</v>
      </c>
      <c r="N481" s="260" t="s">
        <v>43</v>
      </c>
      <c r="O481" s="94"/>
      <c r="P481" s="261">
        <f>O481*H481</f>
        <v>0</v>
      </c>
      <c r="Q481" s="261">
        <v>0.00040000000000000002</v>
      </c>
      <c r="R481" s="261">
        <f>Q481*H481</f>
        <v>0.0073599999999999994</v>
      </c>
      <c r="S481" s="261">
        <v>0</v>
      </c>
      <c r="T481" s="262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63" t="s">
        <v>284</v>
      </c>
      <c r="AT481" s="263" t="s">
        <v>195</v>
      </c>
      <c r="AU481" s="263" t="s">
        <v>87</v>
      </c>
      <c r="AY481" s="18" t="s">
        <v>193</v>
      </c>
      <c r="BE481" s="154">
        <f>IF(N481="základní",J481,0)</f>
        <v>0</v>
      </c>
      <c r="BF481" s="154">
        <f>IF(N481="snížená",J481,0)</f>
        <v>0</v>
      </c>
      <c r="BG481" s="154">
        <f>IF(N481="zákl. přenesená",J481,0)</f>
        <v>0</v>
      </c>
      <c r="BH481" s="154">
        <f>IF(N481="sníž. přenesená",J481,0)</f>
        <v>0</v>
      </c>
      <c r="BI481" s="154">
        <f>IF(N481="nulová",J481,0)</f>
        <v>0</v>
      </c>
      <c r="BJ481" s="18" t="s">
        <v>85</v>
      </c>
      <c r="BK481" s="154">
        <f>ROUND(I481*H481,2)</f>
        <v>0</v>
      </c>
      <c r="BL481" s="18" t="s">
        <v>284</v>
      </c>
      <c r="BM481" s="263" t="s">
        <v>780</v>
      </c>
    </row>
    <row r="482" s="14" customFormat="1">
      <c r="A482" s="14"/>
      <c r="B482" s="275"/>
      <c r="C482" s="276"/>
      <c r="D482" s="266" t="s">
        <v>202</v>
      </c>
      <c r="E482" s="277" t="s">
        <v>1</v>
      </c>
      <c r="F482" s="278" t="s">
        <v>338</v>
      </c>
      <c r="G482" s="276"/>
      <c r="H482" s="279">
        <v>5.0499999999999998</v>
      </c>
      <c r="I482" s="280"/>
      <c r="J482" s="276"/>
      <c r="K482" s="276"/>
      <c r="L482" s="281"/>
      <c r="M482" s="282"/>
      <c r="N482" s="283"/>
      <c r="O482" s="283"/>
      <c r="P482" s="283"/>
      <c r="Q482" s="283"/>
      <c r="R482" s="283"/>
      <c r="S482" s="283"/>
      <c r="T482" s="28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85" t="s">
        <v>202</v>
      </c>
      <c r="AU482" s="285" t="s">
        <v>87</v>
      </c>
      <c r="AV482" s="14" t="s">
        <v>87</v>
      </c>
      <c r="AW482" s="14" t="s">
        <v>32</v>
      </c>
      <c r="AX482" s="14" t="s">
        <v>78</v>
      </c>
      <c r="AY482" s="285" t="s">
        <v>193</v>
      </c>
    </row>
    <row r="483" s="14" customFormat="1">
      <c r="A483" s="14"/>
      <c r="B483" s="275"/>
      <c r="C483" s="276"/>
      <c r="D483" s="266" t="s">
        <v>202</v>
      </c>
      <c r="E483" s="277" t="s">
        <v>1</v>
      </c>
      <c r="F483" s="278" t="s">
        <v>339</v>
      </c>
      <c r="G483" s="276"/>
      <c r="H483" s="279">
        <v>13.35</v>
      </c>
      <c r="I483" s="280"/>
      <c r="J483" s="276"/>
      <c r="K483" s="276"/>
      <c r="L483" s="281"/>
      <c r="M483" s="282"/>
      <c r="N483" s="283"/>
      <c r="O483" s="283"/>
      <c r="P483" s="283"/>
      <c r="Q483" s="283"/>
      <c r="R483" s="283"/>
      <c r="S483" s="283"/>
      <c r="T483" s="28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85" t="s">
        <v>202</v>
      </c>
      <c r="AU483" s="285" t="s">
        <v>87</v>
      </c>
      <c r="AV483" s="14" t="s">
        <v>87</v>
      </c>
      <c r="AW483" s="14" t="s">
        <v>32</v>
      </c>
      <c r="AX483" s="14" t="s">
        <v>78</v>
      </c>
      <c r="AY483" s="285" t="s">
        <v>193</v>
      </c>
    </row>
    <row r="484" s="15" customFormat="1">
      <c r="A484" s="15"/>
      <c r="B484" s="286"/>
      <c r="C484" s="287"/>
      <c r="D484" s="266" t="s">
        <v>202</v>
      </c>
      <c r="E484" s="288" t="s">
        <v>1</v>
      </c>
      <c r="F484" s="289" t="s">
        <v>214</v>
      </c>
      <c r="G484" s="287"/>
      <c r="H484" s="290">
        <v>18.399999999999999</v>
      </c>
      <c r="I484" s="291"/>
      <c r="J484" s="287"/>
      <c r="K484" s="287"/>
      <c r="L484" s="292"/>
      <c r="M484" s="293"/>
      <c r="N484" s="294"/>
      <c r="O484" s="294"/>
      <c r="P484" s="294"/>
      <c r="Q484" s="294"/>
      <c r="R484" s="294"/>
      <c r="S484" s="294"/>
      <c r="T484" s="29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96" t="s">
        <v>202</v>
      </c>
      <c r="AU484" s="296" t="s">
        <v>87</v>
      </c>
      <c r="AV484" s="15" t="s">
        <v>200</v>
      </c>
      <c r="AW484" s="15" t="s">
        <v>32</v>
      </c>
      <c r="AX484" s="15" t="s">
        <v>85</v>
      </c>
      <c r="AY484" s="296" t="s">
        <v>193</v>
      </c>
    </row>
    <row r="485" s="2" customFormat="1" ht="37.8" customHeight="1">
      <c r="A485" s="41"/>
      <c r="B485" s="42"/>
      <c r="C485" s="308" t="s">
        <v>781</v>
      </c>
      <c r="D485" s="308" t="s">
        <v>354</v>
      </c>
      <c r="E485" s="309" t="s">
        <v>773</v>
      </c>
      <c r="F485" s="310" t="s">
        <v>774</v>
      </c>
      <c r="G485" s="311" t="s">
        <v>198</v>
      </c>
      <c r="H485" s="312">
        <v>21.417999999999999</v>
      </c>
      <c r="I485" s="313"/>
      <c r="J485" s="314">
        <f>ROUND(I485*H485,2)</f>
        <v>0</v>
      </c>
      <c r="K485" s="310" t="s">
        <v>199</v>
      </c>
      <c r="L485" s="315"/>
      <c r="M485" s="316" t="s">
        <v>1</v>
      </c>
      <c r="N485" s="317" t="s">
        <v>43</v>
      </c>
      <c r="O485" s="94"/>
      <c r="P485" s="261">
        <f>O485*H485</f>
        <v>0</v>
      </c>
      <c r="Q485" s="261">
        <v>0.0054000000000000003</v>
      </c>
      <c r="R485" s="261">
        <f>Q485*H485</f>
        <v>0.1156572</v>
      </c>
      <c r="S485" s="261">
        <v>0</v>
      </c>
      <c r="T485" s="262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63" t="s">
        <v>384</v>
      </c>
      <c r="AT485" s="263" t="s">
        <v>354</v>
      </c>
      <c r="AU485" s="263" t="s">
        <v>87</v>
      </c>
      <c r="AY485" s="18" t="s">
        <v>193</v>
      </c>
      <c r="BE485" s="154">
        <f>IF(N485="základní",J485,0)</f>
        <v>0</v>
      </c>
      <c r="BF485" s="154">
        <f>IF(N485="snížená",J485,0)</f>
        <v>0</v>
      </c>
      <c r="BG485" s="154">
        <f>IF(N485="zákl. přenesená",J485,0)</f>
        <v>0</v>
      </c>
      <c r="BH485" s="154">
        <f>IF(N485="sníž. přenesená",J485,0)</f>
        <v>0</v>
      </c>
      <c r="BI485" s="154">
        <f>IF(N485="nulová",J485,0)</f>
        <v>0</v>
      </c>
      <c r="BJ485" s="18" t="s">
        <v>85</v>
      </c>
      <c r="BK485" s="154">
        <f>ROUND(I485*H485,2)</f>
        <v>0</v>
      </c>
      <c r="BL485" s="18" t="s">
        <v>284</v>
      </c>
      <c r="BM485" s="263" t="s">
        <v>782</v>
      </c>
    </row>
    <row r="486" s="14" customFormat="1">
      <c r="A486" s="14"/>
      <c r="B486" s="275"/>
      <c r="C486" s="276"/>
      <c r="D486" s="266" t="s">
        <v>202</v>
      </c>
      <c r="E486" s="276"/>
      <c r="F486" s="278" t="s">
        <v>783</v>
      </c>
      <c r="G486" s="276"/>
      <c r="H486" s="279">
        <v>21.417999999999999</v>
      </c>
      <c r="I486" s="280"/>
      <c r="J486" s="276"/>
      <c r="K486" s="276"/>
      <c r="L486" s="281"/>
      <c r="M486" s="282"/>
      <c r="N486" s="283"/>
      <c r="O486" s="283"/>
      <c r="P486" s="283"/>
      <c r="Q486" s="283"/>
      <c r="R486" s="283"/>
      <c r="S486" s="283"/>
      <c r="T486" s="28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85" t="s">
        <v>202</v>
      </c>
      <c r="AU486" s="285" t="s">
        <v>87</v>
      </c>
      <c r="AV486" s="14" t="s">
        <v>87</v>
      </c>
      <c r="AW486" s="14" t="s">
        <v>4</v>
      </c>
      <c r="AX486" s="14" t="s">
        <v>85</v>
      </c>
      <c r="AY486" s="285" t="s">
        <v>193</v>
      </c>
    </row>
    <row r="487" s="2" customFormat="1" ht="24.15" customHeight="1">
      <c r="A487" s="41"/>
      <c r="B487" s="42"/>
      <c r="C487" s="252" t="s">
        <v>784</v>
      </c>
      <c r="D487" s="252" t="s">
        <v>195</v>
      </c>
      <c r="E487" s="253" t="s">
        <v>785</v>
      </c>
      <c r="F487" s="254" t="s">
        <v>786</v>
      </c>
      <c r="G487" s="255" t="s">
        <v>198</v>
      </c>
      <c r="H487" s="256">
        <v>18.399999999999999</v>
      </c>
      <c r="I487" s="257"/>
      <c r="J487" s="258">
        <f>ROUND(I487*H487,2)</f>
        <v>0</v>
      </c>
      <c r="K487" s="254" t="s">
        <v>199</v>
      </c>
      <c r="L487" s="44"/>
      <c r="M487" s="259" t="s">
        <v>1</v>
      </c>
      <c r="N487" s="260" t="s">
        <v>43</v>
      </c>
      <c r="O487" s="94"/>
      <c r="P487" s="261">
        <f>O487*H487</f>
        <v>0</v>
      </c>
      <c r="Q487" s="261">
        <v>4.0000000000000003E-05</v>
      </c>
      <c r="R487" s="261">
        <f>Q487*H487</f>
        <v>0.000736</v>
      </c>
      <c r="S487" s="261">
        <v>0</v>
      </c>
      <c r="T487" s="262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63" t="s">
        <v>284</v>
      </c>
      <c r="AT487" s="263" t="s">
        <v>195</v>
      </c>
      <c r="AU487" s="263" t="s">
        <v>87</v>
      </c>
      <c r="AY487" s="18" t="s">
        <v>193</v>
      </c>
      <c r="BE487" s="154">
        <f>IF(N487="základní",J487,0)</f>
        <v>0</v>
      </c>
      <c r="BF487" s="154">
        <f>IF(N487="snížená",J487,0)</f>
        <v>0</v>
      </c>
      <c r="BG487" s="154">
        <f>IF(N487="zákl. přenesená",J487,0)</f>
        <v>0</v>
      </c>
      <c r="BH487" s="154">
        <f>IF(N487="sníž. přenesená",J487,0)</f>
        <v>0</v>
      </c>
      <c r="BI487" s="154">
        <f>IF(N487="nulová",J487,0)</f>
        <v>0</v>
      </c>
      <c r="BJ487" s="18" t="s">
        <v>85</v>
      </c>
      <c r="BK487" s="154">
        <f>ROUND(I487*H487,2)</f>
        <v>0</v>
      </c>
      <c r="BL487" s="18" t="s">
        <v>284</v>
      </c>
      <c r="BM487" s="263" t="s">
        <v>787</v>
      </c>
    </row>
    <row r="488" s="14" customFormat="1">
      <c r="A488" s="14"/>
      <c r="B488" s="275"/>
      <c r="C488" s="276"/>
      <c r="D488" s="266" t="s">
        <v>202</v>
      </c>
      <c r="E488" s="277" t="s">
        <v>1</v>
      </c>
      <c r="F488" s="278" t="s">
        <v>338</v>
      </c>
      <c r="G488" s="276"/>
      <c r="H488" s="279">
        <v>5.0499999999999998</v>
      </c>
      <c r="I488" s="280"/>
      <c r="J488" s="276"/>
      <c r="K488" s="276"/>
      <c r="L488" s="281"/>
      <c r="M488" s="282"/>
      <c r="N488" s="283"/>
      <c r="O488" s="283"/>
      <c r="P488" s="283"/>
      <c r="Q488" s="283"/>
      <c r="R488" s="283"/>
      <c r="S488" s="283"/>
      <c r="T488" s="28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85" t="s">
        <v>202</v>
      </c>
      <c r="AU488" s="285" t="s">
        <v>87</v>
      </c>
      <c r="AV488" s="14" t="s">
        <v>87</v>
      </c>
      <c r="AW488" s="14" t="s">
        <v>32</v>
      </c>
      <c r="AX488" s="14" t="s">
        <v>78</v>
      </c>
      <c r="AY488" s="285" t="s">
        <v>193</v>
      </c>
    </row>
    <row r="489" s="14" customFormat="1">
      <c r="A489" s="14"/>
      <c r="B489" s="275"/>
      <c r="C489" s="276"/>
      <c r="D489" s="266" t="s">
        <v>202</v>
      </c>
      <c r="E489" s="277" t="s">
        <v>1</v>
      </c>
      <c r="F489" s="278" t="s">
        <v>339</v>
      </c>
      <c r="G489" s="276"/>
      <c r="H489" s="279">
        <v>13.35</v>
      </c>
      <c r="I489" s="280"/>
      <c r="J489" s="276"/>
      <c r="K489" s="276"/>
      <c r="L489" s="281"/>
      <c r="M489" s="282"/>
      <c r="N489" s="283"/>
      <c r="O489" s="283"/>
      <c r="P489" s="283"/>
      <c r="Q489" s="283"/>
      <c r="R489" s="283"/>
      <c r="S489" s="283"/>
      <c r="T489" s="28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85" t="s">
        <v>202</v>
      </c>
      <c r="AU489" s="285" t="s">
        <v>87</v>
      </c>
      <c r="AV489" s="14" t="s">
        <v>87</v>
      </c>
      <c r="AW489" s="14" t="s">
        <v>32</v>
      </c>
      <c r="AX489" s="14" t="s">
        <v>78</v>
      </c>
      <c r="AY489" s="285" t="s">
        <v>193</v>
      </c>
    </row>
    <row r="490" s="15" customFormat="1">
      <c r="A490" s="15"/>
      <c r="B490" s="286"/>
      <c r="C490" s="287"/>
      <c r="D490" s="266" t="s">
        <v>202</v>
      </c>
      <c r="E490" s="288" t="s">
        <v>1</v>
      </c>
      <c r="F490" s="289" t="s">
        <v>214</v>
      </c>
      <c r="G490" s="287"/>
      <c r="H490" s="290">
        <v>18.399999999999999</v>
      </c>
      <c r="I490" s="291"/>
      <c r="J490" s="287"/>
      <c r="K490" s="287"/>
      <c r="L490" s="292"/>
      <c r="M490" s="293"/>
      <c r="N490" s="294"/>
      <c r="O490" s="294"/>
      <c r="P490" s="294"/>
      <c r="Q490" s="294"/>
      <c r="R490" s="294"/>
      <c r="S490" s="294"/>
      <c r="T490" s="29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96" t="s">
        <v>202</v>
      </c>
      <c r="AU490" s="296" t="s">
        <v>87</v>
      </c>
      <c r="AV490" s="15" t="s">
        <v>200</v>
      </c>
      <c r="AW490" s="15" t="s">
        <v>32</v>
      </c>
      <c r="AX490" s="15" t="s">
        <v>85</v>
      </c>
      <c r="AY490" s="296" t="s">
        <v>193</v>
      </c>
    </row>
    <row r="491" s="2" customFormat="1" ht="33" customHeight="1">
      <c r="A491" s="41"/>
      <c r="B491" s="42"/>
      <c r="C491" s="308" t="s">
        <v>788</v>
      </c>
      <c r="D491" s="308" t="s">
        <v>354</v>
      </c>
      <c r="E491" s="309" t="s">
        <v>789</v>
      </c>
      <c r="F491" s="310" t="s">
        <v>790</v>
      </c>
      <c r="G491" s="311" t="s">
        <v>198</v>
      </c>
      <c r="H491" s="312">
        <v>21.16</v>
      </c>
      <c r="I491" s="313"/>
      <c r="J491" s="314">
        <f>ROUND(I491*H491,2)</f>
        <v>0</v>
      </c>
      <c r="K491" s="310" t="s">
        <v>199</v>
      </c>
      <c r="L491" s="315"/>
      <c r="M491" s="316" t="s">
        <v>1</v>
      </c>
      <c r="N491" s="317" t="s">
        <v>43</v>
      </c>
      <c r="O491" s="94"/>
      <c r="P491" s="261">
        <f>O491*H491</f>
        <v>0</v>
      </c>
      <c r="Q491" s="261">
        <v>0.00050000000000000001</v>
      </c>
      <c r="R491" s="261">
        <f>Q491*H491</f>
        <v>0.010580000000000001</v>
      </c>
      <c r="S491" s="261">
        <v>0</v>
      </c>
      <c r="T491" s="262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63" t="s">
        <v>384</v>
      </c>
      <c r="AT491" s="263" t="s">
        <v>354</v>
      </c>
      <c r="AU491" s="263" t="s">
        <v>87</v>
      </c>
      <c r="AY491" s="18" t="s">
        <v>193</v>
      </c>
      <c r="BE491" s="154">
        <f>IF(N491="základní",J491,0)</f>
        <v>0</v>
      </c>
      <c r="BF491" s="154">
        <f>IF(N491="snížená",J491,0)</f>
        <v>0</v>
      </c>
      <c r="BG491" s="154">
        <f>IF(N491="zákl. přenesená",J491,0)</f>
        <v>0</v>
      </c>
      <c r="BH491" s="154">
        <f>IF(N491="sníž. přenesená",J491,0)</f>
        <v>0</v>
      </c>
      <c r="BI491" s="154">
        <f>IF(N491="nulová",J491,0)</f>
        <v>0</v>
      </c>
      <c r="BJ491" s="18" t="s">
        <v>85</v>
      </c>
      <c r="BK491" s="154">
        <f>ROUND(I491*H491,2)</f>
        <v>0</v>
      </c>
      <c r="BL491" s="18" t="s">
        <v>284</v>
      </c>
      <c r="BM491" s="263" t="s">
        <v>791</v>
      </c>
    </row>
    <row r="492" s="14" customFormat="1">
      <c r="A492" s="14"/>
      <c r="B492" s="275"/>
      <c r="C492" s="276"/>
      <c r="D492" s="266" t="s">
        <v>202</v>
      </c>
      <c r="E492" s="276"/>
      <c r="F492" s="278" t="s">
        <v>792</v>
      </c>
      <c r="G492" s="276"/>
      <c r="H492" s="279">
        <v>21.16</v>
      </c>
      <c r="I492" s="280"/>
      <c r="J492" s="276"/>
      <c r="K492" s="276"/>
      <c r="L492" s="281"/>
      <c r="M492" s="282"/>
      <c r="N492" s="283"/>
      <c r="O492" s="283"/>
      <c r="P492" s="283"/>
      <c r="Q492" s="283"/>
      <c r="R492" s="283"/>
      <c r="S492" s="283"/>
      <c r="T492" s="28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85" t="s">
        <v>202</v>
      </c>
      <c r="AU492" s="285" t="s">
        <v>87</v>
      </c>
      <c r="AV492" s="14" t="s">
        <v>87</v>
      </c>
      <c r="AW492" s="14" t="s">
        <v>4</v>
      </c>
      <c r="AX492" s="14" t="s">
        <v>85</v>
      </c>
      <c r="AY492" s="285" t="s">
        <v>193</v>
      </c>
    </row>
    <row r="493" s="2" customFormat="1" ht="24.15" customHeight="1">
      <c r="A493" s="41"/>
      <c r="B493" s="42"/>
      <c r="C493" s="252" t="s">
        <v>793</v>
      </c>
      <c r="D493" s="252" t="s">
        <v>195</v>
      </c>
      <c r="E493" s="253" t="s">
        <v>794</v>
      </c>
      <c r="F493" s="254" t="s">
        <v>795</v>
      </c>
      <c r="G493" s="255" t="s">
        <v>250</v>
      </c>
      <c r="H493" s="256">
        <v>0.47999999999999998</v>
      </c>
      <c r="I493" s="257"/>
      <c r="J493" s="258">
        <f>ROUND(I493*H493,2)</f>
        <v>0</v>
      </c>
      <c r="K493" s="254" t="s">
        <v>199</v>
      </c>
      <c r="L493" s="44"/>
      <c r="M493" s="259" t="s">
        <v>1</v>
      </c>
      <c r="N493" s="260" t="s">
        <v>43</v>
      </c>
      <c r="O493" s="94"/>
      <c r="P493" s="261">
        <f>O493*H493</f>
        <v>0</v>
      </c>
      <c r="Q493" s="261">
        <v>0</v>
      </c>
      <c r="R493" s="261">
        <f>Q493*H493</f>
        <v>0</v>
      </c>
      <c r="S493" s="261">
        <v>0</v>
      </c>
      <c r="T493" s="262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63" t="s">
        <v>284</v>
      </c>
      <c r="AT493" s="263" t="s">
        <v>195</v>
      </c>
      <c r="AU493" s="263" t="s">
        <v>87</v>
      </c>
      <c r="AY493" s="18" t="s">
        <v>193</v>
      </c>
      <c r="BE493" s="154">
        <f>IF(N493="základní",J493,0)</f>
        <v>0</v>
      </c>
      <c r="BF493" s="154">
        <f>IF(N493="snížená",J493,0)</f>
        <v>0</v>
      </c>
      <c r="BG493" s="154">
        <f>IF(N493="zákl. přenesená",J493,0)</f>
        <v>0</v>
      </c>
      <c r="BH493" s="154">
        <f>IF(N493="sníž. přenesená",J493,0)</f>
        <v>0</v>
      </c>
      <c r="BI493" s="154">
        <f>IF(N493="nulová",J493,0)</f>
        <v>0</v>
      </c>
      <c r="BJ493" s="18" t="s">
        <v>85</v>
      </c>
      <c r="BK493" s="154">
        <f>ROUND(I493*H493,2)</f>
        <v>0</v>
      </c>
      <c r="BL493" s="18" t="s">
        <v>284</v>
      </c>
      <c r="BM493" s="263" t="s">
        <v>796</v>
      </c>
    </row>
    <row r="494" s="12" customFormat="1" ht="22.8" customHeight="1">
      <c r="A494" s="12"/>
      <c r="B494" s="237"/>
      <c r="C494" s="238"/>
      <c r="D494" s="239" t="s">
        <v>77</v>
      </c>
      <c r="E494" s="250" t="s">
        <v>797</v>
      </c>
      <c r="F494" s="250" t="s">
        <v>798</v>
      </c>
      <c r="G494" s="238"/>
      <c r="H494" s="238"/>
      <c r="I494" s="241"/>
      <c r="J494" s="251">
        <f>BK494</f>
        <v>0</v>
      </c>
      <c r="K494" s="238"/>
      <c r="L494" s="242"/>
      <c r="M494" s="243"/>
      <c r="N494" s="244"/>
      <c r="O494" s="244"/>
      <c r="P494" s="245">
        <f>SUM(P495:P549)</f>
        <v>0</v>
      </c>
      <c r="Q494" s="244"/>
      <c r="R494" s="245">
        <f>SUM(R495:R549)</f>
        <v>15.2926064</v>
      </c>
      <c r="S494" s="244"/>
      <c r="T494" s="246">
        <f>SUM(T495:T549)</f>
        <v>0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47" t="s">
        <v>87</v>
      </c>
      <c r="AT494" s="248" t="s">
        <v>77</v>
      </c>
      <c r="AU494" s="248" t="s">
        <v>85</v>
      </c>
      <c r="AY494" s="247" t="s">
        <v>193</v>
      </c>
      <c r="BK494" s="249">
        <f>SUM(BK495:BK549)</f>
        <v>0</v>
      </c>
    </row>
    <row r="495" s="2" customFormat="1" ht="24.15" customHeight="1">
      <c r="A495" s="41"/>
      <c r="B495" s="42"/>
      <c r="C495" s="252" t="s">
        <v>799</v>
      </c>
      <c r="D495" s="252" t="s">
        <v>195</v>
      </c>
      <c r="E495" s="253" t="s">
        <v>800</v>
      </c>
      <c r="F495" s="254" t="s">
        <v>801</v>
      </c>
      <c r="G495" s="255" t="s">
        <v>198</v>
      </c>
      <c r="H495" s="256">
        <v>76.843999999999994</v>
      </c>
      <c r="I495" s="257"/>
      <c r="J495" s="258">
        <f>ROUND(I495*H495,2)</f>
        <v>0</v>
      </c>
      <c r="K495" s="254" t="s">
        <v>199</v>
      </c>
      <c r="L495" s="44"/>
      <c r="M495" s="259" t="s">
        <v>1</v>
      </c>
      <c r="N495" s="260" t="s">
        <v>43</v>
      </c>
      <c r="O495" s="94"/>
      <c r="P495" s="261">
        <f>O495*H495</f>
        <v>0</v>
      </c>
      <c r="Q495" s="261">
        <v>0</v>
      </c>
      <c r="R495" s="261">
        <f>Q495*H495</f>
        <v>0</v>
      </c>
      <c r="S495" s="261">
        <v>0</v>
      </c>
      <c r="T495" s="262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63" t="s">
        <v>284</v>
      </c>
      <c r="AT495" s="263" t="s">
        <v>195</v>
      </c>
      <c r="AU495" s="263" t="s">
        <v>87</v>
      </c>
      <c r="AY495" s="18" t="s">
        <v>193</v>
      </c>
      <c r="BE495" s="154">
        <f>IF(N495="základní",J495,0)</f>
        <v>0</v>
      </c>
      <c r="BF495" s="154">
        <f>IF(N495="snížená",J495,0)</f>
        <v>0</v>
      </c>
      <c r="BG495" s="154">
        <f>IF(N495="zákl. přenesená",J495,0)</f>
        <v>0</v>
      </c>
      <c r="BH495" s="154">
        <f>IF(N495="sníž. přenesená",J495,0)</f>
        <v>0</v>
      </c>
      <c r="BI495" s="154">
        <f>IF(N495="nulová",J495,0)</f>
        <v>0</v>
      </c>
      <c r="BJ495" s="18" t="s">
        <v>85</v>
      </c>
      <c r="BK495" s="154">
        <f>ROUND(I495*H495,2)</f>
        <v>0</v>
      </c>
      <c r="BL495" s="18" t="s">
        <v>284</v>
      </c>
      <c r="BM495" s="263" t="s">
        <v>802</v>
      </c>
    </row>
    <row r="496" s="14" customFormat="1">
      <c r="A496" s="14"/>
      <c r="B496" s="275"/>
      <c r="C496" s="276"/>
      <c r="D496" s="266" t="s">
        <v>202</v>
      </c>
      <c r="E496" s="277" t="s">
        <v>1</v>
      </c>
      <c r="F496" s="278" t="s">
        <v>803</v>
      </c>
      <c r="G496" s="276"/>
      <c r="H496" s="279">
        <v>56.090000000000003</v>
      </c>
      <c r="I496" s="280"/>
      <c r="J496" s="276"/>
      <c r="K496" s="276"/>
      <c r="L496" s="281"/>
      <c r="M496" s="282"/>
      <c r="N496" s="283"/>
      <c r="O496" s="283"/>
      <c r="P496" s="283"/>
      <c r="Q496" s="283"/>
      <c r="R496" s="283"/>
      <c r="S496" s="283"/>
      <c r="T496" s="28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85" t="s">
        <v>202</v>
      </c>
      <c r="AU496" s="285" t="s">
        <v>87</v>
      </c>
      <c r="AV496" s="14" t="s">
        <v>87</v>
      </c>
      <c r="AW496" s="14" t="s">
        <v>32</v>
      </c>
      <c r="AX496" s="14" t="s">
        <v>78</v>
      </c>
      <c r="AY496" s="285" t="s">
        <v>193</v>
      </c>
    </row>
    <row r="497" s="14" customFormat="1">
      <c r="A497" s="14"/>
      <c r="B497" s="275"/>
      <c r="C497" s="276"/>
      <c r="D497" s="266" t="s">
        <v>202</v>
      </c>
      <c r="E497" s="277" t="s">
        <v>1</v>
      </c>
      <c r="F497" s="278" t="s">
        <v>804</v>
      </c>
      <c r="G497" s="276"/>
      <c r="H497" s="279">
        <v>20.754000000000001</v>
      </c>
      <c r="I497" s="280"/>
      <c r="J497" s="276"/>
      <c r="K497" s="276"/>
      <c r="L497" s="281"/>
      <c r="M497" s="282"/>
      <c r="N497" s="283"/>
      <c r="O497" s="283"/>
      <c r="P497" s="283"/>
      <c r="Q497" s="283"/>
      <c r="R497" s="283"/>
      <c r="S497" s="283"/>
      <c r="T497" s="28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85" t="s">
        <v>202</v>
      </c>
      <c r="AU497" s="285" t="s">
        <v>87</v>
      </c>
      <c r="AV497" s="14" t="s">
        <v>87</v>
      </c>
      <c r="AW497" s="14" t="s">
        <v>32</v>
      </c>
      <c r="AX497" s="14" t="s">
        <v>78</v>
      </c>
      <c r="AY497" s="285" t="s">
        <v>193</v>
      </c>
    </row>
    <row r="498" s="15" customFormat="1">
      <c r="A498" s="15"/>
      <c r="B498" s="286"/>
      <c r="C498" s="287"/>
      <c r="D498" s="266" t="s">
        <v>202</v>
      </c>
      <c r="E498" s="288" t="s">
        <v>1</v>
      </c>
      <c r="F498" s="289" t="s">
        <v>214</v>
      </c>
      <c r="G498" s="287"/>
      <c r="H498" s="290">
        <v>76.843999999999994</v>
      </c>
      <c r="I498" s="291"/>
      <c r="J498" s="287"/>
      <c r="K498" s="287"/>
      <c r="L498" s="292"/>
      <c r="M498" s="293"/>
      <c r="N498" s="294"/>
      <c r="O498" s="294"/>
      <c r="P498" s="294"/>
      <c r="Q498" s="294"/>
      <c r="R498" s="294"/>
      <c r="S498" s="294"/>
      <c r="T498" s="29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96" t="s">
        <v>202</v>
      </c>
      <c r="AU498" s="296" t="s">
        <v>87</v>
      </c>
      <c r="AV498" s="15" t="s">
        <v>200</v>
      </c>
      <c r="AW498" s="15" t="s">
        <v>32</v>
      </c>
      <c r="AX498" s="15" t="s">
        <v>85</v>
      </c>
      <c r="AY498" s="296" t="s">
        <v>193</v>
      </c>
    </row>
    <row r="499" s="2" customFormat="1" ht="49.05" customHeight="1">
      <c r="A499" s="41"/>
      <c r="B499" s="42"/>
      <c r="C499" s="308" t="s">
        <v>805</v>
      </c>
      <c r="D499" s="308" t="s">
        <v>354</v>
      </c>
      <c r="E499" s="309" t="s">
        <v>806</v>
      </c>
      <c r="F499" s="310" t="s">
        <v>807</v>
      </c>
      <c r="G499" s="311" t="s">
        <v>198</v>
      </c>
      <c r="H499" s="312">
        <v>89.561999999999998</v>
      </c>
      <c r="I499" s="313"/>
      <c r="J499" s="314">
        <f>ROUND(I499*H499,2)</f>
        <v>0</v>
      </c>
      <c r="K499" s="310" t="s">
        <v>199</v>
      </c>
      <c r="L499" s="315"/>
      <c r="M499" s="316" t="s">
        <v>1</v>
      </c>
      <c r="N499" s="317" t="s">
        <v>43</v>
      </c>
      <c r="O499" s="94"/>
      <c r="P499" s="261">
        <f>O499*H499</f>
        <v>0</v>
      </c>
      <c r="Q499" s="261">
        <v>0.0040000000000000001</v>
      </c>
      <c r="R499" s="261">
        <f>Q499*H499</f>
        <v>0.35824800000000001</v>
      </c>
      <c r="S499" s="261">
        <v>0</v>
      </c>
      <c r="T499" s="262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63" t="s">
        <v>384</v>
      </c>
      <c r="AT499" s="263" t="s">
        <v>354</v>
      </c>
      <c r="AU499" s="263" t="s">
        <v>87</v>
      </c>
      <c r="AY499" s="18" t="s">
        <v>193</v>
      </c>
      <c r="BE499" s="154">
        <f>IF(N499="základní",J499,0)</f>
        <v>0</v>
      </c>
      <c r="BF499" s="154">
        <f>IF(N499="snížená",J499,0)</f>
        <v>0</v>
      </c>
      <c r="BG499" s="154">
        <f>IF(N499="zákl. přenesená",J499,0)</f>
        <v>0</v>
      </c>
      <c r="BH499" s="154">
        <f>IF(N499="sníž. přenesená",J499,0)</f>
        <v>0</v>
      </c>
      <c r="BI499" s="154">
        <f>IF(N499="nulová",J499,0)</f>
        <v>0</v>
      </c>
      <c r="BJ499" s="18" t="s">
        <v>85</v>
      </c>
      <c r="BK499" s="154">
        <f>ROUND(I499*H499,2)</f>
        <v>0</v>
      </c>
      <c r="BL499" s="18" t="s">
        <v>284</v>
      </c>
      <c r="BM499" s="263" t="s">
        <v>808</v>
      </c>
    </row>
    <row r="500" s="14" customFormat="1">
      <c r="A500" s="14"/>
      <c r="B500" s="275"/>
      <c r="C500" s="276"/>
      <c r="D500" s="266" t="s">
        <v>202</v>
      </c>
      <c r="E500" s="276"/>
      <c r="F500" s="278" t="s">
        <v>809</v>
      </c>
      <c r="G500" s="276"/>
      <c r="H500" s="279">
        <v>89.561999999999998</v>
      </c>
      <c r="I500" s="280"/>
      <c r="J500" s="276"/>
      <c r="K500" s="276"/>
      <c r="L500" s="281"/>
      <c r="M500" s="282"/>
      <c r="N500" s="283"/>
      <c r="O500" s="283"/>
      <c r="P500" s="283"/>
      <c r="Q500" s="283"/>
      <c r="R500" s="283"/>
      <c r="S500" s="283"/>
      <c r="T500" s="28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85" t="s">
        <v>202</v>
      </c>
      <c r="AU500" s="285" t="s">
        <v>87</v>
      </c>
      <c r="AV500" s="14" t="s">
        <v>87</v>
      </c>
      <c r="AW500" s="14" t="s">
        <v>4</v>
      </c>
      <c r="AX500" s="14" t="s">
        <v>85</v>
      </c>
      <c r="AY500" s="285" t="s">
        <v>193</v>
      </c>
    </row>
    <row r="501" s="2" customFormat="1" ht="37.8" customHeight="1">
      <c r="A501" s="41"/>
      <c r="B501" s="42"/>
      <c r="C501" s="252" t="s">
        <v>810</v>
      </c>
      <c r="D501" s="252" t="s">
        <v>195</v>
      </c>
      <c r="E501" s="253" t="s">
        <v>811</v>
      </c>
      <c r="F501" s="254" t="s">
        <v>812</v>
      </c>
      <c r="G501" s="255" t="s">
        <v>198</v>
      </c>
      <c r="H501" s="256">
        <v>72.231999999999999</v>
      </c>
      <c r="I501" s="257"/>
      <c r="J501" s="258">
        <f>ROUND(I501*H501,2)</f>
        <v>0</v>
      </c>
      <c r="K501" s="254" t="s">
        <v>199</v>
      </c>
      <c r="L501" s="44"/>
      <c r="M501" s="259" t="s">
        <v>1</v>
      </c>
      <c r="N501" s="260" t="s">
        <v>43</v>
      </c>
      <c r="O501" s="94"/>
      <c r="P501" s="261">
        <f>O501*H501</f>
        <v>0</v>
      </c>
      <c r="Q501" s="261">
        <v>0</v>
      </c>
      <c r="R501" s="261">
        <f>Q501*H501</f>
        <v>0</v>
      </c>
      <c r="S501" s="261">
        <v>0</v>
      </c>
      <c r="T501" s="262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63" t="s">
        <v>284</v>
      </c>
      <c r="AT501" s="263" t="s">
        <v>195</v>
      </c>
      <c r="AU501" s="263" t="s">
        <v>87</v>
      </c>
      <c r="AY501" s="18" t="s">
        <v>193</v>
      </c>
      <c r="BE501" s="154">
        <f>IF(N501="základní",J501,0)</f>
        <v>0</v>
      </c>
      <c r="BF501" s="154">
        <f>IF(N501="snížená",J501,0)</f>
        <v>0</v>
      </c>
      <c r="BG501" s="154">
        <f>IF(N501="zákl. přenesená",J501,0)</f>
        <v>0</v>
      </c>
      <c r="BH501" s="154">
        <f>IF(N501="sníž. přenesená",J501,0)</f>
        <v>0</v>
      </c>
      <c r="BI501" s="154">
        <f>IF(N501="nulová",J501,0)</f>
        <v>0</v>
      </c>
      <c r="BJ501" s="18" t="s">
        <v>85</v>
      </c>
      <c r="BK501" s="154">
        <f>ROUND(I501*H501,2)</f>
        <v>0</v>
      </c>
      <c r="BL501" s="18" t="s">
        <v>284</v>
      </c>
      <c r="BM501" s="263" t="s">
        <v>813</v>
      </c>
    </row>
    <row r="502" s="14" customFormat="1">
      <c r="A502" s="14"/>
      <c r="B502" s="275"/>
      <c r="C502" s="276"/>
      <c r="D502" s="266" t="s">
        <v>202</v>
      </c>
      <c r="E502" s="277" t="s">
        <v>1</v>
      </c>
      <c r="F502" s="278" t="s">
        <v>803</v>
      </c>
      <c r="G502" s="276"/>
      <c r="H502" s="279">
        <v>56.090000000000003</v>
      </c>
      <c r="I502" s="280"/>
      <c r="J502" s="276"/>
      <c r="K502" s="276"/>
      <c r="L502" s="281"/>
      <c r="M502" s="282"/>
      <c r="N502" s="283"/>
      <c r="O502" s="283"/>
      <c r="P502" s="283"/>
      <c r="Q502" s="283"/>
      <c r="R502" s="283"/>
      <c r="S502" s="283"/>
      <c r="T502" s="28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85" t="s">
        <v>202</v>
      </c>
      <c r="AU502" s="285" t="s">
        <v>87</v>
      </c>
      <c r="AV502" s="14" t="s">
        <v>87</v>
      </c>
      <c r="AW502" s="14" t="s">
        <v>32</v>
      </c>
      <c r="AX502" s="14" t="s">
        <v>78</v>
      </c>
      <c r="AY502" s="285" t="s">
        <v>193</v>
      </c>
    </row>
    <row r="503" s="14" customFormat="1">
      <c r="A503" s="14"/>
      <c r="B503" s="275"/>
      <c r="C503" s="276"/>
      <c r="D503" s="266" t="s">
        <v>202</v>
      </c>
      <c r="E503" s="277" t="s">
        <v>1</v>
      </c>
      <c r="F503" s="278" t="s">
        <v>814</v>
      </c>
      <c r="G503" s="276"/>
      <c r="H503" s="279">
        <v>16.141999999999999</v>
      </c>
      <c r="I503" s="280"/>
      <c r="J503" s="276"/>
      <c r="K503" s="276"/>
      <c r="L503" s="281"/>
      <c r="M503" s="282"/>
      <c r="N503" s="283"/>
      <c r="O503" s="283"/>
      <c r="P503" s="283"/>
      <c r="Q503" s="283"/>
      <c r="R503" s="283"/>
      <c r="S503" s="283"/>
      <c r="T503" s="28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85" t="s">
        <v>202</v>
      </c>
      <c r="AU503" s="285" t="s">
        <v>87</v>
      </c>
      <c r="AV503" s="14" t="s">
        <v>87</v>
      </c>
      <c r="AW503" s="14" t="s">
        <v>32</v>
      </c>
      <c r="AX503" s="14" t="s">
        <v>78</v>
      </c>
      <c r="AY503" s="285" t="s">
        <v>193</v>
      </c>
    </row>
    <row r="504" s="15" customFormat="1">
      <c r="A504" s="15"/>
      <c r="B504" s="286"/>
      <c r="C504" s="287"/>
      <c r="D504" s="266" t="s">
        <v>202</v>
      </c>
      <c r="E504" s="288" t="s">
        <v>1</v>
      </c>
      <c r="F504" s="289" t="s">
        <v>214</v>
      </c>
      <c r="G504" s="287"/>
      <c r="H504" s="290">
        <v>72.231999999999999</v>
      </c>
      <c r="I504" s="291"/>
      <c r="J504" s="287"/>
      <c r="K504" s="287"/>
      <c r="L504" s="292"/>
      <c r="M504" s="293"/>
      <c r="N504" s="294"/>
      <c r="O504" s="294"/>
      <c r="P504" s="294"/>
      <c r="Q504" s="294"/>
      <c r="R504" s="294"/>
      <c r="S504" s="294"/>
      <c r="T504" s="29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96" t="s">
        <v>202</v>
      </c>
      <c r="AU504" s="296" t="s">
        <v>87</v>
      </c>
      <c r="AV504" s="15" t="s">
        <v>200</v>
      </c>
      <c r="AW504" s="15" t="s">
        <v>32</v>
      </c>
      <c r="AX504" s="15" t="s">
        <v>85</v>
      </c>
      <c r="AY504" s="296" t="s">
        <v>193</v>
      </c>
    </row>
    <row r="505" s="2" customFormat="1" ht="33" customHeight="1">
      <c r="A505" s="41"/>
      <c r="B505" s="42"/>
      <c r="C505" s="308" t="s">
        <v>815</v>
      </c>
      <c r="D505" s="308" t="s">
        <v>354</v>
      </c>
      <c r="E505" s="309" t="s">
        <v>816</v>
      </c>
      <c r="F505" s="310" t="s">
        <v>817</v>
      </c>
      <c r="G505" s="311" t="s">
        <v>198</v>
      </c>
      <c r="H505" s="312">
        <v>83.066999999999993</v>
      </c>
      <c r="I505" s="313"/>
      <c r="J505" s="314">
        <f>ROUND(I505*H505,2)</f>
        <v>0</v>
      </c>
      <c r="K505" s="310" t="s">
        <v>199</v>
      </c>
      <c r="L505" s="315"/>
      <c r="M505" s="316" t="s">
        <v>1</v>
      </c>
      <c r="N505" s="317" t="s">
        <v>43</v>
      </c>
      <c r="O505" s="94"/>
      <c r="P505" s="261">
        <f>O505*H505</f>
        <v>0</v>
      </c>
      <c r="Q505" s="261">
        <v>0.0020999999999999999</v>
      </c>
      <c r="R505" s="261">
        <f>Q505*H505</f>
        <v>0.17444069999999998</v>
      </c>
      <c r="S505" s="261">
        <v>0</v>
      </c>
      <c r="T505" s="262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63" t="s">
        <v>384</v>
      </c>
      <c r="AT505" s="263" t="s">
        <v>354</v>
      </c>
      <c r="AU505" s="263" t="s">
        <v>87</v>
      </c>
      <c r="AY505" s="18" t="s">
        <v>193</v>
      </c>
      <c r="BE505" s="154">
        <f>IF(N505="základní",J505,0)</f>
        <v>0</v>
      </c>
      <c r="BF505" s="154">
        <f>IF(N505="snížená",J505,0)</f>
        <v>0</v>
      </c>
      <c r="BG505" s="154">
        <f>IF(N505="zákl. přenesená",J505,0)</f>
        <v>0</v>
      </c>
      <c r="BH505" s="154">
        <f>IF(N505="sníž. přenesená",J505,0)</f>
        <v>0</v>
      </c>
      <c r="BI505" s="154">
        <f>IF(N505="nulová",J505,0)</f>
        <v>0</v>
      </c>
      <c r="BJ505" s="18" t="s">
        <v>85</v>
      </c>
      <c r="BK505" s="154">
        <f>ROUND(I505*H505,2)</f>
        <v>0</v>
      </c>
      <c r="BL505" s="18" t="s">
        <v>284</v>
      </c>
      <c r="BM505" s="263" t="s">
        <v>818</v>
      </c>
    </row>
    <row r="506" s="14" customFormat="1">
      <c r="A506" s="14"/>
      <c r="B506" s="275"/>
      <c r="C506" s="276"/>
      <c r="D506" s="266" t="s">
        <v>202</v>
      </c>
      <c r="E506" s="276"/>
      <c r="F506" s="278" t="s">
        <v>819</v>
      </c>
      <c r="G506" s="276"/>
      <c r="H506" s="279">
        <v>83.066999999999993</v>
      </c>
      <c r="I506" s="280"/>
      <c r="J506" s="276"/>
      <c r="K506" s="276"/>
      <c r="L506" s="281"/>
      <c r="M506" s="282"/>
      <c r="N506" s="283"/>
      <c r="O506" s="283"/>
      <c r="P506" s="283"/>
      <c r="Q506" s="283"/>
      <c r="R506" s="283"/>
      <c r="S506" s="283"/>
      <c r="T506" s="28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85" t="s">
        <v>202</v>
      </c>
      <c r="AU506" s="285" t="s">
        <v>87</v>
      </c>
      <c r="AV506" s="14" t="s">
        <v>87</v>
      </c>
      <c r="AW506" s="14" t="s">
        <v>4</v>
      </c>
      <c r="AX506" s="14" t="s">
        <v>85</v>
      </c>
      <c r="AY506" s="285" t="s">
        <v>193</v>
      </c>
    </row>
    <row r="507" s="2" customFormat="1" ht="33" customHeight="1">
      <c r="A507" s="41"/>
      <c r="B507" s="42"/>
      <c r="C507" s="252" t="s">
        <v>820</v>
      </c>
      <c r="D507" s="252" t="s">
        <v>195</v>
      </c>
      <c r="E507" s="253" t="s">
        <v>821</v>
      </c>
      <c r="F507" s="254" t="s">
        <v>822</v>
      </c>
      <c r="G507" s="255" t="s">
        <v>465</v>
      </c>
      <c r="H507" s="256">
        <v>1</v>
      </c>
      <c r="I507" s="257"/>
      <c r="J507" s="258">
        <f>ROUND(I507*H507,2)</f>
        <v>0</v>
      </c>
      <c r="K507" s="254" t="s">
        <v>199</v>
      </c>
      <c r="L507" s="44"/>
      <c r="M507" s="259" t="s">
        <v>1</v>
      </c>
      <c r="N507" s="260" t="s">
        <v>43</v>
      </c>
      <c r="O507" s="94"/>
      <c r="P507" s="261">
        <f>O507*H507</f>
        <v>0</v>
      </c>
      <c r="Q507" s="261">
        <v>0.014999999999999999</v>
      </c>
      <c r="R507" s="261">
        <f>Q507*H507</f>
        <v>0.014999999999999999</v>
      </c>
      <c r="S507" s="261">
        <v>0</v>
      </c>
      <c r="T507" s="262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63" t="s">
        <v>284</v>
      </c>
      <c r="AT507" s="263" t="s">
        <v>195</v>
      </c>
      <c r="AU507" s="263" t="s">
        <v>87</v>
      </c>
      <c r="AY507" s="18" t="s">
        <v>193</v>
      </c>
      <c r="BE507" s="154">
        <f>IF(N507="základní",J507,0)</f>
        <v>0</v>
      </c>
      <c r="BF507" s="154">
        <f>IF(N507="snížená",J507,0)</f>
        <v>0</v>
      </c>
      <c r="BG507" s="154">
        <f>IF(N507="zákl. přenesená",J507,0)</f>
        <v>0</v>
      </c>
      <c r="BH507" s="154">
        <f>IF(N507="sníž. přenesená",J507,0)</f>
        <v>0</v>
      </c>
      <c r="BI507" s="154">
        <f>IF(N507="nulová",J507,0)</f>
        <v>0</v>
      </c>
      <c r="BJ507" s="18" t="s">
        <v>85</v>
      </c>
      <c r="BK507" s="154">
        <f>ROUND(I507*H507,2)</f>
        <v>0</v>
      </c>
      <c r="BL507" s="18" t="s">
        <v>284</v>
      </c>
      <c r="BM507" s="263" t="s">
        <v>823</v>
      </c>
    </row>
    <row r="508" s="14" customFormat="1">
      <c r="A508" s="14"/>
      <c r="B508" s="275"/>
      <c r="C508" s="276"/>
      <c r="D508" s="266" t="s">
        <v>202</v>
      </c>
      <c r="E508" s="277" t="s">
        <v>1</v>
      </c>
      <c r="F508" s="278" t="s">
        <v>824</v>
      </c>
      <c r="G508" s="276"/>
      <c r="H508" s="279">
        <v>1</v>
      </c>
      <c r="I508" s="280"/>
      <c r="J508" s="276"/>
      <c r="K508" s="276"/>
      <c r="L508" s="281"/>
      <c r="M508" s="282"/>
      <c r="N508" s="283"/>
      <c r="O508" s="283"/>
      <c r="P508" s="283"/>
      <c r="Q508" s="283"/>
      <c r="R508" s="283"/>
      <c r="S508" s="283"/>
      <c r="T508" s="28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85" t="s">
        <v>202</v>
      </c>
      <c r="AU508" s="285" t="s">
        <v>87</v>
      </c>
      <c r="AV508" s="14" t="s">
        <v>87</v>
      </c>
      <c r="AW508" s="14" t="s">
        <v>32</v>
      </c>
      <c r="AX508" s="14" t="s">
        <v>85</v>
      </c>
      <c r="AY508" s="285" t="s">
        <v>193</v>
      </c>
    </row>
    <row r="509" s="2" customFormat="1" ht="24.15" customHeight="1">
      <c r="A509" s="41"/>
      <c r="B509" s="42"/>
      <c r="C509" s="252" t="s">
        <v>825</v>
      </c>
      <c r="D509" s="252" t="s">
        <v>195</v>
      </c>
      <c r="E509" s="253" t="s">
        <v>826</v>
      </c>
      <c r="F509" s="254" t="s">
        <v>827</v>
      </c>
      <c r="G509" s="255" t="s">
        <v>198</v>
      </c>
      <c r="H509" s="256">
        <v>56.090000000000003</v>
      </c>
      <c r="I509" s="257"/>
      <c r="J509" s="258">
        <f>ROUND(I509*H509,2)</f>
        <v>0</v>
      </c>
      <c r="K509" s="254" t="s">
        <v>199</v>
      </c>
      <c r="L509" s="44"/>
      <c r="M509" s="259" t="s">
        <v>1</v>
      </c>
      <c r="N509" s="260" t="s">
        <v>43</v>
      </c>
      <c r="O509" s="94"/>
      <c r="P509" s="261">
        <f>O509*H509</f>
        <v>0</v>
      </c>
      <c r="Q509" s="261">
        <v>0</v>
      </c>
      <c r="R509" s="261">
        <f>Q509*H509</f>
        <v>0</v>
      </c>
      <c r="S509" s="261">
        <v>0</v>
      </c>
      <c r="T509" s="262">
        <f>S509*H509</f>
        <v>0</v>
      </c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R509" s="263" t="s">
        <v>284</v>
      </c>
      <c r="AT509" s="263" t="s">
        <v>195</v>
      </c>
      <c r="AU509" s="263" t="s">
        <v>87</v>
      </c>
      <c r="AY509" s="18" t="s">
        <v>193</v>
      </c>
      <c r="BE509" s="154">
        <f>IF(N509="základní",J509,0)</f>
        <v>0</v>
      </c>
      <c r="BF509" s="154">
        <f>IF(N509="snížená",J509,0)</f>
        <v>0</v>
      </c>
      <c r="BG509" s="154">
        <f>IF(N509="zákl. přenesená",J509,0)</f>
        <v>0</v>
      </c>
      <c r="BH509" s="154">
        <f>IF(N509="sníž. přenesená",J509,0)</f>
        <v>0</v>
      </c>
      <c r="BI509" s="154">
        <f>IF(N509="nulová",J509,0)</f>
        <v>0</v>
      </c>
      <c r="BJ509" s="18" t="s">
        <v>85</v>
      </c>
      <c r="BK509" s="154">
        <f>ROUND(I509*H509,2)</f>
        <v>0</v>
      </c>
      <c r="BL509" s="18" t="s">
        <v>284</v>
      </c>
      <c r="BM509" s="263" t="s">
        <v>828</v>
      </c>
    </row>
    <row r="510" s="14" customFormat="1">
      <c r="A510" s="14"/>
      <c r="B510" s="275"/>
      <c r="C510" s="276"/>
      <c r="D510" s="266" t="s">
        <v>202</v>
      </c>
      <c r="E510" s="277" t="s">
        <v>1</v>
      </c>
      <c r="F510" s="278" t="s">
        <v>803</v>
      </c>
      <c r="G510" s="276"/>
      <c r="H510" s="279">
        <v>56.090000000000003</v>
      </c>
      <c r="I510" s="280"/>
      <c r="J510" s="276"/>
      <c r="K510" s="276"/>
      <c r="L510" s="281"/>
      <c r="M510" s="282"/>
      <c r="N510" s="283"/>
      <c r="O510" s="283"/>
      <c r="P510" s="283"/>
      <c r="Q510" s="283"/>
      <c r="R510" s="283"/>
      <c r="S510" s="283"/>
      <c r="T510" s="28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85" t="s">
        <v>202</v>
      </c>
      <c r="AU510" s="285" t="s">
        <v>87</v>
      </c>
      <c r="AV510" s="14" t="s">
        <v>87</v>
      </c>
      <c r="AW510" s="14" t="s">
        <v>32</v>
      </c>
      <c r="AX510" s="14" t="s">
        <v>85</v>
      </c>
      <c r="AY510" s="285" t="s">
        <v>193</v>
      </c>
    </row>
    <row r="511" s="2" customFormat="1" ht="16.5" customHeight="1">
      <c r="A511" s="41"/>
      <c r="B511" s="42"/>
      <c r="C511" s="308" t="s">
        <v>829</v>
      </c>
      <c r="D511" s="308" t="s">
        <v>354</v>
      </c>
      <c r="E511" s="309" t="s">
        <v>830</v>
      </c>
      <c r="F511" s="310" t="s">
        <v>831</v>
      </c>
      <c r="G511" s="311" t="s">
        <v>198</v>
      </c>
      <c r="H511" s="312">
        <v>67.308000000000007</v>
      </c>
      <c r="I511" s="313"/>
      <c r="J511" s="314">
        <f>ROUND(I511*H511,2)</f>
        <v>0</v>
      </c>
      <c r="K511" s="310" t="s">
        <v>199</v>
      </c>
      <c r="L511" s="315"/>
      <c r="M511" s="316" t="s">
        <v>1</v>
      </c>
      <c r="N511" s="317" t="s">
        <v>43</v>
      </c>
      <c r="O511" s="94"/>
      <c r="P511" s="261">
        <f>O511*H511</f>
        <v>0</v>
      </c>
      <c r="Q511" s="261">
        <v>0.00020000000000000001</v>
      </c>
      <c r="R511" s="261">
        <f>Q511*H511</f>
        <v>0.013461600000000002</v>
      </c>
      <c r="S511" s="261">
        <v>0</v>
      </c>
      <c r="T511" s="262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63" t="s">
        <v>384</v>
      </c>
      <c r="AT511" s="263" t="s">
        <v>354</v>
      </c>
      <c r="AU511" s="263" t="s">
        <v>87</v>
      </c>
      <c r="AY511" s="18" t="s">
        <v>193</v>
      </c>
      <c r="BE511" s="154">
        <f>IF(N511="základní",J511,0)</f>
        <v>0</v>
      </c>
      <c r="BF511" s="154">
        <f>IF(N511="snížená",J511,0)</f>
        <v>0</v>
      </c>
      <c r="BG511" s="154">
        <f>IF(N511="zákl. přenesená",J511,0)</f>
        <v>0</v>
      </c>
      <c r="BH511" s="154">
        <f>IF(N511="sníž. přenesená",J511,0)</f>
        <v>0</v>
      </c>
      <c r="BI511" s="154">
        <f>IF(N511="nulová",J511,0)</f>
        <v>0</v>
      </c>
      <c r="BJ511" s="18" t="s">
        <v>85</v>
      </c>
      <c r="BK511" s="154">
        <f>ROUND(I511*H511,2)</f>
        <v>0</v>
      </c>
      <c r="BL511" s="18" t="s">
        <v>284</v>
      </c>
      <c r="BM511" s="263" t="s">
        <v>832</v>
      </c>
    </row>
    <row r="512" s="14" customFormat="1">
      <c r="A512" s="14"/>
      <c r="B512" s="275"/>
      <c r="C512" s="276"/>
      <c r="D512" s="266" t="s">
        <v>202</v>
      </c>
      <c r="E512" s="276"/>
      <c r="F512" s="278" t="s">
        <v>833</v>
      </c>
      <c r="G512" s="276"/>
      <c r="H512" s="279">
        <v>67.308000000000007</v>
      </c>
      <c r="I512" s="280"/>
      <c r="J512" s="276"/>
      <c r="K512" s="276"/>
      <c r="L512" s="281"/>
      <c r="M512" s="282"/>
      <c r="N512" s="283"/>
      <c r="O512" s="283"/>
      <c r="P512" s="283"/>
      <c r="Q512" s="283"/>
      <c r="R512" s="283"/>
      <c r="S512" s="283"/>
      <c r="T512" s="28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85" t="s">
        <v>202</v>
      </c>
      <c r="AU512" s="285" t="s">
        <v>87</v>
      </c>
      <c r="AV512" s="14" t="s">
        <v>87</v>
      </c>
      <c r="AW512" s="14" t="s">
        <v>4</v>
      </c>
      <c r="AX512" s="14" t="s">
        <v>85</v>
      </c>
      <c r="AY512" s="285" t="s">
        <v>193</v>
      </c>
    </row>
    <row r="513" s="2" customFormat="1" ht="24.15" customHeight="1">
      <c r="A513" s="41"/>
      <c r="B513" s="42"/>
      <c r="C513" s="252" t="s">
        <v>834</v>
      </c>
      <c r="D513" s="252" t="s">
        <v>195</v>
      </c>
      <c r="E513" s="253" t="s">
        <v>826</v>
      </c>
      <c r="F513" s="254" t="s">
        <v>827</v>
      </c>
      <c r="G513" s="255" t="s">
        <v>198</v>
      </c>
      <c r="H513" s="256">
        <v>72.231999999999999</v>
      </c>
      <c r="I513" s="257"/>
      <c r="J513" s="258">
        <f>ROUND(I513*H513,2)</f>
        <v>0</v>
      </c>
      <c r="K513" s="254" t="s">
        <v>199</v>
      </c>
      <c r="L513" s="44"/>
      <c r="M513" s="259" t="s">
        <v>1</v>
      </c>
      <c r="N513" s="260" t="s">
        <v>43</v>
      </c>
      <c r="O513" s="94"/>
      <c r="P513" s="261">
        <f>O513*H513</f>
        <v>0</v>
      </c>
      <c r="Q513" s="261">
        <v>0</v>
      </c>
      <c r="R513" s="261">
        <f>Q513*H513</f>
        <v>0</v>
      </c>
      <c r="S513" s="261">
        <v>0</v>
      </c>
      <c r="T513" s="262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63" t="s">
        <v>284</v>
      </c>
      <c r="AT513" s="263" t="s">
        <v>195</v>
      </c>
      <c r="AU513" s="263" t="s">
        <v>87</v>
      </c>
      <c r="AY513" s="18" t="s">
        <v>193</v>
      </c>
      <c r="BE513" s="154">
        <f>IF(N513="základní",J513,0)</f>
        <v>0</v>
      </c>
      <c r="BF513" s="154">
        <f>IF(N513="snížená",J513,0)</f>
        <v>0</v>
      </c>
      <c r="BG513" s="154">
        <f>IF(N513="zákl. přenesená",J513,0)</f>
        <v>0</v>
      </c>
      <c r="BH513" s="154">
        <f>IF(N513="sníž. přenesená",J513,0)</f>
        <v>0</v>
      </c>
      <c r="BI513" s="154">
        <f>IF(N513="nulová",J513,0)</f>
        <v>0</v>
      </c>
      <c r="BJ513" s="18" t="s">
        <v>85</v>
      </c>
      <c r="BK513" s="154">
        <f>ROUND(I513*H513,2)</f>
        <v>0</v>
      </c>
      <c r="BL513" s="18" t="s">
        <v>284</v>
      </c>
      <c r="BM513" s="263" t="s">
        <v>835</v>
      </c>
    </row>
    <row r="514" s="14" customFormat="1">
      <c r="A514" s="14"/>
      <c r="B514" s="275"/>
      <c r="C514" s="276"/>
      <c r="D514" s="266" t="s">
        <v>202</v>
      </c>
      <c r="E514" s="277" t="s">
        <v>1</v>
      </c>
      <c r="F514" s="278" t="s">
        <v>803</v>
      </c>
      <c r="G514" s="276"/>
      <c r="H514" s="279">
        <v>56.090000000000003</v>
      </c>
      <c r="I514" s="280"/>
      <c r="J514" s="276"/>
      <c r="K514" s="276"/>
      <c r="L514" s="281"/>
      <c r="M514" s="282"/>
      <c r="N514" s="283"/>
      <c r="O514" s="283"/>
      <c r="P514" s="283"/>
      <c r="Q514" s="283"/>
      <c r="R514" s="283"/>
      <c r="S514" s="283"/>
      <c r="T514" s="28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85" t="s">
        <v>202</v>
      </c>
      <c r="AU514" s="285" t="s">
        <v>87</v>
      </c>
      <c r="AV514" s="14" t="s">
        <v>87</v>
      </c>
      <c r="AW514" s="14" t="s">
        <v>32</v>
      </c>
      <c r="AX514" s="14" t="s">
        <v>78</v>
      </c>
      <c r="AY514" s="285" t="s">
        <v>193</v>
      </c>
    </row>
    <row r="515" s="14" customFormat="1">
      <c r="A515" s="14"/>
      <c r="B515" s="275"/>
      <c r="C515" s="276"/>
      <c r="D515" s="266" t="s">
        <v>202</v>
      </c>
      <c r="E515" s="277" t="s">
        <v>1</v>
      </c>
      <c r="F515" s="278" t="s">
        <v>814</v>
      </c>
      <c r="G515" s="276"/>
      <c r="H515" s="279">
        <v>16.141999999999999</v>
      </c>
      <c r="I515" s="280"/>
      <c r="J515" s="276"/>
      <c r="K515" s="276"/>
      <c r="L515" s="281"/>
      <c r="M515" s="282"/>
      <c r="N515" s="283"/>
      <c r="O515" s="283"/>
      <c r="P515" s="283"/>
      <c r="Q515" s="283"/>
      <c r="R515" s="283"/>
      <c r="S515" s="283"/>
      <c r="T515" s="28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85" t="s">
        <v>202</v>
      </c>
      <c r="AU515" s="285" t="s">
        <v>87</v>
      </c>
      <c r="AV515" s="14" t="s">
        <v>87</v>
      </c>
      <c r="AW515" s="14" t="s">
        <v>32</v>
      </c>
      <c r="AX515" s="14" t="s">
        <v>78</v>
      </c>
      <c r="AY515" s="285" t="s">
        <v>193</v>
      </c>
    </row>
    <row r="516" s="15" customFormat="1">
      <c r="A516" s="15"/>
      <c r="B516" s="286"/>
      <c r="C516" s="287"/>
      <c r="D516" s="266" t="s">
        <v>202</v>
      </c>
      <c r="E516" s="288" t="s">
        <v>1</v>
      </c>
      <c r="F516" s="289" t="s">
        <v>214</v>
      </c>
      <c r="G516" s="287"/>
      <c r="H516" s="290">
        <v>72.231999999999999</v>
      </c>
      <c r="I516" s="291"/>
      <c r="J516" s="287"/>
      <c r="K516" s="287"/>
      <c r="L516" s="292"/>
      <c r="M516" s="293"/>
      <c r="N516" s="294"/>
      <c r="O516" s="294"/>
      <c r="P516" s="294"/>
      <c r="Q516" s="294"/>
      <c r="R516" s="294"/>
      <c r="S516" s="294"/>
      <c r="T516" s="29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96" t="s">
        <v>202</v>
      </c>
      <c r="AU516" s="296" t="s">
        <v>87</v>
      </c>
      <c r="AV516" s="15" t="s">
        <v>200</v>
      </c>
      <c r="AW516" s="15" t="s">
        <v>32</v>
      </c>
      <c r="AX516" s="15" t="s">
        <v>85</v>
      </c>
      <c r="AY516" s="296" t="s">
        <v>193</v>
      </c>
    </row>
    <row r="517" s="2" customFormat="1" ht="16.5" customHeight="1">
      <c r="A517" s="41"/>
      <c r="B517" s="42"/>
      <c r="C517" s="308" t="s">
        <v>836</v>
      </c>
      <c r="D517" s="308" t="s">
        <v>354</v>
      </c>
      <c r="E517" s="309" t="s">
        <v>837</v>
      </c>
      <c r="F517" s="310" t="s">
        <v>838</v>
      </c>
      <c r="G517" s="311" t="s">
        <v>198</v>
      </c>
      <c r="H517" s="312">
        <v>86.677999999999997</v>
      </c>
      <c r="I517" s="313"/>
      <c r="J517" s="314">
        <f>ROUND(I517*H517,2)</f>
        <v>0</v>
      </c>
      <c r="K517" s="310" t="s">
        <v>199</v>
      </c>
      <c r="L517" s="315"/>
      <c r="M517" s="316" t="s">
        <v>1</v>
      </c>
      <c r="N517" s="317" t="s">
        <v>43</v>
      </c>
      <c r="O517" s="94"/>
      <c r="P517" s="261">
        <f>O517*H517</f>
        <v>0</v>
      </c>
      <c r="Q517" s="261">
        <v>0.00029999999999999997</v>
      </c>
      <c r="R517" s="261">
        <f>Q517*H517</f>
        <v>0.026003399999999996</v>
      </c>
      <c r="S517" s="261">
        <v>0</v>
      </c>
      <c r="T517" s="262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63" t="s">
        <v>384</v>
      </c>
      <c r="AT517" s="263" t="s">
        <v>354</v>
      </c>
      <c r="AU517" s="263" t="s">
        <v>87</v>
      </c>
      <c r="AY517" s="18" t="s">
        <v>193</v>
      </c>
      <c r="BE517" s="154">
        <f>IF(N517="základní",J517,0)</f>
        <v>0</v>
      </c>
      <c r="BF517" s="154">
        <f>IF(N517="snížená",J517,0)</f>
        <v>0</v>
      </c>
      <c r="BG517" s="154">
        <f>IF(N517="zákl. přenesená",J517,0)</f>
        <v>0</v>
      </c>
      <c r="BH517" s="154">
        <f>IF(N517="sníž. přenesená",J517,0)</f>
        <v>0</v>
      </c>
      <c r="BI517" s="154">
        <f>IF(N517="nulová",J517,0)</f>
        <v>0</v>
      </c>
      <c r="BJ517" s="18" t="s">
        <v>85</v>
      </c>
      <c r="BK517" s="154">
        <f>ROUND(I517*H517,2)</f>
        <v>0</v>
      </c>
      <c r="BL517" s="18" t="s">
        <v>284</v>
      </c>
      <c r="BM517" s="263" t="s">
        <v>839</v>
      </c>
    </row>
    <row r="518" s="14" customFormat="1">
      <c r="A518" s="14"/>
      <c r="B518" s="275"/>
      <c r="C518" s="276"/>
      <c r="D518" s="266" t="s">
        <v>202</v>
      </c>
      <c r="E518" s="277" t="s">
        <v>1</v>
      </c>
      <c r="F518" s="278" t="s">
        <v>803</v>
      </c>
      <c r="G518" s="276"/>
      <c r="H518" s="279">
        <v>56.090000000000003</v>
      </c>
      <c r="I518" s="280"/>
      <c r="J518" s="276"/>
      <c r="K518" s="276"/>
      <c r="L518" s="281"/>
      <c r="M518" s="282"/>
      <c r="N518" s="283"/>
      <c r="O518" s="283"/>
      <c r="P518" s="283"/>
      <c r="Q518" s="283"/>
      <c r="R518" s="283"/>
      <c r="S518" s="283"/>
      <c r="T518" s="28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85" t="s">
        <v>202</v>
      </c>
      <c r="AU518" s="285" t="s">
        <v>87</v>
      </c>
      <c r="AV518" s="14" t="s">
        <v>87</v>
      </c>
      <c r="AW518" s="14" t="s">
        <v>32</v>
      </c>
      <c r="AX518" s="14" t="s">
        <v>78</v>
      </c>
      <c r="AY518" s="285" t="s">
        <v>193</v>
      </c>
    </row>
    <row r="519" s="14" customFormat="1">
      <c r="A519" s="14"/>
      <c r="B519" s="275"/>
      <c r="C519" s="276"/>
      <c r="D519" s="266" t="s">
        <v>202</v>
      </c>
      <c r="E519" s="277" t="s">
        <v>1</v>
      </c>
      <c r="F519" s="278" t="s">
        <v>814</v>
      </c>
      <c r="G519" s="276"/>
      <c r="H519" s="279">
        <v>16.141999999999999</v>
      </c>
      <c r="I519" s="280"/>
      <c r="J519" s="276"/>
      <c r="K519" s="276"/>
      <c r="L519" s="281"/>
      <c r="M519" s="282"/>
      <c r="N519" s="283"/>
      <c r="O519" s="283"/>
      <c r="P519" s="283"/>
      <c r="Q519" s="283"/>
      <c r="R519" s="283"/>
      <c r="S519" s="283"/>
      <c r="T519" s="28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85" t="s">
        <v>202</v>
      </c>
      <c r="AU519" s="285" t="s">
        <v>87</v>
      </c>
      <c r="AV519" s="14" t="s">
        <v>87</v>
      </c>
      <c r="AW519" s="14" t="s">
        <v>32</v>
      </c>
      <c r="AX519" s="14" t="s">
        <v>78</v>
      </c>
      <c r="AY519" s="285" t="s">
        <v>193</v>
      </c>
    </row>
    <row r="520" s="15" customFormat="1">
      <c r="A520" s="15"/>
      <c r="B520" s="286"/>
      <c r="C520" s="287"/>
      <c r="D520" s="266" t="s">
        <v>202</v>
      </c>
      <c r="E520" s="288" t="s">
        <v>1</v>
      </c>
      <c r="F520" s="289" t="s">
        <v>214</v>
      </c>
      <c r="G520" s="287"/>
      <c r="H520" s="290">
        <v>72.231999999999999</v>
      </c>
      <c r="I520" s="291"/>
      <c r="J520" s="287"/>
      <c r="K520" s="287"/>
      <c r="L520" s="292"/>
      <c r="M520" s="293"/>
      <c r="N520" s="294"/>
      <c r="O520" s="294"/>
      <c r="P520" s="294"/>
      <c r="Q520" s="294"/>
      <c r="R520" s="294"/>
      <c r="S520" s="294"/>
      <c r="T520" s="29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96" t="s">
        <v>202</v>
      </c>
      <c r="AU520" s="296" t="s">
        <v>87</v>
      </c>
      <c r="AV520" s="15" t="s">
        <v>200</v>
      </c>
      <c r="AW520" s="15" t="s">
        <v>32</v>
      </c>
      <c r="AX520" s="15" t="s">
        <v>85</v>
      </c>
      <c r="AY520" s="296" t="s">
        <v>193</v>
      </c>
    </row>
    <row r="521" s="14" customFormat="1">
      <c r="A521" s="14"/>
      <c r="B521" s="275"/>
      <c r="C521" s="276"/>
      <c r="D521" s="266" t="s">
        <v>202</v>
      </c>
      <c r="E521" s="276"/>
      <c r="F521" s="278" t="s">
        <v>840</v>
      </c>
      <c r="G521" s="276"/>
      <c r="H521" s="279">
        <v>86.677999999999997</v>
      </c>
      <c r="I521" s="280"/>
      <c r="J521" s="276"/>
      <c r="K521" s="276"/>
      <c r="L521" s="281"/>
      <c r="M521" s="282"/>
      <c r="N521" s="283"/>
      <c r="O521" s="283"/>
      <c r="P521" s="283"/>
      <c r="Q521" s="283"/>
      <c r="R521" s="283"/>
      <c r="S521" s="283"/>
      <c r="T521" s="28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85" t="s">
        <v>202</v>
      </c>
      <c r="AU521" s="285" t="s">
        <v>87</v>
      </c>
      <c r="AV521" s="14" t="s">
        <v>87</v>
      </c>
      <c r="AW521" s="14" t="s">
        <v>4</v>
      </c>
      <c r="AX521" s="14" t="s">
        <v>85</v>
      </c>
      <c r="AY521" s="285" t="s">
        <v>193</v>
      </c>
    </row>
    <row r="522" s="2" customFormat="1" ht="24.15" customHeight="1">
      <c r="A522" s="41"/>
      <c r="B522" s="42"/>
      <c r="C522" s="252" t="s">
        <v>841</v>
      </c>
      <c r="D522" s="252" t="s">
        <v>195</v>
      </c>
      <c r="E522" s="253" t="s">
        <v>842</v>
      </c>
      <c r="F522" s="254" t="s">
        <v>843</v>
      </c>
      <c r="G522" s="255" t="s">
        <v>198</v>
      </c>
      <c r="H522" s="256">
        <v>56.090000000000003</v>
      </c>
      <c r="I522" s="257"/>
      <c r="J522" s="258">
        <f>ROUND(I522*H522,2)</f>
        <v>0</v>
      </c>
      <c r="K522" s="254" t="s">
        <v>199</v>
      </c>
      <c r="L522" s="44"/>
      <c r="M522" s="259" t="s">
        <v>1</v>
      </c>
      <c r="N522" s="260" t="s">
        <v>43</v>
      </c>
      <c r="O522" s="94"/>
      <c r="P522" s="261">
        <f>O522*H522</f>
        <v>0</v>
      </c>
      <c r="Q522" s="261">
        <v>0</v>
      </c>
      <c r="R522" s="261">
        <f>Q522*H522</f>
        <v>0</v>
      </c>
      <c r="S522" s="261">
        <v>0</v>
      </c>
      <c r="T522" s="262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63" t="s">
        <v>284</v>
      </c>
      <c r="AT522" s="263" t="s">
        <v>195</v>
      </c>
      <c r="AU522" s="263" t="s">
        <v>87</v>
      </c>
      <c r="AY522" s="18" t="s">
        <v>193</v>
      </c>
      <c r="BE522" s="154">
        <f>IF(N522="základní",J522,0)</f>
        <v>0</v>
      </c>
      <c r="BF522" s="154">
        <f>IF(N522="snížená",J522,0)</f>
        <v>0</v>
      </c>
      <c r="BG522" s="154">
        <f>IF(N522="zákl. přenesená",J522,0)</f>
        <v>0</v>
      </c>
      <c r="BH522" s="154">
        <f>IF(N522="sníž. přenesená",J522,0)</f>
        <v>0</v>
      </c>
      <c r="BI522" s="154">
        <f>IF(N522="nulová",J522,0)</f>
        <v>0</v>
      </c>
      <c r="BJ522" s="18" t="s">
        <v>85</v>
      </c>
      <c r="BK522" s="154">
        <f>ROUND(I522*H522,2)</f>
        <v>0</v>
      </c>
      <c r="BL522" s="18" t="s">
        <v>284</v>
      </c>
      <c r="BM522" s="263" t="s">
        <v>844</v>
      </c>
    </row>
    <row r="523" s="14" customFormat="1">
      <c r="A523" s="14"/>
      <c r="B523" s="275"/>
      <c r="C523" s="276"/>
      <c r="D523" s="266" t="s">
        <v>202</v>
      </c>
      <c r="E523" s="277" t="s">
        <v>1</v>
      </c>
      <c r="F523" s="278" t="s">
        <v>803</v>
      </c>
      <c r="G523" s="276"/>
      <c r="H523" s="279">
        <v>56.090000000000003</v>
      </c>
      <c r="I523" s="280"/>
      <c r="J523" s="276"/>
      <c r="K523" s="276"/>
      <c r="L523" s="281"/>
      <c r="M523" s="282"/>
      <c r="N523" s="283"/>
      <c r="O523" s="283"/>
      <c r="P523" s="283"/>
      <c r="Q523" s="283"/>
      <c r="R523" s="283"/>
      <c r="S523" s="283"/>
      <c r="T523" s="28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85" t="s">
        <v>202</v>
      </c>
      <c r="AU523" s="285" t="s">
        <v>87</v>
      </c>
      <c r="AV523" s="14" t="s">
        <v>87</v>
      </c>
      <c r="AW523" s="14" t="s">
        <v>32</v>
      </c>
      <c r="AX523" s="14" t="s">
        <v>85</v>
      </c>
      <c r="AY523" s="285" t="s">
        <v>193</v>
      </c>
    </row>
    <row r="524" s="2" customFormat="1" ht="16.5" customHeight="1">
      <c r="A524" s="41"/>
      <c r="B524" s="42"/>
      <c r="C524" s="308" t="s">
        <v>845</v>
      </c>
      <c r="D524" s="308" t="s">
        <v>354</v>
      </c>
      <c r="E524" s="309" t="s">
        <v>837</v>
      </c>
      <c r="F524" s="310" t="s">
        <v>838</v>
      </c>
      <c r="G524" s="311" t="s">
        <v>198</v>
      </c>
      <c r="H524" s="312">
        <v>67.308000000000007</v>
      </c>
      <c r="I524" s="313"/>
      <c r="J524" s="314">
        <f>ROUND(I524*H524,2)</f>
        <v>0</v>
      </c>
      <c r="K524" s="310" t="s">
        <v>199</v>
      </c>
      <c r="L524" s="315"/>
      <c r="M524" s="316" t="s">
        <v>1</v>
      </c>
      <c r="N524" s="317" t="s">
        <v>43</v>
      </c>
      <c r="O524" s="94"/>
      <c r="P524" s="261">
        <f>O524*H524</f>
        <v>0</v>
      </c>
      <c r="Q524" s="261">
        <v>0.00029999999999999997</v>
      </c>
      <c r="R524" s="261">
        <f>Q524*H524</f>
        <v>0.020192399999999999</v>
      </c>
      <c r="S524" s="261">
        <v>0</v>
      </c>
      <c r="T524" s="262">
        <f>S524*H524</f>
        <v>0</v>
      </c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R524" s="263" t="s">
        <v>384</v>
      </c>
      <c r="AT524" s="263" t="s">
        <v>354</v>
      </c>
      <c r="AU524" s="263" t="s">
        <v>87</v>
      </c>
      <c r="AY524" s="18" t="s">
        <v>193</v>
      </c>
      <c r="BE524" s="154">
        <f>IF(N524="základní",J524,0)</f>
        <v>0</v>
      </c>
      <c r="BF524" s="154">
        <f>IF(N524="snížená",J524,0)</f>
        <v>0</v>
      </c>
      <c r="BG524" s="154">
        <f>IF(N524="zákl. přenesená",J524,0)</f>
        <v>0</v>
      </c>
      <c r="BH524" s="154">
        <f>IF(N524="sníž. přenesená",J524,0)</f>
        <v>0</v>
      </c>
      <c r="BI524" s="154">
        <f>IF(N524="nulová",J524,0)</f>
        <v>0</v>
      </c>
      <c r="BJ524" s="18" t="s">
        <v>85</v>
      </c>
      <c r="BK524" s="154">
        <f>ROUND(I524*H524,2)</f>
        <v>0</v>
      </c>
      <c r="BL524" s="18" t="s">
        <v>284</v>
      </c>
      <c r="BM524" s="263" t="s">
        <v>846</v>
      </c>
    </row>
    <row r="525" s="14" customFormat="1">
      <c r="A525" s="14"/>
      <c r="B525" s="275"/>
      <c r="C525" s="276"/>
      <c r="D525" s="266" t="s">
        <v>202</v>
      </c>
      <c r="E525" s="276"/>
      <c r="F525" s="278" t="s">
        <v>833</v>
      </c>
      <c r="G525" s="276"/>
      <c r="H525" s="279">
        <v>67.308000000000007</v>
      </c>
      <c r="I525" s="280"/>
      <c r="J525" s="276"/>
      <c r="K525" s="276"/>
      <c r="L525" s="281"/>
      <c r="M525" s="282"/>
      <c r="N525" s="283"/>
      <c r="O525" s="283"/>
      <c r="P525" s="283"/>
      <c r="Q525" s="283"/>
      <c r="R525" s="283"/>
      <c r="S525" s="283"/>
      <c r="T525" s="28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85" t="s">
        <v>202</v>
      </c>
      <c r="AU525" s="285" t="s">
        <v>87</v>
      </c>
      <c r="AV525" s="14" t="s">
        <v>87</v>
      </c>
      <c r="AW525" s="14" t="s">
        <v>4</v>
      </c>
      <c r="AX525" s="14" t="s">
        <v>85</v>
      </c>
      <c r="AY525" s="285" t="s">
        <v>193</v>
      </c>
    </row>
    <row r="526" s="2" customFormat="1" ht="24.15" customHeight="1">
      <c r="A526" s="41"/>
      <c r="B526" s="42"/>
      <c r="C526" s="252" t="s">
        <v>847</v>
      </c>
      <c r="D526" s="252" t="s">
        <v>195</v>
      </c>
      <c r="E526" s="253" t="s">
        <v>848</v>
      </c>
      <c r="F526" s="254" t="s">
        <v>849</v>
      </c>
      <c r="G526" s="255" t="s">
        <v>198</v>
      </c>
      <c r="H526" s="256">
        <v>43.369999999999997</v>
      </c>
      <c r="I526" s="257"/>
      <c r="J526" s="258">
        <f>ROUND(I526*H526,2)</f>
        <v>0</v>
      </c>
      <c r="K526" s="254" t="s">
        <v>199</v>
      </c>
      <c r="L526" s="44"/>
      <c r="M526" s="259" t="s">
        <v>1</v>
      </c>
      <c r="N526" s="260" t="s">
        <v>43</v>
      </c>
      <c r="O526" s="94"/>
      <c r="P526" s="261">
        <f>O526*H526</f>
        <v>0</v>
      </c>
      <c r="Q526" s="261">
        <v>0</v>
      </c>
      <c r="R526" s="261">
        <f>Q526*H526</f>
        <v>0</v>
      </c>
      <c r="S526" s="261">
        <v>0</v>
      </c>
      <c r="T526" s="262">
        <f>S526*H526</f>
        <v>0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63" t="s">
        <v>284</v>
      </c>
      <c r="AT526" s="263" t="s">
        <v>195</v>
      </c>
      <c r="AU526" s="263" t="s">
        <v>87</v>
      </c>
      <c r="AY526" s="18" t="s">
        <v>193</v>
      </c>
      <c r="BE526" s="154">
        <f>IF(N526="základní",J526,0)</f>
        <v>0</v>
      </c>
      <c r="BF526" s="154">
        <f>IF(N526="snížená",J526,0)</f>
        <v>0</v>
      </c>
      <c r="BG526" s="154">
        <f>IF(N526="zákl. přenesená",J526,0)</f>
        <v>0</v>
      </c>
      <c r="BH526" s="154">
        <f>IF(N526="sníž. přenesená",J526,0)</f>
        <v>0</v>
      </c>
      <c r="BI526" s="154">
        <f>IF(N526="nulová",J526,0)</f>
        <v>0</v>
      </c>
      <c r="BJ526" s="18" t="s">
        <v>85</v>
      </c>
      <c r="BK526" s="154">
        <f>ROUND(I526*H526,2)</f>
        <v>0</v>
      </c>
      <c r="BL526" s="18" t="s">
        <v>284</v>
      </c>
      <c r="BM526" s="263" t="s">
        <v>850</v>
      </c>
    </row>
    <row r="527" s="14" customFormat="1">
      <c r="A527" s="14"/>
      <c r="B527" s="275"/>
      <c r="C527" s="276"/>
      <c r="D527" s="266" t="s">
        <v>202</v>
      </c>
      <c r="E527" s="277" t="s">
        <v>1</v>
      </c>
      <c r="F527" s="278" t="s">
        <v>851</v>
      </c>
      <c r="G527" s="276"/>
      <c r="H527" s="279">
        <v>43.369999999999997</v>
      </c>
      <c r="I527" s="280"/>
      <c r="J527" s="276"/>
      <c r="K527" s="276"/>
      <c r="L527" s="281"/>
      <c r="M527" s="282"/>
      <c r="N527" s="283"/>
      <c r="O527" s="283"/>
      <c r="P527" s="283"/>
      <c r="Q527" s="283"/>
      <c r="R527" s="283"/>
      <c r="S527" s="283"/>
      <c r="T527" s="28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85" t="s">
        <v>202</v>
      </c>
      <c r="AU527" s="285" t="s">
        <v>87</v>
      </c>
      <c r="AV527" s="14" t="s">
        <v>87</v>
      </c>
      <c r="AW527" s="14" t="s">
        <v>32</v>
      </c>
      <c r="AX527" s="14" t="s">
        <v>85</v>
      </c>
      <c r="AY527" s="285" t="s">
        <v>193</v>
      </c>
    </row>
    <row r="528" s="2" customFormat="1" ht="37.8" customHeight="1">
      <c r="A528" s="41"/>
      <c r="B528" s="42"/>
      <c r="C528" s="308" t="s">
        <v>852</v>
      </c>
      <c r="D528" s="308" t="s">
        <v>354</v>
      </c>
      <c r="E528" s="309" t="s">
        <v>853</v>
      </c>
      <c r="F528" s="310" t="s">
        <v>854</v>
      </c>
      <c r="G528" s="311" t="s">
        <v>198</v>
      </c>
      <c r="H528" s="312">
        <v>47.707000000000001</v>
      </c>
      <c r="I528" s="313"/>
      <c r="J528" s="314">
        <f>ROUND(I528*H528,2)</f>
        <v>0</v>
      </c>
      <c r="K528" s="310" t="s">
        <v>199</v>
      </c>
      <c r="L528" s="315"/>
      <c r="M528" s="316" t="s">
        <v>1</v>
      </c>
      <c r="N528" s="317" t="s">
        <v>43</v>
      </c>
      <c r="O528" s="94"/>
      <c r="P528" s="261">
        <f>O528*H528</f>
        <v>0</v>
      </c>
      <c r="Q528" s="261">
        <v>0.00142</v>
      </c>
      <c r="R528" s="261">
        <f>Q528*H528</f>
        <v>0.067743940000000002</v>
      </c>
      <c r="S528" s="261">
        <v>0</v>
      </c>
      <c r="T528" s="262">
        <f>S528*H528</f>
        <v>0</v>
      </c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R528" s="263" t="s">
        <v>384</v>
      </c>
      <c r="AT528" s="263" t="s">
        <v>354</v>
      </c>
      <c r="AU528" s="263" t="s">
        <v>87</v>
      </c>
      <c r="AY528" s="18" t="s">
        <v>193</v>
      </c>
      <c r="BE528" s="154">
        <f>IF(N528="základní",J528,0)</f>
        <v>0</v>
      </c>
      <c r="BF528" s="154">
        <f>IF(N528="snížená",J528,0)</f>
        <v>0</v>
      </c>
      <c r="BG528" s="154">
        <f>IF(N528="zákl. přenesená",J528,0)</f>
        <v>0</v>
      </c>
      <c r="BH528" s="154">
        <f>IF(N528="sníž. přenesená",J528,0)</f>
        <v>0</v>
      </c>
      <c r="BI528" s="154">
        <f>IF(N528="nulová",J528,0)</f>
        <v>0</v>
      </c>
      <c r="BJ528" s="18" t="s">
        <v>85</v>
      </c>
      <c r="BK528" s="154">
        <f>ROUND(I528*H528,2)</f>
        <v>0</v>
      </c>
      <c r="BL528" s="18" t="s">
        <v>284</v>
      </c>
      <c r="BM528" s="263" t="s">
        <v>855</v>
      </c>
    </row>
    <row r="529" s="14" customFormat="1">
      <c r="A529" s="14"/>
      <c r="B529" s="275"/>
      <c r="C529" s="276"/>
      <c r="D529" s="266" t="s">
        <v>202</v>
      </c>
      <c r="E529" s="276"/>
      <c r="F529" s="278" t="s">
        <v>856</v>
      </c>
      <c r="G529" s="276"/>
      <c r="H529" s="279">
        <v>47.707000000000001</v>
      </c>
      <c r="I529" s="280"/>
      <c r="J529" s="276"/>
      <c r="K529" s="276"/>
      <c r="L529" s="281"/>
      <c r="M529" s="282"/>
      <c r="N529" s="283"/>
      <c r="O529" s="283"/>
      <c r="P529" s="283"/>
      <c r="Q529" s="283"/>
      <c r="R529" s="283"/>
      <c r="S529" s="283"/>
      <c r="T529" s="28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85" t="s">
        <v>202</v>
      </c>
      <c r="AU529" s="285" t="s">
        <v>87</v>
      </c>
      <c r="AV529" s="14" t="s">
        <v>87</v>
      </c>
      <c r="AW529" s="14" t="s">
        <v>4</v>
      </c>
      <c r="AX529" s="14" t="s">
        <v>85</v>
      </c>
      <c r="AY529" s="285" t="s">
        <v>193</v>
      </c>
    </row>
    <row r="530" s="2" customFormat="1" ht="24.15" customHeight="1">
      <c r="A530" s="41"/>
      <c r="B530" s="42"/>
      <c r="C530" s="252" t="s">
        <v>857</v>
      </c>
      <c r="D530" s="252" t="s">
        <v>195</v>
      </c>
      <c r="E530" s="253" t="s">
        <v>858</v>
      </c>
      <c r="F530" s="254" t="s">
        <v>859</v>
      </c>
      <c r="G530" s="255" t="s">
        <v>198</v>
      </c>
      <c r="H530" s="256">
        <v>35.719999999999999</v>
      </c>
      <c r="I530" s="257"/>
      <c r="J530" s="258">
        <f>ROUND(I530*H530,2)</f>
        <v>0</v>
      </c>
      <c r="K530" s="254" t="s">
        <v>199</v>
      </c>
      <c r="L530" s="44"/>
      <c r="M530" s="259" t="s">
        <v>1</v>
      </c>
      <c r="N530" s="260" t="s">
        <v>43</v>
      </c>
      <c r="O530" s="94"/>
      <c r="P530" s="261">
        <f>O530*H530</f>
        <v>0</v>
      </c>
      <c r="Q530" s="261">
        <v>0</v>
      </c>
      <c r="R530" s="261">
        <f>Q530*H530</f>
        <v>0</v>
      </c>
      <c r="S530" s="261">
        <v>0</v>
      </c>
      <c r="T530" s="262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63" t="s">
        <v>284</v>
      </c>
      <c r="AT530" s="263" t="s">
        <v>195</v>
      </c>
      <c r="AU530" s="263" t="s">
        <v>87</v>
      </c>
      <c r="AY530" s="18" t="s">
        <v>193</v>
      </c>
      <c r="BE530" s="154">
        <f>IF(N530="základní",J530,0)</f>
        <v>0</v>
      </c>
      <c r="BF530" s="154">
        <f>IF(N530="snížená",J530,0)</f>
        <v>0</v>
      </c>
      <c r="BG530" s="154">
        <f>IF(N530="zákl. přenesená",J530,0)</f>
        <v>0</v>
      </c>
      <c r="BH530" s="154">
        <f>IF(N530="sníž. přenesená",J530,0)</f>
        <v>0</v>
      </c>
      <c r="BI530" s="154">
        <f>IF(N530="nulová",J530,0)</f>
        <v>0</v>
      </c>
      <c r="BJ530" s="18" t="s">
        <v>85</v>
      </c>
      <c r="BK530" s="154">
        <f>ROUND(I530*H530,2)</f>
        <v>0</v>
      </c>
      <c r="BL530" s="18" t="s">
        <v>284</v>
      </c>
      <c r="BM530" s="263" t="s">
        <v>860</v>
      </c>
    </row>
    <row r="531" s="14" customFormat="1">
      <c r="A531" s="14"/>
      <c r="B531" s="275"/>
      <c r="C531" s="276"/>
      <c r="D531" s="266" t="s">
        <v>202</v>
      </c>
      <c r="E531" s="277" t="s">
        <v>1</v>
      </c>
      <c r="F531" s="278" t="s">
        <v>861</v>
      </c>
      <c r="G531" s="276"/>
      <c r="H531" s="279">
        <v>35.719999999999999</v>
      </c>
      <c r="I531" s="280"/>
      <c r="J531" s="276"/>
      <c r="K531" s="276"/>
      <c r="L531" s="281"/>
      <c r="M531" s="282"/>
      <c r="N531" s="283"/>
      <c r="O531" s="283"/>
      <c r="P531" s="283"/>
      <c r="Q531" s="283"/>
      <c r="R531" s="283"/>
      <c r="S531" s="283"/>
      <c r="T531" s="28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85" t="s">
        <v>202</v>
      </c>
      <c r="AU531" s="285" t="s">
        <v>87</v>
      </c>
      <c r="AV531" s="14" t="s">
        <v>87</v>
      </c>
      <c r="AW531" s="14" t="s">
        <v>32</v>
      </c>
      <c r="AX531" s="14" t="s">
        <v>85</v>
      </c>
      <c r="AY531" s="285" t="s">
        <v>193</v>
      </c>
    </row>
    <row r="532" s="2" customFormat="1" ht="24.15" customHeight="1">
      <c r="A532" s="41"/>
      <c r="B532" s="42"/>
      <c r="C532" s="308" t="s">
        <v>862</v>
      </c>
      <c r="D532" s="308" t="s">
        <v>354</v>
      </c>
      <c r="E532" s="309" t="s">
        <v>863</v>
      </c>
      <c r="F532" s="310" t="s">
        <v>864</v>
      </c>
      <c r="G532" s="311" t="s">
        <v>223</v>
      </c>
      <c r="H532" s="312">
        <v>4.4649999999999999</v>
      </c>
      <c r="I532" s="313"/>
      <c r="J532" s="314">
        <f>ROUND(I532*H532,2)</f>
        <v>0</v>
      </c>
      <c r="K532" s="310" t="s">
        <v>199</v>
      </c>
      <c r="L532" s="315"/>
      <c r="M532" s="316" t="s">
        <v>1</v>
      </c>
      <c r="N532" s="317" t="s">
        <v>43</v>
      </c>
      <c r="O532" s="94"/>
      <c r="P532" s="261">
        <f>O532*H532</f>
        <v>0</v>
      </c>
      <c r="Q532" s="261">
        <v>0.34999999999999998</v>
      </c>
      <c r="R532" s="261">
        <f>Q532*H532</f>
        <v>1.5627499999999999</v>
      </c>
      <c r="S532" s="261">
        <v>0</v>
      </c>
      <c r="T532" s="262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63" t="s">
        <v>384</v>
      </c>
      <c r="AT532" s="263" t="s">
        <v>354</v>
      </c>
      <c r="AU532" s="263" t="s">
        <v>87</v>
      </c>
      <c r="AY532" s="18" t="s">
        <v>193</v>
      </c>
      <c r="BE532" s="154">
        <f>IF(N532="základní",J532,0)</f>
        <v>0</v>
      </c>
      <c r="BF532" s="154">
        <f>IF(N532="snížená",J532,0)</f>
        <v>0</v>
      </c>
      <c r="BG532" s="154">
        <f>IF(N532="zákl. přenesená",J532,0)</f>
        <v>0</v>
      </c>
      <c r="BH532" s="154">
        <f>IF(N532="sníž. přenesená",J532,0)</f>
        <v>0</v>
      </c>
      <c r="BI532" s="154">
        <f>IF(N532="nulová",J532,0)</f>
        <v>0</v>
      </c>
      <c r="BJ532" s="18" t="s">
        <v>85</v>
      </c>
      <c r="BK532" s="154">
        <f>ROUND(I532*H532,2)</f>
        <v>0</v>
      </c>
      <c r="BL532" s="18" t="s">
        <v>284</v>
      </c>
      <c r="BM532" s="263" t="s">
        <v>865</v>
      </c>
    </row>
    <row r="533" s="14" customFormat="1">
      <c r="A533" s="14"/>
      <c r="B533" s="275"/>
      <c r="C533" s="276"/>
      <c r="D533" s="266" t="s">
        <v>202</v>
      </c>
      <c r="E533" s="276"/>
      <c r="F533" s="278" t="s">
        <v>866</v>
      </c>
      <c r="G533" s="276"/>
      <c r="H533" s="279">
        <v>4.4649999999999999</v>
      </c>
      <c r="I533" s="280"/>
      <c r="J533" s="276"/>
      <c r="K533" s="276"/>
      <c r="L533" s="281"/>
      <c r="M533" s="282"/>
      <c r="N533" s="283"/>
      <c r="O533" s="283"/>
      <c r="P533" s="283"/>
      <c r="Q533" s="283"/>
      <c r="R533" s="283"/>
      <c r="S533" s="283"/>
      <c r="T533" s="28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85" t="s">
        <v>202</v>
      </c>
      <c r="AU533" s="285" t="s">
        <v>87</v>
      </c>
      <c r="AV533" s="14" t="s">
        <v>87</v>
      </c>
      <c r="AW533" s="14" t="s">
        <v>4</v>
      </c>
      <c r="AX533" s="14" t="s">
        <v>85</v>
      </c>
      <c r="AY533" s="285" t="s">
        <v>193</v>
      </c>
    </row>
    <row r="534" s="2" customFormat="1" ht="24.15" customHeight="1">
      <c r="A534" s="41"/>
      <c r="B534" s="42"/>
      <c r="C534" s="252" t="s">
        <v>867</v>
      </c>
      <c r="D534" s="252" t="s">
        <v>195</v>
      </c>
      <c r="E534" s="253" t="s">
        <v>868</v>
      </c>
      <c r="F534" s="254" t="s">
        <v>869</v>
      </c>
      <c r="G534" s="255" t="s">
        <v>198</v>
      </c>
      <c r="H534" s="256">
        <v>35.719999999999999</v>
      </c>
      <c r="I534" s="257"/>
      <c r="J534" s="258">
        <f>ROUND(I534*H534,2)</f>
        <v>0</v>
      </c>
      <c r="K534" s="254" t="s">
        <v>199</v>
      </c>
      <c r="L534" s="44"/>
      <c r="M534" s="259" t="s">
        <v>1</v>
      </c>
      <c r="N534" s="260" t="s">
        <v>43</v>
      </c>
      <c r="O534" s="94"/>
      <c r="P534" s="261">
        <f>O534*H534</f>
        <v>0</v>
      </c>
      <c r="Q534" s="261">
        <v>0</v>
      </c>
      <c r="R534" s="261">
        <f>Q534*H534</f>
        <v>0</v>
      </c>
      <c r="S534" s="261">
        <v>0</v>
      </c>
      <c r="T534" s="262">
        <f>S534*H534</f>
        <v>0</v>
      </c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R534" s="263" t="s">
        <v>284</v>
      </c>
      <c r="AT534" s="263" t="s">
        <v>195</v>
      </c>
      <c r="AU534" s="263" t="s">
        <v>87</v>
      </c>
      <c r="AY534" s="18" t="s">
        <v>193</v>
      </c>
      <c r="BE534" s="154">
        <f>IF(N534="základní",J534,0)</f>
        <v>0</v>
      </c>
      <c r="BF534" s="154">
        <f>IF(N534="snížená",J534,0)</f>
        <v>0</v>
      </c>
      <c r="BG534" s="154">
        <f>IF(N534="zákl. přenesená",J534,0)</f>
        <v>0</v>
      </c>
      <c r="BH534" s="154">
        <f>IF(N534="sníž. přenesená",J534,0)</f>
        <v>0</v>
      </c>
      <c r="BI534" s="154">
        <f>IF(N534="nulová",J534,0)</f>
        <v>0</v>
      </c>
      <c r="BJ534" s="18" t="s">
        <v>85</v>
      </c>
      <c r="BK534" s="154">
        <f>ROUND(I534*H534,2)</f>
        <v>0</v>
      </c>
      <c r="BL534" s="18" t="s">
        <v>284</v>
      </c>
      <c r="BM534" s="263" t="s">
        <v>870</v>
      </c>
    </row>
    <row r="535" s="2" customFormat="1" ht="16.5" customHeight="1">
      <c r="A535" s="41"/>
      <c r="B535" s="42"/>
      <c r="C535" s="308" t="s">
        <v>871</v>
      </c>
      <c r="D535" s="308" t="s">
        <v>354</v>
      </c>
      <c r="E535" s="309" t="s">
        <v>872</v>
      </c>
      <c r="F535" s="310" t="s">
        <v>873</v>
      </c>
      <c r="G535" s="311" t="s">
        <v>198</v>
      </c>
      <c r="H535" s="312">
        <v>37.506</v>
      </c>
      <c r="I535" s="313"/>
      <c r="J535" s="314">
        <f>ROUND(I535*H535,2)</f>
        <v>0</v>
      </c>
      <c r="K535" s="310" t="s">
        <v>199</v>
      </c>
      <c r="L535" s="315"/>
      <c r="M535" s="316" t="s">
        <v>1</v>
      </c>
      <c r="N535" s="317" t="s">
        <v>43</v>
      </c>
      <c r="O535" s="94"/>
      <c r="P535" s="261">
        <f>O535*H535</f>
        <v>0</v>
      </c>
      <c r="Q535" s="261">
        <v>0.010999999999999999</v>
      </c>
      <c r="R535" s="261">
        <f>Q535*H535</f>
        <v>0.41256599999999999</v>
      </c>
      <c r="S535" s="261">
        <v>0</v>
      </c>
      <c r="T535" s="262">
        <f>S535*H535</f>
        <v>0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63" t="s">
        <v>384</v>
      </c>
      <c r="AT535" s="263" t="s">
        <v>354</v>
      </c>
      <c r="AU535" s="263" t="s">
        <v>87</v>
      </c>
      <c r="AY535" s="18" t="s">
        <v>193</v>
      </c>
      <c r="BE535" s="154">
        <f>IF(N535="základní",J535,0)</f>
        <v>0</v>
      </c>
      <c r="BF535" s="154">
        <f>IF(N535="snížená",J535,0)</f>
        <v>0</v>
      </c>
      <c r="BG535" s="154">
        <f>IF(N535="zákl. přenesená",J535,0)</f>
        <v>0</v>
      </c>
      <c r="BH535" s="154">
        <f>IF(N535="sníž. přenesená",J535,0)</f>
        <v>0</v>
      </c>
      <c r="BI535" s="154">
        <f>IF(N535="nulová",J535,0)</f>
        <v>0</v>
      </c>
      <c r="BJ535" s="18" t="s">
        <v>85</v>
      </c>
      <c r="BK535" s="154">
        <f>ROUND(I535*H535,2)</f>
        <v>0</v>
      </c>
      <c r="BL535" s="18" t="s">
        <v>284</v>
      </c>
      <c r="BM535" s="263" t="s">
        <v>874</v>
      </c>
    </row>
    <row r="536" s="14" customFormat="1">
      <c r="A536" s="14"/>
      <c r="B536" s="275"/>
      <c r="C536" s="276"/>
      <c r="D536" s="266" t="s">
        <v>202</v>
      </c>
      <c r="E536" s="276"/>
      <c r="F536" s="278" t="s">
        <v>875</v>
      </c>
      <c r="G536" s="276"/>
      <c r="H536" s="279">
        <v>37.506</v>
      </c>
      <c r="I536" s="280"/>
      <c r="J536" s="276"/>
      <c r="K536" s="276"/>
      <c r="L536" s="281"/>
      <c r="M536" s="282"/>
      <c r="N536" s="283"/>
      <c r="O536" s="283"/>
      <c r="P536" s="283"/>
      <c r="Q536" s="283"/>
      <c r="R536" s="283"/>
      <c r="S536" s="283"/>
      <c r="T536" s="28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85" t="s">
        <v>202</v>
      </c>
      <c r="AU536" s="285" t="s">
        <v>87</v>
      </c>
      <c r="AV536" s="14" t="s">
        <v>87</v>
      </c>
      <c r="AW536" s="14" t="s">
        <v>4</v>
      </c>
      <c r="AX536" s="14" t="s">
        <v>85</v>
      </c>
      <c r="AY536" s="285" t="s">
        <v>193</v>
      </c>
    </row>
    <row r="537" s="2" customFormat="1" ht="24.15" customHeight="1">
      <c r="A537" s="41"/>
      <c r="B537" s="42"/>
      <c r="C537" s="252" t="s">
        <v>876</v>
      </c>
      <c r="D537" s="252" t="s">
        <v>195</v>
      </c>
      <c r="E537" s="253" t="s">
        <v>877</v>
      </c>
      <c r="F537" s="254" t="s">
        <v>878</v>
      </c>
      <c r="G537" s="255" t="s">
        <v>223</v>
      </c>
      <c r="H537" s="256">
        <v>7.6500000000000004</v>
      </c>
      <c r="I537" s="257"/>
      <c r="J537" s="258">
        <f>ROUND(I537*H537,2)</f>
        <v>0</v>
      </c>
      <c r="K537" s="254" t="s">
        <v>199</v>
      </c>
      <c r="L537" s="44"/>
      <c r="M537" s="259" t="s">
        <v>1</v>
      </c>
      <c r="N537" s="260" t="s">
        <v>43</v>
      </c>
      <c r="O537" s="94"/>
      <c r="P537" s="261">
        <f>O537*H537</f>
        <v>0</v>
      </c>
      <c r="Q537" s="261">
        <v>0</v>
      </c>
      <c r="R537" s="261">
        <f>Q537*H537</f>
        <v>0</v>
      </c>
      <c r="S537" s="261">
        <v>0</v>
      </c>
      <c r="T537" s="262">
        <f>S537*H537</f>
        <v>0</v>
      </c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R537" s="263" t="s">
        <v>284</v>
      </c>
      <c r="AT537" s="263" t="s">
        <v>195</v>
      </c>
      <c r="AU537" s="263" t="s">
        <v>87</v>
      </c>
      <c r="AY537" s="18" t="s">
        <v>193</v>
      </c>
      <c r="BE537" s="154">
        <f>IF(N537="základní",J537,0)</f>
        <v>0</v>
      </c>
      <c r="BF537" s="154">
        <f>IF(N537="snížená",J537,0)</f>
        <v>0</v>
      </c>
      <c r="BG537" s="154">
        <f>IF(N537="zákl. přenesená",J537,0)</f>
        <v>0</v>
      </c>
      <c r="BH537" s="154">
        <f>IF(N537="sníž. přenesená",J537,0)</f>
        <v>0</v>
      </c>
      <c r="BI537" s="154">
        <f>IF(N537="nulová",J537,0)</f>
        <v>0</v>
      </c>
      <c r="BJ537" s="18" t="s">
        <v>85</v>
      </c>
      <c r="BK537" s="154">
        <f>ROUND(I537*H537,2)</f>
        <v>0</v>
      </c>
      <c r="BL537" s="18" t="s">
        <v>284</v>
      </c>
      <c r="BM537" s="263" t="s">
        <v>879</v>
      </c>
    </row>
    <row r="538" s="14" customFormat="1">
      <c r="A538" s="14"/>
      <c r="B538" s="275"/>
      <c r="C538" s="276"/>
      <c r="D538" s="266" t="s">
        <v>202</v>
      </c>
      <c r="E538" s="277" t="s">
        <v>1</v>
      </c>
      <c r="F538" s="278" t="s">
        <v>880</v>
      </c>
      <c r="G538" s="276"/>
      <c r="H538" s="279">
        <v>43.369999999999997</v>
      </c>
      <c r="I538" s="280"/>
      <c r="J538" s="276"/>
      <c r="K538" s="276"/>
      <c r="L538" s="281"/>
      <c r="M538" s="282"/>
      <c r="N538" s="283"/>
      <c r="O538" s="283"/>
      <c r="P538" s="283"/>
      <c r="Q538" s="283"/>
      <c r="R538" s="283"/>
      <c r="S538" s="283"/>
      <c r="T538" s="28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85" t="s">
        <v>202</v>
      </c>
      <c r="AU538" s="285" t="s">
        <v>87</v>
      </c>
      <c r="AV538" s="14" t="s">
        <v>87</v>
      </c>
      <c r="AW538" s="14" t="s">
        <v>32</v>
      </c>
      <c r="AX538" s="14" t="s">
        <v>78</v>
      </c>
      <c r="AY538" s="285" t="s">
        <v>193</v>
      </c>
    </row>
    <row r="539" s="14" customFormat="1">
      <c r="A539" s="14"/>
      <c r="B539" s="275"/>
      <c r="C539" s="276"/>
      <c r="D539" s="266" t="s">
        <v>202</v>
      </c>
      <c r="E539" s="277" t="s">
        <v>1</v>
      </c>
      <c r="F539" s="278" t="s">
        <v>881</v>
      </c>
      <c r="G539" s="276"/>
      <c r="H539" s="279">
        <v>-35.719999999999999</v>
      </c>
      <c r="I539" s="280"/>
      <c r="J539" s="276"/>
      <c r="K539" s="276"/>
      <c r="L539" s="281"/>
      <c r="M539" s="282"/>
      <c r="N539" s="283"/>
      <c r="O539" s="283"/>
      <c r="P539" s="283"/>
      <c r="Q539" s="283"/>
      <c r="R539" s="283"/>
      <c r="S539" s="283"/>
      <c r="T539" s="28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85" t="s">
        <v>202</v>
      </c>
      <c r="AU539" s="285" t="s">
        <v>87</v>
      </c>
      <c r="AV539" s="14" t="s">
        <v>87</v>
      </c>
      <c r="AW539" s="14" t="s">
        <v>32</v>
      </c>
      <c r="AX539" s="14" t="s">
        <v>78</v>
      </c>
      <c r="AY539" s="285" t="s">
        <v>193</v>
      </c>
    </row>
    <row r="540" s="15" customFormat="1">
      <c r="A540" s="15"/>
      <c r="B540" s="286"/>
      <c r="C540" s="287"/>
      <c r="D540" s="266" t="s">
        <v>202</v>
      </c>
      <c r="E540" s="288" t="s">
        <v>1</v>
      </c>
      <c r="F540" s="289" t="s">
        <v>214</v>
      </c>
      <c r="G540" s="287"/>
      <c r="H540" s="290">
        <v>7.6500000000000004</v>
      </c>
      <c r="I540" s="291"/>
      <c r="J540" s="287"/>
      <c r="K540" s="287"/>
      <c r="L540" s="292"/>
      <c r="M540" s="293"/>
      <c r="N540" s="294"/>
      <c r="O540" s="294"/>
      <c r="P540" s="294"/>
      <c r="Q540" s="294"/>
      <c r="R540" s="294"/>
      <c r="S540" s="294"/>
      <c r="T540" s="29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96" t="s">
        <v>202</v>
      </c>
      <c r="AU540" s="296" t="s">
        <v>87</v>
      </c>
      <c r="AV540" s="15" t="s">
        <v>200</v>
      </c>
      <c r="AW540" s="15" t="s">
        <v>32</v>
      </c>
      <c r="AX540" s="15" t="s">
        <v>85</v>
      </c>
      <c r="AY540" s="296" t="s">
        <v>193</v>
      </c>
    </row>
    <row r="541" s="2" customFormat="1" ht="16.5" customHeight="1">
      <c r="A541" s="41"/>
      <c r="B541" s="42"/>
      <c r="C541" s="308" t="s">
        <v>882</v>
      </c>
      <c r="D541" s="308" t="s">
        <v>354</v>
      </c>
      <c r="E541" s="309" t="s">
        <v>883</v>
      </c>
      <c r="F541" s="310" t="s">
        <v>884</v>
      </c>
      <c r="G541" s="311" t="s">
        <v>250</v>
      </c>
      <c r="H541" s="312">
        <v>12.641</v>
      </c>
      <c r="I541" s="313"/>
      <c r="J541" s="314">
        <f>ROUND(I541*H541,2)</f>
        <v>0</v>
      </c>
      <c r="K541" s="310" t="s">
        <v>199</v>
      </c>
      <c r="L541" s="315"/>
      <c r="M541" s="316" t="s">
        <v>1</v>
      </c>
      <c r="N541" s="317" t="s">
        <v>43</v>
      </c>
      <c r="O541" s="94"/>
      <c r="P541" s="261">
        <f>O541*H541</f>
        <v>0</v>
      </c>
      <c r="Q541" s="261">
        <v>1</v>
      </c>
      <c r="R541" s="261">
        <f>Q541*H541</f>
        <v>12.641</v>
      </c>
      <c r="S541" s="261">
        <v>0</v>
      </c>
      <c r="T541" s="262">
        <f>S541*H541</f>
        <v>0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63" t="s">
        <v>384</v>
      </c>
      <c r="AT541" s="263" t="s">
        <v>354</v>
      </c>
      <c r="AU541" s="263" t="s">
        <v>87</v>
      </c>
      <c r="AY541" s="18" t="s">
        <v>193</v>
      </c>
      <c r="BE541" s="154">
        <f>IF(N541="základní",J541,0)</f>
        <v>0</v>
      </c>
      <c r="BF541" s="154">
        <f>IF(N541="snížená",J541,0)</f>
        <v>0</v>
      </c>
      <c r="BG541" s="154">
        <f>IF(N541="zákl. přenesená",J541,0)</f>
        <v>0</v>
      </c>
      <c r="BH541" s="154">
        <f>IF(N541="sníž. přenesená",J541,0)</f>
        <v>0</v>
      </c>
      <c r="BI541" s="154">
        <f>IF(N541="nulová",J541,0)</f>
        <v>0</v>
      </c>
      <c r="BJ541" s="18" t="s">
        <v>85</v>
      </c>
      <c r="BK541" s="154">
        <f>ROUND(I541*H541,2)</f>
        <v>0</v>
      </c>
      <c r="BL541" s="18" t="s">
        <v>284</v>
      </c>
      <c r="BM541" s="263" t="s">
        <v>885</v>
      </c>
    </row>
    <row r="542" s="14" customFormat="1">
      <c r="A542" s="14"/>
      <c r="B542" s="275"/>
      <c r="C542" s="276"/>
      <c r="D542" s="266" t="s">
        <v>202</v>
      </c>
      <c r="E542" s="276"/>
      <c r="F542" s="278" t="s">
        <v>886</v>
      </c>
      <c r="G542" s="276"/>
      <c r="H542" s="279">
        <v>12.641</v>
      </c>
      <c r="I542" s="280"/>
      <c r="J542" s="276"/>
      <c r="K542" s="276"/>
      <c r="L542" s="281"/>
      <c r="M542" s="282"/>
      <c r="N542" s="283"/>
      <c r="O542" s="283"/>
      <c r="P542" s="283"/>
      <c r="Q542" s="283"/>
      <c r="R542" s="283"/>
      <c r="S542" s="283"/>
      <c r="T542" s="28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85" t="s">
        <v>202</v>
      </c>
      <c r="AU542" s="285" t="s">
        <v>87</v>
      </c>
      <c r="AV542" s="14" t="s">
        <v>87</v>
      </c>
      <c r="AW542" s="14" t="s">
        <v>4</v>
      </c>
      <c r="AX542" s="14" t="s">
        <v>85</v>
      </c>
      <c r="AY542" s="285" t="s">
        <v>193</v>
      </c>
    </row>
    <row r="543" s="2" customFormat="1" ht="24.15" customHeight="1">
      <c r="A543" s="41"/>
      <c r="B543" s="42"/>
      <c r="C543" s="252" t="s">
        <v>887</v>
      </c>
      <c r="D543" s="252" t="s">
        <v>195</v>
      </c>
      <c r="E543" s="253" t="s">
        <v>888</v>
      </c>
      <c r="F543" s="254" t="s">
        <v>889</v>
      </c>
      <c r="G543" s="255" t="s">
        <v>217</v>
      </c>
      <c r="H543" s="256">
        <v>28.579999999999998</v>
      </c>
      <c r="I543" s="257"/>
      <c r="J543" s="258">
        <f>ROUND(I543*H543,2)</f>
        <v>0</v>
      </c>
      <c r="K543" s="254" t="s">
        <v>199</v>
      </c>
      <c r="L543" s="44"/>
      <c r="M543" s="259" t="s">
        <v>1</v>
      </c>
      <c r="N543" s="260" t="s">
        <v>43</v>
      </c>
      <c r="O543" s="94"/>
      <c r="P543" s="261">
        <f>O543*H543</f>
        <v>0</v>
      </c>
      <c r="Q543" s="261">
        <v>2.0000000000000002E-05</v>
      </c>
      <c r="R543" s="261">
        <f>Q543*H543</f>
        <v>0.00057160000000000002</v>
      </c>
      <c r="S543" s="261">
        <v>0</v>
      </c>
      <c r="T543" s="262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63" t="s">
        <v>284</v>
      </c>
      <c r="AT543" s="263" t="s">
        <v>195</v>
      </c>
      <c r="AU543" s="263" t="s">
        <v>87</v>
      </c>
      <c r="AY543" s="18" t="s">
        <v>193</v>
      </c>
      <c r="BE543" s="154">
        <f>IF(N543="základní",J543,0)</f>
        <v>0</v>
      </c>
      <c r="BF543" s="154">
        <f>IF(N543="snížená",J543,0)</f>
        <v>0</v>
      </c>
      <c r="BG543" s="154">
        <f>IF(N543="zákl. přenesená",J543,0)</f>
        <v>0</v>
      </c>
      <c r="BH543" s="154">
        <f>IF(N543="sníž. přenesená",J543,0)</f>
        <v>0</v>
      </c>
      <c r="BI543" s="154">
        <f>IF(N543="nulová",J543,0)</f>
        <v>0</v>
      </c>
      <c r="BJ543" s="18" t="s">
        <v>85</v>
      </c>
      <c r="BK543" s="154">
        <f>ROUND(I543*H543,2)</f>
        <v>0</v>
      </c>
      <c r="BL543" s="18" t="s">
        <v>284</v>
      </c>
      <c r="BM543" s="263" t="s">
        <v>890</v>
      </c>
    </row>
    <row r="544" s="14" customFormat="1">
      <c r="A544" s="14"/>
      <c r="B544" s="275"/>
      <c r="C544" s="276"/>
      <c r="D544" s="266" t="s">
        <v>202</v>
      </c>
      <c r="E544" s="277" t="s">
        <v>1</v>
      </c>
      <c r="F544" s="278" t="s">
        <v>891</v>
      </c>
      <c r="G544" s="276"/>
      <c r="H544" s="279">
        <v>4.4199999999999999</v>
      </c>
      <c r="I544" s="280"/>
      <c r="J544" s="276"/>
      <c r="K544" s="276"/>
      <c r="L544" s="281"/>
      <c r="M544" s="282"/>
      <c r="N544" s="283"/>
      <c r="O544" s="283"/>
      <c r="P544" s="283"/>
      <c r="Q544" s="283"/>
      <c r="R544" s="283"/>
      <c r="S544" s="283"/>
      <c r="T544" s="28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85" t="s">
        <v>202</v>
      </c>
      <c r="AU544" s="285" t="s">
        <v>87</v>
      </c>
      <c r="AV544" s="14" t="s">
        <v>87</v>
      </c>
      <c r="AW544" s="14" t="s">
        <v>32</v>
      </c>
      <c r="AX544" s="14" t="s">
        <v>78</v>
      </c>
      <c r="AY544" s="285" t="s">
        <v>193</v>
      </c>
    </row>
    <row r="545" s="14" customFormat="1">
      <c r="A545" s="14"/>
      <c r="B545" s="275"/>
      <c r="C545" s="276"/>
      <c r="D545" s="266" t="s">
        <v>202</v>
      </c>
      <c r="E545" s="277" t="s">
        <v>1</v>
      </c>
      <c r="F545" s="278" t="s">
        <v>892</v>
      </c>
      <c r="G545" s="276"/>
      <c r="H545" s="279">
        <v>24.16</v>
      </c>
      <c r="I545" s="280"/>
      <c r="J545" s="276"/>
      <c r="K545" s="276"/>
      <c r="L545" s="281"/>
      <c r="M545" s="282"/>
      <c r="N545" s="283"/>
      <c r="O545" s="283"/>
      <c r="P545" s="283"/>
      <c r="Q545" s="283"/>
      <c r="R545" s="283"/>
      <c r="S545" s="283"/>
      <c r="T545" s="28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85" t="s">
        <v>202</v>
      </c>
      <c r="AU545" s="285" t="s">
        <v>87</v>
      </c>
      <c r="AV545" s="14" t="s">
        <v>87</v>
      </c>
      <c r="AW545" s="14" t="s">
        <v>32</v>
      </c>
      <c r="AX545" s="14" t="s">
        <v>78</v>
      </c>
      <c r="AY545" s="285" t="s">
        <v>193</v>
      </c>
    </row>
    <row r="546" s="15" customFormat="1">
      <c r="A546" s="15"/>
      <c r="B546" s="286"/>
      <c r="C546" s="287"/>
      <c r="D546" s="266" t="s">
        <v>202</v>
      </c>
      <c r="E546" s="288" t="s">
        <v>1</v>
      </c>
      <c r="F546" s="289" t="s">
        <v>214</v>
      </c>
      <c r="G546" s="287"/>
      <c r="H546" s="290">
        <v>28.579999999999998</v>
      </c>
      <c r="I546" s="291"/>
      <c r="J546" s="287"/>
      <c r="K546" s="287"/>
      <c r="L546" s="292"/>
      <c r="M546" s="293"/>
      <c r="N546" s="294"/>
      <c r="O546" s="294"/>
      <c r="P546" s="294"/>
      <c r="Q546" s="294"/>
      <c r="R546" s="294"/>
      <c r="S546" s="294"/>
      <c r="T546" s="29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96" t="s">
        <v>202</v>
      </c>
      <c r="AU546" s="296" t="s">
        <v>87</v>
      </c>
      <c r="AV546" s="15" t="s">
        <v>200</v>
      </c>
      <c r="AW546" s="15" t="s">
        <v>32</v>
      </c>
      <c r="AX546" s="15" t="s">
        <v>85</v>
      </c>
      <c r="AY546" s="296" t="s">
        <v>193</v>
      </c>
    </row>
    <row r="547" s="2" customFormat="1" ht="16.5" customHeight="1">
      <c r="A547" s="41"/>
      <c r="B547" s="42"/>
      <c r="C547" s="308" t="s">
        <v>893</v>
      </c>
      <c r="D547" s="308" t="s">
        <v>354</v>
      </c>
      <c r="E547" s="309" t="s">
        <v>894</v>
      </c>
      <c r="F547" s="310" t="s">
        <v>895</v>
      </c>
      <c r="G547" s="311" t="s">
        <v>217</v>
      </c>
      <c r="H547" s="312">
        <v>31.437999999999999</v>
      </c>
      <c r="I547" s="313"/>
      <c r="J547" s="314">
        <f>ROUND(I547*H547,2)</f>
        <v>0</v>
      </c>
      <c r="K547" s="310" t="s">
        <v>199</v>
      </c>
      <c r="L547" s="315"/>
      <c r="M547" s="316" t="s">
        <v>1</v>
      </c>
      <c r="N547" s="317" t="s">
        <v>43</v>
      </c>
      <c r="O547" s="94"/>
      <c r="P547" s="261">
        <f>O547*H547</f>
        <v>0</v>
      </c>
      <c r="Q547" s="261">
        <v>2.0000000000000002E-05</v>
      </c>
      <c r="R547" s="261">
        <f>Q547*H547</f>
        <v>0.00062876000000000002</v>
      </c>
      <c r="S547" s="261">
        <v>0</v>
      </c>
      <c r="T547" s="262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63" t="s">
        <v>384</v>
      </c>
      <c r="AT547" s="263" t="s">
        <v>354</v>
      </c>
      <c r="AU547" s="263" t="s">
        <v>87</v>
      </c>
      <c r="AY547" s="18" t="s">
        <v>193</v>
      </c>
      <c r="BE547" s="154">
        <f>IF(N547="základní",J547,0)</f>
        <v>0</v>
      </c>
      <c r="BF547" s="154">
        <f>IF(N547="snížená",J547,0)</f>
        <v>0</v>
      </c>
      <c r="BG547" s="154">
        <f>IF(N547="zákl. přenesená",J547,0)</f>
        <v>0</v>
      </c>
      <c r="BH547" s="154">
        <f>IF(N547="sníž. přenesená",J547,0)</f>
        <v>0</v>
      </c>
      <c r="BI547" s="154">
        <f>IF(N547="nulová",J547,0)</f>
        <v>0</v>
      </c>
      <c r="BJ547" s="18" t="s">
        <v>85</v>
      </c>
      <c r="BK547" s="154">
        <f>ROUND(I547*H547,2)</f>
        <v>0</v>
      </c>
      <c r="BL547" s="18" t="s">
        <v>284</v>
      </c>
      <c r="BM547" s="263" t="s">
        <v>896</v>
      </c>
    </row>
    <row r="548" s="14" customFormat="1">
      <c r="A548" s="14"/>
      <c r="B548" s="275"/>
      <c r="C548" s="276"/>
      <c r="D548" s="266" t="s">
        <v>202</v>
      </c>
      <c r="E548" s="276"/>
      <c r="F548" s="278" t="s">
        <v>897</v>
      </c>
      <c r="G548" s="276"/>
      <c r="H548" s="279">
        <v>31.437999999999999</v>
      </c>
      <c r="I548" s="280"/>
      <c r="J548" s="276"/>
      <c r="K548" s="276"/>
      <c r="L548" s="281"/>
      <c r="M548" s="282"/>
      <c r="N548" s="283"/>
      <c r="O548" s="283"/>
      <c r="P548" s="283"/>
      <c r="Q548" s="283"/>
      <c r="R548" s="283"/>
      <c r="S548" s="283"/>
      <c r="T548" s="28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85" t="s">
        <v>202</v>
      </c>
      <c r="AU548" s="285" t="s">
        <v>87</v>
      </c>
      <c r="AV548" s="14" t="s">
        <v>87</v>
      </c>
      <c r="AW548" s="14" t="s">
        <v>4</v>
      </c>
      <c r="AX548" s="14" t="s">
        <v>85</v>
      </c>
      <c r="AY548" s="285" t="s">
        <v>193</v>
      </c>
    </row>
    <row r="549" s="2" customFormat="1" ht="24.15" customHeight="1">
      <c r="A549" s="41"/>
      <c r="B549" s="42"/>
      <c r="C549" s="252" t="s">
        <v>898</v>
      </c>
      <c r="D549" s="252" t="s">
        <v>195</v>
      </c>
      <c r="E549" s="253" t="s">
        <v>899</v>
      </c>
      <c r="F549" s="254" t="s">
        <v>900</v>
      </c>
      <c r="G549" s="255" t="s">
        <v>250</v>
      </c>
      <c r="H549" s="256">
        <v>15.292999999999999</v>
      </c>
      <c r="I549" s="257"/>
      <c r="J549" s="258">
        <f>ROUND(I549*H549,2)</f>
        <v>0</v>
      </c>
      <c r="K549" s="254" t="s">
        <v>199</v>
      </c>
      <c r="L549" s="44"/>
      <c r="M549" s="259" t="s">
        <v>1</v>
      </c>
      <c r="N549" s="260" t="s">
        <v>43</v>
      </c>
      <c r="O549" s="94"/>
      <c r="P549" s="261">
        <f>O549*H549</f>
        <v>0</v>
      </c>
      <c r="Q549" s="261">
        <v>0</v>
      </c>
      <c r="R549" s="261">
        <f>Q549*H549</f>
        <v>0</v>
      </c>
      <c r="S549" s="261">
        <v>0</v>
      </c>
      <c r="T549" s="262">
        <f>S549*H549</f>
        <v>0</v>
      </c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R549" s="263" t="s">
        <v>284</v>
      </c>
      <c r="AT549" s="263" t="s">
        <v>195</v>
      </c>
      <c r="AU549" s="263" t="s">
        <v>87</v>
      </c>
      <c r="AY549" s="18" t="s">
        <v>193</v>
      </c>
      <c r="BE549" s="154">
        <f>IF(N549="základní",J549,0)</f>
        <v>0</v>
      </c>
      <c r="BF549" s="154">
        <f>IF(N549="snížená",J549,0)</f>
        <v>0</v>
      </c>
      <c r="BG549" s="154">
        <f>IF(N549="zákl. přenesená",J549,0)</f>
        <v>0</v>
      </c>
      <c r="BH549" s="154">
        <f>IF(N549="sníž. přenesená",J549,0)</f>
        <v>0</v>
      </c>
      <c r="BI549" s="154">
        <f>IF(N549="nulová",J549,0)</f>
        <v>0</v>
      </c>
      <c r="BJ549" s="18" t="s">
        <v>85</v>
      </c>
      <c r="BK549" s="154">
        <f>ROUND(I549*H549,2)</f>
        <v>0</v>
      </c>
      <c r="BL549" s="18" t="s">
        <v>284</v>
      </c>
      <c r="BM549" s="263" t="s">
        <v>901</v>
      </c>
    </row>
    <row r="550" s="12" customFormat="1" ht="22.8" customHeight="1">
      <c r="A550" s="12"/>
      <c r="B550" s="237"/>
      <c r="C550" s="238"/>
      <c r="D550" s="239" t="s">
        <v>77</v>
      </c>
      <c r="E550" s="250" t="s">
        <v>902</v>
      </c>
      <c r="F550" s="250" t="s">
        <v>903</v>
      </c>
      <c r="G550" s="238"/>
      <c r="H550" s="238"/>
      <c r="I550" s="241"/>
      <c r="J550" s="251">
        <f>BK550</f>
        <v>0</v>
      </c>
      <c r="K550" s="238"/>
      <c r="L550" s="242"/>
      <c r="M550" s="243"/>
      <c r="N550" s="244"/>
      <c r="O550" s="244"/>
      <c r="P550" s="245">
        <f>SUM(P551:P576)</f>
        <v>0</v>
      </c>
      <c r="Q550" s="244"/>
      <c r="R550" s="245">
        <f>SUM(R551:R576)</f>
        <v>0.91817484999999999</v>
      </c>
      <c r="S550" s="244"/>
      <c r="T550" s="246">
        <f>SUM(T551:T576)</f>
        <v>0</v>
      </c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R550" s="247" t="s">
        <v>87</v>
      </c>
      <c r="AT550" s="248" t="s">
        <v>77</v>
      </c>
      <c r="AU550" s="248" t="s">
        <v>85</v>
      </c>
      <c r="AY550" s="247" t="s">
        <v>193</v>
      </c>
      <c r="BK550" s="249">
        <f>SUM(BK551:BK576)</f>
        <v>0</v>
      </c>
    </row>
    <row r="551" s="2" customFormat="1" ht="24.15" customHeight="1">
      <c r="A551" s="41"/>
      <c r="B551" s="42"/>
      <c r="C551" s="252" t="s">
        <v>904</v>
      </c>
      <c r="D551" s="252" t="s">
        <v>195</v>
      </c>
      <c r="E551" s="253" t="s">
        <v>905</v>
      </c>
      <c r="F551" s="254" t="s">
        <v>906</v>
      </c>
      <c r="G551" s="255" t="s">
        <v>198</v>
      </c>
      <c r="H551" s="256">
        <v>43.997999999999998</v>
      </c>
      <c r="I551" s="257"/>
      <c r="J551" s="258">
        <f>ROUND(I551*H551,2)</f>
        <v>0</v>
      </c>
      <c r="K551" s="254" t="s">
        <v>199</v>
      </c>
      <c r="L551" s="44"/>
      <c r="M551" s="259" t="s">
        <v>1</v>
      </c>
      <c r="N551" s="260" t="s">
        <v>43</v>
      </c>
      <c r="O551" s="94"/>
      <c r="P551" s="261">
        <f>O551*H551</f>
        <v>0</v>
      </c>
      <c r="Q551" s="261">
        <v>0</v>
      </c>
      <c r="R551" s="261">
        <f>Q551*H551</f>
        <v>0</v>
      </c>
      <c r="S551" s="261">
        <v>0</v>
      </c>
      <c r="T551" s="262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63" t="s">
        <v>284</v>
      </c>
      <c r="AT551" s="263" t="s">
        <v>195</v>
      </c>
      <c r="AU551" s="263" t="s">
        <v>87</v>
      </c>
      <c r="AY551" s="18" t="s">
        <v>193</v>
      </c>
      <c r="BE551" s="154">
        <f>IF(N551="základní",J551,0)</f>
        <v>0</v>
      </c>
      <c r="BF551" s="154">
        <f>IF(N551="snížená",J551,0)</f>
        <v>0</v>
      </c>
      <c r="BG551" s="154">
        <f>IF(N551="zákl. přenesená",J551,0)</f>
        <v>0</v>
      </c>
      <c r="BH551" s="154">
        <f>IF(N551="sníž. přenesená",J551,0)</f>
        <v>0</v>
      </c>
      <c r="BI551" s="154">
        <f>IF(N551="nulová",J551,0)</f>
        <v>0</v>
      </c>
      <c r="BJ551" s="18" t="s">
        <v>85</v>
      </c>
      <c r="BK551" s="154">
        <f>ROUND(I551*H551,2)</f>
        <v>0</v>
      </c>
      <c r="BL551" s="18" t="s">
        <v>284</v>
      </c>
      <c r="BM551" s="263" t="s">
        <v>907</v>
      </c>
    </row>
    <row r="552" s="14" customFormat="1">
      <c r="A552" s="14"/>
      <c r="B552" s="275"/>
      <c r="C552" s="276"/>
      <c r="D552" s="266" t="s">
        <v>202</v>
      </c>
      <c r="E552" s="277" t="s">
        <v>1</v>
      </c>
      <c r="F552" s="278" t="s">
        <v>579</v>
      </c>
      <c r="G552" s="276"/>
      <c r="H552" s="279">
        <v>43.689999999999998</v>
      </c>
      <c r="I552" s="280"/>
      <c r="J552" s="276"/>
      <c r="K552" s="276"/>
      <c r="L552" s="281"/>
      <c r="M552" s="282"/>
      <c r="N552" s="283"/>
      <c r="O552" s="283"/>
      <c r="P552" s="283"/>
      <c r="Q552" s="283"/>
      <c r="R552" s="283"/>
      <c r="S552" s="283"/>
      <c r="T552" s="28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85" t="s">
        <v>202</v>
      </c>
      <c r="AU552" s="285" t="s">
        <v>87</v>
      </c>
      <c r="AV552" s="14" t="s">
        <v>87</v>
      </c>
      <c r="AW552" s="14" t="s">
        <v>32</v>
      </c>
      <c r="AX552" s="14" t="s">
        <v>78</v>
      </c>
      <c r="AY552" s="285" t="s">
        <v>193</v>
      </c>
    </row>
    <row r="553" s="14" customFormat="1">
      <c r="A553" s="14"/>
      <c r="B553" s="275"/>
      <c r="C553" s="276"/>
      <c r="D553" s="266" t="s">
        <v>202</v>
      </c>
      <c r="E553" s="277" t="s">
        <v>1</v>
      </c>
      <c r="F553" s="278" t="s">
        <v>580</v>
      </c>
      <c r="G553" s="276"/>
      <c r="H553" s="279">
        <v>0.308</v>
      </c>
      <c r="I553" s="280"/>
      <c r="J553" s="276"/>
      <c r="K553" s="276"/>
      <c r="L553" s="281"/>
      <c r="M553" s="282"/>
      <c r="N553" s="283"/>
      <c r="O553" s="283"/>
      <c r="P553" s="283"/>
      <c r="Q553" s="283"/>
      <c r="R553" s="283"/>
      <c r="S553" s="283"/>
      <c r="T553" s="28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85" t="s">
        <v>202</v>
      </c>
      <c r="AU553" s="285" t="s">
        <v>87</v>
      </c>
      <c r="AV553" s="14" t="s">
        <v>87</v>
      </c>
      <c r="AW553" s="14" t="s">
        <v>32</v>
      </c>
      <c r="AX553" s="14" t="s">
        <v>78</v>
      </c>
      <c r="AY553" s="285" t="s">
        <v>193</v>
      </c>
    </row>
    <row r="554" s="15" customFormat="1">
      <c r="A554" s="15"/>
      <c r="B554" s="286"/>
      <c r="C554" s="287"/>
      <c r="D554" s="266" t="s">
        <v>202</v>
      </c>
      <c r="E554" s="288" t="s">
        <v>1</v>
      </c>
      <c r="F554" s="289" t="s">
        <v>214</v>
      </c>
      <c r="G554" s="287"/>
      <c r="H554" s="290">
        <v>43.997999999999998</v>
      </c>
      <c r="I554" s="291"/>
      <c r="J554" s="287"/>
      <c r="K554" s="287"/>
      <c r="L554" s="292"/>
      <c r="M554" s="293"/>
      <c r="N554" s="294"/>
      <c r="O554" s="294"/>
      <c r="P554" s="294"/>
      <c r="Q554" s="294"/>
      <c r="R554" s="294"/>
      <c r="S554" s="294"/>
      <c r="T554" s="29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96" t="s">
        <v>202</v>
      </c>
      <c r="AU554" s="296" t="s">
        <v>87</v>
      </c>
      <c r="AV554" s="15" t="s">
        <v>200</v>
      </c>
      <c r="AW554" s="15" t="s">
        <v>32</v>
      </c>
      <c r="AX554" s="15" t="s">
        <v>85</v>
      </c>
      <c r="AY554" s="296" t="s">
        <v>193</v>
      </c>
    </row>
    <row r="555" s="2" customFormat="1" ht="24.15" customHeight="1">
      <c r="A555" s="41"/>
      <c r="B555" s="42"/>
      <c r="C555" s="308" t="s">
        <v>908</v>
      </c>
      <c r="D555" s="308" t="s">
        <v>354</v>
      </c>
      <c r="E555" s="309" t="s">
        <v>909</v>
      </c>
      <c r="F555" s="310" t="s">
        <v>910</v>
      </c>
      <c r="G555" s="311" t="s">
        <v>198</v>
      </c>
      <c r="H555" s="312">
        <v>46.198</v>
      </c>
      <c r="I555" s="313"/>
      <c r="J555" s="314">
        <f>ROUND(I555*H555,2)</f>
        <v>0</v>
      </c>
      <c r="K555" s="310" t="s">
        <v>199</v>
      </c>
      <c r="L555" s="315"/>
      <c r="M555" s="316" t="s">
        <v>1</v>
      </c>
      <c r="N555" s="317" t="s">
        <v>43</v>
      </c>
      <c r="O555" s="94"/>
      <c r="P555" s="261">
        <f>O555*H555</f>
        <v>0</v>
      </c>
      <c r="Q555" s="261">
        <v>0.0030000000000000001</v>
      </c>
      <c r="R555" s="261">
        <f>Q555*H555</f>
        <v>0.138594</v>
      </c>
      <c r="S555" s="261">
        <v>0</v>
      </c>
      <c r="T555" s="262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63" t="s">
        <v>384</v>
      </c>
      <c r="AT555" s="263" t="s">
        <v>354</v>
      </c>
      <c r="AU555" s="263" t="s">
        <v>87</v>
      </c>
      <c r="AY555" s="18" t="s">
        <v>193</v>
      </c>
      <c r="BE555" s="154">
        <f>IF(N555="základní",J555,0)</f>
        <v>0</v>
      </c>
      <c r="BF555" s="154">
        <f>IF(N555="snížená",J555,0)</f>
        <v>0</v>
      </c>
      <c r="BG555" s="154">
        <f>IF(N555="zákl. přenesená",J555,0)</f>
        <v>0</v>
      </c>
      <c r="BH555" s="154">
        <f>IF(N555="sníž. přenesená",J555,0)</f>
        <v>0</v>
      </c>
      <c r="BI555" s="154">
        <f>IF(N555="nulová",J555,0)</f>
        <v>0</v>
      </c>
      <c r="BJ555" s="18" t="s">
        <v>85</v>
      </c>
      <c r="BK555" s="154">
        <f>ROUND(I555*H555,2)</f>
        <v>0</v>
      </c>
      <c r="BL555" s="18" t="s">
        <v>284</v>
      </c>
      <c r="BM555" s="263" t="s">
        <v>911</v>
      </c>
    </row>
    <row r="556" s="14" customFormat="1">
      <c r="A556" s="14"/>
      <c r="B556" s="275"/>
      <c r="C556" s="276"/>
      <c r="D556" s="266" t="s">
        <v>202</v>
      </c>
      <c r="E556" s="276"/>
      <c r="F556" s="278" t="s">
        <v>912</v>
      </c>
      <c r="G556" s="276"/>
      <c r="H556" s="279">
        <v>46.198</v>
      </c>
      <c r="I556" s="280"/>
      <c r="J556" s="276"/>
      <c r="K556" s="276"/>
      <c r="L556" s="281"/>
      <c r="M556" s="282"/>
      <c r="N556" s="283"/>
      <c r="O556" s="283"/>
      <c r="P556" s="283"/>
      <c r="Q556" s="283"/>
      <c r="R556" s="283"/>
      <c r="S556" s="283"/>
      <c r="T556" s="28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85" t="s">
        <v>202</v>
      </c>
      <c r="AU556" s="285" t="s">
        <v>87</v>
      </c>
      <c r="AV556" s="14" t="s">
        <v>87</v>
      </c>
      <c r="AW556" s="14" t="s">
        <v>4</v>
      </c>
      <c r="AX556" s="14" t="s">
        <v>85</v>
      </c>
      <c r="AY556" s="285" t="s">
        <v>193</v>
      </c>
    </row>
    <row r="557" s="2" customFormat="1" ht="37.8" customHeight="1">
      <c r="A557" s="41"/>
      <c r="B557" s="42"/>
      <c r="C557" s="252" t="s">
        <v>913</v>
      </c>
      <c r="D557" s="252" t="s">
        <v>195</v>
      </c>
      <c r="E557" s="253" t="s">
        <v>914</v>
      </c>
      <c r="F557" s="254" t="s">
        <v>915</v>
      </c>
      <c r="G557" s="255" t="s">
        <v>198</v>
      </c>
      <c r="H557" s="256">
        <v>18.125</v>
      </c>
      <c r="I557" s="257"/>
      <c r="J557" s="258">
        <f>ROUND(I557*H557,2)</f>
        <v>0</v>
      </c>
      <c r="K557" s="254" t="s">
        <v>199</v>
      </c>
      <c r="L557" s="44"/>
      <c r="M557" s="259" t="s">
        <v>1</v>
      </c>
      <c r="N557" s="260" t="s">
        <v>43</v>
      </c>
      <c r="O557" s="94"/>
      <c r="P557" s="261">
        <f>O557*H557</f>
        <v>0</v>
      </c>
      <c r="Q557" s="261">
        <v>5.0000000000000002E-05</v>
      </c>
      <c r="R557" s="261">
        <f>Q557*H557</f>
        <v>0.00090625000000000005</v>
      </c>
      <c r="S557" s="261">
        <v>0</v>
      </c>
      <c r="T557" s="262">
        <f>S557*H557</f>
        <v>0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63" t="s">
        <v>284</v>
      </c>
      <c r="AT557" s="263" t="s">
        <v>195</v>
      </c>
      <c r="AU557" s="263" t="s">
        <v>87</v>
      </c>
      <c r="AY557" s="18" t="s">
        <v>193</v>
      </c>
      <c r="BE557" s="154">
        <f>IF(N557="základní",J557,0)</f>
        <v>0</v>
      </c>
      <c r="BF557" s="154">
        <f>IF(N557="snížená",J557,0)</f>
        <v>0</v>
      </c>
      <c r="BG557" s="154">
        <f>IF(N557="zákl. přenesená",J557,0)</f>
        <v>0</v>
      </c>
      <c r="BH557" s="154">
        <f>IF(N557="sníž. přenesená",J557,0)</f>
        <v>0</v>
      </c>
      <c r="BI557" s="154">
        <f>IF(N557="nulová",J557,0)</f>
        <v>0</v>
      </c>
      <c r="BJ557" s="18" t="s">
        <v>85</v>
      </c>
      <c r="BK557" s="154">
        <f>ROUND(I557*H557,2)</f>
        <v>0</v>
      </c>
      <c r="BL557" s="18" t="s">
        <v>284</v>
      </c>
      <c r="BM557" s="263" t="s">
        <v>916</v>
      </c>
    </row>
    <row r="558" s="14" customFormat="1">
      <c r="A558" s="14"/>
      <c r="B558" s="275"/>
      <c r="C558" s="276"/>
      <c r="D558" s="266" t="s">
        <v>202</v>
      </c>
      <c r="E558" s="277" t="s">
        <v>1</v>
      </c>
      <c r="F558" s="278" t="s">
        <v>917</v>
      </c>
      <c r="G558" s="276"/>
      <c r="H558" s="279">
        <v>4.8250000000000002</v>
      </c>
      <c r="I558" s="280"/>
      <c r="J558" s="276"/>
      <c r="K558" s="276"/>
      <c r="L558" s="281"/>
      <c r="M558" s="282"/>
      <c r="N558" s="283"/>
      <c r="O558" s="283"/>
      <c r="P558" s="283"/>
      <c r="Q558" s="283"/>
      <c r="R558" s="283"/>
      <c r="S558" s="283"/>
      <c r="T558" s="28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85" t="s">
        <v>202</v>
      </c>
      <c r="AU558" s="285" t="s">
        <v>87</v>
      </c>
      <c r="AV558" s="14" t="s">
        <v>87</v>
      </c>
      <c r="AW558" s="14" t="s">
        <v>32</v>
      </c>
      <c r="AX558" s="14" t="s">
        <v>78</v>
      </c>
      <c r="AY558" s="285" t="s">
        <v>193</v>
      </c>
    </row>
    <row r="559" s="14" customFormat="1">
      <c r="A559" s="14"/>
      <c r="B559" s="275"/>
      <c r="C559" s="276"/>
      <c r="D559" s="266" t="s">
        <v>202</v>
      </c>
      <c r="E559" s="277" t="s">
        <v>1</v>
      </c>
      <c r="F559" s="278" t="s">
        <v>918</v>
      </c>
      <c r="G559" s="276"/>
      <c r="H559" s="279">
        <v>13.300000000000001</v>
      </c>
      <c r="I559" s="280"/>
      <c r="J559" s="276"/>
      <c r="K559" s="276"/>
      <c r="L559" s="281"/>
      <c r="M559" s="282"/>
      <c r="N559" s="283"/>
      <c r="O559" s="283"/>
      <c r="P559" s="283"/>
      <c r="Q559" s="283"/>
      <c r="R559" s="283"/>
      <c r="S559" s="283"/>
      <c r="T559" s="28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85" t="s">
        <v>202</v>
      </c>
      <c r="AU559" s="285" t="s">
        <v>87</v>
      </c>
      <c r="AV559" s="14" t="s">
        <v>87</v>
      </c>
      <c r="AW559" s="14" t="s">
        <v>32</v>
      </c>
      <c r="AX559" s="14" t="s">
        <v>78</v>
      </c>
      <c r="AY559" s="285" t="s">
        <v>193</v>
      </c>
    </row>
    <row r="560" s="15" customFormat="1">
      <c r="A560" s="15"/>
      <c r="B560" s="286"/>
      <c r="C560" s="287"/>
      <c r="D560" s="266" t="s">
        <v>202</v>
      </c>
      <c r="E560" s="288" t="s">
        <v>1</v>
      </c>
      <c r="F560" s="289" t="s">
        <v>214</v>
      </c>
      <c r="G560" s="287"/>
      <c r="H560" s="290">
        <v>18.125</v>
      </c>
      <c r="I560" s="291"/>
      <c r="J560" s="287"/>
      <c r="K560" s="287"/>
      <c r="L560" s="292"/>
      <c r="M560" s="293"/>
      <c r="N560" s="294"/>
      <c r="O560" s="294"/>
      <c r="P560" s="294"/>
      <c r="Q560" s="294"/>
      <c r="R560" s="294"/>
      <c r="S560" s="294"/>
      <c r="T560" s="29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96" t="s">
        <v>202</v>
      </c>
      <c r="AU560" s="296" t="s">
        <v>87</v>
      </c>
      <c r="AV560" s="15" t="s">
        <v>200</v>
      </c>
      <c r="AW560" s="15" t="s">
        <v>32</v>
      </c>
      <c r="AX560" s="15" t="s">
        <v>85</v>
      </c>
      <c r="AY560" s="296" t="s">
        <v>193</v>
      </c>
    </row>
    <row r="561" s="2" customFormat="1" ht="24.15" customHeight="1">
      <c r="A561" s="41"/>
      <c r="B561" s="42"/>
      <c r="C561" s="308" t="s">
        <v>919</v>
      </c>
      <c r="D561" s="308" t="s">
        <v>354</v>
      </c>
      <c r="E561" s="309" t="s">
        <v>920</v>
      </c>
      <c r="F561" s="310" t="s">
        <v>921</v>
      </c>
      <c r="G561" s="311" t="s">
        <v>198</v>
      </c>
      <c r="H561" s="312">
        <v>19.937999999999999</v>
      </c>
      <c r="I561" s="313"/>
      <c r="J561" s="314">
        <f>ROUND(I561*H561,2)</f>
        <v>0</v>
      </c>
      <c r="K561" s="310" t="s">
        <v>199</v>
      </c>
      <c r="L561" s="315"/>
      <c r="M561" s="316" t="s">
        <v>1</v>
      </c>
      <c r="N561" s="317" t="s">
        <v>43</v>
      </c>
      <c r="O561" s="94"/>
      <c r="P561" s="261">
        <f>O561*H561</f>
        <v>0</v>
      </c>
      <c r="Q561" s="261">
        <v>0.0041000000000000003</v>
      </c>
      <c r="R561" s="261">
        <f>Q561*H561</f>
        <v>0.081745800000000007</v>
      </c>
      <c r="S561" s="261">
        <v>0</v>
      </c>
      <c r="T561" s="262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63" t="s">
        <v>384</v>
      </c>
      <c r="AT561" s="263" t="s">
        <v>354</v>
      </c>
      <c r="AU561" s="263" t="s">
        <v>87</v>
      </c>
      <c r="AY561" s="18" t="s">
        <v>193</v>
      </c>
      <c r="BE561" s="154">
        <f>IF(N561="základní",J561,0)</f>
        <v>0</v>
      </c>
      <c r="BF561" s="154">
        <f>IF(N561="snížená",J561,0)</f>
        <v>0</v>
      </c>
      <c r="BG561" s="154">
        <f>IF(N561="zákl. přenesená",J561,0)</f>
        <v>0</v>
      </c>
      <c r="BH561" s="154">
        <f>IF(N561="sníž. přenesená",J561,0)</f>
        <v>0</v>
      </c>
      <c r="BI561" s="154">
        <f>IF(N561="nulová",J561,0)</f>
        <v>0</v>
      </c>
      <c r="BJ561" s="18" t="s">
        <v>85</v>
      </c>
      <c r="BK561" s="154">
        <f>ROUND(I561*H561,2)</f>
        <v>0</v>
      </c>
      <c r="BL561" s="18" t="s">
        <v>284</v>
      </c>
      <c r="BM561" s="263" t="s">
        <v>922</v>
      </c>
    </row>
    <row r="562" s="14" customFormat="1">
      <c r="A562" s="14"/>
      <c r="B562" s="275"/>
      <c r="C562" s="276"/>
      <c r="D562" s="266" t="s">
        <v>202</v>
      </c>
      <c r="E562" s="276"/>
      <c r="F562" s="278" t="s">
        <v>923</v>
      </c>
      <c r="G562" s="276"/>
      <c r="H562" s="279">
        <v>19.937999999999999</v>
      </c>
      <c r="I562" s="280"/>
      <c r="J562" s="276"/>
      <c r="K562" s="276"/>
      <c r="L562" s="281"/>
      <c r="M562" s="282"/>
      <c r="N562" s="283"/>
      <c r="O562" s="283"/>
      <c r="P562" s="283"/>
      <c r="Q562" s="283"/>
      <c r="R562" s="283"/>
      <c r="S562" s="283"/>
      <c r="T562" s="28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85" t="s">
        <v>202</v>
      </c>
      <c r="AU562" s="285" t="s">
        <v>87</v>
      </c>
      <c r="AV562" s="14" t="s">
        <v>87</v>
      </c>
      <c r="AW562" s="14" t="s">
        <v>4</v>
      </c>
      <c r="AX562" s="14" t="s">
        <v>85</v>
      </c>
      <c r="AY562" s="285" t="s">
        <v>193</v>
      </c>
    </row>
    <row r="563" s="2" customFormat="1" ht="24.15" customHeight="1">
      <c r="A563" s="41"/>
      <c r="B563" s="42"/>
      <c r="C563" s="252" t="s">
        <v>924</v>
      </c>
      <c r="D563" s="252" t="s">
        <v>195</v>
      </c>
      <c r="E563" s="253" t="s">
        <v>925</v>
      </c>
      <c r="F563" s="254" t="s">
        <v>926</v>
      </c>
      <c r="G563" s="255" t="s">
        <v>198</v>
      </c>
      <c r="H563" s="256">
        <v>15.566000000000001</v>
      </c>
      <c r="I563" s="257"/>
      <c r="J563" s="258">
        <f>ROUND(I563*H563,2)</f>
        <v>0</v>
      </c>
      <c r="K563" s="254" t="s">
        <v>199</v>
      </c>
      <c r="L563" s="44"/>
      <c r="M563" s="259" t="s">
        <v>1</v>
      </c>
      <c r="N563" s="260" t="s">
        <v>43</v>
      </c>
      <c r="O563" s="94"/>
      <c r="P563" s="261">
        <f>O563*H563</f>
        <v>0</v>
      </c>
      <c r="Q563" s="261">
        <v>0.0060000000000000001</v>
      </c>
      <c r="R563" s="261">
        <f>Q563*H563</f>
        <v>0.093396000000000007</v>
      </c>
      <c r="S563" s="261">
        <v>0</v>
      </c>
      <c r="T563" s="262">
        <f>S563*H563</f>
        <v>0</v>
      </c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R563" s="263" t="s">
        <v>284</v>
      </c>
      <c r="AT563" s="263" t="s">
        <v>195</v>
      </c>
      <c r="AU563" s="263" t="s">
        <v>87</v>
      </c>
      <c r="AY563" s="18" t="s">
        <v>193</v>
      </c>
      <c r="BE563" s="154">
        <f>IF(N563="základní",J563,0)</f>
        <v>0</v>
      </c>
      <c r="BF563" s="154">
        <f>IF(N563="snížená",J563,0)</f>
        <v>0</v>
      </c>
      <c r="BG563" s="154">
        <f>IF(N563="zákl. přenesená",J563,0)</f>
        <v>0</v>
      </c>
      <c r="BH563" s="154">
        <f>IF(N563="sníž. přenesená",J563,0)</f>
        <v>0</v>
      </c>
      <c r="BI563" s="154">
        <f>IF(N563="nulová",J563,0)</f>
        <v>0</v>
      </c>
      <c r="BJ563" s="18" t="s">
        <v>85</v>
      </c>
      <c r="BK563" s="154">
        <f>ROUND(I563*H563,2)</f>
        <v>0</v>
      </c>
      <c r="BL563" s="18" t="s">
        <v>284</v>
      </c>
      <c r="BM563" s="263" t="s">
        <v>927</v>
      </c>
    </row>
    <row r="564" s="14" customFormat="1">
      <c r="A564" s="14"/>
      <c r="B564" s="275"/>
      <c r="C564" s="276"/>
      <c r="D564" s="266" t="s">
        <v>202</v>
      </c>
      <c r="E564" s="277" t="s">
        <v>1</v>
      </c>
      <c r="F564" s="278" t="s">
        <v>928</v>
      </c>
      <c r="G564" s="276"/>
      <c r="H564" s="279">
        <v>15.566000000000001</v>
      </c>
      <c r="I564" s="280"/>
      <c r="J564" s="276"/>
      <c r="K564" s="276"/>
      <c r="L564" s="281"/>
      <c r="M564" s="282"/>
      <c r="N564" s="283"/>
      <c r="O564" s="283"/>
      <c r="P564" s="283"/>
      <c r="Q564" s="283"/>
      <c r="R564" s="283"/>
      <c r="S564" s="283"/>
      <c r="T564" s="28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85" t="s">
        <v>202</v>
      </c>
      <c r="AU564" s="285" t="s">
        <v>87</v>
      </c>
      <c r="AV564" s="14" t="s">
        <v>87</v>
      </c>
      <c r="AW564" s="14" t="s">
        <v>32</v>
      </c>
      <c r="AX564" s="14" t="s">
        <v>85</v>
      </c>
      <c r="AY564" s="285" t="s">
        <v>193</v>
      </c>
    </row>
    <row r="565" s="2" customFormat="1" ht="24.15" customHeight="1">
      <c r="A565" s="41"/>
      <c r="B565" s="42"/>
      <c r="C565" s="308" t="s">
        <v>929</v>
      </c>
      <c r="D565" s="308" t="s">
        <v>354</v>
      </c>
      <c r="E565" s="309" t="s">
        <v>930</v>
      </c>
      <c r="F565" s="310" t="s">
        <v>931</v>
      </c>
      <c r="G565" s="311" t="s">
        <v>198</v>
      </c>
      <c r="H565" s="312">
        <v>16.811</v>
      </c>
      <c r="I565" s="313"/>
      <c r="J565" s="314">
        <f>ROUND(I565*H565,2)</f>
        <v>0</v>
      </c>
      <c r="K565" s="310" t="s">
        <v>199</v>
      </c>
      <c r="L565" s="315"/>
      <c r="M565" s="316" t="s">
        <v>1</v>
      </c>
      <c r="N565" s="317" t="s">
        <v>43</v>
      </c>
      <c r="O565" s="94"/>
      <c r="P565" s="261">
        <f>O565*H565</f>
        <v>0</v>
      </c>
      <c r="Q565" s="261">
        <v>0.0023999999999999998</v>
      </c>
      <c r="R565" s="261">
        <f>Q565*H565</f>
        <v>0.040346399999999998</v>
      </c>
      <c r="S565" s="261">
        <v>0</v>
      </c>
      <c r="T565" s="262">
        <f>S565*H565</f>
        <v>0</v>
      </c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R565" s="263" t="s">
        <v>384</v>
      </c>
      <c r="AT565" s="263" t="s">
        <v>354</v>
      </c>
      <c r="AU565" s="263" t="s">
        <v>87</v>
      </c>
      <c r="AY565" s="18" t="s">
        <v>193</v>
      </c>
      <c r="BE565" s="154">
        <f>IF(N565="základní",J565,0)</f>
        <v>0</v>
      </c>
      <c r="BF565" s="154">
        <f>IF(N565="snížená",J565,0)</f>
        <v>0</v>
      </c>
      <c r="BG565" s="154">
        <f>IF(N565="zákl. přenesená",J565,0)</f>
        <v>0</v>
      </c>
      <c r="BH565" s="154">
        <f>IF(N565="sníž. přenesená",J565,0)</f>
        <v>0</v>
      </c>
      <c r="BI565" s="154">
        <f>IF(N565="nulová",J565,0)</f>
        <v>0</v>
      </c>
      <c r="BJ565" s="18" t="s">
        <v>85</v>
      </c>
      <c r="BK565" s="154">
        <f>ROUND(I565*H565,2)</f>
        <v>0</v>
      </c>
      <c r="BL565" s="18" t="s">
        <v>284</v>
      </c>
      <c r="BM565" s="263" t="s">
        <v>932</v>
      </c>
    </row>
    <row r="566" s="14" customFormat="1">
      <c r="A566" s="14"/>
      <c r="B566" s="275"/>
      <c r="C566" s="276"/>
      <c r="D566" s="266" t="s">
        <v>202</v>
      </c>
      <c r="E566" s="276"/>
      <c r="F566" s="278" t="s">
        <v>933</v>
      </c>
      <c r="G566" s="276"/>
      <c r="H566" s="279">
        <v>16.811</v>
      </c>
      <c r="I566" s="280"/>
      <c r="J566" s="276"/>
      <c r="K566" s="276"/>
      <c r="L566" s="281"/>
      <c r="M566" s="282"/>
      <c r="N566" s="283"/>
      <c r="O566" s="283"/>
      <c r="P566" s="283"/>
      <c r="Q566" s="283"/>
      <c r="R566" s="283"/>
      <c r="S566" s="283"/>
      <c r="T566" s="28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85" t="s">
        <v>202</v>
      </c>
      <c r="AU566" s="285" t="s">
        <v>87</v>
      </c>
      <c r="AV566" s="14" t="s">
        <v>87</v>
      </c>
      <c r="AW566" s="14" t="s">
        <v>4</v>
      </c>
      <c r="AX566" s="14" t="s">
        <v>85</v>
      </c>
      <c r="AY566" s="285" t="s">
        <v>193</v>
      </c>
    </row>
    <row r="567" s="2" customFormat="1" ht="33" customHeight="1">
      <c r="A567" s="41"/>
      <c r="B567" s="42"/>
      <c r="C567" s="252" t="s">
        <v>934</v>
      </c>
      <c r="D567" s="252" t="s">
        <v>195</v>
      </c>
      <c r="E567" s="253" t="s">
        <v>935</v>
      </c>
      <c r="F567" s="254" t="s">
        <v>936</v>
      </c>
      <c r="G567" s="255" t="s">
        <v>198</v>
      </c>
      <c r="H567" s="256">
        <v>56.090000000000003</v>
      </c>
      <c r="I567" s="257"/>
      <c r="J567" s="258">
        <f>ROUND(I567*H567,2)</f>
        <v>0</v>
      </c>
      <c r="K567" s="254" t="s">
        <v>199</v>
      </c>
      <c r="L567" s="44"/>
      <c r="M567" s="259" t="s">
        <v>1</v>
      </c>
      <c r="N567" s="260" t="s">
        <v>43</v>
      </c>
      <c r="O567" s="94"/>
      <c r="P567" s="261">
        <f>O567*H567</f>
        <v>0</v>
      </c>
      <c r="Q567" s="261">
        <v>0.00012</v>
      </c>
      <c r="R567" s="261">
        <f>Q567*H567</f>
        <v>0.0067308000000000003</v>
      </c>
      <c r="S567" s="261">
        <v>0</v>
      </c>
      <c r="T567" s="262">
        <f>S567*H567</f>
        <v>0</v>
      </c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R567" s="263" t="s">
        <v>284</v>
      </c>
      <c r="AT567" s="263" t="s">
        <v>195</v>
      </c>
      <c r="AU567" s="263" t="s">
        <v>87</v>
      </c>
      <c r="AY567" s="18" t="s">
        <v>193</v>
      </c>
      <c r="BE567" s="154">
        <f>IF(N567="základní",J567,0)</f>
        <v>0</v>
      </c>
      <c r="BF567" s="154">
        <f>IF(N567="snížená",J567,0)</f>
        <v>0</v>
      </c>
      <c r="BG567" s="154">
        <f>IF(N567="zákl. přenesená",J567,0)</f>
        <v>0</v>
      </c>
      <c r="BH567" s="154">
        <f>IF(N567="sníž. přenesená",J567,0)</f>
        <v>0</v>
      </c>
      <c r="BI567" s="154">
        <f>IF(N567="nulová",J567,0)</f>
        <v>0</v>
      </c>
      <c r="BJ567" s="18" t="s">
        <v>85</v>
      </c>
      <c r="BK567" s="154">
        <f>ROUND(I567*H567,2)</f>
        <v>0</v>
      </c>
      <c r="BL567" s="18" t="s">
        <v>284</v>
      </c>
      <c r="BM567" s="263" t="s">
        <v>937</v>
      </c>
    </row>
    <row r="568" s="14" customFormat="1">
      <c r="A568" s="14"/>
      <c r="B568" s="275"/>
      <c r="C568" s="276"/>
      <c r="D568" s="266" t="s">
        <v>202</v>
      </c>
      <c r="E568" s="277" t="s">
        <v>1</v>
      </c>
      <c r="F568" s="278" t="s">
        <v>803</v>
      </c>
      <c r="G568" s="276"/>
      <c r="H568" s="279">
        <v>56.090000000000003</v>
      </c>
      <c r="I568" s="280"/>
      <c r="J568" s="276"/>
      <c r="K568" s="276"/>
      <c r="L568" s="281"/>
      <c r="M568" s="282"/>
      <c r="N568" s="283"/>
      <c r="O568" s="283"/>
      <c r="P568" s="283"/>
      <c r="Q568" s="283"/>
      <c r="R568" s="283"/>
      <c r="S568" s="283"/>
      <c r="T568" s="28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85" t="s">
        <v>202</v>
      </c>
      <c r="AU568" s="285" t="s">
        <v>87</v>
      </c>
      <c r="AV568" s="14" t="s">
        <v>87</v>
      </c>
      <c r="AW568" s="14" t="s">
        <v>32</v>
      </c>
      <c r="AX568" s="14" t="s">
        <v>85</v>
      </c>
      <c r="AY568" s="285" t="s">
        <v>193</v>
      </c>
    </row>
    <row r="569" s="2" customFormat="1" ht="24.15" customHeight="1">
      <c r="A569" s="41"/>
      <c r="B569" s="42"/>
      <c r="C569" s="308" t="s">
        <v>938</v>
      </c>
      <c r="D569" s="308" t="s">
        <v>354</v>
      </c>
      <c r="E569" s="309" t="s">
        <v>939</v>
      </c>
      <c r="F569" s="310" t="s">
        <v>940</v>
      </c>
      <c r="G569" s="311" t="s">
        <v>223</v>
      </c>
      <c r="H569" s="312">
        <v>13.478</v>
      </c>
      <c r="I569" s="313"/>
      <c r="J569" s="314">
        <f>ROUND(I569*H569,2)</f>
        <v>0</v>
      </c>
      <c r="K569" s="310" t="s">
        <v>199</v>
      </c>
      <c r="L569" s="315"/>
      <c r="M569" s="316" t="s">
        <v>1</v>
      </c>
      <c r="N569" s="317" t="s">
        <v>43</v>
      </c>
      <c r="O569" s="94"/>
      <c r="P569" s="261">
        <f>O569*H569</f>
        <v>0</v>
      </c>
      <c r="Q569" s="261">
        <v>0.029999999999999999</v>
      </c>
      <c r="R569" s="261">
        <f>Q569*H569</f>
        <v>0.40433999999999998</v>
      </c>
      <c r="S569" s="261">
        <v>0</v>
      </c>
      <c r="T569" s="262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63" t="s">
        <v>384</v>
      </c>
      <c r="AT569" s="263" t="s">
        <v>354</v>
      </c>
      <c r="AU569" s="263" t="s">
        <v>87</v>
      </c>
      <c r="AY569" s="18" t="s">
        <v>193</v>
      </c>
      <c r="BE569" s="154">
        <f>IF(N569="základní",J569,0)</f>
        <v>0</v>
      </c>
      <c r="BF569" s="154">
        <f>IF(N569="snížená",J569,0)</f>
        <v>0</v>
      </c>
      <c r="BG569" s="154">
        <f>IF(N569="zákl. přenesená",J569,0)</f>
        <v>0</v>
      </c>
      <c r="BH569" s="154">
        <f>IF(N569="sníž. přenesená",J569,0)</f>
        <v>0</v>
      </c>
      <c r="BI569" s="154">
        <f>IF(N569="nulová",J569,0)</f>
        <v>0</v>
      </c>
      <c r="BJ569" s="18" t="s">
        <v>85</v>
      </c>
      <c r="BK569" s="154">
        <f>ROUND(I569*H569,2)</f>
        <v>0</v>
      </c>
      <c r="BL569" s="18" t="s">
        <v>284</v>
      </c>
      <c r="BM569" s="263" t="s">
        <v>941</v>
      </c>
    </row>
    <row r="570" s="14" customFormat="1">
      <c r="A570" s="14"/>
      <c r="B570" s="275"/>
      <c r="C570" s="276"/>
      <c r="D570" s="266" t="s">
        <v>202</v>
      </c>
      <c r="E570" s="277" t="s">
        <v>1</v>
      </c>
      <c r="F570" s="278" t="s">
        <v>942</v>
      </c>
      <c r="G570" s="276"/>
      <c r="H570" s="279">
        <v>12.48</v>
      </c>
      <c r="I570" s="280"/>
      <c r="J570" s="276"/>
      <c r="K570" s="276"/>
      <c r="L570" s="281"/>
      <c r="M570" s="282"/>
      <c r="N570" s="283"/>
      <c r="O570" s="283"/>
      <c r="P570" s="283"/>
      <c r="Q570" s="283"/>
      <c r="R570" s="283"/>
      <c r="S570" s="283"/>
      <c r="T570" s="28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85" t="s">
        <v>202</v>
      </c>
      <c r="AU570" s="285" t="s">
        <v>87</v>
      </c>
      <c r="AV570" s="14" t="s">
        <v>87</v>
      </c>
      <c r="AW570" s="14" t="s">
        <v>32</v>
      </c>
      <c r="AX570" s="14" t="s">
        <v>85</v>
      </c>
      <c r="AY570" s="285" t="s">
        <v>193</v>
      </c>
    </row>
    <row r="571" s="14" customFormat="1">
      <c r="A571" s="14"/>
      <c r="B571" s="275"/>
      <c r="C571" s="276"/>
      <c r="D571" s="266" t="s">
        <v>202</v>
      </c>
      <c r="E571" s="276"/>
      <c r="F571" s="278" t="s">
        <v>943</v>
      </c>
      <c r="G571" s="276"/>
      <c r="H571" s="279">
        <v>13.478</v>
      </c>
      <c r="I571" s="280"/>
      <c r="J571" s="276"/>
      <c r="K571" s="276"/>
      <c r="L571" s="281"/>
      <c r="M571" s="282"/>
      <c r="N571" s="283"/>
      <c r="O571" s="283"/>
      <c r="P571" s="283"/>
      <c r="Q571" s="283"/>
      <c r="R571" s="283"/>
      <c r="S571" s="283"/>
      <c r="T571" s="28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85" t="s">
        <v>202</v>
      </c>
      <c r="AU571" s="285" t="s">
        <v>87</v>
      </c>
      <c r="AV571" s="14" t="s">
        <v>87</v>
      </c>
      <c r="AW571" s="14" t="s">
        <v>4</v>
      </c>
      <c r="AX571" s="14" t="s">
        <v>85</v>
      </c>
      <c r="AY571" s="285" t="s">
        <v>193</v>
      </c>
    </row>
    <row r="572" s="2" customFormat="1" ht="33" customHeight="1">
      <c r="A572" s="41"/>
      <c r="B572" s="42"/>
      <c r="C572" s="252" t="s">
        <v>944</v>
      </c>
      <c r="D572" s="252" t="s">
        <v>195</v>
      </c>
      <c r="E572" s="253" t="s">
        <v>935</v>
      </c>
      <c r="F572" s="254" t="s">
        <v>936</v>
      </c>
      <c r="G572" s="255" t="s">
        <v>198</v>
      </c>
      <c r="H572" s="256">
        <v>56.090000000000003</v>
      </c>
      <c r="I572" s="257"/>
      <c r="J572" s="258">
        <f>ROUND(I572*H572,2)</f>
        <v>0</v>
      </c>
      <c r="K572" s="254" t="s">
        <v>199</v>
      </c>
      <c r="L572" s="44"/>
      <c r="M572" s="259" t="s">
        <v>1</v>
      </c>
      <c r="N572" s="260" t="s">
        <v>43</v>
      </c>
      <c r="O572" s="94"/>
      <c r="P572" s="261">
        <f>O572*H572</f>
        <v>0</v>
      </c>
      <c r="Q572" s="261">
        <v>0.00012</v>
      </c>
      <c r="R572" s="261">
        <f>Q572*H572</f>
        <v>0.0067308000000000003</v>
      </c>
      <c r="S572" s="261">
        <v>0</v>
      </c>
      <c r="T572" s="262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63" t="s">
        <v>284</v>
      </c>
      <c r="AT572" s="263" t="s">
        <v>195</v>
      </c>
      <c r="AU572" s="263" t="s">
        <v>87</v>
      </c>
      <c r="AY572" s="18" t="s">
        <v>193</v>
      </c>
      <c r="BE572" s="154">
        <f>IF(N572="základní",J572,0)</f>
        <v>0</v>
      </c>
      <c r="BF572" s="154">
        <f>IF(N572="snížená",J572,0)</f>
        <v>0</v>
      </c>
      <c r="BG572" s="154">
        <f>IF(N572="zákl. přenesená",J572,0)</f>
        <v>0</v>
      </c>
      <c r="BH572" s="154">
        <f>IF(N572="sníž. přenesená",J572,0)</f>
        <v>0</v>
      </c>
      <c r="BI572" s="154">
        <f>IF(N572="nulová",J572,0)</f>
        <v>0</v>
      </c>
      <c r="BJ572" s="18" t="s">
        <v>85</v>
      </c>
      <c r="BK572" s="154">
        <f>ROUND(I572*H572,2)</f>
        <v>0</v>
      </c>
      <c r="BL572" s="18" t="s">
        <v>284</v>
      </c>
      <c r="BM572" s="263" t="s">
        <v>945</v>
      </c>
    </row>
    <row r="573" s="14" customFormat="1">
      <c r="A573" s="14"/>
      <c r="B573" s="275"/>
      <c r="C573" s="276"/>
      <c r="D573" s="266" t="s">
        <v>202</v>
      </c>
      <c r="E573" s="277" t="s">
        <v>1</v>
      </c>
      <c r="F573" s="278" t="s">
        <v>803</v>
      </c>
      <c r="G573" s="276"/>
      <c r="H573" s="279">
        <v>56.090000000000003</v>
      </c>
      <c r="I573" s="280"/>
      <c r="J573" s="276"/>
      <c r="K573" s="276"/>
      <c r="L573" s="281"/>
      <c r="M573" s="282"/>
      <c r="N573" s="283"/>
      <c r="O573" s="283"/>
      <c r="P573" s="283"/>
      <c r="Q573" s="283"/>
      <c r="R573" s="283"/>
      <c r="S573" s="283"/>
      <c r="T573" s="28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85" t="s">
        <v>202</v>
      </c>
      <c r="AU573" s="285" t="s">
        <v>87</v>
      </c>
      <c r="AV573" s="14" t="s">
        <v>87</v>
      </c>
      <c r="AW573" s="14" t="s">
        <v>32</v>
      </c>
      <c r="AX573" s="14" t="s">
        <v>85</v>
      </c>
      <c r="AY573" s="285" t="s">
        <v>193</v>
      </c>
    </row>
    <row r="574" s="2" customFormat="1" ht="24.15" customHeight="1">
      <c r="A574" s="41"/>
      <c r="B574" s="42"/>
      <c r="C574" s="308" t="s">
        <v>946</v>
      </c>
      <c r="D574" s="308" t="s">
        <v>354</v>
      </c>
      <c r="E574" s="309" t="s">
        <v>947</v>
      </c>
      <c r="F574" s="310" t="s">
        <v>948</v>
      </c>
      <c r="G574" s="311" t="s">
        <v>198</v>
      </c>
      <c r="H574" s="312">
        <v>60.576999999999998</v>
      </c>
      <c r="I574" s="313"/>
      <c r="J574" s="314">
        <f>ROUND(I574*H574,2)</f>
        <v>0</v>
      </c>
      <c r="K574" s="310" t="s">
        <v>199</v>
      </c>
      <c r="L574" s="315"/>
      <c r="M574" s="316" t="s">
        <v>1</v>
      </c>
      <c r="N574" s="317" t="s">
        <v>43</v>
      </c>
      <c r="O574" s="94"/>
      <c r="P574" s="261">
        <f>O574*H574</f>
        <v>0</v>
      </c>
      <c r="Q574" s="261">
        <v>0.0023999999999999998</v>
      </c>
      <c r="R574" s="261">
        <f>Q574*H574</f>
        <v>0.14538479999999998</v>
      </c>
      <c r="S574" s="261">
        <v>0</v>
      </c>
      <c r="T574" s="262">
        <f>S574*H574</f>
        <v>0</v>
      </c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R574" s="263" t="s">
        <v>384</v>
      </c>
      <c r="AT574" s="263" t="s">
        <v>354</v>
      </c>
      <c r="AU574" s="263" t="s">
        <v>87</v>
      </c>
      <c r="AY574" s="18" t="s">
        <v>193</v>
      </c>
      <c r="BE574" s="154">
        <f>IF(N574="základní",J574,0)</f>
        <v>0</v>
      </c>
      <c r="BF574" s="154">
        <f>IF(N574="snížená",J574,0)</f>
        <v>0</v>
      </c>
      <c r="BG574" s="154">
        <f>IF(N574="zákl. přenesená",J574,0)</f>
        <v>0</v>
      </c>
      <c r="BH574" s="154">
        <f>IF(N574="sníž. přenesená",J574,0)</f>
        <v>0</v>
      </c>
      <c r="BI574" s="154">
        <f>IF(N574="nulová",J574,0)</f>
        <v>0</v>
      </c>
      <c r="BJ574" s="18" t="s">
        <v>85</v>
      </c>
      <c r="BK574" s="154">
        <f>ROUND(I574*H574,2)</f>
        <v>0</v>
      </c>
      <c r="BL574" s="18" t="s">
        <v>284</v>
      </c>
      <c r="BM574" s="263" t="s">
        <v>949</v>
      </c>
    </row>
    <row r="575" s="14" customFormat="1">
      <c r="A575" s="14"/>
      <c r="B575" s="275"/>
      <c r="C575" s="276"/>
      <c r="D575" s="266" t="s">
        <v>202</v>
      </c>
      <c r="E575" s="276"/>
      <c r="F575" s="278" t="s">
        <v>950</v>
      </c>
      <c r="G575" s="276"/>
      <c r="H575" s="279">
        <v>60.576999999999998</v>
      </c>
      <c r="I575" s="280"/>
      <c r="J575" s="276"/>
      <c r="K575" s="276"/>
      <c r="L575" s="281"/>
      <c r="M575" s="282"/>
      <c r="N575" s="283"/>
      <c r="O575" s="283"/>
      <c r="P575" s="283"/>
      <c r="Q575" s="283"/>
      <c r="R575" s="283"/>
      <c r="S575" s="283"/>
      <c r="T575" s="28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85" t="s">
        <v>202</v>
      </c>
      <c r="AU575" s="285" t="s">
        <v>87</v>
      </c>
      <c r="AV575" s="14" t="s">
        <v>87</v>
      </c>
      <c r="AW575" s="14" t="s">
        <v>4</v>
      </c>
      <c r="AX575" s="14" t="s">
        <v>85</v>
      </c>
      <c r="AY575" s="285" t="s">
        <v>193</v>
      </c>
    </row>
    <row r="576" s="2" customFormat="1" ht="24.15" customHeight="1">
      <c r="A576" s="41"/>
      <c r="B576" s="42"/>
      <c r="C576" s="252" t="s">
        <v>951</v>
      </c>
      <c r="D576" s="252" t="s">
        <v>195</v>
      </c>
      <c r="E576" s="253" t="s">
        <v>952</v>
      </c>
      <c r="F576" s="254" t="s">
        <v>953</v>
      </c>
      <c r="G576" s="255" t="s">
        <v>250</v>
      </c>
      <c r="H576" s="256">
        <v>0.91800000000000004</v>
      </c>
      <c r="I576" s="257"/>
      <c r="J576" s="258">
        <f>ROUND(I576*H576,2)</f>
        <v>0</v>
      </c>
      <c r="K576" s="254" t="s">
        <v>199</v>
      </c>
      <c r="L576" s="44"/>
      <c r="M576" s="259" t="s">
        <v>1</v>
      </c>
      <c r="N576" s="260" t="s">
        <v>43</v>
      </c>
      <c r="O576" s="94"/>
      <c r="P576" s="261">
        <f>O576*H576</f>
        <v>0</v>
      </c>
      <c r="Q576" s="261">
        <v>0</v>
      </c>
      <c r="R576" s="261">
        <f>Q576*H576</f>
        <v>0</v>
      </c>
      <c r="S576" s="261">
        <v>0</v>
      </c>
      <c r="T576" s="262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63" t="s">
        <v>284</v>
      </c>
      <c r="AT576" s="263" t="s">
        <v>195</v>
      </c>
      <c r="AU576" s="263" t="s">
        <v>87</v>
      </c>
      <c r="AY576" s="18" t="s">
        <v>193</v>
      </c>
      <c r="BE576" s="154">
        <f>IF(N576="základní",J576,0)</f>
        <v>0</v>
      </c>
      <c r="BF576" s="154">
        <f>IF(N576="snížená",J576,0)</f>
        <v>0</v>
      </c>
      <c r="BG576" s="154">
        <f>IF(N576="zákl. přenesená",J576,0)</f>
        <v>0</v>
      </c>
      <c r="BH576" s="154">
        <f>IF(N576="sníž. přenesená",J576,0)</f>
        <v>0</v>
      </c>
      <c r="BI576" s="154">
        <f>IF(N576="nulová",J576,0)</f>
        <v>0</v>
      </c>
      <c r="BJ576" s="18" t="s">
        <v>85</v>
      </c>
      <c r="BK576" s="154">
        <f>ROUND(I576*H576,2)</f>
        <v>0</v>
      </c>
      <c r="BL576" s="18" t="s">
        <v>284</v>
      </c>
      <c r="BM576" s="263" t="s">
        <v>954</v>
      </c>
    </row>
    <row r="577" s="12" customFormat="1" ht="22.8" customHeight="1">
      <c r="A577" s="12"/>
      <c r="B577" s="237"/>
      <c r="C577" s="238"/>
      <c r="D577" s="239" t="s">
        <v>77</v>
      </c>
      <c r="E577" s="250" t="s">
        <v>955</v>
      </c>
      <c r="F577" s="250" t="s">
        <v>956</v>
      </c>
      <c r="G577" s="238"/>
      <c r="H577" s="238"/>
      <c r="I577" s="241"/>
      <c r="J577" s="251">
        <f>BK577</f>
        <v>0</v>
      </c>
      <c r="K577" s="238"/>
      <c r="L577" s="242"/>
      <c r="M577" s="243"/>
      <c r="N577" s="244"/>
      <c r="O577" s="244"/>
      <c r="P577" s="245">
        <f>SUM(P578:P582)</f>
        <v>0</v>
      </c>
      <c r="Q577" s="244"/>
      <c r="R577" s="245">
        <f>SUM(R578:R582)</f>
        <v>0.0030000000000000001</v>
      </c>
      <c r="S577" s="244"/>
      <c r="T577" s="246">
        <f>SUM(T578:T582)</f>
        <v>0</v>
      </c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R577" s="247" t="s">
        <v>87</v>
      </c>
      <c r="AT577" s="248" t="s">
        <v>77</v>
      </c>
      <c r="AU577" s="248" t="s">
        <v>85</v>
      </c>
      <c r="AY577" s="247" t="s">
        <v>193</v>
      </c>
      <c r="BK577" s="249">
        <f>SUM(BK578:BK582)</f>
        <v>0</v>
      </c>
    </row>
    <row r="578" s="2" customFormat="1" ht="37.8" customHeight="1">
      <c r="A578" s="41"/>
      <c r="B578" s="42"/>
      <c r="C578" s="252" t="s">
        <v>957</v>
      </c>
      <c r="D578" s="252" t="s">
        <v>195</v>
      </c>
      <c r="E578" s="253" t="s">
        <v>958</v>
      </c>
      <c r="F578" s="254" t="s">
        <v>959</v>
      </c>
      <c r="G578" s="255" t="s">
        <v>465</v>
      </c>
      <c r="H578" s="256">
        <v>6</v>
      </c>
      <c r="I578" s="257"/>
      <c r="J578" s="258">
        <f>ROUND(I578*H578,2)</f>
        <v>0</v>
      </c>
      <c r="K578" s="254" t="s">
        <v>1</v>
      </c>
      <c r="L578" s="44"/>
      <c r="M578" s="259" t="s">
        <v>1</v>
      </c>
      <c r="N578" s="260" t="s">
        <v>43</v>
      </c>
      <c r="O578" s="94"/>
      <c r="P578" s="261">
        <f>O578*H578</f>
        <v>0</v>
      </c>
      <c r="Q578" s="261">
        <v>0.00050000000000000001</v>
      </c>
      <c r="R578" s="261">
        <f>Q578*H578</f>
        <v>0.0030000000000000001</v>
      </c>
      <c r="S578" s="261">
        <v>0</v>
      </c>
      <c r="T578" s="262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63" t="s">
        <v>284</v>
      </c>
      <c r="AT578" s="263" t="s">
        <v>195</v>
      </c>
      <c r="AU578" s="263" t="s">
        <v>87</v>
      </c>
      <c r="AY578" s="18" t="s">
        <v>193</v>
      </c>
      <c r="BE578" s="154">
        <f>IF(N578="základní",J578,0)</f>
        <v>0</v>
      </c>
      <c r="BF578" s="154">
        <f>IF(N578="snížená",J578,0)</f>
        <v>0</v>
      </c>
      <c r="BG578" s="154">
        <f>IF(N578="zákl. přenesená",J578,0)</f>
        <v>0</v>
      </c>
      <c r="BH578" s="154">
        <f>IF(N578="sníž. přenesená",J578,0)</f>
        <v>0</v>
      </c>
      <c r="BI578" s="154">
        <f>IF(N578="nulová",J578,0)</f>
        <v>0</v>
      </c>
      <c r="BJ578" s="18" t="s">
        <v>85</v>
      </c>
      <c r="BK578" s="154">
        <f>ROUND(I578*H578,2)</f>
        <v>0</v>
      </c>
      <c r="BL578" s="18" t="s">
        <v>284</v>
      </c>
      <c r="BM578" s="263" t="s">
        <v>960</v>
      </c>
    </row>
    <row r="579" s="14" customFormat="1">
      <c r="A579" s="14"/>
      <c r="B579" s="275"/>
      <c r="C579" s="276"/>
      <c r="D579" s="266" t="s">
        <v>202</v>
      </c>
      <c r="E579" s="277" t="s">
        <v>1</v>
      </c>
      <c r="F579" s="278" t="s">
        <v>961</v>
      </c>
      <c r="G579" s="276"/>
      <c r="H579" s="279">
        <v>2</v>
      </c>
      <c r="I579" s="280"/>
      <c r="J579" s="276"/>
      <c r="K579" s="276"/>
      <c r="L579" s="281"/>
      <c r="M579" s="282"/>
      <c r="N579" s="283"/>
      <c r="O579" s="283"/>
      <c r="P579" s="283"/>
      <c r="Q579" s="283"/>
      <c r="R579" s="283"/>
      <c r="S579" s="283"/>
      <c r="T579" s="28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85" t="s">
        <v>202</v>
      </c>
      <c r="AU579" s="285" t="s">
        <v>87</v>
      </c>
      <c r="AV579" s="14" t="s">
        <v>87</v>
      </c>
      <c r="AW579" s="14" t="s">
        <v>32</v>
      </c>
      <c r="AX579" s="14" t="s">
        <v>78</v>
      </c>
      <c r="AY579" s="285" t="s">
        <v>193</v>
      </c>
    </row>
    <row r="580" s="14" customFormat="1">
      <c r="A580" s="14"/>
      <c r="B580" s="275"/>
      <c r="C580" s="276"/>
      <c r="D580" s="266" t="s">
        <v>202</v>
      </c>
      <c r="E580" s="277" t="s">
        <v>1</v>
      </c>
      <c r="F580" s="278" t="s">
        <v>962</v>
      </c>
      <c r="G580" s="276"/>
      <c r="H580" s="279">
        <v>2</v>
      </c>
      <c r="I580" s="280"/>
      <c r="J580" s="276"/>
      <c r="K580" s="276"/>
      <c r="L580" s="281"/>
      <c r="M580" s="282"/>
      <c r="N580" s="283"/>
      <c r="O580" s="283"/>
      <c r="P580" s="283"/>
      <c r="Q580" s="283"/>
      <c r="R580" s="283"/>
      <c r="S580" s="283"/>
      <c r="T580" s="28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85" t="s">
        <v>202</v>
      </c>
      <c r="AU580" s="285" t="s">
        <v>87</v>
      </c>
      <c r="AV580" s="14" t="s">
        <v>87</v>
      </c>
      <c r="AW580" s="14" t="s">
        <v>32</v>
      </c>
      <c r="AX580" s="14" t="s">
        <v>78</v>
      </c>
      <c r="AY580" s="285" t="s">
        <v>193</v>
      </c>
    </row>
    <row r="581" s="14" customFormat="1">
      <c r="A581" s="14"/>
      <c r="B581" s="275"/>
      <c r="C581" s="276"/>
      <c r="D581" s="266" t="s">
        <v>202</v>
      </c>
      <c r="E581" s="277" t="s">
        <v>1</v>
      </c>
      <c r="F581" s="278" t="s">
        <v>963</v>
      </c>
      <c r="G581" s="276"/>
      <c r="H581" s="279">
        <v>2</v>
      </c>
      <c r="I581" s="280"/>
      <c r="J581" s="276"/>
      <c r="K581" s="276"/>
      <c r="L581" s="281"/>
      <c r="M581" s="282"/>
      <c r="N581" s="283"/>
      <c r="O581" s="283"/>
      <c r="P581" s="283"/>
      <c r="Q581" s="283"/>
      <c r="R581" s="283"/>
      <c r="S581" s="283"/>
      <c r="T581" s="28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85" t="s">
        <v>202</v>
      </c>
      <c r="AU581" s="285" t="s">
        <v>87</v>
      </c>
      <c r="AV581" s="14" t="s">
        <v>87</v>
      </c>
      <c r="AW581" s="14" t="s">
        <v>32</v>
      </c>
      <c r="AX581" s="14" t="s">
        <v>78</v>
      </c>
      <c r="AY581" s="285" t="s">
        <v>193</v>
      </c>
    </row>
    <row r="582" s="15" customFormat="1">
      <c r="A582" s="15"/>
      <c r="B582" s="286"/>
      <c r="C582" s="287"/>
      <c r="D582" s="266" t="s">
        <v>202</v>
      </c>
      <c r="E582" s="288" t="s">
        <v>1</v>
      </c>
      <c r="F582" s="289" t="s">
        <v>214</v>
      </c>
      <c r="G582" s="287"/>
      <c r="H582" s="290">
        <v>6</v>
      </c>
      <c r="I582" s="291"/>
      <c r="J582" s="287"/>
      <c r="K582" s="287"/>
      <c r="L582" s="292"/>
      <c r="M582" s="293"/>
      <c r="N582" s="294"/>
      <c r="O582" s="294"/>
      <c r="P582" s="294"/>
      <c r="Q582" s="294"/>
      <c r="R582" s="294"/>
      <c r="S582" s="294"/>
      <c r="T582" s="29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96" t="s">
        <v>202</v>
      </c>
      <c r="AU582" s="296" t="s">
        <v>87</v>
      </c>
      <c r="AV582" s="15" t="s">
        <v>200</v>
      </c>
      <c r="AW582" s="15" t="s">
        <v>32</v>
      </c>
      <c r="AX582" s="15" t="s">
        <v>85</v>
      </c>
      <c r="AY582" s="296" t="s">
        <v>193</v>
      </c>
    </row>
    <row r="583" s="12" customFormat="1" ht="22.8" customHeight="1">
      <c r="A583" s="12"/>
      <c r="B583" s="237"/>
      <c r="C583" s="238"/>
      <c r="D583" s="239" t="s">
        <v>77</v>
      </c>
      <c r="E583" s="250" t="s">
        <v>964</v>
      </c>
      <c r="F583" s="250" t="s">
        <v>965</v>
      </c>
      <c r="G583" s="238"/>
      <c r="H583" s="238"/>
      <c r="I583" s="241"/>
      <c r="J583" s="251">
        <f>BK583</f>
        <v>0</v>
      </c>
      <c r="K583" s="238"/>
      <c r="L583" s="242"/>
      <c r="M583" s="243"/>
      <c r="N583" s="244"/>
      <c r="O583" s="244"/>
      <c r="P583" s="245">
        <f>SUM(P584:P586)</f>
        <v>0</v>
      </c>
      <c r="Q583" s="244"/>
      <c r="R583" s="245">
        <f>SUM(R584:R586)</f>
        <v>0.00013999999999999999</v>
      </c>
      <c r="S583" s="244"/>
      <c r="T583" s="246">
        <f>SUM(T584:T586)</f>
        <v>0</v>
      </c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R583" s="247" t="s">
        <v>87</v>
      </c>
      <c r="AT583" s="248" t="s">
        <v>77</v>
      </c>
      <c r="AU583" s="248" t="s">
        <v>85</v>
      </c>
      <c r="AY583" s="247" t="s">
        <v>193</v>
      </c>
      <c r="BK583" s="249">
        <f>SUM(BK584:BK586)</f>
        <v>0</v>
      </c>
    </row>
    <row r="584" s="2" customFormat="1" ht="37.8" customHeight="1">
      <c r="A584" s="41"/>
      <c r="B584" s="42"/>
      <c r="C584" s="252" t="s">
        <v>966</v>
      </c>
      <c r="D584" s="252" t="s">
        <v>195</v>
      </c>
      <c r="E584" s="253" t="s">
        <v>967</v>
      </c>
      <c r="F584" s="254" t="s">
        <v>968</v>
      </c>
      <c r="G584" s="255" t="s">
        <v>465</v>
      </c>
      <c r="H584" s="256">
        <v>2</v>
      </c>
      <c r="I584" s="257"/>
      <c r="J584" s="258">
        <f>ROUND(I584*H584,2)</f>
        <v>0</v>
      </c>
      <c r="K584" s="254" t="s">
        <v>199</v>
      </c>
      <c r="L584" s="44"/>
      <c r="M584" s="259" t="s">
        <v>1</v>
      </c>
      <c r="N584" s="260" t="s">
        <v>43</v>
      </c>
      <c r="O584" s="94"/>
      <c r="P584" s="261">
        <f>O584*H584</f>
        <v>0</v>
      </c>
      <c r="Q584" s="261">
        <v>6.9999999999999994E-05</v>
      </c>
      <c r="R584" s="261">
        <f>Q584*H584</f>
        <v>0.00013999999999999999</v>
      </c>
      <c r="S584" s="261">
        <v>0</v>
      </c>
      <c r="T584" s="262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63" t="s">
        <v>284</v>
      </c>
      <c r="AT584" s="263" t="s">
        <v>195</v>
      </c>
      <c r="AU584" s="263" t="s">
        <v>87</v>
      </c>
      <c r="AY584" s="18" t="s">
        <v>193</v>
      </c>
      <c r="BE584" s="154">
        <f>IF(N584="základní",J584,0)</f>
        <v>0</v>
      </c>
      <c r="BF584" s="154">
        <f>IF(N584="snížená",J584,0)</f>
        <v>0</v>
      </c>
      <c r="BG584" s="154">
        <f>IF(N584="zákl. přenesená",J584,0)</f>
        <v>0</v>
      </c>
      <c r="BH584" s="154">
        <f>IF(N584="sníž. přenesená",J584,0)</f>
        <v>0</v>
      </c>
      <c r="BI584" s="154">
        <f>IF(N584="nulová",J584,0)</f>
        <v>0</v>
      </c>
      <c r="BJ584" s="18" t="s">
        <v>85</v>
      </c>
      <c r="BK584" s="154">
        <f>ROUND(I584*H584,2)</f>
        <v>0</v>
      </c>
      <c r="BL584" s="18" t="s">
        <v>284</v>
      </c>
      <c r="BM584" s="263" t="s">
        <v>969</v>
      </c>
    </row>
    <row r="585" s="14" customFormat="1">
      <c r="A585" s="14"/>
      <c r="B585" s="275"/>
      <c r="C585" s="276"/>
      <c r="D585" s="266" t="s">
        <v>202</v>
      </c>
      <c r="E585" s="277" t="s">
        <v>1</v>
      </c>
      <c r="F585" s="278" t="s">
        <v>970</v>
      </c>
      <c r="G585" s="276"/>
      <c r="H585" s="279">
        <v>2</v>
      </c>
      <c r="I585" s="280"/>
      <c r="J585" s="276"/>
      <c r="K585" s="276"/>
      <c r="L585" s="281"/>
      <c r="M585" s="282"/>
      <c r="N585" s="283"/>
      <c r="O585" s="283"/>
      <c r="P585" s="283"/>
      <c r="Q585" s="283"/>
      <c r="R585" s="283"/>
      <c r="S585" s="283"/>
      <c r="T585" s="28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85" t="s">
        <v>202</v>
      </c>
      <c r="AU585" s="285" t="s">
        <v>87</v>
      </c>
      <c r="AV585" s="14" t="s">
        <v>87</v>
      </c>
      <c r="AW585" s="14" t="s">
        <v>32</v>
      </c>
      <c r="AX585" s="14" t="s">
        <v>85</v>
      </c>
      <c r="AY585" s="285" t="s">
        <v>193</v>
      </c>
    </row>
    <row r="586" s="2" customFormat="1" ht="24.15" customHeight="1">
      <c r="A586" s="41"/>
      <c r="B586" s="42"/>
      <c r="C586" s="252" t="s">
        <v>971</v>
      </c>
      <c r="D586" s="252" t="s">
        <v>195</v>
      </c>
      <c r="E586" s="253" t="s">
        <v>972</v>
      </c>
      <c r="F586" s="254" t="s">
        <v>973</v>
      </c>
      <c r="G586" s="255" t="s">
        <v>250</v>
      </c>
      <c r="H586" s="256">
        <v>0.001</v>
      </c>
      <c r="I586" s="257"/>
      <c r="J586" s="258">
        <f>ROUND(I586*H586,2)</f>
        <v>0</v>
      </c>
      <c r="K586" s="254" t="s">
        <v>199</v>
      </c>
      <c r="L586" s="44"/>
      <c r="M586" s="259" t="s">
        <v>1</v>
      </c>
      <c r="N586" s="260" t="s">
        <v>43</v>
      </c>
      <c r="O586" s="94"/>
      <c r="P586" s="261">
        <f>O586*H586</f>
        <v>0</v>
      </c>
      <c r="Q586" s="261">
        <v>0</v>
      </c>
      <c r="R586" s="261">
        <f>Q586*H586</f>
        <v>0</v>
      </c>
      <c r="S586" s="261">
        <v>0</v>
      </c>
      <c r="T586" s="262">
        <f>S586*H586</f>
        <v>0</v>
      </c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R586" s="263" t="s">
        <v>284</v>
      </c>
      <c r="AT586" s="263" t="s">
        <v>195</v>
      </c>
      <c r="AU586" s="263" t="s">
        <v>87</v>
      </c>
      <c r="AY586" s="18" t="s">
        <v>193</v>
      </c>
      <c r="BE586" s="154">
        <f>IF(N586="základní",J586,0)</f>
        <v>0</v>
      </c>
      <c r="BF586" s="154">
        <f>IF(N586="snížená",J586,0)</f>
        <v>0</v>
      </c>
      <c r="BG586" s="154">
        <f>IF(N586="zákl. přenesená",J586,0)</f>
        <v>0</v>
      </c>
      <c r="BH586" s="154">
        <f>IF(N586="sníž. přenesená",J586,0)</f>
        <v>0</v>
      </c>
      <c r="BI586" s="154">
        <f>IF(N586="nulová",J586,0)</f>
        <v>0</v>
      </c>
      <c r="BJ586" s="18" t="s">
        <v>85</v>
      </c>
      <c r="BK586" s="154">
        <f>ROUND(I586*H586,2)</f>
        <v>0</v>
      </c>
      <c r="BL586" s="18" t="s">
        <v>284</v>
      </c>
      <c r="BM586" s="263" t="s">
        <v>974</v>
      </c>
    </row>
    <row r="587" s="12" customFormat="1" ht="22.8" customHeight="1">
      <c r="A587" s="12"/>
      <c r="B587" s="237"/>
      <c r="C587" s="238"/>
      <c r="D587" s="239" t="s">
        <v>77</v>
      </c>
      <c r="E587" s="250" t="s">
        <v>975</v>
      </c>
      <c r="F587" s="250" t="s">
        <v>976</v>
      </c>
      <c r="G587" s="238"/>
      <c r="H587" s="238"/>
      <c r="I587" s="241"/>
      <c r="J587" s="251">
        <f>BK587</f>
        <v>0</v>
      </c>
      <c r="K587" s="238"/>
      <c r="L587" s="242"/>
      <c r="M587" s="243"/>
      <c r="N587" s="244"/>
      <c r="O587" s="244"/>
      <c r="P587" s="245">
        <f>SUM(P588:P592)</f>
        <v>0</v>
      </c>
      <c r="Q587" s="244"/>
      <c r="R587" s="245">
        <f>SUM(R588:R592)</f>
        <v>0.023040000000000001</v>
      </c>
      <c r="S587" s="244"/>
      <c r="T587" s="246">
        <f>SUM(T588:T592)</f>
        <v>0</v>
      </c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R587" s="247" t="s">
        <v>87</v>
      </c>
      <c r="AT587" s="248" t="s">
        <v>77</v>
      </c>
      <c r="AU587" s="248" t="s">
        <v>85</v>
      </c>
      <c r="AY587" s="247" t="s">
        <v>193</v>
      </c>
      <c r="BK587" s="249">
        <f>SUM(BK588:BK592)</f>
        <v>0</v>
      </c>
    </row>
    <row r="588" s="2" customFormat="1" ht="24.15" customHeight="1">
      <c r="A588" s="41"/>
      <c r="B588" s="42"/>
      <c r="C588" s="252" t="s">
        <v>977</v>
      </c>
      <c r="D588" s="252" t="s">
        <v>195</v>
      </c>
      <c r="E588" s="253" t="s">
        <v>978</v>
      </c>
      <c r="F588" s="254" t="s">
        <v>979</v>
      </c>
      <c r="G588" s="255" t="s">
        <v>198</v>
      </c>
      <c r="H588" s="256">
        <v>0.5</v>
      </c>
      <c r="I588" s="257"/>
      <c r="J588" s="258">
        <f>ROUND(I588*H588,2)</f>
        <v>0</v>
      </c>
      <c r="K588" s="254" t="s">
        <v>1</v>
      </c>
      <c r="L588" s="44"/>
      <c r="M588" s="259" t="s">
        <v>1</v>
      </c>
      <c r="N588" s="260" t="s">
        <v>43</v>
      </c>
      <c r="O588" s="94"/>
      <c r="P588" s="261">
        <f>O588*H588</f>
        <v>0</v>
      </c>
      <c r="Q588" s="261">
        <v>0.01536</v>
      </c>
      <c r="R588" s="261">
        <f>Q588*H588</f>
        <v>0.0076800000000000002</v>
      </c>
      <c r="S588" s="261">
        <v>0</v>
      </c>
      <c r="T588" s="262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63" t="s">
        <v>284</v>
      </c>
      <c r="AT588" s="263" t="s">
        <v>195</v>
      </c>
      <c r="AU588" s="263" t="s">
        <v>87</v>
      </c>
      <c r="AY588" s="18" t="s">
        <v>193</v>
      </c>
      <c r="BE588" s="154">
        <f>IF(N588="základní",J588,0)</f>
        <v>0</v>
      </c>
      <c r="BF588" s="154">
        <f>IF(N588="snížená",J588,0)</f>
        <v>0</v>
      </c>
      <c r="BG588" s="154">
        <f>IF(N588="zákl. přenesená",J588,0)</f>
        <v>0</v>
      </c>
      <c r="BH588" s="154">
        <f>IF(N588="sníž. přenesená",J588,0)</f>
        <v>0</v>
      </c>
      <c r="BI588" s="154">
        <f>IF(N588="nulová",J588,0)</f>
        <v>0</v>
      </c>
      <c r="BJ588" s="18" t="s">
        <v>85</v>
      </c>
      <c r="BK588" s="154">
        <f>ROUND(I588*H588,2)</f>
        <v>0</v>
      </c>
      <c r="BL588" s="18" t="s">
        <v>284</v>
      </c>
      <c r="BM588" s="263" t="s">
        <v>980</v>
      </c>
    </row>
    <row r="589" s="14" customFormat="1">
      <c r="A589" s="14"/>
      <c r="B589" s="275"/>
      <c r="C589" s="276"/>
      <c r="D589" s="266" t="s">
        <v>202</v>
      </c>
      <c r="E589" s="277" t="s">
        <v>1</v>
      </c>
      <c r="F589" s="278" t="s">
        <v>981</v>
      </c>
      <c r="G589" s="276"/>
      <c r="H589" s="279">
        <v>0.5</v>
      </c>
      <c r="I589" s="280"/>
      <c r="J589" s="276"/>
      <c r="K589" s="276"/>
      <c r="L589" s="281"/>
      <c r="M589" s="282"/>
      <c r="N589" s="283"/>
      <c r="O589" s="283"/>
      <c r="P589" s="283"/>
      <c r="Q589" s="283"/>
      <c r="R589" s="283"/>
      <c r="S589" s="283"/>
      <c r="T589" s="28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85" t="s">
        <v>202</v>
      </c>
      <c r="AU589" s="285" t="s">
        <v>87</v>
      </c>
      <c r="AV589" s="14" t="s">
        <v>87</v>
      </c>
      <c r="AW589" s="14" t="s">
        <v>32</v>
      </c>
      <c r="AX589" s="14" t="s">
        <v>85</v>
      </c>
      <c r="AY589" s="285" t="s">
        <v>193</v>
      </c>
    </row>
    <row r="590" s="2" customFormat="1" ht="21.75" customHeight="1">
      <c r="A590" s="41"/>
      <c r="B590" s="42"/>
      <c r="C590" s="252" t="s">
        <v>982</v>
      </c>
      <c r="D590" s="252" t="s">
        <v>195</v>
      </c>
      <c r="E590" s="253" t="s">
        <v>983</v>
      </c>
      <c r="F590" s="254" t="s">
        <v>984</v>
      </c>
      <c r="G590" s="255" t="s">
        <v>985</v>
      </c>
      <c r="H590" s="256">
        <v>1</v>
      </c>
      <c r="I590" s="257"/>
      <c r="J590" s="258">
        <f>ROUND(I590*H590,2)</f>
        <v>0</v>
      </c>
      <c r="K590" s="254" t="s">
        <v>1</v>
      </c>
      <c r="L590" s="44"/>
      <c r="M590" s="259" t="s">
        <v>1</v>
      </c>
      <c r="N590" s="260" t="s">
        <v>43</v>
      </c>
      <c r="O590" s="94"/>
      <c r="P590" s="261">
        <f>O590*H590</f>
        <v>0</v>
      </c>
      <c r="Q590" s="261">
        <v>0.01536</v>
      </c>
      <c r="R590" s="261">
        <f>Q590*H590</f>
        <v>0.01536</v>
      </c>
      <c r="S590" s="261">
        <v>0</v>
      </c>
      <c r="T590" s="262">
        <f>S590*H590</f>
        <v>0</v>
      </c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R590" s="263" t="s">
        <v>284</v>
      </c>
      <c r="AT590" s="263" t="s">
        <v>195</v>
      </c>
      <c r="AU590" s="263" t="s">
        <v>87</v>
      </c>
      <c r="AY590" s="18" t="s">
        <v>193</v>
      </c>
      <c r="BE590" s="154">
        <f>IF(N590="základní",J590,0)</f>
        <v>0</v>
      </c>
      <c r="BF590" s="154">
        <f>IF(N590="snížená",J590,0)</f>
        <v>0</v>
      </c>
      <c r="BG590" s="154">
        <f>IF(N590="zákl. přenesená",J590,0)</f>
        <v>0</v>
      </c>
      <c r="BH590" s="154">
        <f>IF(N590="sníž. přenesená",J590,0)</f>
        <v>0</v>
      </c>
      <c r="BI590" s="154">
        <f>IF(N590="nulová",J590,0)</f>
        <v>0</v>
      </c>
      <c r="BJ590" s="18" t="s">
        <v>85</v>
      </c>
      <c r="BK590" s="154">
        <f>ROUND(I590*H590,2)</f>
        <v>0</v>
      </c>
      <c r="BL590" s="18" t="s">
        <v>284</v>
      </c>
      <c r="BM590" s="263" t="s">
        <v>986</v>
      </c>
    </row>
    <row r="591" s="14" customFormat="1">
      <c r="A591" s="14"/>
      <c r="B591" s="275"/>
      <c r="C591" s="276"/>
      <c r="D591" s="266" t="s">
        <v>202</v>
      </c>
      <c r="E591" s="277" t="s">
        <v>1</v>
      </c>
      <c r="F591" s="278" t="s">
        <v>987</v>
      </c>
      <c r="G591" s="276"/>
      <c r="H591" s="279">
        <v>1</v>
      </c>
      <c r="I591" s="280"/>
      <c r="J591" s="276"/>
      <c r="K591" s="276"/>
      <c r="L591" s="281"/>
      <c r="M591" s="282"/>
      <c r="N591" s="283"/>
      <c r="O591" s="283"/>
      <c r="P591" s="283"/>
      <c r="Q591" s="283"/>
      <c r="R591" s="283"/>
      <c r="S591" s="283"/>
      <c r="T591" s="28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85" t="s">
        <v>202</v>
      </c>
      <c r="AU591" s="285" t="s">
        <v>87</v>
      </c>
      <c r="AV591" s="14" t="s">
        <v>87</v>
      </c>
      <c r="AW591" s="14" t="s">
        <v>32</v>
      </c>
      <c r="AX591" s="14" t="s">
        <v>85</v>
      </c>
      <c r="AY591" s="285" t="s">
        <v>193</v>
      </c>
    </row>
    <row r="592" s="2" customFormat="1" ht="24.15" customHeight="1">
      <c r="A592" s="41"/>
      <c r="B592" s="42"/>
      <c r="C592" s="252" t="s">
        <v>988</v>
      </c>
      <c r="D592" s="252" t="s">
        <v>195</v>
      </c>
      <c r="E592" s="253" t="s">
        <v>989</v>
      </c>
      <c r="F592" s="254" t="s">
        <v>990</v>
      </c>
      <c r="G592" s="255" t="s">
        <v>250</v>
      </c>
      <c r="H592" s="256">
        <v>0.023</v>
      </c>
      <c r="I592" s="257"/>
      <c r="J592" s="258">
        <f>ROUND(I592*H592,2)</f>
        <v>0</v>
      </c>
      <c r="K592" s="254" t="s">
        <v>199</v>
      </c>
      <c r="L592" s="44"/>
      <c r="M592" s="259" t="s">
        <v>1</v>
      </c>
      <c r="N592" s="260" t="s">
        <v>43</v>
      </c>
      <c r="O592" s="94"/>
      <c r="P592" s="261">
        <f>O592*H592</f>
        <v>0</v>
      </c>
      <c r="Q592" s="261">
        <v>0</v>
      </c>
      <c r="R592" s="261">
        <f>Q592*H592</f>
        <v>0</v>
      </c>
      <c r="S592" s="261">
        <v>0</v>
      </c>
      <c r="T592" s="262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63" t="s">
        <v>284</v>
      </c>
      <c r="AT592" s="263" t="s">
        <v>195</v>
      </c>
      <c r="AU592" s="263" t="s">
        <v>87</v>
      </c>
      <c r="AY592" s="18" t="s">
        <v>193</v>
      </c>
      <c r="BE592" s="154">
        <f>IF(N592="základní",J592,0)</f>
        <v>0</v>
      </c>
      <c r="BF592" s="154">
        <f>IF(N592="snížená",J592,0)</f>
        <v>0</v>
      </c>
      <c r="BG592" s="154">
        <f>IF(N592="zákl. přenesená",J592,0)</f>
        <v>0</v>
      </c>
      <c r="BH592" s="154">
        <f>IF(N592="sníž. přenesená",J592,0)</f>
        <v>0</v>
      </c>
      <c r="BI592" s="154">
        <f>IF(N592="nulová",J592,0)</f>
        <v>0</v>
      </c>
      <c r="BJ592" s="18" t="s">
        <v>85</v>
      </c>
      <c r="BK592" s="154">
        <f>ROUND(I592*H592,2)</f>
        <v>0</v>
      </c>
      <c r="BL592" s="18" t="s">
        <v>284</v>
      </c>
      <c r="BM592" s="263" t="s">
        <v>991</v>
      </c>
    </row>
    <row r="593" s="12" customFormat="1" ht="22.8" customHeight="1">
      <c r="A593" s="12"/>
      <c r="B593" s="237"/>
      <c r="C593" s="238"/>
      <c r="D593" s="239" t="s">
        <v>77</v>
      </c>
      <c r="E593" s="250" t="s">
        <v>992</v>
      </c>
      <c r="F593" s="250" t="s">
        <v>993</v>
      </c>
      <c r="G593" s="238"/>
      <c r="H593" s="238"/>
      <c r="I593" s="241"/>
      <c r="J593" s="251">
        <f>BK593</f>
        <v>0</v>
      </c>
      <c r="K593" s="238"/>
      <c r="L593" s="242"/>
      <c r="M593" s="243"/>
      <c r="N593" s="244"/>
      <c r="O593" s="244"/>
      <c r="P593" s="245">
        <f>SUM(P594:P613)</f>
        <v>0</v>
      </c>
      <c r="Q593" s="244"/>
      <c r="R593" s="245">
        <f>SUM(R594:R613)</f>
        <v>2.74198371</v>
      </c>
      <c r="S593" s="244"/>
      <c r="T593" s="246">
        <f>SUM(T594:T613)</f>
        <v>0</v>
      </c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R593" s="247" t="s">
        <v>87</v>
      </c>
      <c r="AT593" s="248" t="s">
        <v>77</v>
      </c>
      <c r="AU593" s="248" t="s">
        <v>85</v>
      </c>
      <c r="AY593" s="247" t="s">
        <v>193</v>
      </c>
      <c r="BK593" s="249">
        <f>SUM(BK594:BK613)</f>
        <v>0</v>
      </c>
    </row>
    <row r="594" s="2" customFormat="1" ht="24.15" customHeight="1">
      <c r="A594" s="41"/>
      <c r="B594" s="42"/>
      <c r="C594" s="252" t="s">
        <v>994</v>
      </c>
      <c r="D594" s="252" t="s">
        <v>195</v>
      </c>
      <c r="E594" s="253" t="s">
        <v>995</v>
      </c>
      <c r="F594" s="254" t="s">
        <v>996</v>
      </c>
      <c r="G594" s="255" t="s">
        <v>217</v>
      </c>
      <c r="H594" s="256">
        <v>52.5</v>
      </c>
      <c r="I594" s="257"/>
      <c r="J594" s="258">
        <f>ROUND(I594*H594,2)</f>
        <v>0</v>
      </c>
      <c r="K594" s="254" t="s">
        <v>199</v>
      </c>
      <c r="L594" s="44"/>
      <c r="M594" s="259" t="s">
        <v>1</v>
      </c>
      <c r="N594" s="260" t="s">
        <v>43</v>
      </c>
      <c r="O594" s="94"/>
      <c r="P594" s="261">
        <f>O594*H594</f>
        <v>0</v>
      </c>
      <c r="Q594" s="261">
        <v>0</v>
      </c>
      <c r="R594" s="261">
        <f>Q594*H594</f>
        <v>0</v>
      </c>
      <c r="S594" s="261">
        <v>0</v>
      </c>
      <c r="T594" s="262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63" t="s">
        <v>284</v>
      </c>
      <c r="AT594" s="263" t="s">
        <v>195</v>
      </c>
      <c r="AU594" s="263" t="s">
        <v>87</v>
      </c>
      <c r="AY594" s="18" t="s">
        <v>193</v>
      </c>
      <c r="BE594" s="154">
        <f>IF(N594="základní",J594,0)</f>
        <v>0</v>
      </c>
      <c r="BF594" s="154">
        <f>IF(N594="snížená",J594,0)</f>
        <v>0</v>
      </c>
      <c r="BG594" s="154">
        <f>IF(N594="zákl. přenesená",J594,0)</f>
        <v>0</v>
      </c>
      <c r="BH594" s="154">
        <f>IF(N594="sníž. přenesená",J594,0)</f>
        <v>0</v>
      </c>
      <c r="BI594" s="154">
        <f>IF(N594="nulová",J594,0)</f>
        <v>0</v>
      </c>
      <c r="BJ594" s="18" t="s">
        <v>85</v>
      </c>
      <c r="BK594" s="154">
        <f>ROUND(I594*H594,2)</f>
        <v>0</v>
      </c>
      <c r="BL594" s="18" t="s">
        <v>284</v>
      </c>
      <c r="BM594" s="263" t="s">
        <v>997</v>
      </c>
    </row>
    <row r="595" s="14" customFormat="1">
      <c r="A595" s="14"/>
      <c r="B595" s="275"/>
      <c r="C595" s="276"/>
      <c r="D595" s="266" t="s">
        <v>202</v>
      </c>
      <c r="E595" s="277" t="s">
        <v>1</v>
      </c>
      <c r="F595" s="278" t="s">
        <v>998</v>
      </c>
      <c r="G595" s="276"/>
      <c r="H595" s="279">
        <v>52.5</v>
      </c>
      <c r="I595" s="280"/>
      <c r="J595" s="276"/>
      <c r="K595" s="276"/>
      <c r="L595" s="281"/>
      <c r="M595" s="282"/>
      <c r="N595" s="283"/>
      <c r="O595" s="283"/>
      <c r="P595" s="283"/>
      <c r="Q595" s="283"/>
      <c r="R595" s="283"/>
      <c r="S595" s="283"/>
      <c r="T595" s="28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85" t="s">
        <v>202</v>
      </c>
      <c r="AU595" s="285" t="s">
        <v>87</v>
      </c>
      <c r="AV595" s="14" t="s">
        <v>87</v>
      </c>
      <c r="AW595" s="14" t="s">
        <v>32</v>
      </c>
      <c r="AX595" s="14" t="s">
        <v>85</v>
      </c>
      <c r="AY595" s="285" t="s">
        <v>193</v>
      </c>
    </row>
    <row r="596" s="2" customFormat="1" ht="21.75" customHeight="1">
      <c r="A596" s="41"/>
      <c r="B596" s="42"/>
      <c r="C596" s="308" t="s">
        <v>999</v>
      </c>
      <c r="D596" s="308" t="s">
        <v>354</v>
      </c>
      <c r="E596" s="309" t="s">
        <v>1000</v>
      </c>
      <c r="F596" s="310" t="s">
        <v>1001</v>
      </c>
      <c r="G596" s="311" t="s">
        <v>223</v>
      </c>
      <c r="H596" s="312">
        <v>4.1230000000000002</v>
      </c>
      <c r="I596" s="313"/>
      <c r="J596" s="314">
        <f>ROUND(I596*H596,2)</f>
        <v>0</v>
      </c>
      <c r="K596" s="310" t="s">
        <v>199</v>
      </c>
      <c r="L596" s="315"/>
      <c r="M596" s="316" t="s">
        <v>1</v>
      </c>
      <c r="N596" s="317" t="s">
        <v>43</v>
      </c>
      <c r="O596" s="94"/>
      <c r="P596" s="261">
        <f>O596*H596</f>
        <v>0</v>
      </c>
      <c r="Q596" s="261">
        <v>0.44</v>
      </c>
      <c r="R596" s="261">
        <f>Q596*H596</f>
        <v>1.8141200000000002</v>
      </c>
      <c r="S596" s="261">
        <v>0</v>
      </c>
      <c r="T596" s="262">
        <f>S596*H596</f>
        <v>0</v>
      </c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R596" s="263" t="s">
        <v>384</v>
      </c>
      <c r="AT596" s="263" t="s">
        <v>354</v>
      </c>
      <c r="AU596" s="263" t="s">
        <v>87</v>
      </c>
      <c r="AY596" s="18" t="s">
        <v>193</v>
      </c>
      <c r="BE596" s="154">
        <f>IF(N596="základní",J596,0)</f>
        <v>0</v>
      </c>
      <c r="BF596" s="154">
        <f>IF(N596="snížená",J596,0)</f>
        <v>0</v>
      </c>
      <c r="BG596" s="154">
        <f>IF(N596="zákl. přenesená",J596,0)</f>
        <v>0</v>
      </c>
      <c r="BH596" s="154">
        <f>IF(N596="sníž. přenesená",J596,0)</f>
        <v>0</v>
      </c>
      <c r="BI596" s="154">
        <f>IF(N596="nulová",J596,0)</f>
        <v>0</v>
      </c>
      <c r="BJ596" s="18" t="s">
        <v>85</v>
      </c>
      <c r="BK596" s="154">
        <f>ROUND(I596*H596,2)</f>
        <v>0</v>
      </c>
      <c r="BL596" s="18" t="s">
        <v>284</v>
      </c>
      <c r="BM596" s="263" t="s">
        <v>1002</v>
      </c>
    </row>
    <row r="597" s="14" customFormat="1">
      <c r="A597" s="14"/>
      <c r="B597" s="275"/>
      <c r="C597" s="276"/>
      <c r="D597" s="266" t="s">
        <v>202</v>
      </c>
      <c r="E597" s="277" t="s">
        <v>1</v>
      </c>
      <c r="F597" s="278" t="s">
        <v>1003</v>
      </c>
      <c r="G597" s="276"/>
      <c r="H597" s="279">
        <v>3.927</v>
      </c>
      <c r="I597" s="280"/>
      <c r="J597" s="276"/>
      <c r="K597" s="276"/>
      <c r="L597" s="281"/>
      <c r="M597" s="282"/>
      <c r="N597" s="283"/>
      <c r="O597" s="283"/>
      <c r="P597" s="283"/>
      <c r="Q597" s="283"/>
      <c r="R597" s="283"/>
      <c r="S597" s="283"/>
      <c r="T597" s="28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85" t="s">
        <v>202</v>
      </c>
      <c r="AU597" s="285" t="s">
        <v>87</v>
      </c>
      <c r="AV597" s="14" t="s">
        <v>87</v>
      </c>
      <c r="AW597" s="14" t="s">
        <v>32</v>
      </c>
      <c r="AX597" s="14" t="s">
        <v>85</v>
      </c>
      <c r="AY597" s="285" t="s">
        <v>193</v>
      </c>
    </row>
    <row r="598" s="14" customFormat="1">
      <c r="A598" s="14"/>
      <c r="B598" s="275"/>
      <c r="C598" s="276"/>
      <c r="D598" s="266" t="s">
        <v>202</v>
      </c>
      <c r="E598" s="276"/>
      <c r="F598" s="278" t="s">
        <v>1004</v>
      </c>
      <c r="G598" s="276"/>
      <c r="H598" s="279">
        <v>4.1230000000000002</v>
      </c>
      <c r="I598" s="280"/>
      <c r="J598" s="276"/>
      <c r="K598" s="276"/>
      <c r="L598" s="281"/>
      <c r="M598" s="282"/>
      <c r="N598" s="283"/>
      <c r="O598" s="283"/>
      <c r="P598" s="283"/>
      <c r="Q598" s="283"/>
      <c r="R598" s="283"/>
      <c r="S598" s="283"/>
      <c r="T598" s="28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85" t="s">
        <v>202</v>
      </c>
      <c r="AU598" s="285" t="s">
        <v>87</v>
      </c>
      <c r="AV598" s="14" t="s">
        <v>87</v>
      </c>
      <c r="AW598" s="14" t="s">
        <v>4</v>
      </c>
      <c r="AX598" s="14" t="s">
        <v>85</v>
      </c>
      <c r="AY598" s="285" t="s">
        <v>193</v>
      </c>
    </row>
    <row r="599" s="2" customFormat="1" ht="24.15" customHeight="1">
      <c r="A599" s="41"/>
      <c r="B599" s="42"/>
      <c r="C599" s="252" t="s">
        <v>1005</v>
      </c>
      <c r="D599" s="252" t="s">
        <v>195</v>
      </c>
      <c r="E599" s="253" t="s">
        <v>1006</v>
      </c>
      <c r="F599" s="254" t="s">
        <v>1007</v>
      </c>
      <c r="G599" s="255" t="s">
        <v>198</v>
      </c>
      <c r="H599" s="256">
        <v>53.439999999999998</v>
      </c>
      <c r="I599" s="257"/>
      <c r="J599" s="258">
        <f>ROUND(I599*H599,2)</f>
        <v>0</v>
      </c>
      <c r="K599" s="254" t="s">
        <v>199</v>
      </c>
      <c r="L599" s="44"/>
      <c r="M599" s="259" t="s">
        <v>1</v>
      </c>
      <c r="N599" s="260" t="s">
        <v>43</v>
      </c>
      <c r="O599" s="94"/>
      <c r="P599" s="261">
        <f>O599*H599</f>
        <v>0</v>
      </c>
      <c r="Q599" s="261">
        <v>0</v>
      </c>
      <c r="R599" s="261">
        <f>Q599*H599</f>
        <v>0</v>
      </c>
      <c r="S599" s="261">
        <v>0</v>
      </c>
      <c r="T599" s="262">
        <f>S599*H599</f>
        <v>0</v>
      </c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R599" s="263" t="s">
        <v>284</v>
      </c>
      <c r="AT599" s="263" t="s">
        <v>195</v>
      </c>
      <c r="AU599" s="263" t="s">
        <v>87</v>
      </c>
      <c r="AY599" s="18" t="s">
        <v>193</v>
      </c>
      <c r="BE599" s="154">
        <f>IF(N599="základní",J599,0)</f>
        <v>0</v>
      </c>
      <c r="BF599" s="154">
        <f>IF(N599="snížená",J599,0)</f>
        <v>0</v>
      </c>
      <c r="BG599" s="154">
        <f>IF(N599="zákl. přenesená",J599,0)</f>
        <v>0</v>
      </c>
      <c r="BH599" s="154">
        <f>IF(N599="sníž. přenesená",J599,0)</f>
        <v>0</v>
      </c>
      <c r="BI599" s="154">
        <f>IF(N599="nulová",J599,0)</f>
        <v>0</v>
      </c>
      <c r="BJ599" s="18" t="s">
        <v>85</v>
      </c>
      <c r="BK599" s="154">
        <f>ROUND(I599*H599,2)</f>
        <v>0</v>
      </c>
      <c r="BL599" s="18" t="s">
        <v>284</v>
      </c>
      <c r="BM599" s="263" t="s">
        <v>1008</v>
      </c>
    </row>
    <row r="600" s="13" customFormat="1">
      <c r="A600" s="13"/>
      <c r="B600" s="264"/>
      <c r="C600" s="265"/>
      <c r="D600" s="266" t="s">
        <v>202</v>
      </c>
      <c r="E600" s="267" t="s">
        <v>1</v>
      </c>
      <c r="F600" s="268" t="s">
        <v>1009</v>
      </c>
      <c r="G600" s="265"/>
      <c r="H600" s="267" t="s">
        <v>1</v>
      </c>
      <c r="I600" s="269"/>
      <c r="J600" s="265"/>
      <c r="K600" s="265"/>
      <c r="L600" s="270"/>
      <c r="M600" s="271"/>
      <c r="N600" s="272"/>
      <c r="O600" s="272"/>
      <c r="P600" s="272"/>
      <c r="Q600" s="272"/>
      <c r="R600" s="272"/>
      <c r="S600" s="272"/>
      <c r="T600" s="27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74" t="s">
        <v>202</v>
      </c>
      <c r="AU600" s="274" t="s">
        <v>87</v>
      </c>
      <c r="AV600" s="13" t="s">
        <v>85</v>
      </c>
      <c r="AW600" s="13" t="s">
        <v>32</v>
      </c>
      <c r="AX600" s="13" t="s">
        <v>78</v>
      </c>
      <c r="AY600" s="274" t="s">
        <v>193</v>
      </c>
    </row>
    <row r="601" s="14" customFormat="1">
      <c r="A601" s="14"/>
      <c r="B601" s="275"/>
      <c r="C601" s="276"/>
      <c r="D601" s="266" t="s">
        <v>202</v>
      </c>
      <c r="E601" s="277" t="s">
        <v>1</v>
      </c>
      <c r="F601" s="278" t="s">
        <v>1010</v>
      </c>
      <c r="G601" s="276"/>
      <c r="H601" s="279">
        <v>56.090000000000003</v>
      </c>
      <c r="I601" s="280"/>
      <c r="J601" s="276"/>
      <c r="K601" s="276"/>
      <c r="L601" s="281"/>
      <c r="M601" s="282"/>
      <c r="N601" s="283"/>
      <c r="O601" s="283"/>
      <c r="P601" s="283"/>
      <c r="Q601" s="283"/>
      <c r="R601" s="283"/>
      <c r="S601" s="283"/>
      <c r="T601" s="28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85" t="s">
        <v>202</v>
      </c>
      <c r="AU601" s="285" t="s">
        <v>87</v>
      </c>
      <c r="AV601" s="14" t="s">
        <v>87</v>
      </c>
      <c r="AW601" s="14" t="s">
        <v>32</v>
      </c>
      <c r="AX601" s="14" t="s">
        <v>78</v>
      </c>
      <c r="AY601" s="285" t="s">
        <v>193</v>
      </c>
    </row>
    <row r="602" s="14" customFormat="1">
      <c r="A602" s="14"/>
      <c r="B602" s="275"/>
      <c r="C602" s="276"/>
      <c r="D602" s="266" t="s">
        <v>202</v>
      </c>
      <c r="E602" s="277" t="s">
        <v>1</v>
      </c>
      <c r="F602" s="278" t="s">
        <v>1011</v>
      </c>
      <c r="G602" s="276"/>
      <c r="H602" s="279">
        <v>-2.6499999999999999</v>
      </c>
      <c r="I602" s="280"/>
      <c r="J602" s="276"/>
      <c r="K602" s="276"/>
      <c r="L602" s="281"/>
      <c r="M602" s="282"/>
      <c r="N602" s="283"/>
      <c r="O602" s="283"/>
      <c r="P602" s="283"/>
      <c r="Q602" s="283"/>
      <c r="R602" s="283"/>
      <c r="S602" s="283"/>
      <c r="T602" s="28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85" t="s">
        <v>202</v>
      </c>
      <c r="AU602" s="285" t="s">
        <v>87</v>
      </c>
      <c r="AV602" s="14" t="s">
        <v>87</v>
      </c>
      <c r="AW602" s="14" t="s">
        <v>32</v>
      </c>
      <c r="AX602" s="14" t="s">
        <v>78</v>
      </c>
      <c r="AY602" s="285" t="s">
        <v>193</v>
      </c>
    </row>
    <row r="603" s="15" customFormat="1">
      <c r="A603" s="15"/>
      <c r="B603" s="286"/>
      <c r="C603" s="287"/>
      <c r="D603" s="266" t="s">
        <v>202</v>
      </c>
      <c r="E603" s="288" t="s">
        <v>1</v>
      </c>
      <c r="F603" s="289" t="s">
        <v>214</v>
      </c>
      <c r="G603" s="287"/>
      <c r="H603" s="290">
        <v>53.439999999999998</v>
      </c>
      <c r="I603" s="291"/>
      <c r="J603" s="287"/>
      <c r="K603" s="287"/>
      <c r="L603" s="292"/>
      <c r="M603" s="293"/>
      <c r="N603" s="294"/>
      <c r="O603" s="294"/>
      <c r="P603" s="294"/>
      <c r="Q603" s="294"/>
      <c r="R603" s="294"/>
      <c r="S603" s="294"/>
      <c r="T603" s="29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96" t="s">
        <v>202</v>
      </c>
      <c r="AU603" s="296" t="s">
        <v>87</v>
      </c>
      <c r="AV603" s="15" t="s">
        <v>200</v>
      </c>
      <c r="AW603" s="15" t="s">
        <v>32</v>
      </c>
      <c r="AX603" s="15" t="s">
        <v>85</v>
      </c>
      <c r="AY603" s="296" t="s">
        <v>193</v>
      </c>
    </row>
    <row r="604" s="2" customFormat="1" ht="16.5" customHeight="1">
      <c r="A604" s="41"/>
      <c r="B604" s="42"/>
      <c r="C604" s="308" t="s">
        <v>1012</v>
      </c>
      <c r="D604" s="308" t="s">
        <v>354</v>
      </c>
      <c r="E604" s="309" t="s">
        <v>1013</v>
      </c>
      <c r="F604" s="310" t="s">
        <v>1014</v>
      </c>
      <c r="G604" s="311" t="s">
        <v>198</v>
      </c>
      <c r="H604" s="312">
        <v>58.783999999999999</v>
      </c>
      <c r="I604" s="313"/>
      <c r="J604" s="314">
        <f>ROUND(I604*H604,2)</f>
        <v>0</v>
      </c>
      <c r="K604" s="310" t="s">
        <v>199</v>
      </c>
      <c r="L604" s="315"/>
      <c r="M604" s="316" t="s">
        <v>1</v>
      </c>
      <c r="N604" s="317" t="s">
        <v>43</v>
      </c>
      <c r="O604" s="94"/>
      <c r="P604" s="261">
        <f>O604*H604</f>
        <v>0</v>
      </c>
      <c r="Q604" s="261">
        <v>0.01023</v>
      </c>
      <c r="R604" s="261">
        <f>Q604*H604</f>
        <v>0.60136031999999995</v>
      </c>
      <c r="S604" s="261">
        <v>0</v>
      </c>
      <c r="T604" s="262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63" t="s">
        <v>384</v>
      </c>
      <c r="AT604" s="263" t="s">
        <v>354</v>
      </c>
      <c r="AU604" s="263" t="s">
        <v>87</v>
      </c>
      <c r="AY604" s="18" t="s">
        <v>193</v>
      </c>
      <c r="BE604" s="154">
        <f>IF(N604="základní",J604,0)</f>
        <v>0</v>
      </c>
      <c r="BF604" s="154">
        <f>IF(N604="snížená",J604,0)</f>
        <v>0</v>
      </c>
      <c r="BG604" s="154">
        <f>IF(N604="zákl. přenesená",J604,0)</f>
        <v>0</v>
      </c>
      <c r="BH604" s="154">
        <f>IF(N604="sníž. přenesená",J604,0)</f>
        <v>0</v>
      </c>
      <c r="BI604" s="154">
        <f>IF(N604="nulová",J604,0)</f>
        <v>0</v>
      </c>
      <c r="BJ604" s="18" t="s">
        <v>85</v>
      </c>
      <c r="BK604" s="154">
        <f>ROUND(I604*H604,2)</f>
        <v>0</v>
      </c>
      <c r="BL604" s="18" t="s">
        <v>284</v>
      </c>
      <c r="BM604" s="263" t="s">
        <v>1015</v>
      </c>
    </row>
    <row r="605" s="14" customFormat="1">
      <c r="A605" s="14"/>
      <c r="B605" s="275"/>
      <c r="C605" s="276"/>
      <c r="D605" s="266" t="s">
        <v>202</v>
      </c>
      <c r="E605" s="276"/>
      <c r="F605" s="278" t="s">
        <v>1016</v>
      </c>
      <c r="G605" s="276"/>
      <c r="H605" s="279">
        <v>58.783999999999999</v>
      </c>
      <c r="I605" s="280"/>
      <c r="J605" s="276"/>
      <c r="K605" s="276"/>
      <c r="L605" s="281"/>
      <c r="M605" s="282"/>
      <c r="N605" s="283"/>
      <c r="O605" s="283"/>
      <c r="P605" s="283"/>
      <c r="Q605" s="283"/>
      <c r="R605" s="283"/>
      <c r="S605" s="283"/>
      <c r="T605" s="28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85" t="s">
        <v>202</v>
      </c>
      <c r="AU605" s="285" t="s">
        <v>87</v>
      </c>
      <c r="AV605" s="14" t="s">
        <v>87</v>
      </c>
      <c r="AW605" s="14" t="s">
        <v>4</v>
      </c>
      <c r="AX605" s="14" t="s">
        <v>85</v>
      </c>
      <c r="AY605" s="285" t="s">
        <v>193</v>
      </c>
    </row>
    <row r="606" s="2" customFormat="1" ht="24.15" customHeight="1">
      <c r="A606" s="41"/>
      <c r="B606" s="42"/>
      <c r="C606" s="252" t="s">
        <v>1017</v>
      </c>
      <c r="D606" s="252" t="s">
        <v>195</v>
      </c>
      <c r="E606" s="253" t="s">
        <v>1018</v>
      </c>
      <c r="F606" s="254" t="s">
        <v>1019</v>
      </c>
      <c r="G606" s="255" t="s">
        <v>198</v>
      </c>
      <c r="H606" s="256">
        <v>11.949999999999999</v>
      </c>
      <c r="I606" s="257"/>
      <c r="J606" s="258">
        <f>ROUND(I606*H606,2)</f>
        <v>0</v>
      </c>
      <c r="K606" s="254" t="s">
        <v>199</v>
      </c>
      <c r="L606" s="44"/>
      <c r="M606" s="259" t="s">
        <v>1</v>
      </c>
      <c r="N606" s="260" t="s">
        <v>43</v>
      </c>
      <c r="O606" s="94"/>
      <c r="P606" s="261">
        <f>O606*H606</f>
        <v>0</v>
      </c>
      <c r="Q606" s="261">
        <v>0.015789999999999998</v>
      </c>
      <c r="R606" s="261">
        <f>Q606*H606</f>
        <v>0.18869049999999998</v>
      </c>
      <c r="S606" s="261">
        <v>0</v>
      </c>
      <c r="T606" s="262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63" t="s">
        <v>284</v>
      </c>
      <c r="AT606" s="263" t="s">
        <v>195</v>
      </c>
      <c r="AU606" s="263" t="s">
        <v>87</v>
      </c>
      <c r="AY606" s="18" t="s">
        <v>193</v>
      </c>
      <c r="BE606" s="154">
        <f>IF(N606="základní",J606,0)</f>
        <v>0</v>
      </c>
      <c r="BF606" s="154">
        <f>IF(N606="snížená",J606,0)</f>
        <v>0</v>
      </c>
      <c r="BG606" s="154">
        <f>IF(N606="zákl. přenesená",J606,0)</f>
        <v>0</v>
      </c>
      <c r="BH606" s="154">
        <f>IF(N606="sníž. přenesená",J606,0)</f>
        <v>0</v>
      </c>
      <c r="BI606" s="154">
        <f>IF(N606="nulová",J606,0)</f>
        <v>0</v>
      </c>
      <c r="BJ606" s="18" t="s">
        <v>85</v>
      </c>
      <c r="BK606" s="154">
        <f>ROUND(I606*H606,2)</f>
        <v>0</v>
      </c>
      <c r="BL606" s="18" t="s">
        <v>284</v>
      </c>
      <c r="BM606" s="263" t="s">
        <v>1020</v>
      </c>
    </row>
    <row r="607" s="14" customFormat="1">
      <c r="A607" s="14"/>
      <c r="B607" s="275"/>
      <c r="C607" s="276"/>
      <c r="D607" s="266" t="s">
        <v>202</v>
      </c>
      <c r="E607" s="277" t="s">
        <v>1</v>
      </c>
      <c r="F607" s="278" t="s">
        <v>1021</v>
      </c>
      <c r="G607" s="276"/>
      <c r="H607" s="279">
        <v>11.949999999999999</v>
      </c>
      <c r="I607" s="280"/>
      <c r="J607" s="276"/>
      <c r="K607" s="276"/>
      <c r="L607" s="281"/>
      <c r="M607" s="282"/>
      <c r="N607" s="283"/>
      <c r="O607" s="283"/>
      <c r="P607" s="283"/>
      <c r="Q607" s="283"/>
      <c r="R607" s="283"/>
      <c r="S607" s="283"/>
      <c r="T607" s="28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85" t="s">
        <v>202</v>
      </c>
      <c r="AU607" s="285" t="s">
        <v>87</v>
      </c>
      <c r="AV607" s="14" t="s">
        <v>87</v>
      </c>
      <c r="AW607" s="14" t="s">
        <v>32</v>
      </c>
      <c r="AX607" s="14" t="s">
        <v>85</v>
      </c>
      <c r="AY607" s="285" t="s">
        <v>193</v>
      </c>
    </row>
    <row r="608" s="2" customFormat="1" ht="24.15" customHeight="1">
      <c r="A608" s="41"/>
      <c r="B608" s="42"/>
      <c r="C608" s="252" t="s">
        <v>1022</v>
      </c>
      <c r="D608" s="252" t="s">
        <v>195</v>
      </c>
      <c r="E608" s="253" t="s">
        <v>1023</v>
      </c>
      <c r="F608" s="254" t="s">
        <v>1024</v>
      </c>
      <c r="G608" s="255" t="s">
        <v>223</v>
      </c>
      <c r="H608" s="256">
        <v>5.8970000000000002</v>
      </c>
      <c r="I608" s="257"/>
      <c r="J608" s="258">
        <f>ROUND(I608*H608,2)</f>
        <v>0</v>
      </c>
      <c r="K608" s="254" t="s">
        <v>199</v>
      </c>
      <c r="L608" s="44"/>
      <c r="M608" s="259" t="s">
        <v>1</v>
      </c>
      <c r="N608" s="260" t="s">
        <v>43</v>
      </c>
      <c r="O608" s="94"/>
      <c r="P608" s="261">
        <f>O608*H608</f>
        <v>0</v>
      </c>
      <c r="Q608" s="261">
        <v>0.023369999999999998</v>
      </c>
      <c r="R608" s="261">
        <f>Q608*H608</f>
        <v>0.13781288999999999</v>
      </c>
      <c r="S608" s="261">
        <v>0</v>
      </c>
      <c r="T608" s="262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63" t="s">
        <v>284</v>
      </c>
      <c r="AT608" s="263" t="s">
        <v>195</v>
      </c>
      <c r="AU608" s="263" t="s">
        <v>87</v>
      </c>
      <c r="AY608" s="18" t="s">
        <v>193</v>
      </c>
      <c r="BE608" s="154">
        <f>IF(N608="základní",J608,0)</f>
        <v>0</v>
      </c>
      <c r="BF608" s="154">
        <f>IF(N608="snížená",J608,0)</f>
        <v>0</v>
      </c>
      <c r="BG608" s="154">
        <f>IF(N608="zákl. přenesená",J608,0)</f>
        <v>0</v>
      </c>
      <c r="BH608" s="154">
        <f>IF(N608="sníž. přenesená",J608,0)</f>
        <v>0</v>
      </c>
      <c r="BI608" s="154">
        <f>IF(N608="nulová",J608,0)</f>
        <v>0</v>
      </c>
      <c r="BJ608" s="18" t="s">
        <v>85</v>
      </c>
      <c r="BK608" s="154">
        <f>ROUND(I608*H608,2)</f>
        <v>0</v>
      </c>
      <c r="BL608" s="18" t="s">
        <v>284</v>
      </c>
      <c r="BM608" s="263" t="s">
        <v>1025</v>
      </c>
    </row>
    <row r="609" s="14" customFormat="1">
      <c r="A609" s="14"/>
      <c r="B609" s="275"/>
      <c r="C609" s="276"/>
      <c r="D609" s="266" t="s">
        <v>202</v>
      </c>
      <c r="E609" s="277" t="s">
        <v>1</v>
      </c>
      <c r="F609" s="278" t="s">
        <v>1026</v>
      </c>
      <c r="G609" s="276"/>
      <c r="H609" s="279">
        <v>4.1230000000000002</v>
      </c>
      <c r="I609" s="280"/>
      <c r="J609" s="276"/>
      <c r="K609" s="276"/>
      <c r="L609" s="281"/>
      <c r="M609" s="282"/>
      <c r="N609" s="283"/>
      <c r="O609" s="283"/>
      <c r="P609" s="283"/>
      <c r="Q609" s="283"/>
      <c r="R609" s="283"/>
      <c r="S609" s="283"/>
      <c r="T609" s="28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85" t="s">
        <v>202</v>
      </c>
      <c r="AU609" s="285" t="s">
        <v>87</v>
      </c>
      <c r="AV609" s="14" t="s">
        <v>87</v>
      </c>
      <c r="AW609" s="14" t="s">
        <v>32</v>
      </c>
      <c r="AX609" s="14" t="s">
        <v>78</v>
      </c>
      <c r="AY609" s="285" t="s">
        <v>193</v>
      </c>
    </row>
    <row r="610" s="14" customFormat="1">
      <c r="A610" s="14"/>
      <c r="B610" s="275"/>
      <c r="C610" s="276"/>
      <c r="D610" s="266" t="s">
        <v>202</v>
      </c>
      <c r="E610" s="277" t="s">
        <v>1</v>
      </c>
      <c r="F610" s="278" t="s">
        <v>1027</v>
      </c>
      <c r="G610" s="276"/>
      <c r="H610" s="279">
        <v>1.4750000000000001</v>
      </c>
      <c r="I610" s="280"/>
      <c r="J610" s="276"/>
      <c r="K610" s="276"/>
      <c r="L610" s="281"/>
      <c r="M610" s="282"/>
      <c r="N610" s="283"/>
      <c r="O610" s="283"/>
      <c r="P610" s="283"/>
      <c r="Q610" s="283"/>
      <c r="R610" s="283"/>
      <c r="S610" s="283"/>
      <c r="T610" s="28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85" t="s">
        <v>202</v>
      </c>
      <c r="AU610" s="285" t="s">
        <v>87</v>
      </c>
      <c r="AV610" s="14" t="s">
        <v>87</v>
      </c>
      <c r="AW610" s="14" t="s">
        <v>32</v>
      </c>
      <c r="AX610" s="14" t="s">
        <v>78</v>
      </c>
      <c r="AY610" s="285" t="s">
        <v>193</v>
      </c>
    </row>
    <row r="611" s="14" customFormat="1">
      <c r="A611" s="14"/>
      <c r="B611" s="275"/>
      <c r="C611" s="276"/>
      <c r="D611" s="266" t="s">
        <v>202</v>
      </c>
      <c r="E611" s="277" t="s">
        <v>1</v>
      </c>
      <c r="F611" s="278" t="s">
        <v>1028</v>
      </c>
      <c r="G611" s="276"/>
      <c r="H611" s="279">
        <v>0.29899999999999999</v>
      </c>
      <c r="I611" s="280"/>
      <c r="J611" s="276"/>
      <c r="K611" s="276"/>
      <c r="L611" s="281"/>
      <c r="M611" s="282"/>
      <c r="N611" s="283"/>
      <c r="O611" s="283"/>
      <c r="P611" s="283"/>
      <c r="Q611" s="283"/>
      <c r="R611" s="283"/>
      <c r="S611" s="283"/>
      <c r="T611" s="28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85" t="s">
        <v>202</v>
      </c>
      <c r="AU611" s="285" t="s">
        <v>87</v>
      </c>
      <c r="AV611" s="14" t="s">
        <v>87</v>
      </c>
      <c r="AW611" s="14" t="s">
        <v>32</v>
      </c>
      <c r="AX611" s="14" t="s">
        <v>78</v>
      </c>
      <c r="AY611" s="285" t="s">
        <v>193</v>
      </c>
    </row>
    <row r="612" s="15" customFormat="1">
      <c r="A612" s="15"/>
      <c r="B612" s="286"/>
      <c r="C612" s="287"/>
      <c r="D612" s="266" t="s">
        <v>202</v>
      </c>
      <c r="E612" s="288" t="s">
        <v>1</v>
      </c>
      <c r="F612" s="289" t="s">
        <v>214</v>
      </c>
      <c r="G612" s="287"/>
      <c r="H612" s="290">
        <v>5.8970000000000002</v>
      </c>
      <c r="I612" s="291"/>
      <c r="J612" s="287"/>
      <c r="K612" s="287"/>
      <c r="L612" s="292"/>
      <c r="M612" s="293"/>
      <c r="N612" s="294"/>
      <c r="O612" s="294"/>
      <c r="P612" s="294"/>
      <c r="Q612" s="294"/>
      <c r="R612" s="294"/>
      <c r="S612" s="294"/>
      <c r="T612" s="29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96" t="s">
        <v>202</v>
      </c>
      <c r="AU612" s="296" t="s">
        <v>87</v>
      </c>
      <c r="AV612" s="15" t="s">
        <v>200</v>
      </c>
      <c r="AW612" s="15" t="s">
        <v>32</v>
      </c>
      <c r="AX612" s="15" t="s">
        <v>85</v>
      </c>
      <c r="AY612" s="296" t="s">
        <v>193</v>
      </c>
    </row>
    <row r="613" s="2" customFormat="1" ht="24.15" customHeight="1">
      <c r="A613" s="41"/>
      <c r="B613" s="42"/>
      <c r="C613" s="252" t="s">
        <v>1029</v>
      </c>
      <c r="D613" s="252" t="s">
        <v>195</v>
      </c>
      <c r="E613" s="253" t="s">
        <v>1030</v>
      </c>
      <c r="F613" s="254" t="s">
        <v>1031</v>
      </c>
      <c r="G613" s="255" t="s">
        <v>250</v>
      </c>
      <c r="H613" s="256">
        <v>2.742</v>
      </c>
      <c r="I613" s="257"/>
      <c r="J613" s="258">
        <f>ROUND(I613*H613,2)</f>
        <v>0</v>
      </c>
      <c r="K613" s="254" t="s">
        <v>199</v>
      </c>
      <c r="L613" s="44"/>
      <c r="M613" s="259" t="s">
        <v>1</v>
      </c>
      <c r="N613" s="260" t="s">
        <v>43</v>
      </c>
      <c r="O613" s="94"/>
      <c r="P613" s="261">
        <f>O613*H613</f>
        <v>0</v>
      </c>
      <c r="Q613" s="261">
        <v>0</v>
      </c>
      <c r="R613" s="261">
        <f>Q613*H613</f>
        <v>0</v>
      </c>
      <c r="S613" s="261">
        <v>0</v>
      </c>
      <c r="T613" s="262">
        <f>S613*H613</f>
        <v>0</v>
      </c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R613" s="263" t="s">
        <v>284</v>
      </c>
      <c r="AT613" s="263" t="s">
        <v>195</v>
      </c>
      <c r="AU613" s="263" t="s">
        <v>87</v>
      </c>
      <c r="AY613" s="18" t="s">
        <v>193</v>
      </c>
      <c r="BE613" s="154">
        <f>IF(N613="základní",J613,0)</f>
        <v>0</v>
      </c>
      <c r="BF613" s="154">
        <f>IF(N613="snížená",J613,0)</f>
        <v>0</v>
      </c>
      <c r="BG613" s="154">
        <f>IF(N613="zákl. přenesená",J613,0)</f>
        <v>0</v>
      </c>
      <c r="BH613" s="154">
        <f>IF(N613="sníž. přenesená",J613,0)</f>
        <v>0</v>
      </c>
      <c r="BI613" s="154">
        <f>IF(N613="nulová",J613,0)</f>
        <v>0</v>
      </c>
      <c r="BJ613" s="18" t="s">
        <v>85</v>
      </c>
      <c r="BK613" s="154">
        <f>ROUND(I613*H613,2)</f>
        <v>0</v>
      </c>
      <c r="BL613" s="18" t="s">
        <v>284</v>
      </c>
      <c r="BM613" s="263" t="s">
        <v>1032</v>
      </c>
    </row>
    <row r="614" s="12" customFormat="1" ht="22.8" customHeight="1">
      <c r="A614" s="12"/>
      <c r="B614" s="237"/>
      <c r="C614" s="238"/>
      <c r="D614" s="239" t="s">
        <v>77</v>
      </c>
      <c r="E614" s="250" t="s">
        <v>1033</v>
      </c>
      <c r="F614" s="250" t="s">
        <v>1034</v>
      </c>
      <c r="G614" s="238"/>
      <c r="H614" s="238"/>
      <c r="I614" s="241"/>
      <c r="J614" s="251">
        <f>BK614</f>
        <v>0</v>
      </c>
      <c r="K614" s="238"/>
      <c r="L614" s="242"/>
      <c r="M614" s="243"/>
      <c r="N614" s="244"/>
      <c r="O614" s="244"/>
      <c r="P614" s="245">
        <f>SUM(P615:P627)</f>
        <v>0</v>
      </c>
      <c r="Q614" s="244"/>
      <c r="R614" s="245">
        <f>SUM(R615:R627)</f>
        <v>0.090322000000000013</v>
      </c>
      <c r="S614" s="244"/>
      <c r="T614" s="246">
        <f>SUM(T615:T627)</f>
        <v>0.015134</v>
      </c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R614" s="247" t="s">
        <v>87</v>
      </c>
      <c r="AT614" s="248" t="s">
        <v>77</v>
      </c>
      <c r="AU614" s="248" t="s">
        <v>85</v>
      </c>
      <c r="AY614" s="247" t="s">
        <v>193</v>
      </c>
      <c r="BK614" s="249">
        <f>SUM(BK615:BK627)</f>
        <v>0</v>
      </c>
    </row>
    <row r="615" s="2" customFormat="1" ht="33" customHeight="1">
      <c r="A615" s="41"/>
      <c r="B615" s="42"/>
      <c r="C615" s="252" t="s">
        <v>1035</v>
      </c>
      <c r="D615" s="252" t="s">
        <v>195</v>
      </c>
      <c r="E615" s="253" t="s">
        <v>1036</v>
      </c>
      <c r="F615" s="254" t="s">
        <v>1037</v>
      </c>
      <c r="G615" s="255" t="s">
        <v>1038</v>
      </c>
      <c r="H615" s="256">
        <v>2</v>
      </c>
      <c r="I615" s="257"/>
      <c r="J615" s="258">
        <f>ROUND(I615*H615,2)</f>
        <v>0</v>
      </c>
      <c r="K615" s="254" t="s">
        <v>1</v>
      </c>
      <c r="L615" s="44"/>
      <c r="M615" s="259" t="s">
        <v>1</v>
      </c>
      <c r="N615" s="260" t="s">
        <v>43</v>
      </c>
      <c r="O615" s="94"/>
      <c r="P615" s="261">
        <f>O615*H615</f>
        <v>0</v>
      </c>
      <c r="Q615" s="261">
        <v>0</v>
      </c>
      <c r="R615" s="261">
        <f>Q615*H615</f>
        <v>0</v>
      </c>
      <c r="S615" s="261">
        <v>0</v>
      </c>
      <c r="T615" s="262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63" t="s">
        <v>284</v>
      </c>
      <c r="AT615" s="263" t="s">
        <v>195</v>
      </c>
      <c r="AU615" s="263" t="s">
        <v>87</v>
      </c>
      <c r="AY615" s="18" t="s">
        <v>193</v>
      </c>
      <c r="BE615" s="154">
        <f>IF(N615="základní",J615,0)</f>
        <v>0</v>
      </c>
      <c r="BF615" s="154">
        <f>IF(N615="snížená",J615,0)</f>
        <v>0</v>
      </c>
      <c r="BG615" s="154">
        <f>IF(N615="zákl. přenesená",J615,0)</f>
        <v>0</v>
      </c>
      <c r="BH615" s="154">
        <f>IF(N615="sníž. přenesená",J615,0)</f>
        <v>0</v>
      </c>
      <c r="BI615" s="154">
        <f>IF(N615="nulová",J615,0)</f>
        <v>0</v>
      </c>
      <c r="BJ615" s="18" t="s">
        <v>85</v>
      </c>
      <c r="BK615" s="154">
        <f>ROUND(I615*H615,2)</f>
        <v>0</v>
      </c>
      <c r="BL615" s="18" t="s">
        <v>284</v>
      </c>
      <c r="BM615" s="263" t="s">
        <v>1039</v>
      </c>
    </row>
    <row r="616" s="14" customFormat="1">
      <c r="A616" s="14"/>
      <c r="B616" s="275"/>
      <c r="C616" s="276"/>
      <c r="D616" s="266" t="s">
        <v>202</v>
      </c>
      <c r="E616" s="277" t="s">
        <v>1</v>
      </c>
      <c r="F616" s="278" t="s">
        <v>87</v>
      </c>
      <c r="G616" s="276"/>
      <c r="H616" s="279">
        <v>2</v>
      </c>
      <c r="I616" s="280"/>
      <c r="J616" s="276"/>
      <c r="K616" s="276"/>
      <c r="L616" s="281"/>
      <c r="M616" s="282"/>
      <c r="N616" s="283"/>
      <c r="O616" s="283"/>
      <c r="P616" s="283"/>
      <c r="Q616" s="283"/>
      <c r="R616" s="283"/>
      <c r="S616" s="283"/>
      <c r="T616" s="28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85" t="s">
        <v>202</v>
      </c>
      <c r="AU616" s="285" t="s">
        <v>87</v>
      </c>
      <c r="AV616" s="14" t="s">
        <v>87</v>
      </c>
      <c r="AW616" s="14" t="s">
        <v>32</v>
      </c>
      <c r="AX616" s="14" t="s">
        <v>85</v>
      </c>
      <c r="AY616" s="285" t="s">
        <v>193</v>
      </c>
    </row>
    <row r="617" s="2" customFormat="1" ht="24.15" customHeight="1">
      <c r="A617" s="41"/>
      <c r="B617" s="42"/>
      <c r="C617" s="252" t="s">
        <v>1040</v>
      </c>
      <c r="D617" s="252" t="s">
        <v>195</v>
      </c>
      <c r="E617" s="253" t="s">
        <v>1041</v>
      </c>
      <c r="F617" s="254" t="s">
        <v>1042</v>
      </c>
      <c r="G617" s="255" t="s">
        <v>217</v>
      </c>
      <c r="H617" s="256">
        <v>6</v>
      </c>
      <c r="I617" s="257"/>
      <c r="J617" s="258">
        <f>ROUND(I617*H617,2)</f>
        <v>0</v>
      </c>
      <c r="K617" s="254" t="s">
        <v>199</v>
      </c>
      <c r="L617" s="44"/>
      <c r="M617" s="259" t="s">
        <v>1</v>
      </c>
      <c r="N617" s="260" t="s">
        <v>43</v>
      </c>
      <c r="O617" s="94"/>
      <c r="P617" s="261">
        <f>O617*H617</f>
        <v>0</v>
      </c>
      <c r="Q617" s="261">
        <v>0</v>
      </c>
      <c r="R617" s="261">
        <f>Q617*H617</f>
        <v>0</v>
      </c>
      <c r="S617" s="261">
        <v>0.00191</v>
      </c>
      <c r="T617" s="262">
        <f>S617*H617</f>
        <v>0.01146</v>
      </c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R617" s="263" t="s">
        <v>284</v>
      </c>
      <c r="AT617" s="263" t="s">
        <v>195</v>
      </c>
      <c r="AU617" s="263" t="s">
        <v>87</v>
      </c>
      <c r="AY617" s="18" t="s">
        <v>193</v>
      </c>
      <c r="BE617" s="154">
        <f>IF(N617="základní",J617,0)</f>
        <v>0</v>
      </c>
      <c r="BF617" s="154">
        <f>IF(N617="snížená",J617,0)</f>
        <v>0</v>
      </c>
      <c r="BG617" s="154">
        <f>IF(N617="zákl. přenesená",J617,0)</f>
        <v>0</v>
      </c>
      <c r="BH617" s="154">
        <f>IF(N617="sníž. přenesená",J617,0)</f>
        <v>0</v>
      </c>
      <c r="BI617" s="154">
        <f>IF(N617="nulová",J617,0)</f>
        <v>0</v>
      </c>
      <c r="BJ617" s="18" t="s">
        <v>85</v>
      </c>
      <c r="BK617" s="154">
        <f>ROUND(I617*H617,2)</f>
        <v>0</v>
      </c>
      <c r="BL617" s="18" t="s">
        <v>284</v>
      </c>
      <c r="BM617" s="263" t="s">
        <v>1043</v>
      </c>
    </row>
    <row r="618" s="14" customFormat="1">
      <c r="A618" s="14"/>
      <c r="B618" s="275"/>
      <c r="C618" s="276"/>
      <c r="D618" s="266" t="s">
        <v>202</v>
      </c>
      <c r="E618" s="277" t="s">
        <v>1</v>
      </c>
      <c r="F618" s="278" t="s">
        <v>1044</v>
      </c>
      <c r="G618" s="276"/>
      <c r="H618" s="279">
        <v>6</v>
      </c>
      <c r="I618" s="280"/>
      <c r="J618" s="276"/>
      <c r="K618" s="276"/>
      <c r="L618" s="281"/>
      <c r="M618" s="282"/>
      <c r="N618" s="283"/>
      <c r="O618" s="283"/>
      <c r="P618" s="283"/>
      <c r="Q618" s="283"/>
      <c r="R618" s="283"/>
      <c r="S618" s="283"/>
      <c r="T618" s="28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85" t="s">
        <v>202</v>
      </c>
      <c r="AU618" s="285" t="s">
        <v>87</v>
      </c>
      <c r="AV618" s="14" t="s">
        <v>87</v>
      </c>
      <c r="AW618" s="14" t="s">
        <v>32</v>
      </c>
      <c r="AX618" s="14" t="s">
        <v>85</v>
      </c>
      <c r="AY618" s="285" t="s">
        <v>193</v>
      </c>
    </row>
    <row r="619" s="2" customFormat="1" ht="16.5" customHeight="1">
      <c r="A619" s="41"/>
      <c r="B619" s="42"/>
      <c r="C619" s="252" t="s">
        <v>1045</v>
      </c>
      <c r="D619" s="252" t="s">
        <v>195</v>
      </c>
      <c r="E619" s="253" t="s">
        <v>1046</v>
      </c>
      <c r="F619" s="254" t="s">
        <v>1047</v>
      </c>
      <c r="G619" s="255" t="s">
        <v>217</v>
      </c>
      <c r="H619" s="256">
        <v>2.2000000000000002</v>
      </c>
      <c r="I619" s="257"/>
      <c r="J619" s="258">
        <f>ROUND(I619*H619,2)</f>
        <v>0</v>
      </c>
      <c r="K619" s="254" t="s">
        <v>199</v>
      </c>
      <c r="L619" s="44"/>
      <c r="M619" s="259" t="s">
        <v>1</v>
      </c>
      <c r="N619" s="260" t="s">
        <v>43</v>
      </c>
      <c r="O619" s="94"/>
      <c r="P619" s="261">
        <f>O619*H619</f>
        <v>0</v>
      </c>
      <c r="Q619" s="261">
        <v>0</v>
      </c>
      <c r="R619" s="261">
        <f>Q619*H619</f>
        <v>0</v>
      </c>
      <c r="S619" s="261">
        <v>0.00167</v>
      </c>
      <c r="T619" s="262">
        <f>S619*H619</f>
        <v>0.0036740000000000002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63" t="s">
        <v>284</v>
      </c>
      <c r="AT619" s="263" t="s">
        <v>195</v>
      </c>
      <c r="AU619" s="263" t="s">
        <v>87</v>
      </c>
      <c r="AY619" s="18" t="s">
        <v>193</v>
      </c>
      <c r="BE619" s="154">
        <f>IF(N619="základní",J619,0)</f>
        <v>0</v>
      </c>
      <c r="BF619" s="154">
        <f>IF(N619="snížená",J619,0)</f>
        <v>0</v>
      </c>
      <c r="BG619" s="154">
        <f>IF(N619="zákl. přenesená",J619,0)</f>
        <v>0</v>
      </c>
      <c r="BH619" s="154">
        <f>IF(N619="sníž. přenesená",J619,0)</f>
        <v>0</v>
      </c>
      <c r="BI619" s="154">
        <f>IF(N619="nulová",J619,0)</f>
        <v>0</v>
      </c>
      <c r="BJ619" s="18" t="s">
        <v>85</v>
      </c>
      <c r="BK619" s="154">
        <f>ROUND(I619*H619,2)</f>
        <v>0</v>
      </c>
      <c r="BL619" s="18" t="s">
        <v>284</v>
      </c>
      <c r="BM619" s="263" t="s">
        <v>1048</v>
      </c>
    </row>
    <row r="620" s="14" customFormat="1">
      <c r="A620" s="14"/>
      <c r="B620" s="275"/>
      <c r="C620" s="276"/>
      <c r="D620" s="266" t="s">
        <v>202</v>
      </c>
      <c r="E620" s="277" t="s">
        <v>1</v>
      </c>
      <c r="F620" s="278" t="s">
        <v>1049</v>
      </c>
      <c r="G620" s="276"/>
      <c r="H620" s="279">
        <v>2.2000000000000002</v>
      </c>
      <c r="I620" s="280"/>
      <c r="J620" s="276"/>
      <c r="K620" s="276"/>
      <c r="L620" s="281"/>
      <c r="M620" s="282"/>
      <c r="N620" s="283"/>
      <c r="O620" s="283"/>
      <c r="P620" s="283"/>
      <c r="Q620" s="283"/>
      <c r="R620" s="283"/>
      <c r="S620" s="283"/>
      <c r="T620" s="28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85" t="s">
        <v>202</v>
      </c>
      <c r="AU620" s="285" t="s">
        <v>87</v>
      </c>
      <c r="AV620" s="14" t="s">
        <v>87</v>
      </c>
      <c r="AW620" s="14" t="s">
        <v>32</v>
      </c>
      <c r="AX620" s="14" t="s">
        <v>85</v>
      </c>
      <c r="AY620" s="285" t="s">
        <v>193</v>
      </c>
    </row>
    <row r="621" s="2" customFormat="1" ht="33" customHeight="1">
      <c r="A621" s="41"/>
      <c r="B621" s="42"/>
      <c r="C621" s="252" t="s">
        <v>1050</v>
      </c>
      <c r="D621" s="252" t="s">
        <v>195</v>
      </c>
      <c r="E621" s="253" t="s">
        <v>1051</v>
      </c>
      <c r="F621" s="254" t="s">
        <v>1052</v>
      </c>
      <c r="G621" s="255" t="s">
        <v>217</v>
      </c>
      <c r="H621" s="256">
        <v>25</v>
      </c>
      <c r="I621" s="257"/>
      <c r="J621" s="258">
        <f>ROUND(I621*H621,2)</f>
        <v>0</v>
      </c>
      <c r="K621" s="254" t="s">
        <v>1</v>
      </c>
      <c r="L621" s="44"/>
      <c r="M621" s="259" t="s">
        <v>1</v>
      </c>
      <c r="N621" s="260" t="s">
        <v>43</v>
      </c>
      <c r="O621" s="94"/>
      <c r="P621" s="261">
        <f>O621*H621</f>
        <v>0</v>
      </c>
      <c r="Q621" s="261">
        <v>0.00141</v>
      </c>
      <c r="R621" s="261">
        <f>Q621*H621</f>
        <v>0.035250000000000004</v>
      </c>
      <c r="S621" s="261">
        <v>0</v>
      </c>
      <c r="T621" s="262">
        <f>S621*H621</f>
        <v>0</v>
      </c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R621" s="263" t="s">
        <v>284</v>
      </c>
      <c r="AT621" s="263" t="s">
        <v>195</v>
      </c>
      <c r="AU621" s="263" t="s">
        <v>87</v>
      </c>
      <c r="AY621" s="18" t="s">
        <v>193</v>
      </c>
      <c r="BE621" s="154">
        <f>IF(N621="základní",J621,0)</f>
        <v>0</v>
      </c>
      <c r="BF621" s="154">
        <f>IF(N621="snížená",J621,0)</f>
        <v>0</v>
      </c>
      <c r="BG621" s="154">
        <f>IF(N621="zákl. přenesená",J621,0)</f>
        <v>0</v>
      </c>
      <c r="BH621" s="154">
        <f>IF(N621="sníž. přenesená",J621,0)</f>
        <v>0</v>
      </c>
      <c r="BI621" s="154">
        <f>IF(N621="nulová",J621,0)</f>
        <v>0</v>
      </c>
      <c r="BJ621" s="18" t="s">
        <v>85</v>
      </c>
      <c r="BK621" s="154">
        <f>ROUND(I621*H621,2)</f>
        <v>0</v>
      </c>
      <c r="BL621" s="18" t="s">
        <v>284</v>
      </c>
      <c r="BM621" s="263" t="s">
        <v>1053</v>
      </c>
    </row>
    <row r="622" s="2" customFormat="1" ht="37.8" customHeight="1">
      <c r="A622" s="41"/>
      <c r="B622" s="42"/>
      <c r="C622" s="252" t="s">
        <v>1054</v>
      </c>
      <c r="D622" s="252" t="s">
        <v>195</v>
      </c>
      <c r="E622" s="253" t="s">
        <v>1055</v>
      </c>
      <c r="F622" s="254" t="s">
        <v>1056</v>
      </c>
      <c r="G622" s="255" t="s">
        <v>217</v>
      </c>
      <c r="H622" s="256">
        <v>9.8000000000000007</v>
      </c>
      <c r="I622" s="257"/>
      <c r="J622" s="258">
        <f>ROUND(I622*H622,2)</f>
        <v>0</v>
      </c>
      <c r="K622" s="254" t="s">
        <v>1</v>
      </c>
      <c r="L622" s="44"/>
      <c r="M622" s="259" t="s">
        <v>1</v>
      </c>
      <c r="N622" s="260" t="s">
        <v>43</v>
      </c>
      <c r="O622" s="94"/>
      <c r="P622" s="261">
        <f>O622*H622</f>
        <v>0</v>
      </c>
      <c r="Q622" s="261">
        <v>0.0018600000000000001</v>
      </c>
      <c r="R622" s="261">
        <f>Q622*H622</f>
        <v>0.018228000000000001</v>
      </c>
      <c r="S622" s="261">
        <v>0</v>
      </c>
      <c r="T622" s="262">
        <f>S622*H622</f>
        <v>0</v>
      </c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R622" s="263" t="s">
        <v>284</v>
      </c>
      <c r="AT622" s="263" t="s">
        <v>195</v>
      </c>
      <c r="AU622" s="263" t="s">
        <v>87</v>
      </c>
      <c r="AY622" s="18" t="s">
        <v>193</v>
      </c>
      <c r="BE622" s="154">
        <f>IF(N622="základní",J622,0)</f>
        <v>0</v>
      </c>
      <c r="BF622" s="154">
        <f>IF(N622="snížená",J622,0)</f>
        <v>0</v>
      </c>
      <c r="BG622" s="154">
        <f>IF(N622="zákl. přenesená",J622,0)</f>
        <v>0</v>
      </c>
      <c r="BH622" s="154">
        <f>IF(N622="sníž. přenesená",J622,0)</f>
        <v>0</v>
      </c>
      <c r="BI622" s="154">
        <f>IF(N622="nulová",J622,0)</f>
        <v>0</v>
      </c>
      <c r="BJ622" s="18" t="s">
        <v>85</v>
      </c>
      <c r="BK622" s="154">
        <f>ROUND(I622*H622,2)</f>
        <v>0</v>
      </c>
      <c r="BL622" s="18" t="s">
        <v>284</v>
      </c>
      <c r="BM622" s="263" t="s">
        <v>1057</v>
      </c>
    </row>
    <row r="623" s="2" customFormat="1" ht="24.15" customHeight="1">
      <c r="A623" s="41"/>
      <c r="B623" s="42"/>
      <c r="C623" s="252" t="s">
        <v>1058</v>
      </c>
      <c r="D623" s="252" t="s">
        <v>195</v>
      </c>
      <c r="E623" s="253" t="s">
        <v>1059</v>
      </c>
      <c r="F623" s="254" t="s">
        <v>1060</v>
      </c>
      <c r="G623" s="255" t="s">
        <v>217</v>
      </c>
      <c r="H623" s="256">
        <v>25</v>
      </c>
      <c r="I623" s="257"/>
      <c r="J623" s="258">
        <f>ROUND(I623*H623,2)</f>
        <v>0</v>
      </c>
      <c r="K623" s="254" t="s">
        <v>1</v>
      </c>
      <c r="L623" s="44"/>
      <c r="M623" s="259" t="s">
        <v>1</v>
      </c>
      <c r="N623" s="260" t="s">
        <v>43</v>
      </c>
      <c r="O623" s="94"/>
      <c r="P623" s="261">
        <f>O623*H623</f>
        <v>0</v>
      </c>
      <c r="Q623" s="261">
        <v>0.00051000000000000004</v>
      </c>
      <c r="R623" s="261">
        <f>Q623*H623</f>
        <v>0.012750000000000001</v>
      </c>
      <c r="S623" s="261">
        <v>0</v>
      </c>
      <c r="T623" s="262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63" t="s">
        <v>284</v>
      </c>
      <c r="AT623" s="263" t="s">
        <v>195</v>
      </c>
      <c r="AU623" s="263" t="s">
        <v>87</v>
      </c>
      <c r="AY623" s="18" t="s">
        <v>193</v>
      </c>
      <c r="BE623" s="154">
        <f>IF(N623="základní",J623,0)</f>
        <v>0</v>
      </c>
      <c r="BF623" s="154">
        <f>IF(N623="snížená",J623,0)</f>
        <v>0</v>
      </c>
      <c r="BG623" s="154">
        <f>IF(N623="zákl. přenesená",J623,0)</f>
        <v>0</v>
      </c>
      <c r="BH623" s="154">
        <f>IF(N623="sníž. přenesená",J623,0)</f>
        <v>0</v>
      </c>
      <c r="BI623" s="154">
        <f>IF(N623="nulová",J623,0)</f>
        <v>0</v>
      </c>
      <c r="BJ623" s="18" t="s">
        <v>85</v>
      </c>
      <c r="BK623" s="154">
        <f>ROUND(I623*H623,2)</f>
        <v>0</v>
      </c>
      <c r="BL623" s="18" t="s">
        <v>284</v>
      </c>
      <c r="BM623" s="263" t="s">
        <v>1061</v>
      </c>
    </row>
    <row r="624" s="2" customFormat="1" ht="37.8" customHeight="1">
      <c r="A624" s="41"/>
      <c r="B624" s="42"/>
      <c r="C624" s="252" t="s">
        <v>1062</v>
      </c>
      <c r="D624" s="252" t="s">
        <v>195</v>
      </c>
      <c r="E624" s="253" t="s">
        <v>1063</v>
      </c>
      <c r="F624" s="254" t="s">
        <v>1064</v>
      </c>
      <c r="G624" s="255" t="s">
        <v>217</v>
      </c>
      <c r="H624" s="256">
        <v>9.8000000000000007</v>
      </c>
      <c r="I624" s="257"/>
      <c r="J624" s="258">
        <f>ROUND(I624*H624,2)</f>
        <v>0</v>
      </c>
      <c r="K624" s="254" t="s">
        <v>1</v>
      </c>
      <c r="L624" s="44"/>
      <c r="M624" s="259" t="s">
        <v>1</v>
      </c>
      <c r="N624" s="260" t="s">
        <v>43</v>
      </c>
      <c r="O624" s="94"/>
      <c r="P624" s="261">
        <f>O624*H624</f>
        <v>0</v>
      </c>
      <c r="Q624" s="261">
        <v>0.0015200000000000001</v>
      </c>
      <c r="R624" s="261">
        <f>Q624*H624</f>
        <v>0.014896000000000001</v>
      </c>
      <c r="S624" s="261">
        <v>0</v>
      </c>
      <c r="T624" s="262">
        <f>S624*H624</f>
        <v>0</v>
      </c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R624" s="263" t="s">
        <v>284</v>
      </c>
      <c r="AT624" s="263" t="s">
        <v>195</v>
      </c>
      <c r="AU624" s="263" t="s">
        <v>87</v>
      </c>
      <c r="AY624" s="18" t="s">
        <v>193</v>
      </c>
      <c r="BE624" s="154">
        <f>IF(N624="základní",J624,0)</f>
        <v>0</v>
      </c>
      <c r="BF624" s="154">
        <f>IF(N624="snížená",J624,0)</f>
        <v>0</v>
      </c>
      <c r="BG624" s="154">
        <f>IF(N624="zákl. přenesená",J624,0)</f>
        <v>0</v>
      </c>
      <c r="BH624" s="154">
        <f>IF(N624="sníž. přenesená",J624,0)</f>
        <v>0</v>
      </c>
      <c r="BI624" s="154">
        <f>IF(N624="nulová",J624,0)</f>
        <v>0</v>
      </c>
      <c r="BJ624" s="18" t="s">
        <v>85</v>
      </c>
      <c r="BK624" s="154">
        <f>ROUND(I624*H624,2)</f>
        <v>0</v>
      </c>
      <c r="BL624" s="18" t="s">
        <v>284</v>
      </c>
      <c r="BM624" s="263" t="s">
        <v>1065</v>
      </c>
    </row>
    <row r="625" s="2" customFormat="1" ht="33" customHeight="1">
      <c r="A625" s="41"/>
      <c r="B625" s="42"/>
      <c r="C625" s="252" t="s">
        <v>1066</v>
      </c>
      <c r="D625" s="252" t="s">
        <v>195</v>
      </c>
      <c r="E625" s="253" t="s">
        <v>1067</v>
      </c>
      <c r="F625" s="254" t="s">
        <v>1068</v>
      </c>
      <c r="G625" s="255" t="s">
        <v>217</v>
      </c>
      <c r="H625" s="256">
        <v>6.2999999999999998</v>
      </c>
      <c r="I625" s="257"/>
      <c r="J625" s="258">
        <f>ROUND(I625*H625,2)</f>
        <v>0</v>
      </c>
      <c r="K625" s="254" t="s">
        <v>1</v>
      </c>
      <c r="L625" s="44"/>
      <c r="M625" s="259" t="s">
        <v>1</v>
      </c>
      <c r="N625" s="260" t="s">
        <v>43</v>
      </c>
      <c r="O625" s="94"/>
      <c r="P625" s="261">
        <f>O625*H625</f>
        <v>0</v>
      </c>
      <c r="Q625" s="261">
        <v>0.0014599999999999999</v>
      </c>
      <c r="R625" s="261">
        <f>Q625*H625</f>
        <v>0.0091979999999999996</v>
      </c>
      <c r="S625" s="261">
        <v>0</v>
      </c>
      <c r="T625" s="262">
        <f>S625*H625</f>
        <v>0</v>
      </c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R625" s="263" t="s">
        <v>284</v>
      </c>
      <c r="AT625" s="263" t="s">
        <v>195</v>
      </c>
      <c r="AU625" s="263" t="s">
        <v>87</v>
      </c>
      <c r="AY625" s="18" t="s">
        <v>193</v>
      </c>
      <c r="BE625" s="154">
        <f>IF(N625="základní",J625,0)</f>
        <v>0</v>
      </c>
      <c r="BF625" s="154">
        <f>IF(N625="snížená",J625,0)</f>
        <v>0</v>
      </c>
      <c r="BG625" s="154">
        <f>IF(N625="zákl. přenesená",J625,0)</f>
        <v>0</v>
      </c>
      <c r="BH625" s="154">
        <f>IF(N625="sníž. přenesená",J625,0)</f>
        <v>0</v>
      </c>
      <c r="BI625" s="154">
        <f>IF(N625="nulová",J625,0)</f>
        <v>0</v>
      </c>
      <c r="BJ625" s="18" t="s">
        <v>85</v>
      </c>
      <c r="BK625" s="154">
        <f>ROUND(I625*H625,2)</f>
        <v>0</v>
      </c>
      <c r="BL625" s="18" t="s">
        <v>284</v>
      </c>
      <c r="BM625" s="263" t="s">
        <v>1069</v>
      </c>
    </row>
    <row r="626" s="14" customFormat="1">
      <c r="A626" s="14"/>
      <c r="B626" s="275"/>
      <c r="C626" s="276"/>
      <c r="D626" s="266" t="s">
        <v>202</v>
      </c>
      <c r="E626" s="277" t="s">
        <v>1</v>
      </c>
      <c r="F626" s="278" t="s">
        <v>568</v>
      </c>
      <c r="G626" s="276"/>
      <c r="H626" s="279">
        <v>6.2999999999999998</v>
      </c>
      <c r="I626" s="280"/>
      <c r="J626" s="276"/>
      <c r="K626" s="276"/>
      <c r="L626" s="281"/>
      <c r="M626" s="282"/>
      <c r="N626" s="283"/>
      <c r="O626" s="283"/>
      <c r="P626" s="283"/>
      <c r="Q626" s="283"/>
      <c r="R626" s="283"/>
      <c r="S626" s="283"/>
      <c r="T626" s="28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85" t="s">
        <v>202</v>
      </c>
      <c r="AU626" s="285" t="s">
        <v>87</v>
      </c>
      <c r="AV626" s="14" t="s">
        <v>87</v>
      </c>
      <c r="AW626" s="14" t="s">
        <v>32</v>
      </c>
      <c r="AX626" s="14" t="s">
        <v>85</v>
      </c>
      <c r="AY626" s="285" t="s">
        <v>193</v>
      </c>
    </row>
    <row r="627" s="2" customFormat="1" ht="24.15" customHeight="1">
      <c r="A627" s="41"/>
      <c r="B627" s="42"/>
      <c r="C627" s="252" t="s">
        <v>1070</v>
      </c>
      <c r="D627" s="252" t="s">
        <v>195</v>
      </c>
      <c r="E627" s="253" t="s">
        <v>1071</v>
      </c>
      <c r="F627" s="254" t="s">
        <v>1072</v>
      </c>
      <c r="G627" s="255" t="s">
        <v>250</v>
      </c>
      <c r="H627" s="256">
        <v>0.089999999999999997</v>
      </c>
      <c r="I627" s="257"/>
      <c r="J627" s="258">
        <f>ROUND(I627*H627,2)</f>
        <v>0</v>
      </c>
      <c r="K627" s="254" t="s">
        <v>199</v>
      </c>
      <c r="L627" s="44"/>
      <c r="M627" s="259" t="s">
        <v>1</v>
      </c>
      <c r="N627" s="260" t="s">
        <v>43</v>
      </c>
      <c r="O627" s="94"/>
      <c r="P627" s="261">
        <f>O627*H627</f>
        <v>0</v>
      </c>
      <c r="Q627" s="261">
        <v>0</v>
      </c>
      <c r="R627" s="261">
        <f>Q627*H627</f>
        <v>0</v>
      </c>
      <c r="S627" s="261">
        <v>0</v>
      </c>
      <c r="T627" s="262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63" t="s">
        <v>284</v>
      </c>
      <c r="AT627" s="263" t="s">
        <v>195</v>
      </c>
      <c r="AU627" s="263" t="s">
        <v>87</v>
      </c>
      <c r="AY627" s="18" t="s">
        <v>193</v>
      </c>
      <c r="BE627" s="154">
        <f>IF(N627="základní",J627,0)</f>
        <v>0</v>
      </c>
      <c r="BF627" s="154">
        <f>IF(N627="snížená",J627,0)</f>
        <v>0</v>
      </c>
      <c r="BG627" s="154">
        <f>IF(N627="zákl. přenesená",J627,0)</f>
        <v>0</v>
      </c>
      <c r="BH627" s="154">
        <f>IF(N627="sníž. přenesená",J627,0)</f>
        <v>0</v>
      </c>
      <c r="BI627" s="154">
        <f>IF(N627="nulová",J627,0)</f>
        <v>0</v>
      </c>
      <c r="BJ627" s="18" t="s">
        <v>85</v>
      </c>
      <c r="BK627" s="154">
        <f>ROUND(I627*H627,2)</f>
        <v>0</v>
      </c>
      <c r="BL627" s="18" t="s">
        <v>284</v>
      </c>
      <c r="BM627" s="263" t="s">
        <v>1073</v>
      </c>
    </row>
    <row r="628" s="12" customFormat="1" ht="22.8" customHeight="1">
      <c r="A628" s="12"/>
      <c r="B628" s="237"/>
      <c r="C628" s="238"/>
      <c r="D628" s="239" t="s">
        <v>77</v>
      </c>
      <c r="E628" s="250" t="s">
        <v>1074</v>
      </c>
      <c r="F628" s="250" t="s">
        <v>1075</v>
      </c>
      <c r="G628" s="238"/>
      <c r="H628" s="238"/>
      <c r="I628" s="241"/>
      <c r="J628" s="251">
        <f>BK628</f>
        <v>0</v>
      </c>
      <c r="K628" s="238"/>
      <c r="L628" s="242"/>
      <c r="M628" s="243"/>
      <c r="N628" s="244"/>
      <c r="O628" s="244"/>
      <c r="P628" s="245">
        <f>SUM(P629:P647)</f>
        <v>0</v>
      </c>
      <c r="Q628" s="244"/>
      <c r="R628" s="245">
        <f>SUM(R629:R647)</f>
        <v>0.021299999999999999</v>
      </c>
      <c r="S628" s="244"/>
      <c r="T628" s="246">
        <f>SUM(T629:T647)</f>
        <v>0.022880000000000001</v>
      </c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R628" s="247" t="s">
        <v>87</v>
      </c>
      <c r="AT628" s="248" t="s">
        <v>77</v>
      </c>
      <c r="AU628" s="248" t="s">
        <v>85</v>
      </c>
      <c r="AY628" s="247" t="s">
        <v>193</v>
      </c>
      <c r="BK628" s="249">
        <f>SUM(BK629:BK647)</f>
        <v>0</v>
      </c>
    </row>
    <row r="629" s="2" customFormat="1" ht="33" customHeight="1">
      <c r="A629" s="41"/>
      <c r="B629" s="42"/>
      <c r="C629" s="252" t="s">
        <v>1076</v>
      </c>
      <c r="D629" s="252" t="s">
        <v>195</v>
      </c>
      <c r="E629" s="253" t="s">
        <v>1077</v>
      </c>
      <c r="F629" s="254" t="s">
        <v>1078</v>
      </c>
      <c r="G629" s="255" t="s">
        <v>217</v>
      </c>
      <c r="H629" s="256">
        <v>2.2000000000000002</v>
      </c>
      <c r="I629" s="257"/>
      <c r="J629" s="258">
        <f>ROUND(I629*H629,2)</f>
        <v>0</v>
      </c>
      <c r="K629" s="254" t="s">
        <v>1</v>
      </c>
      <c r="L629" s="44"/>
      <c r="M629" s="259" t="s">
        <v>1</v>
      </c>
      <c r="N629" s="260" t="s">
        <v>43</v>
      </c>
      <c r="O629" s="94"/>
      <c r="P629" s="261">
        <f>O629*H629</f>
        <v>0</v>
      </c>
      <c r="Q629" s="261">
        <v>0</v>
      </c>
      <c r="R629" s="261">
        <f>Q629*H629</f>
        <v>0</v>
      </c>
      <c r="S629" s="261">
        <v>0.0030000000000000001</v>
      </c>
      <c r="T629" s="262">
        <f>S629*H629</f>
        <v>0.0066000000000000008</v>
      </c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R629" s="263" t="s">
        <v>284</v>
      </c>
      <c r="AT629" s="263" t="s">
        <v>195</v>
      </c>
      <c r="AU629" s="263" t="s">
        <v>87</v>
      </c>
      <c r="AY629" s="18" t="s">
        <v>193</v>
      </c>
      <c r="BE629" s="154">
        <f>IF(N629="základní",J629,0)</f>
        <v>0</v>
      </c>
      <c r="BF629" s="154">
        <f>IF(N629="snížená",J629,0)</f>
        <v>0</v>
      </c>
      <c r="BG629" s="154">
        <f>IF(N629="zákl. přenesená",J629,0)</f>
        <v>0</v>
      </c>
      <c r="BH629" s="154">
        <f>IF(N629="sníž. přenesená",J629,0)</f>
        <v>0</v>
      </c>
      <c r="BI629" s="154">
        <f>IF(N629="nulová",J629,0)</f>
        <v>0</v>
      </c>
      <c r="BJ629" s="18" t="s">
        <v>85</v>
      </c>
      <c r="BK629" s="154">
        <f>ROUND(I629*H629,2)</f>
        <v>0</v>
      </c>
      <c r="BL629" s="18" t="s">
        <v>284</v>
      </c>
      <c r="BM629" s="263" t="s">
        <v>1079</v>
      </c>
    </row>
    <row r="630" s="14" customFormat="1">
      <c r="A630" s="14"/>
      <c r="B630" s="275"/>
      <c r="C630" s="276"/>
      <c r="D630" s="266" t="s">
        <v>202</v>
      </c>
      <c r="E630" s="277" t="s">
        <v>1</v>
      </c>
      <c r="F630" s="278" t="s">
        <v>1049</v>
      </c>
      <c r="G630" s="276"/>
      <c r="H630" s="279">
        <v>2.2000000000000002</v>
      </c>
      <c r="I630" s="280"/>
      <c r="J630" s="276"/>
      <c r="K630" s="276"/>
      <c r="L630" s="281"/>
      <c r="M630" s="282"/>
      <c r="N630" s="283"/>
      <c r="O630" s="283"/>
      <c r="P630" s="283"/>
      <c r="Q630" s="283"/>
      <c r="R630" s="283"/>
      <c r="S630" s="283"/>
      <c r="T630" s="28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85" t="s">
        <v>202</v>
      </c>
      <c r="AU630" s="285" t="s">
        <v>87</v>
      </c>
      <c r="AV630" s="14" t="s">
        <v>87</v>
      </c>
      <c r="AW630" s="14" t="s">
        <v>32</v>
      </c>
      <c r="AX630" s="14" t="s">
        <v>85</v>
      </c>
      <c r="AY630" s="285" t="s">
        <v>193</v>
      </c>
    </row>
    <row r="631" s="2" customFormat="1" ht="24.15" customHeight="1">
      <c r="A631" s="41"/>
      <c r="B631" s="42"/>
      <c r="C631" s="252" t="s">
        <v>1080</v>
      </c>
      <c r="D631" s="252" t="s">
        <v>195</v>
      </c>
      <c r="E631" s="253" t="s">
        <v>1081</v>
      </c>
      <c r="F631" s="254" t="s">
        <v>1082</v>
      </c>
      <c r="G631" s="255" t="s">
        <v>1083</v>
      </c>
      <c r="H631" s="256">
        <v>2</v>
      </c>
      <c r="I631" s="257"/>
      <c r="J631" s="258">
        <f>ROUND(I631*H631,2)</f>
        <v>0</v>
      </c>
      <c r="K631" s="254" t="s">
        <v>1</v>
      </c>
      <c r="L631" s="44"/>
      <c r="M631" s="259" t="s">
        <v>1</v>
      </c>
      <c r="N631" s="260" t="s">
        <v>43</v>
      </c>
      <c r="O631" s="94"/>
      <c r="P631" s="261">
        <f>O631*H631</f>
        <v>0</v>
      </c>
      <c r="Q631" s="261">
        <v>0</v>
      </c>
      <c r="R631" s="261">
        <f>Q631*H631</f>
        <v>0</v>
      </c>
      <c r="S631" s="261">
        <v>0.0081399999999999997</v>
      </c>
      <c r="T631" s="262">
        <f>S631*H631</f>
        <v>0.016279999999999999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63" t="s">
        <v>284</v>
      </c>
      <c r="AT631" s="263" t="s">
        <v>195</v>
      </c>
      <c r="AU631" s="263" t="s">
        <v>87</v>
      </c>
      <c r="AY631" s="18" t="s">
        <v>193</v>
      </c>
      <c r="BE631" s="154">
        <f>IF(N631="základní",J631,0)</f>
        <v>0</v>
      </c>
      <c r="BF631" s="154">
        <f>IF(N631="snížená",J631,0)</f>
        <v>0</v>
      </c>
      <c r="BG631" s="154">
        <f>IF(N631="zákl. přenesená",J631,0)</f>
        <v>0</v>
      </c>
      <c r="BH631" s="154">
        <f>IF(N631="sníž. přenesená",J631,0)</f>
        <v>0</v>
      </c>
      <c r="BI631" s="154">
        <f>IF(N631="nulová",J631,0)</f>
        <v>0</v>
      </c>
      <c r="BJ631" s="18" t="s">
        <v>85</v>
      </c>
      <c r="BK631" s="154">
        <f>ROUND(I631*H631,2)</f>
        <v>0</v>
      </c>
      <c r="BL631" s="18" t="s">
        <v>284</v>
      </c>
      <c r="BM631" s="263" t="s">
        <v>1084</v>
      </c>
    </row>
    <row r="632" s="14" customFormat="1">
      <c r="A632" s="14"/>
      <c r="B632" s="275"/>
      <c r="C632" s="276"/>
      <c r="D632" s="266" t="s">
        <v>202</v>
      </c>
      <c r="E632" s="277" t="s">
        <v>1</v>
      </c>
      <c r="F632" s="278" t="s">
        <v>87</v>
      </c>
      <c r="G632" s="276"/>
      <c r="H632" s="279">
        <v>2</v>
      </c>
      <c r="I632" s="280"/>
      <c r="J632" s="276"/>
      <c r="K632" s="276"/>
      <c r="L632" s="281"/>
      <c r="M632" s="282"/>
      <c r="N632" s="283"/>
      <c r="O632" s="283"/>
      <c r="P632" s="283"/>
      <c r="Q632" s="283"/>
      <c r="R632" s="283"/>
      <c r="S632" s="283"/>
      <c r="T632" s="28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85" t="s">
        <v>202</v>
      </c>
      <c r="AU632" s="285" t="s">
        <v>87</v>
      </c>
      <c r="AV632" s="14" t="s">
        <v>87</v>
      </c>
      <c r="AW632" s="14" t="s">
        <v>32</v>
      </c>
      <c r="AX632" s="14" t="s">
        <v>85</v>
      </c>
      <c r="AY632" s="285" t="s">
        <v>193</v>
      </c>
    </row>
    <row r="633" s="2" customFormat="1" ht="24.15" customHeight="1">
      <c r="A633" s="41"/>
      <c r="B633" s="42"/>
      <c r="C633" s="252" t="s">
        <v>1085</v>
      </c>
      <c r="D633" s="252" t="s">
        <v>195</v>
      </c>
      <c r="E633" s="253" t="s">
        <v>1086</v>
      </c>
      <c r="F633" s="254" t="s">
        <v>1087</v>
      </c>
      <c r="G633" s="255" t="s">
        <v>1083</v>
      </c>
      <c r="H633" s="256">
        <v>30</v>
      </c>
      <c r="I633" s="257"/>
      <c r="J633" s="258">
        <f>ROUND(I633*H633,2)</f>
        <v>0</v>
      </c>
      <c r="K633" s="254" t="s">
        <v>1</v>
      </c>
      <c r="L633" s="44"/>
      <c r="M633" s="259" t="s">
        <v>1</v>
      </c>
      <c r="N633" s="260" t="s">
        <v>43</v>
      </c>
      <c r="O633" s="94"/>
      <c r="P633" s="261">
        <f>O633*H633</f>
        <v>0</v>
      </c>
      <c r="Q633" s="261">
        <v>0</v>
      </c>
      <c r="R633" s="261">
        <f>Q633*H633</f>
        <v>0</v>
      </c>
      <c r="S633" s="261">
        <v>0</v>
      </c>
      <c r="T633" s="262">
        <f>S633*H633</f>
        <v>0</v>
      </c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R633" s="263" t="s">
        <v>284</v>
      </c>
      <c r="AT633" s="263" t="s">
        <v>195</v>
      </c>
      <c r="AU633" s="263" t="s">
        <v>87</v>
      </c>
      <c r="AY633" s="18" t="s">
        <v>193</v>
      </c>
      <c r="BE633" s="154">
        <f>IF(N633="základní",J633,0)</f>
        <v>0</v>
      </c>
      <c r="BF633" s="154">
        <f>IF(N633="snížená",J633,0)</f>
        <v>0</v>
      </c>
      <c r="BG633" s="154">
        <f>IF(N633="zákl. přenesená",J633,0)</f>
        <v>0</v>
      </c>
      <c r="BH633" s="154">
        <f>IF(N633="sníž. přenesená",J633,0)</f>
        <v>0</v>
      </c>
      <c r="BI633" s="154">
        <f>IF(N633="nulová",J633,0)</f>
        <v>0</v>
      </c>
      <c r="BJ633" s="18" t="s">
        <v>85</v>
      </c>
      <c r="BK633" s="154">
        <f>ROUND(I633*H633,2)</f>
        <v>0</v>
      </c>
      <c r="BL633" s="18" t="s">
        <v>284</v>
      </c>
      <c r="BM633" s="263" t="s">
        <v>1088</v>
      </c>
    </row>
    <row r="634" s="2" customFormat="1" ht="21.75" customHeight="1">
      <c r="A634" s="41"/>
      <c r="B634" s="42"/>
      <c r="C634" s="252" t="s">
        <v>1089</v>
      </c>
      <c r="D634" s="252" t="s">
        <v>195</v>
      </c>
      <c r="E634" s="253" t="s">
        <v>1090</v>
      </c>
      <c r="F634" s="254" t="s">
        <v>1091</v>
      </c>
      <c r="G634" s="255" t="s">
        <v>1083</v>
      </c>
      <c r="H634" s="256">
        <v>15</v>
      </c>
      <c r="I634" s="257"/>
      <c r="J634" s="258">
        <f>ROUND(I634*H634,2)</f>
        <v>0</v>
      </c>
      <c r="K634" s="254" t="s">
        <v>1</v>
      </c>
      <c r="L634" s="44"/>
      <c r="M634" s="259" t="s">
        <v>1</v>
      </c>
      <c r="N634" s="260" t="s">
        <v>43</v>
      </c>
      <c r="O634" s="94"/>
      <c r="P634" s="261">
        <f>O634*H634</f>
        <v>0</v>
      </c>
      <c r="Q634" s="261">
        <v>0</v>
      </c>
      <c r="R634" s="261">
        <f>Q634*H634</f>
        <v>0</v>
      </c>
      <c r="S634" s="261">
        <v>0</v>
      </c>
      <c r="T634" s="262">
        <f>S634*H634</f>
        <v>0</v>
      </c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R634" s="263" t="s">
        <v>284</v>
      </c>
      <c r="AT634" s="263" t="s">
        <v>195</v>
      </c>
      <c r="AU634" s="263" t="s">
        <v>87</v>
      </c>
      <c r="AY634" s="18" t="s">
        <v>193</v>
      </c>
      <c r="BE634" s="154">
        <f>IF(N634="základní",J634,0)</f>
        <v>0</v>
      </c>
      <c r="BF634" s="154">
        <f>IF(N634="snížená",J634,0)</f>
        <v>0</v>
      </c>
      <c r="BG634" s="154">
        <f>IF(N634="zákl. přenesená",J634,0)</f>
        <v>0</v>
      </c>
      <c r="BH634" s="154">
        <f>IF(N634="sníž. přenesená",J634,0)</f>
        <v>0</v>
      </c>
      <c r="BI634" s="154">
        <f>IF(N634="nulová",J634,0)</f>
        <v>0</v>
      </c>
      <c r="BJ634" s="18" t="s">
        <v>85</v>
      </c>
      <c r="BK634" s="154">
        <f>ROUND(I634*H634,2)</f>
        <v>0</v>
      </c>
      <c r="BL634" s="18" t="s">
        <v>284</v>
      </c>
      <c r="BM634" s="263" t="s">
        <v>1092</v>
      </c>
    </row>
    <row r="635" s="2" customFormat="1" ht="24.15" customHeight="1">
      <c r="A635" s="41"/>
      <c r="B635" s="42"/>
      <c r="C635" s="252" t="s">
        <v>1093</v>
      </c>
      <c r="D635" s="252" t="s">
        <v>195</v>
      </c>
      <c r="E635" s="253" t="s">
        <v>1094</v>
      </c>
      <c r="F635" s="254" t="s">
        <v>1095</v>
      </c>
      <c r="G635" s="255" t="s">
        <v>1083</v>
      </c>
      <c r="H635" s="256">
        <v>1</v>
      </c>
      <c r="I635" s="257"/>
      <c r="J635" s="258">
        <f>ROUND(I635*H635,2)</f>
        <v>0</v>
      </c>
      <c r="K635" s="254" t="s">
        <v>1</v>
      </c>
      <c r="L635" s="44"/>
      <c r="M635" s="259" t="s">
        <v>1</v>
      </c>
      <c r="N635" s="260" t="s">
        <v>43</v>
      </c>
      <c r="O635" s="94"/>
      <c r="P635" s="261">
        <f>O635*H635</f>
        <v>0</v>
      </c>
      <c r="Q635" s="261">
        <v>0</v>
      </c>
      <c r="R635" s="261">
        <f>Q635*H635</f>
        <v>0</v>
      </c>
      <c r="S635" s="261">
        <v>0</v>
      </c>
      <c r="T635" s="262">
        <f>S635*H635</f>
        <v>0</v>
      </c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R635" s="263" t="s">
        <v>284</v>
      </c>
      <c r="AT635" s="263" t="s">
        <v>195</v>
      </c>
      <c r="AU635" s="263" t="s">
        <v>87</v>
      </c>
      <c r="AY635" s="18" t="s">
        <v>193</v>
      </c>
      <c r="BE635" s="154">
        <f>IF(N635="základní",J635,0)</f>
        <v>0</v>
      </c>
      <c r="BF635" s="154">
        <f>IF(N635="snížená",J635,0)</f>
        <v>0</v>
      </c>
      <c r="BG635" s="154">
        <f>IF(N635="zákl. přenesená",J635,0)</f>
        <v>0</v>
      </c>
      <c r="BH635" s="154">
        <f>IF(N635="sníž. přenesená",J635,0)</f>
        <v>0</v>
      </c>
      <c r="BI635" s="154">
        <f>IF(N635="nulová",J635,0)</f>
        <v>0</v>
      </c>
      <c r="BJ635" s="18" t="s">
        <v>85</v>
      </c>
      <c r="BK635" s="154">
        <f>ROUND(I635*H635,2)</f>
        <v>0</v>
      </c>
      <c r="BL635" s="18" t="s">
        <v>284</v>
      </c>
      <c r="BM635" s="263" t="s">
        <v>1096</v>
      </c>
    </row>
    <row r="636" s="2" customFormat="1" ht="24.15" customHeight="1">
      <c r="A636" s="41"/>
      <c r="B636" s="42"/>
      <c r="C636" s="252" t="s">
        <v>1097</v>
      </c>
      <c r="D636" s="252" t="s">
        <v>195</v>
      </c>
      <c r="E636" s="253" t="s">
        <v>1098</v>
      </c>
      <c r="F636" s="254" t="s">
        <v>1099</v>
      </c>
      <c r="G636" s="255" t="s">
        <v>1083</v>
      </c>
      <c r="H636" s="256">
        <v>1</v>
      </c>
      <c r="I636" s="257"/>
      <c r="J636" s="258">
        <f>ROUND(I636*H636,2)</f>
        <v>0</v>
      </c>
      <c r="K636" s="254" t="s">
        <v>1</v>
      </c>
      <c r="L636" s="44"/>
      <c r="M636" s="259" t="s">
        <v>1</v>
      </c>
      <c r="N636" s="260" t="s">
        <v>43</v>
      </c>
      <c r="O636" s="94"/>
      <c r="P636" s="261">
        <f>O636*H636</f>
        <v>0</v>
      </c>
      <c r="Q636" s="261">
        <v>0</v>
      </c>
      <c r="R636" s="261">
        <f>Q636*H636</f>
        <v>0</v>
      </c>
      <c r="S636" s="261">
        <v>0</v>
      </c>
      <c r="T636" s="262">
        <f>S636*H636</f>
        <v>0</v>
      </c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R636" s="263" t="s">
        <v>284</v>
      </c>
      <c r="AT636" s="263" t="s">
        <v>195</v>
      </c>
      <c r="AU636" s="263" t="s">
        <v>87</v>
      </c>
      <c r="AY636" s="18" t="s">
        <v>193</v>
      </c>
      <c r="BE636" s="154">
        <f>IF(N636="základní",J636,0)</f>
        <v>0</v>
      </c>
      <c r="BF636" s="154">
        <f>IF(N636="snížená",J636,0)</f>
        <v>0</v>
      </c>
      <c r="BG636" s="154">
        <f>IF(N636="zákl. přenesená",J636,0)</f>
        <v>0</v>
      </c>
      <c r="BH636" s="154">
        <f>IF(N636="sníž. přenesená",J636,0)</f>
        <v>0</v>
      </c>
      <c r="BI636" s="154">
        <f>IF(N636="nulová",J636,0)</f>
        <v>0</v>
      </c>
      <c r="BJ636" s="18" t="s">
        <v>85</v>
      </c>
      <c r="BK636" s="154">
        <f>ROUND(I636*H636,2)</f>
        <v>0</v>
      </c>
      <c r="BL636" s="18" t="s">
        <v>284</v>
      </c>
      <c r="BM636" s="263" t="s">
        <v>1100</v>
      </c>
    </row>
    <row r="637" s="2" customFormat="1" ht="24.15" customHeight="1">
      <c r="A637" s="41"/>
      <c r="B637" s="42"/>
      <c r="C637" s="252" t="s">
        <v>1101</v>
      </c>
      <c r="D637" s="252" t="s">
        <v>195</v>
      </c>
      <c r="E637" s="253" t="s">
        <v>1102</v>
      </c>
      <c r="F637" s="254" t="s">
        <v>1103</v>
      </c>
      <c r="G637" s="255" t="s">
        <v>1083</v>
      </c>
      <c r="H637" s="256">
        <v>1</v>
      </c>
      <c r="I637" s="257"/>
      <c r="J637" s="258">
        <f>ROUND(I637*H637,2)</f>
        <v>0</v>
      </c>
      <c r="K637" s="254" t="s">
        <v>1</v>
      </c>
      <c r="L637" s="44"/>
      <c r="M637" s="259" t="s">
        <v>1</v>
      </c>
      <c r="N637" s="260" t="s">
        <v>43</v>
      </c>
      <c r="O637" s="94"/>
      <c r="P637" s="261">
        <f>O637*H637</f>
        <v>0</v>
      </c>
      <c r="Q637" s="261">
        <v>0</v>
      </c>
      <c r="R637" s="261">
        <f>Q637*H637</f>
        <v>0</v>
      </c>
      <c r="S637" s="261">
        <v>0</v>
      </c>
      <c r="T637" s="262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63" t="s">
        <v>284</v>
      </c>
      <c r="AT637" s="263" t="s">
        <v>195</v>
      </c>
      <c r="AU637" s="263" t="s">
        <v>87</v>
      </c>
      <c r="AY637" s="18" t="s">
        <v>193</v>
      </c>
      <c r="BE637" s="154">
        <f>IF(N637="základní",J637,0)</f>
        <v>0</v>
      </c>
      <c r="BF637" s="154">
        <f>IF(N637="snížená",J637,0)</f>
        <v>0</v>
      </c>
      <c r="BG637" s="154">
        <f>IF(N637="zákl. přenesená",J637,0)</f>
        <v>0</v>
      </c>
      <c r="BH637" s="154">
        <f>IF(N637="sníž. přenesená",J637,0)</f>
        <v>0</v>
      </c>
      <c r="BI637" s="154">
        <f>IF(N637="nulová",J637,0)</f>
        <v>0</v>
      </c>
      <c r="BJ637" s="18" t="s">
        <v>85</v>
      </c>
      <c r="BK637" s="154">
        <f>ROUND(I637*H637,2)</f>
        <v>0</v>
      </c>
      <c r="BL637" s="18" t="s">
        <v>284</v>
      </c>
      <c r="BM637" s="263" t="s">
        <v>1104</v>
      </c>
    </row>
    <row r="638" s="2" customFormat="1" ht="24.15" customHeight="1">
      <c r="A638" s="41"/>
      <c r="B638" s="42"/>
      <c r="C638" s="252" t="s">
        <v>1105</v>
      </c>
      <c r="D638" s="252" t="s">
        <v>195</v>
      </c>
      <c r="E638" s="253" t="s">
        <v>1106</v>
      </c>
      <c r="F638" s="254" t="s">
        <v>1107</v>
      </c>
      <c r="G638" s="255" t="s">
        <v>1083</v>
      </c>
      <c r="H638" s="256">
        <v>1</v>
      </c>
      <c r="I638" s="257"/>
      <c r="J638" s="258">
        <f>ROUND(I638*H638,2)</f>
        <v>0</v>
      </c>
      <c r="K638" s="254" t="s">
        <v>1</v>
      </c>
      <c r="L638" s="44"/>
      <c r="M638" s="259" t="s">
        <v>1</v>
      </c>
      <c r="N638" s="260" t="s">
        <v>43</v>
      </c>
      <c r="O638" s="94"/>
      <c r="P638" s="261">
        <f>O638*H638</f>
        <v>0</v>
      </c>
      <c r="Q638" s="261">
        <v>0</v>
      </c>
      <c r="R638" s="261">
        <f>Q638*H638</f>
        <v>0</v>
      </c>
      <c r="S638" s="261">
        <v>0</v>
      </c>
      <c r="T638" s="262">
        <f>S638*H638</f>
        <v>0</v>
      </c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R638" s="263" t="s">
        <v>284</v>
      </c>
      <c r="AT638" s="263" t="s">
        <v>195</v>
      </c>
      <c r="AU638" s="263" t="s">
        <v>87</v>
      </c>
      <c r="AY638" s="18" t="s">
        <v>193</v>
      </c>
      <c r="BE638" s="154">
        <f>IF(N638="základní",J638,0)</f>
        <v>0</v>
      </c>
      <c r="BF638" s="154">
        <f>IF(N638="snížená",J638,0)</f>
        <v>0</v>
      </c>
      <c r="BG638" s="154">
        <f>IF(N638="zákl. přenesená",J638,0)</f>
        <v>0</v>
      </c>
      <c r="BH638" s="154">
        <f>IF(N638="sníž. přenesená",J638,0)</f>
        <v>0</v>
      </c>
      <c r="BI638" s="154">
        <f>IF(N638="nulová",J638,0)</f>
        <v>0</v>
      </c>
      <c r="BJ638" s="18" t="s">
        <v>85</v>
      </c>
      <c r="BK638" s="154">
        <f>ROUND(I638*H638,2)</f>
        <v>0</v>
      </c>
      <c r="BL638" s="18" t="s">
        <v>284</v>
      </c>
      <c r="BM638" s="263" t="s">
        <v>1108</v>
      </c>
    </row>
    <row r="639" s="2" customFormat="1" ht="24.15" customHeight="1">
      <c r="A639" s="41"/>
      <c r="B639" s="42"/>
      <c r="C639" s="252" t="s">
        <v>1109</v>
      </c>
      <c r="D639" s="252" t="s">
        <v>195</v>
      </c>
      <c r="E639" s="253" t="s">
        <v>1110</v>
      </c>
      <c r="F639" s="254" t="s">
        <v>1111</v>
      </c>
      <c r="G639" s="255" t="s">
        <v>1083</v>
      </c>
      <c r="H639" s="256">
        <v>1</v>
      </c>
      <c r="I639" s="257"/>
      <c r="J639" s="258">
        <f>ROUND(I639*H639,2)</f>
        <v>0</v>
      </c>
      <c r="K639" s="254" t="s">
        <v>1</v>
      </c>
      <c r="L639" s="44"/>
      <c r="M639" s="259" t="s">
        <v>1</v>
      </c>
      <c r="N639" s="260" t="s">
        <v>43</v>
      </c>
      <c r="O639" s="94"/>
      <c r="P639" s="261">
        <f>O639*H639</f>
        <v>0</v>
      </c>
      <c r="Q639" s="261">
        <v>0</v>
      </c>
      <c r="R639" s="261">
        <f>Q639*H639</f>
        <v>0</v>
      </c>
      <c r="S639" s="261">
        <v>0</v>
      </c>
      <c r="T639" s="262">
        <f>S639*H639</f>
        <v>0</v>
      </c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R639" s="263" t="s">
        <v>284</v>
      </c>
      <c r="AT639" s="263" t="s">
        <v>195</v>
      </c>
      <c r="AU639" s="263" t="s">
        <v>87</v>
      </c>
      <c r="AY639" s="18" t="s">
        <v>193</v>
      </c>
      <c r="BE639" s="154">
        <f>IF(N639="základní",J639,0)</f>
        <v>0</v>
      </c>
      <c r="BF639" s="154">
        <f>IF(N639="snížená",J639,0)</f>
        <v>0</v>
      </c>
      <c r="BG639" s="154">
        <f>IF(N639="zákl. přenesená",J639,0)</f>
        <v>0</v>
      </c>
      <c r="BH639" s="154">
        <f>IF(N639="sníž. přenesená",J639,0)</f>
        <v>0</v>
      </c>
      <c r="BI639" s="154">
        <f>IF(N639="nulová",J639,0)</f>
        <v>0</v>
      </c>
      <c r="BJ639" s="18" t="s">
        <v>85</v>
      </c>
      <c r="BK639" s="154">
        <f>ROUND(I639*H639,2)</f>
        <v>0</v>
      </c>
      <c r="BL639" s="18" t="s">
        <v>284</v>
      </c>
      <c r="BM639" s="263" t="s">
        <v>1112</v>
      </c>
    </row>
    <row r="640" s="2" customFormat="1" ht="33" customHeight="1">
      <c r="A640" s="41"/>
      <c r="B640" s="42"/>
      <c r="C640" s="252" t="s">
        <v>1113</v>
      </c>
      <c r="D640" s="252" t="s">
        <v>195</v>
      </c>
      <c r="E640" s="253" t="s">
        <v>1114</v>
      </c>
      <c r="F640" s="254" t="s">
        <v>1115</v>
      </c>
      <c r="G640" s="255" t="s">
        <v>985</v>
      </c>
      <c r="H640" s="256">
        <v>1</v>
      </c>
      <c r="I640" s="257"/>
      <c r="J640" s="258">
        <f>ROUND(I640*H640,2)</f>
        <v>0</v>
      </c>
      <c r="K640" s="254" t="s">
        <v>1</v>
      </c>
      <c r="L640" s="44"/>
      <c r="M640" s="259" t="s">
        <v>1</v>
      </c>
      <c r="N640" s="260" t="s">
        <v>43</v>
      </c>
      <c r="O640" s="94"/>
      <c r="P640" s="261">
        <f>O640*H640</f>
        <v>0</v>
      </c>
      <c r="Q640" s="261">
        <v>0</v>
      </c>
      <c r="R640" s="261">
        <f>Q640*H640</f>
        <v>0</v>
      </c>
      <c r="S640" s="261">
        <v>0</v>
      </c>
      <c r="T640" s="262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63" t="s">
        <v>284</v>
      </c>
      <c r="AT640" s="263" t="s">
        <v>195</v>
      </c>
      <c r="AU640" s="263" t="s">
        <v>87</v>
      </c>
      <c r="AY640" s="18" t="s">
        <v>193</v>
      </c>
      <c r="BE640" s="154">
        <f>IF(N640="základní",J640,0)</f>
        <v>0</v>
      </c>
      <c r="BF640" s="154">
        <f>IF(N640="snížená",J640,0)</f>
        <v>0</v>
      </c>
      <c r="BG640" s="154">
        <f>IF(N640="zákl. přenesená",J640,0)</f>
        <v>0</v>
      </c>
      <c r="BH640" s="154">
        <f>IF(N640="sníž. přenesená",J640,0)</f>
        <v>0</v>
      </c>
      <c r="BI640" s="154">
        <f>IF(N640="nulová",J640,0)</f>
        <v>0</v>
      </c>
      <c r="BJ640" s="18" t="s">
        <v>85</v>
      </c>
      <c r="BK640" s="154">
        <f>ROUND(I640*H640,2)</f>
        <v>0</v>
      </c>
      <c r="BL640" s="18" t="s">
        <v>284</v>
      </c>
      <c r="BM640" s="263" t="s">
        <v>1116</v>
      </c>
    </row>
    <row r="641" s="2" customFormat="1" ht="33" customHeight="1">
      <c r="A641" s="41"/>
      <c r="B641" s="42"/>
      <c r="C641" s="252" t="s">
        <v>1117</v>
      </c>
      <c r="D641" s="252" t="s">
        <v>195</v>
      </c>
      <c r="E641" s="253" t="s">
        <v>1118</v>
      </c>
      <c r="F641" s="254" t="s">
        <v>1119</v>
      </c>
      <c r="G641" s="255" t="s">
        <v>985</v>
      </c>
      <c r="H641" s="256">
        <v>1</v>
      </c>
      <c r="I641" s="257"/>
      <c r="J641" s="258">
        <f>ROUND(I641*H641,2)</f>
        <v>0</v>
      </c>
      <c r="K641" s="254" t="s">
        <v>1</v>
      </c>
      <c r="L641" s="44"/>
      <c r="M641" s="259" t="s">
        <v>1</v>
      </c>
      <c r="N641" s="260" t="s">
        <v>43</v>
      </c>
      <c r="O641" s="94"/>
      <c r="P641" s="261">
        <f>O641*H641</f>
        <v>0</v>
      </c>
      <c r="Q641" s="261">
        <v>0</v>
      </c>
      <c r="R641" s="261">
        <f>Q641*H641</f>
        <v>0</v>
      </c>
      <c r="S641" s="261">
        <v>0</v>
      </c>
      <c r="T641" s="262">
        <f>S641*H641</f>
        <v>0</v>
      </c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R641" s="263" t="s">
        <v>284</v>
      </c>
      <c r="AT641" s="263" t="s">
        <v>195</v>
      </c>
      <c r="AU641" s="263" t="s">
        <v>87</v>
      </c>
      <c r="AY641" s="18" t="s">
        <v>193</v>
      </c>
      <c r="BE641" s="154">
        <f>IF(N641="základní",J641,0)</f>
        <v>0</v>
      </c>
      <c r="BF641" s="154">
        <f>IF(N641="snížená",J641,0)</f>
        <v>0</v>
      </c>
      <c r="BG641" s="154">
        <f>IF(N641="zákl. přenesená",J641,0)</f>
        <v>0</v>
      </c>
      <c r="BH641" s="154">
        <f>IF(N641="sníž. přenesená",J641,0)</f>
        <v>0</v>
      </c>
      <c r="BI641" s="154">
        <f>IF(N641="nulová",J641,0)</f>
        <v>0</v>
      </c>
      <c r="BJ641" s="18" t="s">
        <v>85</v>
      </c>
      <c r="BK641" s="154">
        <f>ROUND(I641*H641,2)</f>
        <v>0</v>
      </c>
      <c r="BL641" s="18" t="s">
        <v>284</v>
      </c>
      <c r="BM641" s="263" t="s">
        <v>1120</v>
      </c>
    </row>
    <row r="642" s="2" customFormat="1" ht="24.15" customHeight="1">
      <c r="A642" s="41"/>
      <c r="B642" s="42"/>
      <c r="C642" s="252" t="s">
        <v>1121</v>
      </c>
      <c r="D642" s="252" t="s">
        <v>195</v>
      </c>
      <c r="E642" s="253" t="s">
        <v>1122</v>
      </c>
      <c r="F642" s="254" t="s">
        <v>1123</v>
      </c>
      <c r="G642" s="255" t="s">
        <v>198</v>
      </c>
      <c r="H642" s="256">
        <v>32.399999999999999</v>
      </c>
      <c r="I642" s="257"/>
      <c r="J642" s="258">
        <f>ROUND(I642*H642,2)</f>
        <v>0</v>
      </c>
      <c r="K642" s="254" t="s">
        <v>1</v>
      </c>
      <c r="L642" s="44"/>
      <c r="M642" s="259" t="s">
        <v>1</v>
      </c>
      <c r="N642" s="260" t="s">
        <v>43</v>
      </c>
      <c r="O642" s="94"/>
      <c r="P642" s="261">
        <f>O642*H642</f>
        <v>0</v>
      </c>
      <c r="Q642" s="261">
        <v>0</v>
      </c>
      <c r="R642" s="261">
        <f>Q642*H642</f>
        <v>0</v>
      </c>
      <c r="S642" s="261">
        <v>0</v>
      </c>
      <c r="T642" s="262">
        <f>S642*H642</f>
        <v>0</v>
      </c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R642" s="263" t="s">
        <v>284</v>
      </c>
      <c r="AT642" s="263" t="s">
        <v>195</v>
      </c>
      <c r="AU642" s="263" t="s">
        <v>87</v>
      </c>
      <c r="AY642" s="18" t="s">
        <v>193</v>
      </c>
      <c r="BE642" s="154">
        <f>IF(N642="základní",J642,0)</f>
        <v>0</v>
      </c>
      <c r="BF642" s="154">
        <f>IF(N642="snížená",J642,0)</f>
        <v>0</v>
      </c>
      <c r="BG642" s="154">
        <f>IF(N642="zákl. přenesená",J642,0)</f>
        <v>0</v>
      </c>
      <c r="BH642" s="154">
        <f>IF(N642="sníž. přenesená",J642,0)</f>
        <v>0</v>
      </c>
      <c r="BI642" s="154">
        <f>IF(N642="nulová",J642,0)</f>
        <v>0</v>
      </c>
      <c r="BJ642" s="18" t="s">
        <v>85</v>
      </c>
      <c r="BK642" s="154">
        <f>ROUND(I642*H642,2)</f>
        <v>0</v>
      </c>
      <c r="BL642" s="18" t="s">
        <v>284</v>
      </c>
      <c r="BM642" s="263" t="s">
        <v>1124</v>
      </c>
    </row>
    <row r="643" s="2" customFormat="1" ht="24.15" customHeight="1">
      <c r="A643" s="41"/>
      <c r="B643" s="42"/>
      <c r="C643" s="252" t="s">
        <v>1125</v>
      </c>
      <c r="D643" s="252" t="s">
        <v>195</v>
      </c>
      <c r="E643" s="253" t="s">
        <v>1126</v>
      </c>
      <c r="F643" s="254" t="s">
        <v>1127</v>
      </c>
      <c r="G643" s="255" t="s">
        <v>198</v>
      </c>
      <c r="H643" s="256">
        <v>54.799999999999997</v>
      </c>
      <c r="I643" s="257"/>
      <c r="J643" s="258">
        <f>ROUND(I643*H643,2)</f>
        <v>0</v>
      </c>
      <c r="K643" s="254" t="s">
        <v>1</v>
      </c>
      <c r="L643" s="44"/>
      <c r="M643" s="259" t="s">
        <v>1</v>
      </c>
      <c r="N643" s="260" t="s">
        <v>43</v>
      </c>
      <c r="O643" s="94"/>
      <c r="P643" s="261">
        <f>O643*H643</f>
        <v>0</v>
      </c>
      <c r="Q643" s="261">
        <v>0</v>
      </c>
      <c r="R643" s="261">
        <f>Q643*H643</f>
        <v>0</v>
      </c>
      <c r="S643" s="261">
        <v>0</v>
      </c>
      <c r="T643" s="262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63" t="s">
        <v>284</v>
      </c>
      <c r="AT643" s="263" t="s">
        <v>195</v>
      </c>
      <c r="AU643" s="263" t="s">
        <v>87</v>
      </c>
      <c r="AY643" s="18" t="s">
        <v>193</v>
      </c>
      <c r="BE643" s="154">
        <f>IF(N643="základní",J643,0)</f>
        <v>0</v>
      </c>
      <c r="BF643" s="154">
        <f>IF(N643="snížená",J643,0)</f>
        <v>0</v>
      </c>
      <c r="BG643" s="154">
        <f>IF(N643="zákl. přenesená",J643,0)</f>
        <v>0</v>
      </c>
      <c r="BH643" s="154">
        <f>IF(N643="sníž. přenesená",J643,0)</f>
        <v>0</v>
      </c>
      <c r="BI643" s="154">
        <f>IF(N643="nulová",J643,0)</f>
        <v>0</v>
      </c>
      <c r="BJ643" s="18" t="s">
        <v>85</v>
      </c>
      <c r="BK643" s="154">
        <f>ROUND(I643*H643,2)</f>
        <v>0</v>
      </c>
      <c r="BL643" s="18" t="s">
        <v>284</v>
      </c>
      <c r="BM643" s="263" t="s">
        <v>1128</v>
      </c>
    </row>
    <row r="644" s="2" customFormat="1" ht="24.15" customHeight="1">
      <c r="A644" s="41"/>
      <c r="B644" s="42"/>
      <c r="C644" s="252" t="s">
        <v>1129</v>
      </c>
      <c r="D644" s="252" t="s">
        <v>195</v>
      </c>
      <c r="E644" s="253" t="s">
        <v>1130</v>
      </c>
      <c r="F644" s="254" t="s">
        <v>1131</v>
      </c>
      <c r="G644" s="255" t="s">
        <v>1083</v>
      </c>
      <c r="H644" s="256">
        <v>1</v>
      </c>
      <c r="I644" s="257"/>
      <c r="J644" s="258">
        <f>ROUND(I644*H644,2)</f>
        <v>0</v>
      </c>
      <c r="K644" s="254" t="s">
        <v>1</v>
      </c>
      <c r="L644" s="44"/>
      <c r="M644" s="259" t="s">
        <v>1</v>
      </c>
      <c r="N644" s="260" t="s">
        <v>43</v>
      </c>
      <c r="O644" s="94"/>
      <c r="P644" s="261">
        <f>O644*H644</f>
        <v>0</v>
      </c>
      <c r="Q644" s="261">
        <v>0</v>
      </c>
      <c r="R644" s="261">
        <f>Q644*H644</f>
        <v>0</v>
      </c>
      <c r="S644" s="261">
        <v>0</v>
      </c>
      <c r="T644" s="262">
        <f>S644*H644</f>
        <v>0</v>
      </c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R644" s="263" t="s">
        <v>284</v>
      </c>
      <c r="AT644" s="263" t="s">
        <v>195</v>
      </c>
      <c r="AU644" s="263" t="s">
        <v>87</v>
      </c>
      <c r="AY644" s="18" t="s">
        <v>193</v>
      </c>
      <c r="BE644" s="154">
        <f>IF(N644="základní",J644,0)</f>
        <v>0</v>
      </c>
      <c r="BF644" s="154">
        <f>IF(N644="snížená",J644,0)</f>
        <v>0</v>
      </c>
      <c r="BG644" s="154">
        <f>IF(N644="zákl. přenesená",J644,0)</f>
        <v>0</v>
      </c>
      <c r="BH644" s="154">
        <f>IF(N644="sníž. přenesená",J644,0)</f>
        <v>0</v>
      </c>
      <c r="BI644" s="154">
        <f>IF(N644="nulová",J644,0)</f>
        <v>0</v>
      </c>
      <c r="BJ644" s="18" t="s">
        <v>85</v>
      </c>
      <c r="BK644" s="154">
        <f>ROUND(I644*H644,2)</f>
        <v>0</v>
      </c>
      <c r="BL644" s="18" t="s">
        <v>284</v>
      </c>
      <c r="BM644" s="263" t="s">
        <v>1132</v>
      </c>
    </row>
    <row r="645" s="2" customFormat="1" ht="24.15" customHeight="1">
      <c r="A645" s="41"/>
      <c r="B645" s="42"/>
      <c r="C645" s="252" t="s">
        <v>1133</v>
      </c>
      <c r="D645" s="252" t="s">
        <v>195</v>
      </c>
      <c r="E645" s="253" t="s">
        <v>1134</v>
      </c>
      <c r="F645" s="254" t="s">
        <v>1135</v>
      </c>
      <c r="G645" s="255" t="s">
        <v>217</v>
      </c>
      <c r="H645" s="256">
        <v>7.0999999999999996</v>
      </c>
      <c r="I645" s="257"/>
      <c r="J645" s="258">
        <f>ROUND(I645*H645,2)</f>
        <v>0</v>
      </c>
      <c r="K645" s="254" t="s">
        <v>199</v>
      </c>
      <c r="L645" s="44"/>
      <c r="M645" s="259" t="s">
        <v>1</v>
      </c>
      <c r="N645" s="260" t="s">
        <v>43</v>
      </c>
      <c r="O645" s="94"/>
      <c r="P645" s="261">
        <f>O645*H645</f>
        <v>0</v>
      </c>
      <c r="Q645" s="261">
        <v>0</v>
      </c>
      <c r="R645" s="261">
        <f>Q645*H645</f>
        <v>0</v>
      </c>
      <c r="S645" s="261">
        <v>0</v>
      </c>
      <c r="T645" s="262">
        <f>S645*H645</f>
        <v>0</v>
      </c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R645" s="263" t="s">
        <v>284</v>
      </c>
      <c r="AT645" s="263" t="s">
        <v>195</v>
      </c>
      <c r="AU645" s="263" t="s">
        <v>87</v>
      </c>
      <c r="AY645" s="18" t="s">
        <v>193</v>
      </c>
      <c r="BE645" s="154">
        <f>IF(N645="základní",J645,0)</f>
        <v>0</v>
      </c>
      <c r="BF645" s="154">
        <f>IF(N645="snížená",J645,0)</f>
        <v>0</v>
      </c>
      <c r="BG645" s="154">
        <f>IF(N645="zákl. přenesená",J645,0)</f>
        <v>0</v>
      </c>
      <c r="BH645" s="154">
        <f>IF(N645="sníž. přenesená",J645,0)</f>
        <v>0</v>
      </c>
      <c r="BI645" s="154">
        <f>IF(N645="nulová",J645,0)</f>
        <v>0</v>
      </c>
      <c r="BJ645" s="18" t="s">
        <v>85</v>
      </c>
      <c r="BK645" s="154">
        <f>ROUND(I645*H645,2)</f>
        <v>0</v>
      </c>
      <c r="BL645" s="18" t="s">
        <v>284</v>
      </c>
      <c r="BM645" s="263" t="s">
        <v>1136</v>
      </c>
    </row>
    <row r="646" s="2" customFormat="1" ht="24.15" customHeight="1">
      <c r="A646" s="41"/>
      <c r="B646" s="42"/>
      <c r="C646" s="308" t="s">
        <v>1137</v>
      </c>
      <c r="D646" s="308" t="s">
        <v>354</v>
      </c>
      <c r="E646" s="309" t="s">
        <v>1138</v>
      </c>
      <c r="F646" s="310" t="s">
        <v>1139</v>
      </c>
      <c r="G646" s="311" t="s">
        <v>217</v>
      </c>
      <c r="H646" s="312">
        <v>7.0999999999999996</v>
      </c>
      <c r="I646" s="313"/>
      <c r="J646" s="314">
        <f>ROUND(I646*H646,2)</f>
        <v>0</v>
      </c>
      <c r="K646" s="310" t="s">
        <v>1</v>
      </c>
      <c r="L646" s="315"/>
      <c r="M646" s="316" t="s">
        <v>1</v>
      </c>
      <c r="N646" s="317" t="s">
        <v>43</v>
      </c>
      <c r="O646" s="94"/>
      <c r="P646" s="261">
        <f>O646*H646</f>
        <v>0</v>
      </c>
      <c r="Q646" s="261">
        <v>0.0030000000000000001</v>
      </c>
      <c r="R646" s="261">
        <f>Q646*H646</f>
        <v>0.021299999999999999</v>
      </c>
      <c r="S646" s="261">
        <v>0</v>
      </c>
      <c r="T646" s="262">
        <f>S646*H646</f>
        <v>0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63" t="s">
        <v>384</v>
      </c>
      <c r="AT646" s="263" t="s">
        <v>354</v>
      </c>
      <c r="AU646" s="263" t="s">
        <v>87</v>
      </c>
      <c r="AY646" s="18" t="s">
        <v>193</v>
      </c>
      <c r="BE646" s="154">
        <f>IF(N646="základní",J646,0)</f>
        <v>0</v>
      </c>
      <c r="BF646" s="154">
        <f>IF(N646="snížená",J646,0)</f>
        <v>0</v>
      </c>
      <c r="BG646" s="154">
        <f>IF(N646="zákl. přenesená",J646,0)</f>
        <v>0</v>
      </c>
      <c r="BH646" s="154">
        <f>IF(N646="sníž. přenesená",J646,0)</f>
        <v>0</v>
      </c>
      <c r="BI646" s="154">
        <f>IF(N646="nulová",J646,0)</f>
        <v>0</v>
      </c>
      <c r="BJ646" s="18" t="s">
        <v>85</v>
      </c>
      <c r="BK646" s="154">
        <f>ROUND(I646*H646,2)</f>
        <v>0</v>
      </c>
      <c r="BL646" s="18" t="s">
        <v>284</v>
      </c>
      <c r="BM646" s="263" t="s">
        <v>1140</v>
      </c>
    </row>
    <row r="647" s="2" customFormat="1" ht="24.15" customHeight="1">
      <c r="A647" s="41"/>
      <c r="B647" s="42"/>
      <c r="C647" s="252" t="s">
        <v>1141</v>
      </c>
      <c r="D647" s="252" t="s">
        <v>195</v>
      </c>
      <c r="E647" s="253" t="s">
        <v>1142</v>
      </c>
      <c r="F647" s="254" t="s">
        <v>1143</v>
      </c>
      <c r="G647" s="255" t="s">
        <v>250</v>
      </c>
      <c r="H647" s="256">
        <v>0.021000000000000001</v>
      </c>
      <c r="I647" s="257"/>
      <c r="J647" s="258">
        <f>ROUND(I647*H647,2)</f>
        <v>0</v>
      </c>
      <c r="K647" s="254" t="s">
        <v>199</v>
      </c>
      <c r="L647" s="44"/>
      <c r="M647" s="259" t="s">
        <v>1</v>
      </c>
      <c r="N647" s="260" t="s">
        <v>43</v>
      </c>
      <c r="O647" s="94"/>
      <c r="P647" s="261">
        <f>O647*H647</f>
        <v>0</v>
      </c>
      <c r="Q647" s="261">
        <v>0</v>
      </c>
      <c r="R647" s="261">
        <f>Q647*H647</f>
        <v>0</v>
      </c>
      <c r="S647" s="261">
        <v>0</v>
      </c>
      <c r="T647" s="262">
        <f>S647*H647</f>
        <v>0</v>
      </c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R647" s="263" t="s">
        <v>284</v>
      </c>
      <c r="AT647" s="263" t="s">
        <v>195</v>
      </c>
      <c r="AU647" s="263" t="s">
        <v>87</v>
      </c>
      <c r="AY647" s="18" t="s">
        <v>193</v>
      </c>
      <c r="BE647" s="154">
        <f>IF(N647="základní",J647,0)</f>
        <v>0</v>
      </c>
      <c r="BF647" s="154">
        <f>IF(N647="snížená",J647,0)</f>
        <v>0</v>
      </c>
      <c r="BG647" s="154">
        <f>IF(N647="zákl. přenesená",J647,0)</f>
        <v>0</v>
      </c>
      <c r="BH647" s="154">
        <f>IF(N647="sníž. přenesená",J647,0)</f>
        <v>0</v>
      </c>
      <c r="BI647" s="154">
        <f>IF(N647="nulová",J647,0)</f>
        <v>0</v>
      </c>
      <c r="BJ647" s="18" t="s">
        <v>85</v>
      </c>
      <c r="BK647" s="154">
        <f>ROUND(I647*H647,2)</f>
        <v>0</v>
      </c>
      <c r="BL647" s="18" t="s">
        <v>284</v>
      </c>
      <c r="BM647" s="263" t="s">
        <v>1144</v>
      </c>
    </row>
    <row r="648" s="12" customFormat="1" ht="22.8" customHeight="1">
      <c r="A648" s="12"/>
      <c r="B648" s="237"/>
      <c r="C648" s="238"/>
      <c r="D648" s="239" t="s">
        <v>77</v>
      </c>
      <c r="E648" s="250" t="s">
        <v>1145</v>
      </c>
      <c r="F648" s="250" t="s">
        <v>1146</v>
      </c>
      <c r="G648" s="238"/>
      <c r="H648" s="238"/>
      <c r="I648" s="241"/>
      <c r="J648" s="251">
        <f>BK648</f>
        <v>0</v>
      </c>
      <c r="K648" s="238"/>
      <c r="L648" s="242"/>
      <c r="M648" s="243"/>
      <c r="N648" s="244"/>
      <c r="O648" s="244"/>
      <c r="P648" s="245">
        <f>SUM(P649:P663)</f>
        <v>0</v>
      </c>
      <c r="Q648" s="244"/>
      <c r="R648" s="245">
        <f>SUM(R649:R663)</f>
        <v>0.12881819999999999</v>
      </c>
      <c r="S648" s="244"/>
      <c r="T648" s="246">
        <f>SUM(T649:T663)</f>
        <v>0</v>
      </c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R648" s="247" t="s">
        <v>87</v>
      </c>
      <c r="AT648" s="248" t="s">
        <v>77</v>
      </c>
      <c r="AU648" s="248" t="s">
        <v>85</v>
      </c>
      <c r="AY648" s="247" t="s">
        <v>193</v>
      </c>
      <c r="BK648" s="249">
        <f>SUM(BK649:BK663)</f>
        <v>0</v>
      </c>
    </row>
    <row r="649" s="2" customFormat="1" ht="44.25" customHeight="1">
      <c r="A649" s="41"/>
      <c r="B649" s="42"/>
      <c r="C649" s="252" t="s">
        <v>1147</v>
      </c>
      <c r="D649" s="252" t="s">
        <v>195</v>
      </c>
      <c r="E649" s="253" t="s">
        <v>1148</v>
      </c>
      <c r="F649" s="254" t="s">
        <v>1149</v>
      </c>
      <c r="G649" s="255" t="s">
        <v>198</v>
      </c>
      <c r="H649" s="256">
        <v>2.8599999999999999</v>
      </c>
      <c r="I649" s="257"/>
      <c r="J649" s="258">
        <f>ROUND(I649*H649,2)</f>
        <v>0</v>
      </c>
      <c r="K649" s="254" t="s">
        <v>1</v>
      </c>
      <c r="L649" s="44"/>
      <c r="M649" s="259" t="s">
        <v>1</v>
      </c>
      <c r="N649" s="260" t="s">
        <v>43</v>
      </c>
      <c r="O649" s="94"/>
      <c r="P649" s="261">
        <f>O649*H649</f>
        <v>0</v>
      </c>
      <c r="Q649" s="261">
        <v>0.00020000000000000001</v>
      </c>
      <c r="R649" s="261">
        <f>Q649*H649</f>
        <v>0.00057200000000000003</v>
      </c>
      <c r="S649" s="261">
        <v>0</v>
      </c>
      <c r="T649" s="262">
        <f>S649*H649</f>
        <v>0</v>
      </c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R649" s="263" t="s">
        <v>284</v>
      </c>
      <c r="AT649" s="263" t="s">
        <v>195</v>
      </c>
      <c r="AU649" s="263" t="s">
        <v>87</v>
      </c>
      <c r="AY649" s="18" t="s">
        <v>193</v>
      </c>
      <c r="BE649" s="154">
        <f>IF(N649="základní",J649,0)</f>
        <v>0</v>
      </c>
      <c r="BF649" s="154">
        <f>IF(N649="snížená",J649,0)</f>
        <v>0</v>
      </c>
      <c r="BG649" s="154">
        <f>IF(N649="zákl. přenesená",J649,0)</f>
        <v>0</v>
      </c>
      <c r="BH649" s="154">
        <f>IF(N649="sníž. přenesená",J649,0)</f>
        <v>0</v>
      </c>
      <c r="BI649" s="154">
        <f>IF(N649="nulová",J649,0)</f>
        <v>0</v>
      </c>
      <c r="BJ649" s="18" t="s">
        <v>85</v>
      </c>
      <c r="BK649" s="154">
        <f>ROUND(I649*H649,2)</f>
        <v>0</v>
      </c>
      <c r="BL649" s="18" t="s">
        <v>284</v>
      </c>
      <c r="BM649" s="263" t="s">
        <v>1150</v>
      </c>
    </row>
    <row r="650" s="14" customFormat="1">
      <c r="A650" s="14"/>
      <c r="B650" s="275"/>
      <c r="C650" s="276"/>
      <c r="D650" s="266" t="s">
        <v>202</v>
      </c>
      <c r="E650" s="277" t="s">
        <v>1</v>
      </c>
      <c r="F650" s="278" t="s">
        <v>1151</v>
      </c>
      <c r="G650" s="276"/>
      <c r="H650" s="279">
        <v>2.8599999999999999</v>
      </c>
      <c r="I650" s="280"/>
      <c r="J650" s="276"/>
      <c r="K650" s="276"/>
      <c r="L650" s="281"/>
      <c r="M650" s="282"/>
      <c r="N650" s="283"/>
      <c r="O650" s="283"/>
      <c r="P650" s="283"/>
      <c r="Q650" s="283"/>
      <c r="R650" s="283"/>
      <c r="S650" s="283"/>
      <c r="T650" s="28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85" t="s">
        <v>202</v>
      </c>
      <c r="AU650" s="285" t="s">
        <v>87</v>
      </c>
      <c r="AV650" s="14" t="s">
        <v>87</v>
      </c>
      <c r="AW650" s="14" t="s">
        <v>32</v>
      </c>
      <c r="AX650" s="14" t="s">
        <v>85</v>
      </c>
      <c r="AY650" s="285" t="s">
        <v>193</v>
      </c>
    </row>
    <row r="651" s="2" customFormat="1" ht="24.15" customHeight="1">
      <c r="A651" s="41"/>
      <c r="B651" s="42"/>
      <c r="C651" s="252" t="s">
        <v>1152</v>
      </c>
      <c r="D651" s="252" t="s">
        <v>195</v>
      </c>
      <c r="E651" s="253" t="s">
        <v>1153</v>
      </c>
      <c r="F651" s="254" t="s">
        <v>1154</v>
      </c>
      <c r="G651" s="255" t="s">
        <v>198</v>
      </c>
      <c r="H651" s="256">
        <v>17.010000000000002</v>
      </c>
      <c r="I651" s="257"/>
      <c r="J651" s="258">
        <f>ROUND(I651*H651,2)</f>
        <v>0</v>
      </c>
      <c r="K651" s="254" t="s">
        <v>1</v>
      </c>
      <c r="L651" s="44"/>
      <c r="M651" s="259" t="s">
        <v>1</v>
      </c>
      <c r="N651" s="260" t="s">
        <v>43</v>
      </c>
      <c r="O651" s="94"/>
      <c r="P651" s="261">
        <f>O651*H651</f>
        <v>0</v>
      </c>
      <c r="Q651" s="261">
        <v>0.00020000000000000001</v>
      </c>
      <c r="R651" s="261">
        <f>Q651*H651</f>
        <v>0.0034020000000000005</v>
      </c>
      <c r="S651" s="261">
        <v>0</v>
      </c>
      <c r="T651" s="262">
        <f>S651*H651</f>
        <v>0</v>
      </c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R651" s="263" t="s">
        <v>284</v>
      </c>
      <c r="AT651" s="263" t="s">
        <v>195</v>
      </c>
      <c r="AU651" s="263" t="s">
        <v>87</v>
      </c>
      <c r="AY651" s="18" t="s">
        <v>193</v>
      </c>
      <c r="BE651" s="154">
        <f>IF(N651="základní",J651,0)</f>
        <v>0</v>
      </c>
      <c r="BF651" s="154">
        <f>IF(N651="snížená",J651,0)</f>
        <v>0</v>
      </c>
      <c r="BG651" s="154">
        <f>IF(N651="zákl. přenesená",J651,0)</f>
        <v>0</v>
      </c>
      <c r="BH651" s="154">
        <f>IF(N651="sníž. přenesená",J651,0)</f>
        <v>0</v>
      </c>
      <c r="BI651" s="154">
        <f>IF(N651="nulová",J651,0)</f>
        <v>0</v>
      </c>
      <c r="BJ651" s="18" t="s">
        <v>85</v>
      </c>
      <c r="BK651" s="154">
        <f>ROUND(I651*H651,2)</f>
        <v>0</v>
      </c>
      <c r="BL651" s="18" t="s">
        <v>284</v>
      </c>
      <c r="BM651" s="263" t="s">
        <v>1155</v>
      </c>
    </row>
    <row r="652" s="14" customFormat="1">
      <c r="A652" s="14"/>
      <c r="B652" s="275"/>
      <c r="C652" s="276"/>
      <c r="D652" s="266" t="s">
        <v>202</v>
      </c>
      <c r="E652" s="277" t="s">
        <v>1</v>
      </c>
      <c r="F652" s="278" t="s">
        <v>1156</v>
      </c>
      <c r="G652" s="276"/>
      <c r="H652" s="279">
        <v>17.010000000000002</v>
      </c>
      <c r="I652" s="280"/>
      <c r="J652" s="276"/>
      <c r="K652" s="276"/>
      <c r="L652" s="281"/>
      <c r="M652" s="282"/>
      <c r="N652" s="283"/>
      <c r="O652" s="283"/>
      <c r="P652" s="283"/>
      <c r="Q652" s="283"/>
      <c r="R652" s="283"/>
      <c r="S652" s="283"/>
      <c r="T652" s="28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85" t="s">
        <v>202</v>
      </c>
      <c r="AU652" s="285" t="s">
        <v>87</v>
      </c>
      <c r="AV652" s="14" t="s">
        <v>87</v>
      </c>
      <c r="AW652" s="14" t="s">
        <v>32</v>
      </c>
      <c r="AX652" s="14" t="s">
        <v>85</v>
      </c>
      <c r="AY652" s="285" t="s">
        <v>193</v>
      </c>
    </row>
    <row r="653" s="2" customFormat="1" ht="21.75" customHeight="1">
      <c r="A653" s="41"/>
      <c r="B653" s="42"/>
      <c r="C653" s="252" t="s">
        <v>1157</v>
      </c>
      <c r="D653" s="252" t="s">
        <v>195</v>
      </c>
      <c r="E653" s="253" t="s">
        <v>1158</v>
      </c>
      <c r="F653" s="254" t="s">
        <v>1159</v>
      </c>
      <c r="G653" s="255" t="s">
        <v>1160</v>
      </c>
      <c r="H653" s="256">
        <v>3.4199999999999999</v>
      </c>
      <c r="I653" s="257"/>
      <c r="J653" s="258">
        <f>ROUND(I653*H653,2)</f>
        <v>0</v>
      </c>
      <c r="K653" s="254" t="s">
        <v>199</v>
      </c>
      <c r="L653" s="44"/>
      <c r="M653" s="259" t="s">
        <v>1</v>
      </c>
      <c r="N653" s="260" t="s">
        <v>43</v>
      </c>
      <c r="O653" s="94"/>
      <c r="P653" s="261">
        <f>O653*H653</f>
        <v>0</v>
      </c>
      <c r="Q653" s="261">
        <v>6.9999999999999994E-05</v>
      </c>
      <c r="R653" s="261">
        <f>Q653*H653</f>
        <v>0.00023939999999999996</v>
      </c>
      <c r="S653" s="261">
        <v>0</v>
      </c>
      <c r="T653" s="262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63" t="s">
        <v>284</v>
      </c>
      <c r="AT653" s="263" t="s">
        <v>195</v>
      </c>
      <c r="AU653" s="263" t="s">
        <v>87</v>
      </c>
      <c r="AY653" s="18" t="s">
        <v>193</v>
      </c>
      <c r="BE653" s="154">
        <f>IF(N653="základní",J653,0)</f>
        <v>0</v>
      </c>
      <c r="BF653" s="154">
        <f>IF(N653="snížená",J653,0)</f>
        <v>0</v>
      </c>
      <c r="BG653" s="154">
        <f>IF(N653="zákl. přenesená",J653,0)</f>
        <v>0</v>
      </c>
      <c r="BH653" s="154">
        <f>IF(N653="sníž. přenesená",J653,0)</f>
        <v>0</v>
      </c>
      <c r="BI653" s="154">
        <f>IF(N653="nulová",J653,0)</f>
        <v>0</v>
      </c>
      <c r="BJ653" s="18" t="s">
        <v>85</v>
      </c>
      <c r="BK653" s="154">
        <f>ROUND(I653*H653,2)</f>
        <v>0</v>
      </c>
      <c r="BL653" s="18" t="s">
        <v>284</v>
      </c>
      <c r="BM653" s="263" t="s">
        <v>1161</v>
      </c>
    </row>
    <row r="654" s="14" customFormat="1">
      <c r="A654" s="14"/>
      <c r="B654" s="275"/>
      <c r="C654" s="276"/>
      <c r="D654" s="266" t="s">
        <v>202</v>
      </c>
      <c r="E654" s="277" t="s">
        <v>1</v>
      </c>
      <c r="F654" s="278" t="s">
        <v>1162</v>
      </c>
      <c r="G654" s="276"/>
      <c r="H654" s="279">
        <v>3.4199999999999999</v>
      </c>
      <c r="I654" s="280"/>
      <c r="J654" s="276"/>
      <c r="K654" s="276"/>
      <c r="L654" s="281"/>
      <c r="M654" s="282"/>
      <c r="N654" s="283"/>
      <c r="O654" s="283"/>
      <c r="P654" s="283"/>
      <c r="Q654" s="283"/>
      <c r="R654" s="283"/>
      <c r="S654" s="283"/>
      <c r="T654" s="28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85" t="s">
        <v>202</v>
      </c>
      <c r="AU654" s="285" t="s">
        <v>87</v>
      </c>
      <c r="AV654" s="14" t="s">
        <v>87</v>
      </c>
      <c r="AW654" s="14" t="s">
        <v>32</v>
      </c>
      <c r="AX654" s="14" t="s">
        <v>85</v>
      </c>
      <c r="AY654" s="285" t="s">
        <v>193</v>
      </c>
    </row>
    <row r="655" s="2" customFormat="1" ht="24.15" customHeight="1">
      <c r="A655" s="41"/>
      <c r="B655" s="42"/>
      <c r="C655" s="308" t="s">
        <v>1163</v>
      </c>
      <c r="D655" s="308" t="s">
        <v>354</v>
      </c>
      <c r="E655" s="309" t="s">
        <v>1164</v>
      </c>
      <c r="F655" s="310" t="s">
        <v>1165</v>
      </c>
      <c r="G655" s="311" t="s">
        <v>250</v>
      </c>
      <c r="H655" s="312">
        <v>0.0030000000000000001</v>
      </c>
      <c r="I655" s="313"/>
      <c r="J655" s="314">
        <f>ROUND(I655*H655,2)</f>
        <v>0</v>
      </c>
      <c r="K655" s="310" t="s">
        <v>199</v>
      </c>
      <c r="L655" s="315"/>
      <c r="M655" s="316" t="s">
        <v>1</v>
      </c>
      <c r="N655" s="317" t="s">
        <v>43</v>
      </c>
      <c r="O655" s="94"/>
      <c r="P655" s="261">
        <f>O655*H655</f>
        <v>0</v>
      </c>
      <c r="Q655" s="261">
        <v>1</v>
      </c>
      <c r="R655" s="261">
        <f>Q655*H655</f>
        <v>0.0030000000000000001</v>
      </c>
      <c r="S655" s="261">
        <v>0</v>
      </c>
      <c r="T655" s="262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63" t="s">
        <v>384</v>
      </c>
      <c r="AT655" s="263" t="s">
        <v>354</v>
      </c>
      <c r="AU655" s="263" t="s">
        <v>87</v>
      </c>
      <c r="AY655" s="18" t="s">
        <v>193</v>
      </c>
      <c r="BE655" s="154">
        <f>IF(N655="základní",J655,0)</f>
        <v>0</v>
      </c>
      <c r="BF655" s="154">
        <f>IF(N655="snížená",J655,0)</f>
        <v>0</v>
      </c>
      <c r="BG655" s="154">
        <f>IF(N655="zákl. přenesená",J655,0)</f>
        <v>0</v>
      </c>
      <c r="BH655" s="154">
        <f>IF(N655="sníž. přenesená",J655,0)</f>
        <v>0</v>
      </c>
      <c r="BI655" s="154">
        <f>IF(N655="nulová",J655,0)</f>
        <v>0</v>
      </c>
      <c r="BJ655" s="18" t="s">
        <v>85</v>
      </c>
      <c r="BK655" s="154">
        <f>ROUND(I655*H655,2)</f>
        <v>0</v>
      </c>
      <c r="BL655" s="18" t="s">
        <v>284</v>
      </c>
      <c r="BM655" s="263" t="s">
        <v>1166</v>
      </c>
    </row>
    <row r="656" s="14" customFormat="1">
      <c r="A656" s="14"/>
      <c r="B656" s="275"/>
      <c r="C656" s="276"/>
      <c r="D656" s="266" t="s">
        <v>202</v>
      </c>
      <c r="E656" s="277" t="s">
        <v>1</v>
      </c>
      <c r="F656" s="278" t="s">
        <v>1167</v>
      </c>
      <c r="G656" s="276"/>
      <c r="H656" s="279">
        <v>0.0030000000000000001</v>
      </c>
      <c r="I656" s="280"/>
      <c r="J656" s="276"/>
      <c r="K656" s="276"/>
      <c r="L656" s="281"/>
      <c r="M656" s="282"/>
      <c r="N656" s="283"/>
      <c r="O656" s="283"/>
      <c r="P656" s="283"/>
      <c r="Q656" s="283"/>
      <c r="R656" s="283"/>
      <c r="S656" s="283"/>
      <c r="T656" s="28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85" t="s">
        <v>202</v>
      </c>
      <c r="AU656" s="285" t="s">
        <v>87</v>
      </c>
      <c r="AV656" s="14" t="s">
        <v>87</v>
      </c>
      <c r="AW656" s="14" t="s">
        <v>32</v>
      </c>
      <c r="AX656" s="14" t="s">
        <v>85</v>
      </c>
      <c r="AY656" s="285" t="s">
        <v>193</v>
      </c>
    </row>
    <row r="657" s="14" customFormat="1">
      <c r="A657" s="14"/>
      <c r="B657" s="275"/>
      <c r="C657" s="276"/>
      <c r="D657" s="266" t="s">
        <v>202</v>
      </c>
      <c r="E657" s="276"/>
      <c r="F657" s="278" t="s">
        <v>1168</v>
      </c>
      <c r="G657" s="276"/>
      <c r="H657" s="279">
        <v>0.0030000000000000001</v>
      </c>
      <c r="I657" s="280"/>
      <c r="J657" s="276"/>
      <c r="K657" s="276"/>
      <c r="L657" s="281"/>
      <c r="M657" s="282"/>
      <c r="N657" s="283"/>
      <c r="O657" s="283"/>
      <c r="P657" s="283"/>
      <c r="Q657" s="283"/>
      <c r="R657" s="283"/>
      <c r="S657" s="283"/>
      <c r="T657" s="28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85" t="s">
        <v>202</v>
      </c>
      <c r="AU657" s="285" t="s">
        <v>87</v>
      </c>
      <c r="AV657" s="14" t="s">
        <v>87</v>
      </c>
      <c r="AW657" s="14" t="s">
        <v>4</v>
      </c>
      <c r="AX657" s="14" t="s">
        <v>85</v>
      </c>
      <c r="AY657" s="285" t="s">
        <v>193</v>
      </c>
    </row>
    <row r="658" s="2" customFormat="1" ht="21.75" customHeight="1">
      <c r="A658" s="41"/>
      <c r="B658" s="42"/>
      <c r="C658" s="252" t="s">
        <v>1169</v>
      </c>
      <c r="D658" s="252" t="s">
        <v>195</v>
      </c>
      <c r="E658" s="253" t="s">
        <v>1158</v>
      </c>
      <c r="F658" s="254" t="s">
        <v>1159</v>
      </c>
      <c r="G658" s="255" t="s">
        <v>1160</v>
      </c>
      <c r="H658" s="256">
        <v>108.64</v>
      </c>
      <c r="I658" s="257"/>
      <c r="J658" s="258">
        <f>ROUND(I658*H658,2)</f>
        <v>0</v>
      </c>
      <c r="K658" s="254" t="s">
        <v>199</v>
      </c>
      <c r="L658" s="44"/>
      <c r="M658" s="259" t="s">
        <v>1</v>
      </c>
      <c r="N658" s="260" t="s">
        <v>43</v>
      </c>
      <c r="O658" s="94"/>
      <c r="P658" s="261">
        <f>O658*H658</f>
        <v>0</v>
      </c>
      <c r="Q658" s="261">
        <v>6.9999999999999994E-05</v>
      </c>
      <c r="R658" s="261">
        <f>Q658*H658</f>
        <v>0.0076047999999999992</v>
      </c>
      <c r="S658" s="261">
        <v>0</v>
      </c>
      <c r="T658" s="262">
        <f>S658*H658</f>
        <v>0</v>
      </c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R658" s="263" t="s">
        <v>284</v>
      </c>
      <c r="AT658" s="263" t="s">
        <v>195</v>
      </c>
      <c r="AU658" s="263" t="s">
        <v>87</v>
      </c>
      <c r="AY658" s="18" t="s">
        <v>193</v>
      </c>
      <c r="BE658" s="154">
        <f>IF(N658="základní",J658,0)</f>
        <v>0</v>
      </c>
      <c r="BF658" s="154">
        <f>IF(N658="snížená",J658,0)</f>
        <v>0</v>
      </c>
      <c r="BG658" s="154">
        <f>IF(N658="zákl. přenesená",J658,0)</f>
        <v>0</v>
      </c>
      <c r="BH658" s="154">
        <f>IF(N658="sníž. přenesená",J658,0)</f>
        <v>0</v>
      </c>
      <c r="BI658" s="154">
        <f>IF(N658="nulová",J658,0)</f>
        <v>0</v>
      </c>
      <c r="BJ658" s="18" t="s">
        <v>85</v>
      </c>
      <c r="BK658" s="154">
        <f>ROUND(I658*H658,2)</f>
        <v>0</v>
      </c>
      <c r="BL658" s="18" t="s">
        <v>284</v>
      </c>
      <c r="BM658" s="263" t="s">
        <v>1170</v>
      </c>
    </row>
    <row r="659" s="14" customFormat="1">
      <c r="A659" s="14"/>
      <c r="B659" s="275"/>
      <c r="C659" s="276"/>
      <c r="D659" s="266" t="s">
        <v>202</v>
      </c>
      <c r="E659" s="277" t="s">
        <v>1</v>
      </c>
      <c r="F659" s="278" t="s">
        <v>1171</v>
      </c>
      <c r="G659" s="276"/>
      <c r="H659" s="279">
        <v>108.64</v>
      </c>
      <c r="I659" s="280"/>
      <c r="J659" s="276"/>
      <c r="K659" s="276"/>
      <c r="L659" s="281"/>
      <c r="M659" s="282"/>
      <c r="N659" s="283"/>
      <c r="O659" s="283"/>
      <c r="P659" s="283"/>
      <c r="Q659" s="283"/>
      <c r="R659" s="283"/>
      <c r="S659" s="283"/>
      <c r="T659" s="28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85" t="s">
        <v>202</v>
      </c>
      <c r="AU659" s="285" t="s">
        <v>87</v>
      </c>
      <c r="AV659" s="14" t="s">
        <v>87</v>
      </c>
      <c r="AW659" s="14" t="s">
        <v>32</v>
      </c>
      <c r="AX659" s="14" t="s">
        <v>85</v>
      </c>
      <c r="AY659" s="285" t="s">
        <v>193</v>
      </c>
    </row>
    <row r="660" s="2" customFormat="1" ht="24.15" customHeight="1">
      <c r="A660" s="41"/>
      <c r="B660" s="42"/>
      <c r="C660" s="308" t="s">
        <v>1172</v>
      </c>
      <c r="D660" s="308" t="s">
        <v>354</v>
      </c>
      <c r="E660" s="309" t="s">
        <v>1173</v>
      </c>
      <c r="F660" s="310" t="s">
        <v>1174</v>
      </c>
      <c r="G660" s="311" t="s">
        <v>250</v>
      </c>
      <c r="H660" s="312">
        <v>0.114</v>
      </c>
      <c r="I660" s="313"/>
      <c r="J660" s="314">
        <f>ROUND(I660*H660,2)</f>
        <v>0</v>
      </c>
      <c r="K660" s="310" t="s">
        <v>199</v>
      </c>
      <c r="L660" s="315"/>
      <c r="M660" s="316" t="s">
        <v>1</v>
      </c>
      <c r="N660" s="317" t="s">
        <v>43</v>
      </c>
      <c r="O660" s="94"/>
      <c r="P660" s="261">
        <f>O660*H660</f>
        <v>0</v>
      </c>
      <c r="Q660" s="261">
        <v>1</v>
      </c>
      <c r="R660" s="261">
        <f>Q660*H660</f>
        <v>0.114</v>
      </c>
      <c r="S660" s="261">
        <v>0</v>
      </c>
      <c r="T660" s="262">
        <f>S660*H660</f>
        <v>0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63" t="s">
        <v>384</v>
      </c>
      <c r="AT660" s="263" t="s">
        <v>354</v>
      </c>
      <c r="AU660" s="263" t="s">
        <v>87</v>
      </c>
      <c r="AY660" s="18" t="s">
        <v>193</v>
      </c>
      <c r="BE660" s="154">
        <f>IF(N660="základní",J660,0)</f>
        <v>0</v>
      </c>
      <c r="BF660" s="154">
        <f>IF(N660="snížená",J660,0)</f>
        <v>0</v>
      </c>
      <c r="BG660" s="154">
        <f>IF(N660="zákl. přenesená",J660,0)</f>
        <v>0</v>
      </c>
      <c r="BH660" s="154">
        <f>IF(N660="sníž. přenesená",J660,0)</f>
        <v>0</v>
      </c>
      <c r="BI660" s="154">
        <f>IF(N660="nulová",J660,0)</f>
        <v>0</v>
      </c>
      <c r="BJ660" s="18" t="s">
        <v>85</v>
      </c>
      <c r="BK660" s="154">
        <f>ROUND(I660*H660,2)</f>
        <v>0</v>
      </c>
      <c r="BL660" s="18" t="s">
        <v>284</v>
      </c>
      <c r="BM660" s="263" t="s">
        <v>1175</v>
      </c>
    </row>
    <row r="661" s="14" customFormat="1">
      <c r="A661" s="14"/>
      <c r="B661" s="275"/>
      <c r="C661" s="276"/>
      <c r="D661" s="266" t="s">
        <v>202</v>
      </c>
      <c r="E661" s="277" t="s">
        <v>1</v>
      </c>
      <c r="F661" s="278" t="s">
        <v>1176</v>
      </c>
      <c r="G661" s="276"/>
      <c r="H661" s="279">
        <v>0.109</v>
      </c>
      <c r="I661" s="280"/>
      <c r="J661" s="276"/>
      <c r="K661" s="276"/>
      <c r="L661" s="281"/>
      <c r="M661" s="282"/>
      <c r="N661" s="283"/>
      <c r="O661" s="283"/>
      <c r="P661" s="283"/>
      <c r="Q661" s="283"/>
      <c r="R661" s="283"/>
      <c r="S661" s="283"/>
      <c r="T661" s="28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85" t="s">
        <v>202</v>
      </c>
      <c r="AU661" s="285" t="s">
        <v>87</v>
      </c>
      <c r="AV661" s="14" t="s">
        <v>87</v>
      </c>
      <c r="AW661" s="14" t="s">
        <v>32</v>
      </c>
      <c r="AX661" s="14" t="s">
        <v>85</v>
      </c>
      <c r="AY661" s="285" t="s">
        <v>193</v>
      </c>
    </row>
    <row r="662" s="14" customFormat="1">
      <c r="A662" s="14"/>
      <c r="B662" s="275"/>
      <c r="C662" s="276"/>
      <c r="D662" s="266" t="s">
        <v>202</v>
      </c>
      <c r="E662" s="276"/>
      <c r="F662" s="278" t="s">
        <v>1177</v>
      </c>
      <c r="G662" s="276"/>
      <c r="H662" s="279">
        <v>0.114</v>
      </c>
      <c r="I662" s="280"/>
      <c r="J662" s="276"/>
      <c r="K662" s="276"/>
      <c r="L662" s="281"/>
      <c r="M662" s="282"/>
      <c r="N662" s="283"/>
      <c r="O662" s="283"/>
      <c r="P662" s="283"/>
      <c r="Q662" s="283"/>
      <c r="R662" s="283"/>
      <c r="S662" s="283"/>
      <c r="T662" s="28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85" t="s">
        <v>202</v>
      </c>
      <c r="AU662" s="285" t="s">
        <v>87</v>
      </c>
      <c r="AV662" s="14" t="s">
        <v>87</v>
      </c>
      <c r="AW662" s="14" t="s">
        <v>4</v>
      </c>
      <c r="AX662" s="14" t="s">
        <v>85</v>
      </c>
      <c r="AY662" s="285" t="s">
        <v>193</v>
      </c>
    </row>
    <row r="663" s="2" customFormat="1" ht="24.15" customHeight="1">
      <c r="A663" s="41"/>
      <c r="B663" s="42"/>
      <c r="C663" s="252" t="s">
        <v>1178</v>
      </c>
      <c r="D663" s="252" t="s">
        <v>195</v>
      </c>
      <c r="E663" s="253" t="s">
        <v>1179</v>
      </c>
      <c r="F663" s="254" t="s">
        <v>1180</v>
      </c>
      <c r="G663" s="255" t="s">
        <v>1181</v>
      </c>
      <c r="H663" s="318"/>
      <c r="I663" s="257"/>
      <c r="J663" s="258">
        <f>ROUND(I663*H663,2)</f>
        <v>0</v>
      </c>
      <c r="K663" s="254" t="s">
        <v>199</v>
      </c>
      <c r="L663" s="44"/>
      <c r="M663" s="259" t="s">
        <v>1</v>
      </c>
      <c r="N663" s="260" t="s">
        <v>43</v>
      </c>
      <c r="O663" s="94"/>
      <c r="P663" s="261">
        <f>O663*H663</f>
        <v>0</v>
      </c>
      <c r="Q663" s="261">
        <v>0</v>
      </c>
      <c r="R663" s="261">
        <f>Q663*H663</f>
        <v>0</v>
      </c>
      <c r="S663" s="261">
        <v>0</v>
      </c>
      <c r="T663" s="262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63" t="s">
        <v>284</v>
      </c>
      <c r="AT663" s="263" t="s">
        <v>195</v>
      </c>
      <c r="AU663" s="263" t="s">
        <v>87</v>
      </c>
      <c r="AY663" s="18" t="s">
        <v>193</v>
      </c>
      <c r="BE663" s="154">
        <f>IF(N663="základní",J663,0)</f>
        <v>0</v>
      </c>
      <c r="BF663" s="154">
        <f>IF(N663="snížená",J663,0)</f>
        <v>0</v>
      </c>
      <c r="BG663" s="154">
        <f>IF(N663="zákl. přenesená",J663,0)</f>
        <v>0</v>
      </c>
      <c r="BH663" s="154">
        <f>IF(N663="sníž. přenesená",J663,0)</f>
        <v>0</v>
      </c>
      <c r="BI663" s="154">
        <f>IF(N663="nulová",J663,0)</f>
        <v>0</v>
      </c>
      <c r="BJ663" s="18" t="s">
        <v>85</v>
      </c>
      <c r="BK663" s="154">
        <f>ROUND(I663*H663,2)</f>
        <v>0</v>
      </c>
      <c r="BL663" s="18" t="s">
        <v>284</v>
      </c>
      <c r="BM663" s="263" t="s">
        <v>1182</v>
      </c>
    </row>
    <row r="664" s="12" customFormat="1" ht="22.8" customHeight="1">
      <c r="A664" s="12"/>
      <c r="B664" s="237"/>
      <c r="C664" s="238"/>
      <c r="D664" s="239" t="s">
        <v>77</v>
      </c>
      <c r="E664" s="250" t="s">
        <v>1183</v>
      </c>
      <c r="F664" s="250" t="s">
        <v>1184</v>
      </c>
      <c r="G664" s="238"/>
      <c r="H664" s="238"/>
      <c r="I664" s="241"/>
      <c r="J664" s="251">
        <f>BK664</f>
        <v>0</v>
      </c>
      <c r="K664" s="238"/>
      <c r="L664" s="242"/>
      <c r="M664" s="243"/>
      <c r="N664" s="244"/>
      <c r="O664" s="244"/>
      <c r="P664" s="245">
        <f>SUM(P665:P691)</f>
        <v>0</v>
      </c>
      <c r="Q664" s="244"/>
      <c r="R664" s="245">
        <f>SUM(R665:R691)</f>
        <v>0.36309241999999992</v>
      </c>
      <c r="S664" s="244"/>
      <c r="T664" s="246">
        <f>SUM(T665:T691)</f>
        <v>0</v>
      </c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R664" s="247" t="s">
        <v>87</v>
      </c>
      <c r="AT664" s="248" t="s">
        <v>77</v>
      </c>
      <c r="AU664" s="248" t="s">
        <v>85</v>
      </c>
      <c r="AY664" s="247" t="s">
        <v>193</v>
      </c>
      <c r="BK664" s="249">
        <f>SUM(BK665:BK691)</f>
        <v>0</v>
      </c>
    </row>
    <row r="665" s="2" customFormat="1" ht="16.5" customHeight="1">
      <c r="A665" s="41"/>
      <c r="B665" s="42"/>
      <c r="C665" s="252" t="s">
        <v>1185</v>
      </c>
      <c r="D665" s="252" t="s">
        <v>195</v>
      </c>
      <c r="E665" s="253" t="s">
        <v>1186</v>
      </c>
      <c r="F665" s="254" t="s">
        <v>1187</v>
      </c>
      <c r="G665" s="255" t="s">
        <v>198</v>
      </c>
      <c r="H665" s="256">
        <v>43.997999999999998</v>
      </c>
      <c r="I665" s="257"/>
      <c r="J665" s="258">
        <f>ROUND(I665*H665,2)</f>
        <v>0</v>
      </c>
      <c r="K665" s="254" t="s">
        <v>199</v>
      </c>
      <c r="L665" s="44"/>
      <c r="M665" s="259" t="s">
        <v>1</v>
      </c>
      <c r="N665" s="260" t="s">
        <v>43</v>
      </c>
      <c r="O665" s="94"/>
      <c r="P665" s="261">
        <f>O665*H665</f>
        <v>0</v>
      </c>
      <c r="Q665" s="261">
        <v>0</v>
      </c>
      <c r="R665" s="261">
        <f>Q665*H665</f>
        <v>0</v>
      </c>
      <c r="S665" s="261">
        <v>0</v>
      </c>
      <c r="T665" s="262">
        <f>S665*H665</f>
        <v>0</v>
      </c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R665" s="263" t="s">
        <v>284</v>
      </c>
      <c r="AT665" s="263" t="s">
        <v>195</v>
      </c>
      <c r="AU665" s="263" t="s">
        <v>87</v>
      </c>
      <c r="AY665" s="18" t="s">
        <v>193</v>
      </c>
      <c r="BE665" s="154">
        <f>IF(N665="základní",J665,0)</f>
        <v>0</v>
      </c>
      <c r="BF665" s="154">
        <f>IF(N665="snížená",J665,0)</f>
        <v>0</v>
      </c>
      <c r="BG665" s="154">
        <f>IF(N665="zákl. přenesená",J665,0)</f>
        <v>0</v>
      </c>
      <c r="BH665" s="154">
        <f>IF(N665="sníž. přenesená",J665,0)</f>
        <v>0</v>
      </c>
      <c r="BI665" s="154">
        <f>IF(N665="nulová",J665,0)</f>
        <v>0</v>
      </c>
      <c r="BJ665" s="18" t="s">
        <v>85</v>
      </c>
      <c r="BK665" s="154">
        <f>ROUND(I665*H665,2)</f>
        <v>0</v>
      </c>
      <c r="BL665" s="18" t="s">
        <v>284</v>
      </c>
      <c r="BM665" s="263" t="s">
        <v>1188</v>
      </c>
    </row>
    <row r="666" s="14" customFormat="1">
      <c r="A666" s="14"/>
      <c r="B666" s="275"/>
      <c r="C666" s="276"/>
      <c r="D666" s="266" t="s">
        <v>202</v>
      </c>
      <c r="E666" s="277" t="s">
        <v>1</v>
      </c>
      <c r="F666" s="278" t="s">
        <v>579</v>
      </c>
      <c r="G666" s="276"/>
      <c r="H666" s="279">
        <v>43.689999999999998</v>
      </c>
      <c r="I666" s="280"/>
      <c r="J666" s="276"/>
      <c r="K666" s="276"/>
      <c r="L666" s="281"/>
      <c r="M666" s="282"/>
      <c r="N666" s="283"/>
      <c r="O666" s="283"/>
      <c r="P666" s="283"/>
      <c r="Q666" s="283"/>
      <c r="R666" s="283"/>
      <c r="S666" s="283"/>
      <c r="T666" s="28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85" t="s">
        <v>202</v>
      </c>
      <c r="AU666" s="285" t="s">
        <v>87</v>
      </c>
      <c r="AV666" s="14" t="s">
        <v>87</v>
      </c>
      <c r="AW666" s="14" t="s">
        <v>32</v>
      </c>
      <c r="AX666" s="14" t="s">
        <v>78</v>
      </c>
      <c r="AY666" s="285" t="s">
        <v>193</v>
      </c>
    </row>
    <row r="667" s="14" customFormat="1">
      <c r="A667" s="14"/>
      <c r="B667" s="275"/>
      <c r="C667" s="276"/>
      <c r="D667" s="266" t="s">
        <v>202</v>
      </c>
      <c r="E667" s="277" t="s">
        <v>1</v>
      </c>
      <c r="F667" s="278" t="s">
        <v>580</v>
      </c>
      <c r="G667" s="276"/>
      <c r="H667" s="279">
        <v>0.308</v>
      </c>
      <c r="I667" s="280"/>
      <c r="J667" s="276"/>
      <c r="K667" s="276"/>
      <c r="L667" s="281"/>
      <c r="M667" s="282"/>
      <c r="N667" s="283"/>
      <c r="O667" s="283"/>
      <c r="P667" s="283"/>
      <c r="Q667" s="283"/>
      <c r="R667" s="283"/>
      <c r="S667" s="283"/>
      <c r="T667" s="28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85" t="s">
        <v>202</v>
      </c>
      <c r="AU667" s="285" t="s">
        <v>87</v>
      </c>
      <c r="AV667" s="14" t="s">
        <v>87</v>
      </c>
      <c r="AW667" s="14" t="s">
        <v>32</v>
      </c>
      <c r="AX667" s="14" t="s">
        <v>78</v>
      </c>
      <c r="AY667" s="285" t="s">
        <v>193</v>
      </c>
    </row>
    <row r="668" s="15" customFormat="1">
      <c r="A668" s="15"/>
      <c r="B668" s="286"/>
      <c r="C668" s="287"/>
      <c r="D668" s="266" t="s">
        <v>202</v>
      </c>
      <c r="E668" s="288" t="s">
        <v>1</v>
      </c>
      <c r="F668" s="289" t="s">
        <v>214</v>
      </c>
      <c r="G668" s="287"/>
      <c r="H668" s="290">
        <v>43.997999999999998</v>
      </c>
      <c r="I668" s="291"/>
      <c r="J668" s="287"/>
      <c r="K668" s="287"/>
      <c r="L668" s="292"/>
      <c r="M668" s="293"/>
      <c r="N668" s="294"/>
      <c r="O668" s="294"/>
      <c r="P668" s="294"/>
      <c r="Q668" s="294"/>
      <c r="R668" s="294"/>
      <c r="S668" s="294"/>
      <c r="T668" s="29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96" t="s">
        <v>202</v>
      </c>
      <c r="AU668" s="296" t="s">
        <v>87</v>
      </c>
      <c r="AV668" s="15" t="s">
        <v>200</v>
      </c>
      <c r="AW668" s="15" t="s">
        <v>32</v>
      </c>
      <c r="AX668" s="15" t="s">
        <v>85</v>
      </c>
      <c r="AY668" s="296" t="s">
        <v>193</v>
      </c>
    </row>
    <row r="669" s="2" customFormat="1" ht="24.15" customHeight="1">
      <c r="A669" s="41"/>
      <c r="B669" s="42"/>
      <c r="C669" s="252" t="s">
        <v>1189</v>
      </c>
      <c r="D669" s="252" t="s">
        <v>195</v>
      </c>
      <c r="E669" s="253" t="s">
        <v>1190</v>
      </c>
      <c r="F669" s="254" t="s">
        <v>1191</v>
      </c>
      <c r="G669" s="255" t="s">
        <v>198</v>
      </c>
      <c r="H669" s="256">
        <v>43.997999999999998</v>
      </c>
      <c r="I669" s="257"/>
      <c r="J669" s="258">
        <f>ROUND(I669*H669,2)</f>
        <v>0</v>
      </c>
      <c r="K669" s="254" t="s">
        <v>199</v>
      </c>
      <c r="L669" s="44"/>
      <c r="M669" s="259" t="s">
        <v>1</v>
      </c>
      <c r="N669" s="260" t="s">
        <v>43</v>
      </c>
      <c r="O669" s="94"/>
      <c r="P669" s="261">
        <f>O669*H669</f>
        <v>0</v>
      </c>
      <c r="Q669" s="261">
        <v>3.0000000000000001E-05</v>
      </c>
      <c r="R669" s="261">
        <f>Q669*H669</f>
        <v>0.0013199399999999999</v>
      </c>
      <c r="S669" s="261">
        <v>0</v>
      </c>
      <c r="T669" s="262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63" t="s">
        <v>284</v>
      </c>
      <c r="AT669" s="263" t="s">
        <v>195</v>
      </c>
      <c r="AU669" s="263" t="s">
        <v>87</v>
      </c>
      <c r="AY669" s="18" t="s">
        <v>193</v>
      </c>
      <c r="BE669" s="154">
        <f>IF(N669="základní",J669,0)</f>
        <v>0</v>
      </c>
      <c r="BF669" s="154">
        <f>IF(N669="snížená",J669,0)</f>
        <v>0</v>
      </c>
      <c r="BG669" s="154">
        <f>IF(N669="zákl. přenesená",J669,0)</f>
        <v>0</v>
      </c>
      <c r="BH669" s="154">
        <f>IF(N669="sníž. přenesená",J669,0)</f>
        <v>0</v>
      </c>
      <c r="BI669" s="154">
        <f>IF(N669="nulová",J669,0)</f>
        <v>0</v>
      </c>
      <c r="BJ669" s="18" t="s">
        <v>85</v>
      </c>
      <c r="BK669" s="154">
        <f>ROUND(I669*H669,2)</f>
        <v>0</v>
      </c>
      <c r="BL669" s="18" t="s">
        <v>284</v>
      </c>
      <c r="BM669" s="263" t="s">
        <v>1192</v>
      </c>
    </row>
    <row r="670" s="2" customFormat="1" ht="24.15" customHeight="1">
      <c r="A670" s="41"/>
      <c r="B670" s="42"/>
      <c r="C670" s="252" t="s">
        <v>1193</v>
      </c>
      <c r="D670" s="252" t="s">
        <v>195</v>
      </c>
      <c r="E670" s="253" t="s">
        <v>1194</v>
      </c>
      <c r="F670" s="254" t="s">
        <v>1195</v>
      </c>
      <c r="G670" s="255" t="s">
        <v>198</v>
      </c>
      <c r="H670" s="256">
        <v>43.997999999999998</v>
      </c>
      <c r="I670" s="257"/>
      <c r="J670" s="258">
        <f>ROUND(I670*H670,2)</f>
        <v>0</v>
      </c>
      <c r="K670" s="254" t="s">
        <v>199</v>
      </c>
      <c r="L670" s="44"/>
      <c r="M670" s="259" t="s">
        <v>1</v>
      </c>
      <c r="N670" s="260" t="s">
        <v>43</v>
      </c>
      <c r="O670" s="94"/>
      <c r="P670" s="261">
        <f>O670*H670</f>
        <v>0</v>
      </c>
      <c r="Q670" s="261">
        <v>0.00012</v>
      </c>
      <c r="R670" s="261">
        <f>Q670*H670</f>
        <v>0.0052797599999999997</v>
      </c>
      <c r="S670" s="261">
        <v>0</v>
      </c>
      <c r="T670" s="262">
        <f>S670*H670</f>
        <v>0</v>
      </c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R670" s="263" t="s">
        <v>284</v>
      </c>
      <c r="AT670" s="263" t="s">
        <v>195</v>
      </c>
      <c r="AU670" s="263" t="s">
        <v>87</v>
      </c>
      <c r="AY670" s="18" t="s">
        <v>193</v>
      </c>
      <c r="BE670" s="154">
        <f>IF(N670="základní",J670,0)</f>
        <v>0</v>
      </c>
      <c r="BF670" s="154">
        <f>IF(N670="snížená",J670,0)</f>
        <v>0</v>
      </c>
      <c r="BG670" s="154">
        <f>IF(N670="zákl. přenesená",J670,0)</f>
        <v>0</v>
      </c>
      <c r="BH670" s="154">
        <f>IF(N670="sníž. přenesená",J670,0)</f>
        <v>0</v>
      </c>
      <c r="BI670" s="154">
        <f>IF(N670="nulová",J670,0)</f>
        <v>0</v>
      </c>
      <c r="BJ670" s="18" t="s">
        <v>85</v>
      </c>
      <c r="BK670" s="154">
        <f>ROUND(I670*H670,2)</f>
        <v>0</v>
      </c>
      <c r="BL670" s="18" t="s">
        <v>284</v>
      </c>
      <c r="BM670" s="263" t="s">
        <v>1196</v>
      </c>
    </row>
    <row r="671" s="2" customFormat="1" ht="33" customHeight="1">
      <c r="A671" s="41"/>
      <c r="B671" s="42"/>
      <c r="C671" s="252" t="s">
        <v>1197</v>
      </c>
      <c r="D671" s="252" t="s">
        <v>195</v>
      </c>
      <c r="E671" s="253" t="s">
        <v>1198</v>
      </c>
      <c r="F671" s="254" t="s">
        <v>1199</v>
      </c>
      <c r="G671" s="255" t="s">
        <v>198</v>
      </c>
      <c r="H671" s="256">
        <v>43.997999999999998</v>
      </c>
      <c r="I671" s="257"/>
      <c r="J671" s="258">
        <f>ROUND(I671*H671,2)</f>
        <v>0</v>
      </c>
      <c r="K671" s="254" t="s">
        <v>199</v>
      </c>
      <c r="L671" s="44"/>
      <c r="M671" s="259" t="s">
        <v>1</v>
      </c>
      <c r="N671" s="260" t="s">
        <v>43</v>
      </c>
      <c r="O671" s="94"/>
      <c r="P671" s="261">
        <f>O671*H671</f>
        <v>0</v>
      </c>
      <c r="Q671" s="261">
        <v>0.0044999999999999997</v>
      </c>
      <c r="R671" s="261">
        <f>Q671*H671</f>
        <v>0.19799099999999997</v>
      </c>
      <c r="S671" s="261">
        <v>0</v>
      </c>
      <c r="T671" s="262">
        <f>S671*H671</f>
        <v>0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63" t="s">
        <v>284</v>
      </c>
      <c r="AT671" s="263" t="s">
        <v>195</v>
      </c>
      <c r="AU671" s="263" t="s">
        <v>87</v>
      </c>
      <c r="AY671" s="18" t="s">
        <v>193</v>
      </c>
      <c r="BE671" s="154">
        <f>IF(N671="základní",J671,0)</f>
        <v>0</v>
      </c>
      <c r="BF671" s="154">
        <f>IF(N671="snížená",J671,0)</f>
        <v>0</v>
      </c>
      <c r="BG671" s="154">
        <f>IF(N671="zákl. přenesená",J671,0)</f>
        <v>0</v>
      </c>
      <c r="BH671" s="154">
        <f>IF(N671="sníž. přenesená",J671,0)</f>
        <v>0</v>
      </c>
      <c r="BI671" s="154">
        <f>IF(N671="nulová",J671,0)</f>
        <v>0</v>
      </c>
      <c r="BJ671" s="18" t="s">
        <v>85</v>
      </c>
      <c r="BK671" s="154">
        <f>ROUND(I671*H671,2)</f>
        <v>0</v>
      </c>
      <c r="BL671" s="18" t="s">
        <v>284</v>
      </c>
      <c r="BM671" s="263" t="s">
        <v>1200</v>
      </c>
    </row>
    <row r="672" s="2" customFormat="1" ht="16.5" customHeight="1">
      <c r="A672" s="41"/>
      <c r="B672" s="42"/>
      <c r="C672" s="252" t="s">
        <v>1201</v>
      </c>
      <c r="D672" s="252" t="s">
        <v>195</v>
      </c>
      <c r="E672" s="253" t="s">
        <v>1202</v>
      </c>
      <c r="F672" s="254" t="s">
        <v>1203</v>
      </c>
      <c r="G672" s="255" t="s">
        <v>198</v>
      </c>
      <c r="H672" s="256">
        <v>43.997999999999998</v>
      </c>
      <c r="I672" s="257"/>
      <c r="J672" s="258">
        <f>ROUND(I672*H672,2)</f>
        <v>0</v>
      </c>
      <c r="K672" s="254" t="s">
        <v>199</v>
      </c>
      <c r="L672" s="44"/>
      <c r="M672" s="259" t="s">
        <v>1</v>
      </c>
      <c r="N672" s="260" t="s">
        <v>43</v>
      </c>
      <c r="O672" s="94"/>
      <c r="P672" s="261">
        <f>O672*H672</f>
        <v>0</v>
      </c>
      <c r="Q672" s="261">
        <v>0.00029999999999999997</v>
      </c>
      <c r="R672" s="261">
        <f>Q672*H672</f>
        <v>0.013199399999999998</v>
      </c>
      <c r="S672" s="261">
        <v>0</v>
      </c>
      <c r="T672" s="262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63" t="s">
        <v>284</v>
      </c>
      <c r="AT672" s="263" t="s">
        <v>195</v>
      </c>
      <c r="AU672" s="263" t="s">
        <v>87</v>
      </c>
      <c r="AY672" s="18" t="s">
        <v>193</v>
      </c>
      <c r="BE672" s="154">
        <f>IF(N672="základní",J672,0)</f>
        <v>0</v>
      </c>
      <c r="BF672" s="154">
        <f>IF(N672="snížená",J672,0)</f>
        <v>0</v>
      </c>
      <c r="BG672" s="154">
        <f>IF(N672="zákl. přenesená",J672,0)</f>
        <v>0</v>
      </c>
      <c r="BH672" s="154">
        <f>IF(N672="sníž. přenesená",J672,0)</f>
        <v>0</v>
      </c>
      <c r="BI672" s="154">
        <f>IF(N672="nulová",J672,0)</f>
        <v>0</v>
      </c>
      <c r="BJ672" s="18" t="s">
        <v>85</v>
      </c>
      <c r="BK672" s="154">
        <f>ROUND(I672*H672,2)</f>
        <v>0</v>
      </c>
      <c r="BL672" s="18" t="s">
        <v>284</v>
      </c>
      <c r="BM672" s="263" t="s">
        <v>1204</v>
      </c>
    </row>
    <row r="673" s="14" customFormat="1">
      <c r="A673" s="14"/>
      <c r="B673" s="275"/>
      <c r="C673" s="276"/>
      <c r="D673" s="266" t="s">
        <v>202</v>
      </c>
      <c r="E673" s="277" t="s">
        <v>1</v>
      </c>
      <c r="F673" s="278" t="s">
        <v>579</v>
      </c>
      <c r="G673" s="276"/>
      <c r="H673" s="279">
        <v>43.689999999999998</v>
      </c>
      <c r="I673" s="280"/>
      <c r="J673" s="276"/>
      <c r="K673" s="276"/>
      <c r="L673" s="281"/>
      <c r="M673" s="282"/>
      <c r="N673" s="283"/>
      <c r="O673" s="283"/>
      <c r="P673" s="283"/>
      <c r="Q673" s="283"/>
      <c r="R673" s="283"/>
      <c r="S673" s="283"/>
      <c r="T673" s="28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85" t="s">
        <v>202</v>
      </c>
      <c r="AU673" s="285" t="s">
        <v>87</v>
      </c>
      <c r="AV673" s="14" t="s">
        <v>87</v>
      </c>
      <c r="AW673" s="14" t="s">
        <v>32</v>
      </c>
      <c r="AX673" s="14" t="s">
        <v>78</v>
      </c>
      <c r="AY673" s="285" t="s">
        <v>193</v>
      </c>
    </row>
    <row r="674" s="14" customFormat="1">
      <c r="A674" s="14"/>
      <c r="B674" s="275"/>
      <c r="C674" s="276"/>
      <c r="D674" s="266" t="s">
        <v>202</v>
      </c>
      <c r="E674" s="277" t="s">
        <v>1</v>
      </c>
      <c r="F674" s="278" t="s">
        <v>580</v>
      </c>
      <c r="G674" s="276"/>
      <c r="H674" s="279">
        <v>0.308</v>
      </c>
      <c r="I674" s="280"/>
      <c r="J674" s="276"/>
      <c r="K674" s="276"/>
      <c r="L674" s="281"/>
      <c r="M674" s="282"/>
      <c r="N674" s="283"/>
      <c r="O674" s="283"/>
      <c r="P674" s="283"/>
      <c r="Q674" s="283"/>
      <c r="R674" s="283"/>
      <c r="S674" s="283"/>
      <c r="T674" s="28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85" t="s">
        <v>202</v>
      </c>
      <c r="AU674" s="285" t="s">
        <v>87</v>
      </c>
      <c r="AV674" s="14" t="s">
        <v>87</v>
      </c>
      <c r="AW674" s="14" t="s">
        <v>32</v>
      </c>
      <c r="AX674" s="14" t="s">
        <v>78</v>
      </c>
      <c r="AY674" s="285" t="s">
        <v>193</v>
      </c>
    </row>
    <row r="675" s="15" customFormat="1">
      <c r="A675" s="15"/>
      <c r="B675" s="286"/>
      <c r="C675" s="287"/>
      <c r="D675" s="266" t="s">
        <v>202</v>
      </c>
      <c r="E675" s="288" t="s">
        <v>1</v>
      </c>
      <c r="F675" s="289" t="s">
        <v>214</v>
      </c>
      <c r="G675" s="287"/>
      <c r="H675" s="290">
        <v>43.997999999999998</v>
      </c>
      <c r="I675" s="291"/>
      <c r="J675" s="287"/>
      <c r="K675" s="287"/>
      <c r="L675" s="292"/>
      <c r="M675" s="293"/>
      <c r="N675" s="294"/>
      <c r="O675" s="294"/>
      <c r="P675" s="294"/>
      <c r="Q675" s="294"/>
      <c r="R675" s="294"/>
      <c r="S675" s="294"/>
      <c r="T675" s="29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96" t="s">
        <v>202</v>
      </c>
      <c r="AU675" s="296" t="s">
        <v>87</v>
      </c>
      <c r="AV675" s="15" t="s">
        <v>200</v>
      </c>
      <c r="AW675" s="15" t="s">
        <v>32</v>
      </c>
      <c r="AX675" s="15" t="s">
        <v>85</v>
      </c>
      <c r="AY675" s="296" t="s">
        <v>193</v>
      </c>
    </row>
    <row r="676" s="2" customFormat="1" ht="55.5" customHeight="1">
      <c r="A676" s="41"/>
      <c r="B676" s="42"/>
      <c r="C676" s="308" t="s">
        <v>1205</v>
      </c>
      <c r="D676" s="308" t="s">
        <v>354</v>
      </c>
      <c r="E676" s="309" t="s">
        <v>1206</v>
      </c>
      <c r="F676" s="310" t="s">
        <v>1207</v>
      </c>
      <c r="G676" s="311" t="s">
        <v>198</v>
      </c>
      <c r="H676" s="312">
        <v>51.345999999999997</v>
      </c>
      <c r="I676" s="313"/>
      <c r="J676" s="314">
        <f>ROUND(I676*H676,2)</f>
        <v>0</v>
      </c>
      <c r="K676" s="310" t="s">
        <v>199</v>
      </c>
      <c r="L676" s="315"/>
      <c r="M676" s="316" t="s">
        <v>1</v>
      </c>
      <c r="N676" s="317" t="s">
        <v>43</v>
      </c>
      <c r="O676" s="94"/>
      <c r="P676" s="261">
        <f>O676*H676</f>
        <v>0</v>
      </c>
      <c r="Q676" s="261">
        <v>0.0025999999999999999</v>
      </c>
      <c r="R676" s="261">
        <f>Q676*H676</f>
        <v>0.1334996</v>
      </c>
      <c r="S676" s="261">
        <v>0</v>
      </c>
      <c r="T676" s="262">
        <f>S676*H676</f>
        <v>0</v>
      </c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R676" s="263" t="s">
        <v>384</v>
      </c>
      <c r="AT676" s="263" t="s">
        <v>354</v>
      </c>
      <c r="AU676" s="263" t="s">
        <v>87</v>
      </c>
      <c r="AY676" s="18" t="s">
        <v>193</v>
      </c>
      <c r="BE676" s="154">
        <f>IF(N676="základní",J676,0)</f>
        <v>0</v>
      </c>
      <c r="BF676" s="154">
        <f>IF(N676="snížená",J676,0)</f>
        <v>0</v>
      </c>
      <c r="BG676" s="154">
        <f>IF(N676="zákl. přenesená",J676,0)</f>
        <v>0</v>
      </c>
      <c r="BH676" s="154">
        <f>IF(N676="sníž. přenesená",J676,0)</f>
        <v>0</v>
      </c>
      <c r="BI676" s="154">
        <f>IF(N676="nulová",J676,0)</f>
        <v>0</v>
      </c>
      <c r="BJ676" s="18" t="s">
        <v>85</v>
      </c>
      <c r="BK676" s="154">
        <f>ROUND(I676*H676,2)</f>
        <v>0</v>
      </c>
      <c r="BL676" s="18" t="s">
        <v>284</v>
      </c>
      <c r="BM676" s="263" t="s">
        <v>1208</v>
      </c>
    </row>
    <row r="677" s="14" customFormat="1">
      <c r="A677" s="14"/>
      <c r="B677" s="275"/>
      <c r="C677" s="276"/>
      <c r="D677" s="266" t="s">
        <v>202</v>
      </c>
      <c r="E677" s="277" t="s">
        <v>1</v>
      </c>
      <c r="F677" s="278" t="s">
        <v>579</v>
      </c>
      <c r="G677" s="276"/>
      <c r="H677" s="279">
        <v>43.689999999999998</v>
      </c>
      <c r="I677" s="280"/>
      <c r="J677" s="276"/>
      <c r="K677" s="276"/>
      <c r="L677" s="281"/>
      <c r="M677" s="282"/>
      <c r="N677" s="283"/>
      <c r="O677" s="283"/>
      <c r="P677" s="283"/>
      <c r="Q677" s="283"/>
      <c r="R677" s="283"/>
      <c r="S677" s="283"/>
      <c r="T677" s="28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85" t="s">
        <v>202</v>
      </c>
      <c r="AU677" s="285" t="s">
        <v>87</v>
      </c>
      <c r="AV677" s="14" t="s">
        <v>87</v>
      </c>
      <c r="AW677" s="14" t="s">
        <v>32</v>
      </c>
      <c r="AX677" s="14" t="s">
        <v>78</v>
      </c>
      <c r="AY677" s="285" t="s">
        <v>193</v>
      </c>
    </row>
    <row r="678" s="14" customFormat="1">
      <c r="A678" s="14"/>
      <c r="B678" s="275"/>
      <c r="C678" s="276"/>
      <c r="D678" s="266" t="s">
        <v>202</v>
      </c>
      <c r="E678" s="277" t="s">
        <v>1</v>
      </c>
      <c r="F678" s="278" t="s">
        <v>580</v>
      </c>
      <c r="G678" s="276"/>
      <c r="H678" s="279">
        <v>0.308</v>
      </c>
      <c r="I678" s="280"/>
      <c r="J678" s="276"/>
      <c r="K678" s="276"/>
      <c r="L678" s="281"/>
      <c r="M678" s="282"/>
      <c r="N678" s="283"/>
      <c r="O678" s="283"/>
      <c r="P678" s="283"/>
      <c r="Q678" s="283"/>
      <c r="R678" s="283"/>
      <c r="S678" s="283"/>
      <c r="T678" s="28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85" t="s">
        <v>202</v>
      </c>
      <c r="AU678" s="285" t="s">
        <v>87</v>
      </c>
      <c r="AV678" s="14" t="s">
        <v>87</v>
      </c>
      <c r="AW678" s="14" t="s">
        <v>32</v>
      </c>
      <c r="AX678" s="14" t="s">
        <v>78</v>
      </c>
      <c r="AY678" s="285" t="s">
        <v>193</v>
      </c>
    </row>
    <row r="679" s="14" customFormat="1">
      <c r="A679" s="14"/>
      <c r="B679" s="275"/>
      <c r="C679" s="276"/>
      <c r="D679" s="266" t="s">
        <v>202</v>
      </c>
      <c r="E679" s="277" t="s">
        <v>1</v>
      </c>
      <c r="F679" s="278" t="s">
        <v>1209</v>
      </c>
      <c r="G679" s="276"/>
      <c r="H679" s="279">
        <v>2.6800000000000002</v>
      </c>
      <c r="I679" s="280"/>
      <c r="J679" s="276"/>
      <c r="K679" s="276"/>
      <c r="L679" s="281"/>
      <c r="M679" s="282"/>
      <c r="N679" s="283"/>
      <c r="O679" s="283"/>
      <c r="P679" s="283"/>
      <c r="Q679" s="283"/>
      <c r="R679" s="283"/>
      <c r="S679" s="283"/>
      <c r="T679" s="28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85" t="s">
        <v>202</v>
      </c>
      <c r="AU679" s="285" t="s">
        <v>87</v>
      </c>
      <c r="AV679" s="14" t="s">
        <v>87</v>
      </c>
      <c r="AW679" s="14" t="s">
        <v>32</v>
      </c>
      <c r="AX679" s="14" t="s">
        <v>78</v>
      </c>
      <c r="AY679" s="285" t="s">
        <v>193</v>
      </c>
    </row>
    <row r="680" s="15" customFormat="1">
      <c r="A680" s="15"/>
      <c r="B680" s="286"/>
      <c r="C680" s="287"/>
      <c r="D680" s="266" t="s">
        <v>202</v>
      </c>
      <c r="E680" s="288" t="s">
        <v>1</v>
      </c>
      <c r="F680" s="289" t="s">
        <v>214</v>
      </c>
      <c r="G680" s="287"/>
      <c r="H680" s="290">
        <v>46.677999999999997</v>
      </c>
      <c r="I680" s="291"/>
      <c r="J680" s="287"/>
      <c r="K680" s="287"/>
      <c r="L680" s="292"/>
      <c r="M680" s="293"/>
      <c r="N680" s="294"/>
      <c r="O680" s="294"/>
      <c r="P680" s="294"/>
      <c r="Q680" s="294"/>
      <c r="R680" s="294"/>
      <c r="S680" s="294"/>
      <c r="T680" s="29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96" t="s">
        <v>202</v>
      </c>
      <c r="AU680" s="296" t="s">
        <v>87</v>
      </c>
      <c r="AV680" s="15" t="s">
        <v>200</v>
      </c>
      <c r="AW680" s="15" t="s">
        <v>32</v>
      </c>
      <c r="AX680" s="15" t="s">
        <v>85</v>
      </c>
      <c r="AY680" s="296" t="s">
        <v>193</v>
      </c>
    </row>
    <row r="681" s="14" customFormat="1">
      <c r="A681" s="14"/>
      <c r="B681" s="275"/>
      <c r="C681" s="276"/>
      <c r="D681" s="266" t="s">
        <v>202</v>
      </c>
      <c r="E681" s="276"/>
      <c r="F681" s="278" t="s">
        <v>1210</v>
      </c>
      <c r="G681" s="276"/>
      <c r="H681" s="279">
        <v>51.345999999999997</v>
      </c>
      <c r="I681" s="280"/>
      <c r="J681" s="276"/>
      <c r="K681" s="276"/>
      <c r="L681" s="281"/>
      <c r="M681" s="282"/>
      <c r="N681" s="283"/>
      <c r="O681" s="283"/>
      <c r="P681" s="283"/>
      <c r="Q681" s="283"/>
      <c r="R681" s="283"/>
      <c r="S681" s="283"/>
      <c r="T681" s="28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85" t="s">
        <v>202</v>
      </c>
      <c r="AU681" s="285" t="s">
        <v>87</v>
      </c>
      <c r="AV681" s="14" t="s">
        <v>87</v>
      </c>
      <c r="AW681" s="14" t="s">
        <v>4</v>
      </c>
      <c r="AX681" s="14" t="s">
        <v>85</v>
      </c>
      <c r="AY681" s="285" t="s">
        <v>193</v>
      </c>
    </row>
    <row r="682" s="2" customFormat="1" ht="16.5" customHeight="1">
      <c r="A682" s="41"/>
      <c r="B682" s="42"/>
      <c r="C682" s="252" t="s">
        <v>1211</v>
      </c>
      <c r="D682" s="252" t="s">
        <v>195</v>
      </c>
      <c r="E682" s="253" t="s">
        <v>1212</v>
      </c>
      <c r="F682" s="254" t="s">
        <v>1213</v>
      </c>
      <c r="G682" s="255" t="s">
        <v>217</v>
      </c>
      <c r="H682" s="256">
        <v>26.800000000000001</v>
      </c>
      <c r="I682" s="257"/>
      <c r="J682" s="258">
        <f>ROUND(I682*H682,2)</f>
        <v>0</v>
      </c>
      <c r="K682" s="254" t="s">
        <v>199</v>
      </c>
      <c r="L682" s="44"/>
      <c r="M682" s="259" t="s">
        <v>1</v>
      </c>
      <c r="N682" s="260" t="s">
        <v>43</v>
      </c>
      <c r="O682" s="94"/>
      <c r="P682" s="261">
        <f>O682*H682</f>
        <v>0</v>
      </c>
      <c r="Q682" s="261">
        <v>3.0000000000000001E-05</v>
      </c>
      <c r="R682" s="261">
        <f>Q682*H682</f>
        <v>0.00080400000000000003</v>
      </c>
      <c r="S682" s="261">
        <v>0</v>
      </c>
      <c r="T682" s="262">
        <f>S682*H682</f>
        <v>0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63" t="s">
        <v>284</v>
      </c>
      <c r="AT682" s="263" t="s">
        <v>195</v>
      </c>
      <c r="AU682" s="263" t="s">
        <v>87</v>
      </c>
      <c r="AY682" s="18" t="s">
        <v>193</v>
      </c>
      <c r="BE682" s="154">
        <f>IF(N682="základní",J682,0)</f>
        <v>0</v>
      </c>
      <c r="BF682" s="154">
        <f>IF(N682="snížená",J682,0)</f>
        <v>0</v>
      </c>
      <c r="BG682" s="154">
        <f>IF(N682="zákl. přenesená",J682,0)</f>
        <v>0</v>
      </c>
      <c r="BH682" s="154">
        <f>IF(N682="sníž. přenesená",J682,0)</f>
        <v>0</v>
      </c>
      <c r="BI682" s="154">
        <f>IF(N682="nulová",J682,0)</f>
        <v>0</v>
      </c>
      <c r="BJ682" s="18" t="s">
        <v>85</v>
      </c>
      <c r="BK682" s="154">
        <f>ROUND(I682*H682,2)</f>
        <v>0</v>
      </c>
      <c r="BL682" s="18" t="s">
        <v>284</v>
      </c>
      <c r="BM682" s="263" t="s">
        <v>1214</v>
      </c>
    </row>
    <row r="683" s="13" customFormat="1">
      <c r="A683" s="13"/>
      <c r="B683" s="264"/>
      <c r="C683" s="265"/>
      <c r="D683" s="266" t="s">
        <v>202</v>
      </c>
      <c r="E683" s="267" t="s">
        <v>1</v>
      </c>
      <c r="F683" s="268" t="s">
        <v>1215</v>
      </c>
      <c r="G683" s="265"/>
      <c r="H683" s="267" t="s">
        <v>1</v>
      </c>
      <c r="I683" s="269"/>
      <c r="J683" s="265"/>
      <c r="K683" s="265"/>
      <c r="L683" s="270"/>
      <c r="M683" s="271"/>
      <c r="N683" s="272"/>
      <c r="O683" s="272"/>
      <c r="P683" s="272"/>
      <c r="Q683" s="272"/>
      <c r="R683" s="272"/>
      <c r="S683" s="272"/>
      <c r="T683" s="27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74" t="s">
        <v>202</v>
      </c>
      <c r="AU683" s="274" t="s">
        <v>87</v>
      </c>
      <c r="AV683" s="13" t="s">
        <v>85</v>
      </c>
      <c r="AW683" s="13" t="s">
        <v>32</v>
      </c>
      <c r="AX683" s="13" t="s">
        <v>78</v>
      </c>
      <c r="AY683" s="274" t="s">
        <v>193</v>
      </c>
    </row>
    <row r="684" s="14" customFormat="1">
      <c r="A684" s="14"/>
      <c r="B684" s="275"/>
      <c r="C684" s="276"/>
      <c r="D684" s="266" t="s">
        <v>202</v>
      </c>
      <c r="E684" s="277" t="s">
        <v>1</v>
      </c>
      <c r="F684" s="278" t="s">
        <v>594</v>
      </c>
      <c r="G684" s="276"/>
      <c r="H684" s="279">
        <v>26.800000000000001</v>
      </c>
      <c r="I684" s="280"/>
      <c r="J684" s="276"/>
      <c r="K684" s="276"/>
      <c r="L684" s="281"/>
      <c r="M684" s="282"/>
      <c r="N684" s="283"/>
      <c r="O684" s="283"/>
      <c r="P684" s="283"/>
      <c r="Q684" s="283"/>
      <c r="R684" s="283"/>
      <c r="S684" s="283"/>
      <c r="T684" s="28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85" t="s">
        <v>202</v>
      </c>
      <c r="AU684" s="285" t="s">
        <v>87</v>
      </c>
      <c r="AV684" s="14" t="s">
        <v>87</v>
      </c>
      <c r="AW684" s="14" t="s">
        <v>32</v>
      </c>
      <c r="AX684" s="14" t="s">
        <v>85</v>
      </c>
      <c r="AY684" s="285" t="s">
        <v>193</v>
      </c>
    </row>
    <row r="685" s="2" customFormat="1" ht="16.5" customHeight="1">
      <c r="A685" s="41"/>
      <c r="B685" s="42"/>
      <c r="C685" s="308" t="s">
        <v>1216</v>
      </c>
      <c r="D685" s="308" t="s">
        <v>354</v>
      </c>
      <c r="E685" s="309" t="s">
        <v>1217</v>
      </c>
      <c r="F685" s="310" t="s">
        <v>1218</v>
      </c>
      <c r="G685" s="311" t="s">
        <v>217</v>
      </c>
      <c r="H685" s="312">
        <v>28.943999999999999</v>
      </c>
      <c r="I685" s="313"/>
      <c r="J685" s="314">
        <f>ROUND(I685*H685,2)</f>
        <v>0</v>
      </c>
      <c r="K685" s="310" t="s">
        <v>199</v>
      </c>
      <c r="L685" s="315"/>
      <c r="M685" s="316" t="s">
        <v>1</v>
      </c>
      <c r="N685" s="317" t="s">
        <v>43</v>
      </c>
      <c r="O685" s="94"/>
      <c r="P685" s="261">
        <f>O685*H685</f>
        <v>0</v>
      </c>
      <c r="Q685" s="261">
        <v>0.00038000000000000002</v>
      </c>
      <c r="R685" s="261">
        <f>Q685*H685</f>
        <v>0.01099872</v>
      </c>
      <c r="S685" s="261">
        <v>0</v>
      </c>
      <c r="T685" s="262">
        <f>S685*H685</f>
        <v>0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63" t="s">
        <v>384</v>
      </c>
      <c r="AT685" s="263" t="s">
        <v>354</v>
      </c>
      <c r="AU685" s="263" t="s">
        <v>87</v>
      </c>
      <c r="AY685" s="18" t="s">
        <v>193</v>
      </c>
      <c r="BE685" s="154">
        <f>IF(N685="základní",J685,0)</f>
        <v>0</v>
      </c>
      <c r="BF685" s="154">
        <f>IF(N685="snížená",J685,0)</f>
        <v>0</v>
      </c>
      <c r="BG685" s="154">
        <f>IF(N685="zákl. přenesená",J685,0)</f>
        <v>0</v>
      </c>
      <c r="BH685" s="154">
        <f>IF(N685="sníž. přenesená",J685,0)</f>
        <v>0</v>
      </c>
      <c r="BI685" s="154">
        <f>IF(N685="nulová",J685,0)</f>
        <v>0</v>
      </c>
      <c r="BJ685" s="18" t="s">
        <v>85</v>
      </c>
      <c r="BK685" s="154">
        <f>ROUND(I685*H685,2)</f>
        <v>0</v>
      </c>
      <c r="BL685" s="18" t="s">
        <v>284</v>
      </c>
      <c r="BM685" s="263" t="s">
        <v>1219</v>
      </c>
    </row>
    <row r="686" s="13" customFormat="1">
      <c r="A686" s="13"/>
      <c r="B686" s="264"/>
      <c r="C686" s="265"/>
      <c r="D686" s="266" t="s">
        <v>202</v>
      </c>
      <c r="E686" s="267" t="s">
        <v>1</v>
      </c>
      <c r="F686" s="268" t="s">
        <v>1215</v>
      </c>
      <c r="G686" s="265"/>
      <c r="H686" s="267" t="s">
        <v>1</v>
      </c>
      <c r="I686" s="269"/>
      <c r="J686" s="265"/>
      <c r="K686" s="265"/>
      <c r="L686" s="270"/>
      <c r="M686" s="271"/>
      <c r="N686" s="272"/>
      <c r="O686" s="272"/>
      <c r="P686" s="272"/>
      <c r="Q686" s="272"/>
      <c r="R686" s="272"/>
      <c r="S686" s="272"/>
      <c r="T686" s="27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74" t="s">
        <v>202</v>
      </c>
      <c r="AU686" s="274" t="s">
        <v>87</v>
      </c>
      <c r="AV686" s="13" t="s">
        <v>85</v>
      </c>
      <c r="AW686" s="13" t="s">
        <v>32</v>
      </c>
      <c r="AX686" s="13" t="s">
        <v>78</v>
      </c>
      <c r="AY686" s="274" t="s">
        <v>193</v>
      </c>
    </row>
    <row r="687" s="14" customFormat="1">
      <c r="A687" s="14"/>
      <c r="B687" s="275"/>
      <c r="C687" s="276"/>
      <c r="D687" s="266" t="s">
        <v>202</v>
      </c>
      <c r="E687" s="277" t="s">
        <v>1</v>
      </c>
      <c r="F687" s="278" t="s">
        <v>594</v>
      </c>
      <c r="G687" s="276"/>
      <c r="H687" s="279">
        <v>26.800000000000001</v>
      </c>
      <c r="I687" s="280"/>
      <c r="J687" s="276"/>
      <c r="K687" s="276"/>
      <c r="L687" s="281"/>
      <c r="M687" s="282"/>
      <c r="N687" s="283"/>
      <c r="O687" s="283"/>
      <c r="P687" s="283"/>
      <c r="Q687" s="283"/>
      <c r="R687" s="283"/>
      <c r="S687" s="283"/>
      <c r="T687" s="28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85" t="s">
        <v>202</v>
      </c>
      <c r="AU687" s="285" t="s">
        <v>87</v>
      </c>
      <c r="AV687" s="14" t="s">
        <v>87</v>
      </c>
      <c r="AW687" s="14" t="s">
        <v>32</v>
      </c>
      <c r="AX687" s="14" t="s">
        <v>85</v>
      </c>
      <c r="AY687" s="285" t="s">
        <v>193</v>
      </c>
    </row>
    <row r="688" s="14" customFormat="1">
      <c r="A688" s="14"/>
      <c r="B688" s="275"/>
      <c r="C688" s="276"/>
      <c r="D688" s="266" t="s">
        <v>202</v>
      </c>
      <c r="E688" s="276"/>
      <c r="F688" s="278" t="s">
        <v>1220</v>
      </c>
      <c r="G688" s="276"/>
      <c r="H688" s="279">
        <v>28.943999999999999</v>
      </c>
      <c r="I688" s="280"/>
      <c r="J688" s="276"/>
      <c r="K688" s="276"/>
      <c r="L688" s="281"/>
      <c r="M688" s="282"/>
      <c r="N688" s="283"/>
      <c r="O688" s="283"/>
      <c r="P688" s="283"/>
      <c r="Q688" s="283"/>
      <c r="R688" s="283"/>
      <c r="S688" s="283"/>
      <c r="T688" s="28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85" t="s">
        <v>202</v>
      </c>
      <c r="AU688" s="285" t="s">
        <v>87</v>
      </c>
      <c r="AV688" s="14" t="s">
        <v>87</v>
      </c>
      <c r="AW688" s="14" t="s">
        <v>4</v>
      </c>
      <c r="AX688" s="14" t="s">
        <v>85</v>
      </c>
      <c r="AY688" s="285" t="s">
        <v>193</v>
      </c>
    </row>
    <row r="689" s="2" customFormat="1" ht="16.5" customHeight="1">
      <c r="A689" s="41"/>
      <c r="B689" s="42"/>
      <c r="C689" s="252" t="s">
        <v>1221</v>
      </c>
      <c r="D689" s="252" t="s">
        <v>195</v>
      </c>
      <c r="E689" s="253" t="s">
        <v>1222</v>
      </c>
      <c r="F689" s="254" t="s">
        <v>1223</v>
      </c>
      <c r="G689" s="255" t="s">
        <v>217</v>
      </c>
      <c r="H689" s="256">
        <v>26.800000000000001</v>
      </c>
      <c r="I689" s="257"/>
      <c r="J689" s="258">
        <f>ROUND(I689*H689,2)</f>
        <v>0</v>
      </c>
      <c r="K689" s="254" t="s">
        <v>199</v>
      </c>
      <c r="L689" s="44"/>
      <c r="M689" s="259" t="s">
        <v>1</v>
      </c>
      <c r="N689" s="260" t="s">
        <v>43</v>
      </c>
      <c r="O689" s="94"/>
      <c r="P689" s="261">
        <f>O689*H689</f>
        <v>0</v>
      </c>
      <c r="Q689" s="261">
        <v>0</v>
      </c>
      <c r="R689" s="261">
        <f>Q689*H689</f>
        <v>0</v>
      </c>
      <c r="S689" s="261">
        <v>0</v>
      </c>
      <c r="T689" s="262">
        <f>S689*H689</f>
        <v>0</v>
      </c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R689" s="263" t="s">
        <v>284</v>
      </c>
      <c r="AT689" s="263" t="s">
        <v>195</v>
      </c>
      <c r="AU689" s="263" t="s">
        <v>87</v>
      </c>
      <c r="AY689" s="18" t="s">
        <v>193</v>
      </c>
      <c r="BE689" s="154">
        <f>IF(N689="základní",J689,0)</f>
        <v>0</v>
      </c>
      <c r="BF689" s="154">
        <f>IF(N689="snížená",J689,0)</f>
        <v>0</v>
      </c>
      <c r="BG689" s="154">
        <f>IF(N689="zákl. přenesená",J689,0)</f>
        <v>0</v>
      </c>
      <c r="BH689" s="154">
        <f>IF(N689="sníž. přenesená",J689,0)</f>
        <v>0</v>
      </c>
      <c r="BI689" s="154">
        <f>IF(N689="nulová",J689,0)</f>
        <v>0</v>
      </c>
      <c r="BJ689" s="18" t="s">
        <v>85</v>
      </c>
      <c r="BK689" s="154">
        <f>ROUND(I689*H689,2)</f>
        <v>0</v>
      </c>
      <c r="BL689" s="18" t="s">
        <v>284</v>
      </c>
      <c r="BM689" s="263" t="s">
        <v>1224</v>
      </c>
    </row>
    <row r="690" s="2" customFormat="1" ht="24.15" customHeight="1">
      <c r="A690" s="41"/>
      <c r="B690" s="42"/>
      <c r="C690" s="252" t="s">
        <v>1225</v>
      </c>
      <c r="D690" s="252" t="s">
        <v>195</v>
      </c>
      <c r="E690" s="253" t="s">
        <v>1226</v>
      </c>
      <c r="F690" s="254" t="s">
        <v>1227</v>
      </c>
      <c r="G690" s="255" t="s">
        <v>198</v>
      </c>
      <c r="H690" s="256">
        <v>43.997999999999998</v>
      </c>
      <c r="I690" s="257"/>
      <c r="J690" s="258">
        <f>ROUND(I690*H690,2)</f>
        <v>0</v>
      </c>
      <c r="K690" s="254" t="s">
        <v>199</v>
      </c>
      <c r="L690" s="44"/>
      <c r="M690" s="259" t="s">
        <v>1</v>
      </c>
      <c r="N690" s="260" t="s">
        <v>43</v>
      </c>
      <c r="O690" s="94"/>
      <c r="P690" s="261">
        <f>O690*H690</f>
        <v>0</v>
      </c>
      <c r="Q690" s="261">
        <v>0</v>
      </c>
      <c r="R690" s="261">
        <f>Q690*H690</f>
        <v>0</v>
      </c>
      <c r="S690" s="261">
        <v>0</v>
      </c>
      <c r="T690" s="262">
        <f>S690*H690</f>
        <v>0</v>
      </c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R690" s="263" t="s">
        <v>284</v>
      </c>
      <c r="AT690" s="263" t="s">
        <v>195</v>
      </c>
      <c r="AU690" s="263" t="s">
        <v>87</v>
      </c>
      <c r="AY690" s="18" t="s">
        <v>193</v>
      </c>
      <c r="BE690" s="154">
        <f>IF(N690="základní",J690,0)</f>
        <v>0</v>
      </c>
      <c r="BF690" s="154">
        <f>IF(N690="snížená",J690,0)</f>
        <v>0</v>
      </c>
      <c r="BG690" s="154">
        <f>IF(N690="zákl. přenesená",J690,0)</f>
        <v>0</v>
      </c>
      <c r="BH690" s="154">
        <f>IF(N690="sníž. přenesená",J690,0)</f>
        <v>0</v>
      </c>
      <c r="BI690" s="154">
        <f>IF(N690="nulová",J690,0)</f>
        <v>0</v>
      </c>
      <c r="BJ690" s="18" t="s">
        <v>85</v>
      </c>
      <c r="BK690" s="154">
        <f>ROUND(I690*H690,2)</f>
        <v>0</v>
      </c>
      <c r="BL690" s="18" t="s">
        <v>284</v>
      </c>
      <c r="BM690" s="263" t="s">
        <v>1228</v>
      </c>
    </row>
    <row r="691" s="2" customFormat="1" ht="24.15" customHeight="1">
      <c r="A691" s="41"/>
      <c r="B691" s="42"/>
      <c r="C691" s="252" t="s">
        <v>1229</v>
      </c>
      <c r="D691" s="252" t="s">
        <v>195</v>
      </c>
      <c r="E691" s="253" t="s">
        <v>1230</v>
      </c>
      <c r="F691" s="254" t="s">
        <v>1231</v>
      </c>
      <c r="G691" s="255" t="s">
        <v>250</v>
      </c>
      <c r="H691" s="256">
        <v>0.36299999999999999</v>
      </c>
      <c r="I691" s="257"/>
      <c r="J691" s="258">
        <f>ROUND(I691*H691,2)</f>
        <v>0</v>
      </c>
      <c r="K691" s="254" t="s">
        <v>199</v>
      </c>
      <c r="L691" s="44"/>
      <c r="M691" s="259" t="s">
        <v>1</v>
      </c>
      <c r="N691" s="260" t="s">
        <v>43</v>
      </c>
      <c r="O691" s="94"/>
      <c r="P691" s="261">
        <f>O691*H691</f>
        <v>0</v>
      </c>
      <c r="Q691" s="261">
        <v>0</v>
      </c>
      <c r="R691" s="261">
        <f>Q691*H691</f>
        <v>0</v>
      </c>
      <c r="S691" s="261">
        <v>0</v>
      </c>
      <c r="T691" s="262">
        <f>S691*H691</f>
        <v>0</v>
      </c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R691" s="263" t="s">
        <v>284</v>
      </c>
      <c r="AT691" s="263" t="s">
        <v>195</v>
      </c>
      <c r="AU691" s="263" t="s">
        <v>87</v>
      </c>
      <c r="AY691" s="18" t="s">
        <v>193</v>
      </c>
      <c r="BE691" s="154">
        <f>IF(N691="základní",J691,0)</f>
        <v>0</v>
      </c>
      <c r="BF691" s="154">
        <f>IF(N691="snížená",J691,0)</f>
        <v>0</v>
      </c>
      <c r="BG691" s="154">
        <f>IF(N691="zákl. přenesená",J691,0)</f>
        <v>0</v>
      </c>
      <c r="BH691" s="154">
        <f>IF(N691="sníž. přenesená",J691,0)</f>
        <v>0</v>
      </c>
      <c r="BI691" s="154">
        <f>IF(N691="nulová",J691,0)</f>
        <v>0</v>
      </c>
      <c r="BJ691" s="18" t="s">
        <v>85</v>
      </c>
      <c r="BK691" s="154">
        <f>ROUND(I691*H691,2)</f>
        <v>0</v>
      </c>
      <c r="BL691" s="18" t="s">
        <v>284</v>
      </c>
      <c r="BM691" s="263" t="s">
        <v>1232</v>
      </c>
    </row>
    <row r="692" s="12" customFormat="1" ht="22.8" customHeight="1">
      <c r="A692" s="12"/>
      <c r="B692" s="237"/>
      <c r="C692" s="238"/>
      <c r="D692" s="239" t="s">
        <v>77</v>
      </c>
      <c r="E692" s="250" t="s">
        <v>1233</v>
      </c>
      <c r="F692" s="250" t="s">
        <v>1234</v>
      </c>
      <c r="G692" s="238"/>
      <c r="H692" s="238"/>
      <c r="I692" s="241"/>
      <c r="J692" s="251">
        <f>BK692</f>
        <v>0</v>
      </c>
      <c r="K692" s="238"/>
      <c r="L692" s="242"/>
      <c r="M692" s="243"/>
      <c r="N692" s="244"/>
      <c r="O692" s="244"/>
      <c r="P692" s="245">
        <f>SUM(P693:P710)</f>
        <v>0</v>
      </c>
      <c r="Q692" s="244"/>
      <c r="R692" s="245">
        <f>SUM(R693:R710)</f>
        <v>5.9943885699999999</v>
      </c>
      <c r="S692" s="244"/>
      <c r="T692" s="246">
        <f>SUM(T693:T710)</f>
        <v>0</v>
      </c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R692" s="247" t="s">
        <v>87</v>
      </c>
      <c r="AT692" s="248" t="s">
        <v>77</v>
      </c>
      <c r="AU692" s="248" t="s">
        <v>85</v>
      </c>
      <c r="AY692" s="247" t="s">
        <v>193</v>
      </c>
      <c r="BK692" s="249">
        <f>SUM(BK693:BK710)</f>
        <v>0</v>
      </c>
    </row>
    <row r="693" s="2" customFormat="1" ht="16.5" customHeight="1">
      <c r="A693" s="41"/>
      <c r="B693" s="42"/>
      <c r="C693" s="252" t="s">
        <v>1235</v>
      </c>
      <c r="D693" s="252" t="s">
        <v>195</v>
      </c>
      <c r="E693" s="253" t="s">
        <v>1236</v>
      </c>
      <c r="F693" s="254" t="s">
        <v>1237</v>
      </c>
      <c r="G693" s="255" t="s">
        <v>198</v>
      </c>
      <c r="H693" s="256">
        <v>1.96</v>
      </c>
      <c r="I693" s="257"/>
      <c r="J693" s="258">
        <f>ROUND(I693*H693,2)</f>
        <v>0</v>
      </c>
      <c r="K693" s="254" t="s">
        <v>199</v>
      </c>
      <c r="L693" s="44"/>
      <c r="M693" s="259" t="s">
        <v>1</v>
      </c>
      <c r="N693" s="260" t="s">
        <v>43</v>
      </c>
      <c r="O693" s="94"/>
      <c r="P693" s="261">
        <f>O693*H693</f>
        <v>0</v>
      </c>
      <c r="Q693" s="261">
        <v>0</v>
      </c>
      <c r="R693" s="261">
        <f>Q693*H693</f>
        <v>0</v>
      </c>
      <c r="S693" s="261">
        <v>0</v>
      </c>
      <c r="T693" s="262">
        <f>S693*H693</f>
        <v>0</v>
      </c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R693" s="263" t="s">
        <v>284</v>
      </c>
      <c r="AT693" s="263" t="s">
        <v>195</v>
      </c>
      <c r="AU693" s="263" t="s">
        <v>87</v>
      </c>
      <c r="AY693" s="18" t="s">
        <v>193</v>
      </c>
      <c r="BE693" s="154">
        <f>IF(N693="základní",J693,0)</f>
        <v>0</v>
      </c>
      <c r="BF693" s="154">
        <f>IF(N693="snížená",J693,0)</f>
        <v>0</v>
      </c>
      <c r="BG693" s="154">
        <f>IF(N693="zákl. přenesená",J693,0)</f>
        <v>0</v>
      </c>
      <c r="BH693" s="154">
        <f>IF(N693="sníž. přenesená",J693,0)</f>
        <v>0</v>
      </c>
      <c r="BI693" s="154">
        <f>IF(N693="nulová",J693,0)</f>
        <v>0</v>
      </c>
      <c r="BJ693" s="18" t="s">
        <v>85</v>
      </c>
      <c r="BK693" s="154">
        <f>ROUND(I693*H693,2)</f>
        <v>0</v>
      </c>
      <c r="BL693" s="18" t="s">
        <v>284</v>
      </c>
      <c r="BM693" s="263" t="s">
        <v>1238</v>
      </c>
    </row>
    <row r="694" s="14" customFormat="1">
      <c r="A694" s="14"/>
      <c r="B694" s="275"/>
      <c r="C694" s="276"/>
      <c r="D694" s="266" t="s">
        <v>202</v>
      </c>
      <c r="E694" s="277" t="s">
        <v>1</v>
      </c>
      <c r="F694" s="278" t="s">
        <v>1239</v>
      </c>
      <c r="G694" s="276"/>
      <c r="H694" s="279">
        <v>1.96</v>
      </c>
      <c r="I694" s="280"/>
      <c r="J694" s="276"/>
      <c r="K694" s="276"/>
      <c r="L694" s="281"/>
      <c r="M694" s="282"/>
      <c r="N694" s="283"/>
      <c r="O694" s="283"/>
      <c r="P694" s="283"/>
      <c r="Q694" s="283"/>
      <c r="R694" s="283"/>
      <c r="S694" s="283"/>
      <c r="T694" s="28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85" t="s">
        <v>202</v>
      </c>
      <c r="AU694" s="285" t="s">
        <v>87</v>
      </c>
      <c r="AV694" s="14" t="s">
        <v>87</v>
      </c>
      <c r="AW694" s="14" t="s">
        <v>32</v>
      </c>
      <c r="AX694" s="14" t="s">
        <v>85</v>
      </c>
      <c r="AY694" s="285" t="s">
        <v>193</v>
      </c>
    </row>
    <row r="695" s="2" customFormat="1" ht="16.5" customHeight="1">
      <c r="A695" s="41"/>
      <c r="B695" s="42"/>
      <c r="C695" s="252" t="s">
        <v>1240</v>
      </c>
      <c r="D695" s="252" t="s">
        <v>195</v>
      </c>
      <c r="E695" s="253" t="s">
        <v>1241</v>
      </c>
      <c r="F695" s="254" t="s">
        <v>1242</v>
      </c>
      <c r="G695" s="255" t="s">
        <v>198</v>
      </c>
      <c r="H695" s="256">
        <v>1.96</v>
      </c>
      <c r="I695" s="257"/>
      <c r="J695" s="258">
        <f>ROUND(I695*H695,2)</f>
        <v>0</v>
      </c>
      <c r="K695" s="254" t="s">
        <v>199</v>
      </c>
      <c r="L695" s="44"/>
      <c r="M695" s="259" t="s">
        <v>1</v>
      </c>
      <c r="N695" s="260" t="s">
        <v>43</v>
      </c>
      <c r="O695" s="94"/>
      <c r="P695" s="261">
        <f>O695*H695</f>
        <v>0</v>
      </c>
      <c r="Q695" s="261">
        <v>0.00029999999999999997</v>
      </c>
      <c r="R695" s="261">
        <f>Q695*H695</f>
        <v>0.00058799999999999998</v>
      </c>
      <c r="S695" s="261">
        <v>0</v>
      </c>
      <c r="T695" s="262">
        <f>S695*H695</f>
        <v>0</v>
      </c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R695" s="263" t="s">
        <v>284</v>
      </c>
      <c r="AT695" s="263" t="s">
        <v>195</v>
      </c>
      <c r="AU695" s="263" t="s">
        <v>87</v>
      </c>
      <c r="AY695" s="18" t="s">
        <v>193</v>
      </c>
      <c r="BE695" s="154">
        <f>IF(N695="základní",J695,0)</f>
        <v>0</v>
      </c>
      <c r="BF695" s="154">
        <f>IF(N695="snížená",J695,0)</f>
        <v>0</v>
      </c>
      <c r="BG695" s="154">
        <f>IF(N695="zákl. přenesená",J695,0)</f>
        <v>0</v>
      </c>
      <c r="BH695" s="154">
        <f>IF(N695="sníž. přenesená",J695,0)</f>
        <v>0</v>
      </c>
      <c r="BI695" s="154">
        <f>IF(N695="nulová",J695,0)</f>
        <v>0</v>
      </c>
      <c r="BJ695" s="18" t="s">
        <v>85</v>
      </c>
      <c r="BK695" s="154">
        <f>ROUND(I695*H695,2)</f>
        <v>0</v>
      </c>
      <c r="BL695" s="18" t="s">
        <v>284</v>
      </c>
      <c r="BM695" s="263" t="s">
        <v>1243</v>
      </c>
    </row>
    <row r="696" s="2" customFormat="1" ht="16.5" customHeight="1">
      <c r="A696" s="41"/>
      <c r="B696" s="42"/>
      <c r="C696" s="252" t="s">
        <v>1244</v>
      </c>
      <c r="D696" s="252" t="s">
        <v>195</v>
      </c>
      <c r="E696" s="253" t="s">
        <v>1245</v>
      </c>
      <c r="F696" s="254" t="s">
        <v>1246</v>
      </c>
      <c r="G696" s="255" t="s">
        <v>198</v>
      </c>
      <c r="H696" s="256">
        <v>1.96</v>
      </c>
      <c r="I696" s="257"/>
      <c r="J696" s="258">
        <f>ROUND(I696*H696,2)</f>
        <v>0</v>
      </c>
      <c r="K696" s="254" t="s">
        <v>199</v>
      </c>
      <c r="L696" s="44"/>
      <c r="M696" s="259" t="s">
        <v>1</v>
      </c>
      <c r="N696" s="260" t="s">
        <v>43</v>
      </c>
      <c r="O696" s="94"/>
      <c r="P696" s="261">
        <f>O696*H696</f>
        <v>0</v>
      </c>
      <c r="Q696" s="261">
        <v>0.0044999999999999997</v>
      </c>
      <c r="R696" s="261">
        <f>Q696*H696</f>
        <v>0.0088199999999999997</v>
      </c>
      <c r="S696" s="261">
        <v>0</v>
      </c>
      <c r="T696" s="262">
        <f>S696*H696</f>
        <v>0</v>
      </c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R696" s="263" t="s">
        <v>284</v>
      </c>
      <c r="AT696" s="263" t="s">
        <v>195</v>
      </c>
      <c r="AU696" s="263" t="s">
        <v>87</v>
      </c>
      <c r="AY696" s="18" t="s">
        <v>193</v>
      </c>
      <c r="BE696" s="154">
        <f>IF(N696="základní",J696,0)</f>
        <v>0</v>
      </c>
      <c r="BF696" s="154">
        <f>IF(N696="snížená",J696,0)</f>
        <v>0</v>
      </c>
      <c r="BG696" s="154">
        <f>IF(N696="zákl. přenesená",J696,0)</f>
        <v>0</v>
      </c>
      <c r="BH696" s="154">
        <f>IF(N696="sníž. přenesená",J696,0)</f>
        <v>0</v>
      </c>
      <c r="BI696" s="154">
        <f>IF(N696="nulová",J696,0)</f>
        <v>0</v>
      </c>
      <c r="BJ696" s="18" t="s">
        <v>85</v>
      </c>
      <c r="BK696" s="154">
        <f>ROUND(I696*H696,2)</f>
        <v>0</v>
      </c>
      <c r="BL696" s="18" t="s">
        <v>284</v>
      </c>
      <c r="BM696" s="263" t="s">
        <v>1247</v>
      </c>
    </row>
    <row r="697" s="2" customFormat="1" ht="33" customHeight="1">
      <c r="A697" s="41"/>
      <c r="B697" s="42"/>
      <c r="C697" s="252" t="s">
        <v>1248</v>
      </c>
      <c r="D697" s="252" t="s">
        <v>195</v>
      </c>
      <c r="E697" s="253" t="s">
        <v>1249</v>
      </c>
      <c r="F697" s="254" t="s">
        <v>1250</v>
      </c>
      <c r="G697" s="255" t="s">
        <v>198</v>
      </c>
      <c r="H697" s="256">
        <v>1.96</v>
      </c>
      <c r="I697" s="257"/>
      <c r="J697" s="258">
        <f>ROUND(I697*H697,2)</f>
        <v>0</v>
      </c>
      <c r="K697" s="254" t="s">
        <v>199</v>
      </c>
      <c r="L697" s="44"/>
      <c r="M697" s="259" t="s">
        <v>1</v>
      </c>
      <c r="N697" s="260" t="s">
        <v>43</v>
      </c>
      <c r="O697" s="94"/>
      <c r="P697" s="261">
        <f>O697*H697</f>
        <v>0</v>
      </c>
      <c r="Q697" s="261">
        <v>0.0060000000000000001</v>
      </c>
      <c r="R697" s="261">
        <f>Q697*H697</f>
        <v>0.01176</v>
      </c>
      <c r="S697" s="261">
        <v>0</v>
      </c>
      <c r="T697" s="262">
        <f>S697*H697</f>
        <v>0</v>
      </c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R697" s="263" t="s">
        <v>284</v>
      </c>
      <c r="AT697" s="263" t="s">
        <v>195</v>
      </c>
      <c r="AU697" s="263" t="s">
        <v>87</v>
      </c>
      <c r="AY697" s="18" t="s">
        <v>193</v>
      </c>
      <c r="BE697" s="154">
        <f>IF(N697="základní",J697,0)</f>
        <v>0</v>
      </c>
      <c r="BF697" s="154">
        <f>IF(N697="snížená",J697,0)</f>
        <v>0</v>
      </c>
      <c r="BG697" s="154">
        <f>IF(N697="zákl. přenesená",J697,0)</f>
        <v>0</v>
      </c>
      <c r="BH697" s="154">
        <f>IF(N697="sníž. přenesená",J697,0)</f>
        <v>0</v>
      </c>
      <c r="BI697" s="154">
        <f>IF(N697="nulová",J697,0)</f>
        <v>0</v>
      </c>
      <c r="BJ697" s="18" t="s">
        <v>85</v>
      </c>
      <c r="BK697" s="154">
        <f>ROUND(I697*H697,2)</f>
        <v>0</v>
      </c>
      <c r="BL697" s="18" t="s">
        <v>284</v>
      </c>
      <c r="BM697" s="263" t="s">
        <v>1251</v>
      </c>
    </row>
    <row r="698" s="2" customFormat="1" ht="16.5" customHeight="1">
      <c r="A698" s="41"/>
      <c r="B698" s="42"/>
      <c r="C698" s="308" t="s">
        <v>1252</v>
      </c>
      <c r="D698" s="308" t="s">
        <v>354</v>
      </c>
      <c r="E698" s="309" t="s">
        <v>1253</v>
      </c>
      <c r="F698" s="310" t="s">
        <v>1254</v>
      </c>
      <c r="G698" s="311" t="s">
        <v>198</v>
      </c>
      <c r="H698" s="312">
        <v>2.254</v>
      </c>
      <c r="I698" s="313"/>
      <c r="J698" s="314">
        <f>ROUND(I698*H698,2)</f>
        <v>0</v>
      </c>
      <c r="K698" s="310" t="s">
        <v>199</v>
      </c>
      <c r="L698" s="315"/>
      <c r="M698" s="316" t="s">
        <v>1</v>
      </c>
      <c r="N698" s="317" t="s">
        <v>43</v>
      </c>
      <c r="O698" s="94"/>
      <c r="P698" s="261">
        <f>O698*H698</f>
        <v>0</v>
      </c>
      <c r="Q698" s="261">
        <v>0.0118</v>
      </c>
      <c r="R698" s="261">
        <f>Q698*H698</f>
        <v>0.026597199999999998</v>
      </c>
      <c r="S698" s="261">
        <v>0</v>
      </c>
      <c r="T698" s="262">
        <f>S698*H698</f>
        <v>0</v>
      </c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R698" s="263" t="s">
        <v>384</v>
      </c>
      <c r="AT698" s="263" t="s">
        <v>354</v>
      </c>
      <c r="AU698" s="263" t="s">
        <v>87</v>
      </c>
      <c r="AY698" s="18" t="s">
        <v>193</v>
      </c>
      <c r="BE698" s="154">
        <f>IF(N698="základní",J698,0)</f>
        <v>0</v>
      </c>
      <c r="BF698" s="154">
        <f>IF(N698="snížená",J698,0)</f>
        <v>0</v>
      </c>
      <c r="BG698" s="154">
        <f>IF(N698="zákl. přenesená",J698,0)</f>
        <v>0</v>
      </c>
      <c r="BH698" s="154">
        <f>IF(N698="sníž. přenesená",J698,0)</f>
        <v>0</v>
      </c>
      <c r="BI698" s="154">
        <f>IF(N698="nulová",J698,0)</f>
        <v>0</v>
      </c>
      <c r="BJ698" s="18" t="s">
        <v>85</v>
      </c>
      <c r="BK698" s="154">
        <f>ROUND(I698*H698,2)</f>
        <v>0</v>
      </c>
      <c r="BL698" s="18" t="s">
        <v>284</v>
      </c>
      <c r="BM698" s="263" t="s">
        <v>1255</v>
      </c>
    </row>
    <row r="699" s="14" customFormat="1">
      <c r="A699" s="14"/>
      <c r="B699" s="275"/>
      <c r="C699" s="276"/>
      <c r="D699" s="266" t="s">
        <v>202</v>
      </c>
      <c r="E699" s="276"/>
      <c r="F699" s="278" t="s">
        <v>1256</v>
      </c>
      <c r="G699" s="276"/>
      <c r="H699" s="279">
        <v>2.254</v>
      </c>
      <c r="I699" s="280"/>
      <c r="J699" s="276"/>
      <c r="K699" s="276"/>
      <c r="L699" s="281"/>
      <c r="M699" s="282"/>
      <c r="N699" s="283"/>
      <c r="O699" s="283"/>
      <c r="P699" s="283"/>
      <c r="Q699" s="283"/>
      <c r="R699" s="283"/>
      <c r="S699" s="283"/>
      <c r="T699" s="28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85" t="s">
        <v>202</v>
      </c>
      <c r="AU699" s="285" t="s">
        <v>87</v>
      </c>
      <c r="AV699" s="14" t="s">
        <v>87</v>
      </c>
      <c r="AW699" s="14" t="s">
        <v>4</v>
      </c>
      <c r="AX699" s="14" t="s">
        <v>85</v>
      </c>
      <c r="AY699" s="285" t="s">
        <v>193</v>
      </c>
    </row>
    <row r="700" s="2" customFormat="1" ht="21.75" customHeight="1">
      <c r="A700" s="41"/>
      <c r="B700" s="42"/>
      <c r="C700" s="252" t="s">
        <v>1257</v>
      </c>
      <c r="D700" s="252" t="s">
        <v>195</v>
      </c>
      <c r="E700" s="253" t="s">
        <v>1258</v>
      </c>
      <c r="F700" s="254" t="s">
        <v>1259</v>
      </c>
      <c r="G700" s="255" t="s">
        <v>217</v>
      </c>
      <c r="H700" s="256">
        <v>4.2000000000000002</v>
      </c>
      <c r="I700" s="257"/>
      <c r="J700" s="258">
        <f>ROUND(I700*H700,2)</f>
        <v>0</v>
      </c>
      <c r="K700" s="254" t="s">
        <v>199</v>
      </c>
      <c r="L700" s="44"/>
      <c r="M700" s="259" t="s">
        <v>1</v>
      </c>
      <c r="N700" s="260" t="s">
        <v>43</v>
      </c>
      <c r="O700" s="94"/>
      <c r="P700" s="261">
        <f>O700*H700</f>
        <v>0</v>
      </c>
      <c r="Q700" s="261">
        <v>0.00055000000000000003</v>
      </c>
      <c r="R700" s="261">
        <f>Q700*H700</f>
        <v>0.0023100000000000004</v>
      </c>
      <c r="S700" s="261">
        <v>0</v>
      </c>
      <c r="T700" s="262">
        <f>S700*H700</f>
        <v>0</v>
      </c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R700" s="263" t="s">
        <v>284</v>
      </c>
      <c r="AT700" s="263" t="s">
        <v>195</v>
      </c>
      <c r="AU700" s="263" t="s">
        <v>87</v>
      </c>
      <c r="AY700" s="18" t="s">
        <v>193</v>
      </c>
      <c r="BE700" s="154">
        <f>IF(N700="základní",J700,0)</f>
        <v>0</v>
      </c>
      <c r="BF700" s="154">
        <f>IF(N700="snížená",J700,0)</f>
        <v>0</v>
      </c>
      <c r="BG700" s="154">
        <f>IF(N700="zákl. přenesená",J700,0)</f>
        <v>0</v>
      </c>
      <c r="BH700" s="154">
        <f>IF(N700="sníž. přenesená",J700,0)</f>
        <v>0</v>
      </c>
      <c r="BI700" s="154">
        <f>IF(N700="nulová",J700,0)</f>
        <v>0</v>
      </c>
      <c r="BJ700" s="18" t="s">
        <v>85</v>
      </c>
      <c r="BK700" s="154">
        <f>ROUND(I700*H700,2)</f>
        <v>0</v>
      </c>
      <c r="BL700" s="18" t="s">
        <v>284</v>
      </c>
      <c r="BM700" s="263" t="s">
        <v>1260</v>
      </c>
    </row>
    <row r="701" s="14" customFormat="1">
      <c r="A701" s="14"/>
      <c r="B701" s="275"/>
      <c r="C701" s="276"/>
      <c r="D701" s="266" t="s">
        <v>202</v>
      </c>
      <c r="E701" s="277" t="s">
        <v>1</v>
      </c>
      <c r="F701" s="278" t="s">
        <v>1261</v>
      </c>
      <c r="G701" s="276"/>
      <c r="H701" s="279">
        <v>4.2000000000000002</v>
      </c>
      <c r="I701" s="280"/>
      <c r="J701" s="276"/>
      <c r="K701" s="276"/>
      <c r="L701" s="281"/>
      <c r="M701" s="282"/>
      <c r="N701" s="283"/>
      <c r="O701" s="283"/>
      <c r="P701" s="283"/>
      <c r="Q701" s="283"/>
      <c r="R701" s="283"/>
      <c r="S701" s="283"/>
      <c r="T701" s="28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85" t="s">
        <v>202</v>
      </c>
      <c r="AU701" s="285" t="s">
        <v>87</v>
      </c>
      <c r="AV701" s="14" t="s">
        <v>87</v>
      </c>
      <c r="AW701" s="14" t="s">
        <v>32</v>
      </c>
      <c r="AX701" s="14" t="s">
        <v>85</v>
      </c>
      <c r="AY701" s="285" t="s">
        <v>193</v>
      </c>
    </row>
    <row r="702" s="2" customFormat="1" ht="37.8" customHeight="1">
      <c r="A702" s="41"/>
      <c r="B702" s="42"/>
      <c r="C702" s="252" t="s">
        <v>1262</v>
      </c>
      <c r="D702" s="252" t="s">
        <v>195</v>
      </c>
      <c r="E702" s="253" t="s">
        <v>1263</v>
      </c>
      <c r="F702" s="254" t="s">
        <v>1264</v>
      </c>
      <c r="G702" s="255" t="s">
        <v>198</v>
      </c>
      <c r="H702" s="256">
        <v>110.666</v>
      </c>
      <c r="I702" s="257"/>
      <c r="J702" s="258">
        <f>ROUND(I702*H702,2)</f>
        <v>0</v>
      </c>
      <c r="K702" s="254" t="s">
        <v>199</v>
      </c>
      <c r="L702" s="44"/>
      <c r="M702" s="259" t="s">
        <v>1</v>
      </c>
      <c r="N702" s="260" t="s">
        <v>43</v>
      </c>
      <c r="O702" s="94"/>
      <c r="P702" s="261">
        <f>O702*H702</f>
        <v>0</v>
      </c>
      <c r="Q702" s="261">
        <v>0.0050499999999999998</v>
      </c>
      <c r="R702" s="261">
        <f>Q702*H702</f>
        <v>0.55886329999999995</v>
      </c>
      <c r="S702" s="261">
        <v>0</v>
      </c>
      <c r="T702" s="262">
        <f>S702*H702</f>
        <v>0</v>
      </c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R702" s="263" t="s">
        <v>284</v>
      </c>
      <c r="AT702" s="263" t="s">
        <v>195</v>
      </c>
      <c r="AU702" s="263" t="s">
        <v>87</v>
      </c>
      <c r="AY702" s="18" t="s">
        <v>193</v>
      </c>
      <c r="BE702" s="154">
        <f>IF(N702="základní",J702,0)</f>
        <v>0</v>
      </c>
      <c r="BF702" s="154">
        <f>IF(N702="snížená",J702,0)</f>
        <v>0</v>
      </c>
      <c r="BG702" s="154">
        <f>IF(N702="zákl. přenesená",J702,0)</f>
        <v>0</v>
      </c>
      <c r="BH702" s="154">
        <f>IF(N702="sníž. přenesená",J702,0)</f>
        <v>0</v>
      </c>
      <c r="BI702" s="154">
        <f>IF(N702="nulová",J702,0)</f>
        <v>0</v>
      </c>
      <c r="BJ702" s="18" t="s">
        <v>85</v>
      </c>
      <c r="BK702" s="154">
        <f>ROUND(I702*H702,2)</f>
        <v>0</v>
      </c>
      <c r="BL702" s="18" t="s">
        <v>284</v>
      </c>
      <c r="BM702" s="263" t="s">
        <v>1265</v>
      </c>
    </row>
    <row r="703" s="13" customFormat="1">
      <c r="A703" s="13"/>
      <c r="B703" s="264"/>
      <c r="C703" s="265"/>
      <c r="D703" s="266" t="s">
        <v>202</v>
      </c>
      <c r="E703" s="267" t="s">
        <v>1</v>
      </c>
      <c r="F703" s="268" t="s">
        <v>548</v>
      </c>
      <c r="G703" s="265"/>
      <c r="H703" s="267" t="s">
        <v>1</v>
      </c>
      <c r="I703" s="269"/>
      <c r="J703" s="265"/>
      <c r="K703" s="265"/>
      <c r="L703" s="270"/>
      <c r="M703" s="271"/>
      <c r="N703" s="272"/>
      <c r="O703" s="272"/>
      <c r="P703" s="272"/>
      <c r="Q703" s="272"/>
      <c r="R703" s="272"/>
      <c r="S703" s="272"/>
      <c r="T703" s="27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74" t="s">
        <v>202</v>
      </c>
      <c r="AU703" s="274" t="s">
        <v>87</v>
      </c>
      <c r="AV703" s="13" t="s">
        <v>85</v>
      </c>
      <c r="AW703" s="13" t="s">
        <v>32</v>
      </c>
      <c r="AX703" s="13" t="s">
        <v>78</v>
      </c>
      <c r="AY703" s="274" t="s">
        <v>193</v>
      </c>
    </row>
    <row r="704" s="14" customFormat="1">
      <c r="A704" s="14"/>
      <c r="B704" s="275"/>
      <c r="C704" s="276"/>
      <c r="D704" s="266" t="s">
        <v>202</v>
      </c>
      <c r="E704" s="277" t="s">
        <v>1</v>
      </c>
      <c r="F704" s="278" t="s">
        <v>554</v>
      </c>
      <c r="G704" s="276"/>
      <c r="H704" s="279">
        <v>125.336</v>
      </c>
      <c r="I704" s="280"/>
      <c r="J704" s="276"/>
      <c r="K704" s="276"/>
      <c r="L704" s="281"/>
      <c r="M704" s="282"/>
      <c r="N704" s="283"/>
      <c r="O704" s="283"/>
      <c r="P704" s="283"/>
      <c r="Q704" s="283"/>
      <c r="R704" s="283"/>
      <c r="S704" s="283"/>
      <c r="T704" s="28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85" t="s">
        <v>202</v>
      </c>
      <c r="AU704" s="285" t="s">
        <v>87</v>
      </c>
      <c r="AV704" s="14" t="s">
        <v>87</v>
      </c>
      <c r="AW704" s="14" t="s">
        <v>32</v>
      </c>
      <c r="AX704" s="14" t="s">
        <v>78</v>
      </c>
      <c r="AY704" s="285" t="s">
        <v>193</v>
      </c>
    </row>
    <row r="705" s="14" customFormat="1">
      <c r="A705" s="14"/>
      <c r="B705" s="275"/>
      <c r="C705" s="276"/>
      <c r="D705" s="266" t="s">
        <v>202</v>
      </c>
      <c r="E705" s="277" t="s">
        <v>1</v>
      </c>
      <c r="F705" s="278" t="s">
        <v>507</v>
      </c>
      <c r="G705" s="276"/>
      <c r="H705" s="279">
        <v>-17.010000000000002</v>
      </c>
      <c r="I705" s="280"/>
      <c r="J705" s="276"/>
      <c r="K705" s="276"/>
      <c r="L705" s="281"/>
      <c r="M705" s="282"/>
      <c r="N705" s="283"/>
      <c r="O705" s="283"/>
      <c r="P705" s="283"/>
      <c r="Q705" s="283"/>
      <c r="R705" s="283"/>
      <c r="S705" s="283"/>
      <c r="T705" s="28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85" t="s">
        <v>202</v>
      </c>
      <c r="AU705" s="285" t="s">
        <v>87</v>
      </c>
      <c r="AV705" s="14" t="s">
        <v>87</v>
      </c>
      <c r="AW705" s="14" t="s">
        <v>32</v>
      </c>
      <c r="AX705" s="14" t="s">
        <v>78</v>
      </c>
      <c r="AY705" s="285" t="s">
        <v>193</v>
      </c>
    </row>
    <row r="706" s="14" customFormat="1">
      <c r="A706" s="14"/>
      <c r="B706" s="275"/>
      <c r="C706" s="276"/>
      <c r="D706" s="266" t="s">
        <v>202</v>
      </c>
      <c r="E706" s="277" t="s">
        <v>1</v>
      </c>
      <c r="F706" s="278" t="s">
        <v>1266</v>
      </c>
      <c r="G706" s="276"/>
      <c r="H706" s="279">
        <v>2.3399999999999999</v>
      </c>
      <c r="I706" s="280"/>
      <c r="J706" s="276"/>
      <c r="K706" s="276"/>
      <c r="L706" s="281"/>
      <c r="M706" s="282"/>
      <c r="N706" s="283"/>
      <c r="O706" s="283"/>
      <c r="P706" s="283"/>
      <c r="Q706" s="283"/>
      <c r="R706" s="283"/>
      <c r="S706" s="283"/>
      <c r="T706" s="28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85" t="s">
        <v>202</v>
      </c>
      <c r="AU706" s="285" t="s">
        <v>87</v>
      </c>
      <c r="AV706" s="14" t="s">
        <v>87</v>
      </c>
      <c r="AW706" s="14" t="s">
        <v>32</v>
      </c>
      <c r="AX706" s="14" t="s">
        <v>78</v>
      </c>
      <c r="AY706" s="285" t="s">
        <v>193</v>
      </c>
    </row>
    <row r="707" s="15" customFormat="1">
      <c r="A707" s="15"/>
      <c r="B707" s="286"/>
      <c r="C707" s="287"/>
      <c r="D707" s="266" t="s">
        <v>202</v>
      </c>
      <c r="E707" s="288" t="s">
        <v>1</v>
      </c>
      <c r="F707" s="289" t="s">
        <v>214</v>
      </c>
      <c r="G707" s="287"/>
      <c r="H707" s="290">
        <v>110.666</v>
      </c>
      <c r="I707" s="291"/>
      <c r="J707" s="287"/>
      <c r="K707" s="287"/>
      <c r="L707" s="292"/>
      <c r="M707" s="293"/>
      <c r="N707" s="294"/>
      <c r="O707" s="294"/>
      <c r="P707" s="294"/>
      <c r="Q707" s="294"/>
      <c r="R707" s="294"/>
      <c r="S707" s="294"/>
      <c r="T707" s="29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96" t="s">
        <v>202</v>
      </c>
      <c r="AU707" s="296" t="s">
        <v>87</v>
      </c>
      <c r="AV707" s="15" t="s">
        <v>200</v>
      </c>
      <c r="AW707" s="15" t="s">
        <v>32</v>
      </c>
      <c r="AX707" s="15" t="s">
        <v>85</v>
      </c>
      <c r="AY707" s="296" t="s">
        <v>193</v>
      </c>
    </row>
    <row r="708" s="2" customFormat="1" ht="21.75" customHeight="1">
      <c r="A708" s="41"/>
      <c r="B708" s="42"/>
      <c r="C708" s="308" t="s">
        <v>1267</v>
      </c>
      <c r="D708" s="308" t="s">
        <v>354</v>
      </c>
      <c r="E708" s="309" t="s">
        <v>1268</v>
      </c>
      <c r="F708" s="310" t="s">
        <v>1269</v>
      </c>
      <c r="G708" s="311" t="s">
        <v>465</v>
      </c>
      <c r="H708" s="312">
        <v>6994.0910000000003</v>
      </c>
      <c r="I708" s="313"/>
      <c r="J708" s="314">
        <f>ROUND(I708*H708,2)</f>
        <v>0</v>
      </c>
      <c r="K708" s="310" t="s">
        <v>199</v>
      </c>
      <c r="L708" s="315"/>
      <c r="M708" s="316" t="s">
        <v>1</v>
      </c>
      <c r="N708" s="317" t="s">
        <v>43</v>
      </c>
      <c r="O708" s="94"/>
      <c r="P708" s="261">
        <f>O708*H708</f>
        <v>0</v>
      </c>
      <c r="Q708" s="261">
        <v>0.00076999999999999996</v>
      </c>
      <c r="R708" s="261">
        <f>Q708*H708</f>
        <v>5.3854500700000001</v>
      </c>
      <c r="S708" s="261">
        <v>0</v>
      </c>
      <c r="T708" s="262">
        <f>S708*H708</f>
        <v>0</v>
      </c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R708" s="263" t="s">
        <v>384</v>
      </c>
      <c r="AT708" s="263" t="s">
        <v>354</v>
      </c>
      <c r="AU708" s="263" t="s">
        <v>87</v>
      </c>
      <c r="AY708" s="18" t="s">
        <v>193</v>
      </c>
      <c r="BE708" s="154">
        <f>IF(N708="základní",J708,0)</f>
        <v>0</v>
      </c>
      <c r="BF708" s="154">
        <f>IF(N708="snížená",J708,0)</f>
        <v>0</v>
      </c>
      <c r="BG708" s="154">
        <f>IF(N708="zákl. přenesená",J708,0)</f>
        <v>0</v>
      </c>
      <c r="BH708" s="154">
        <f>IF(N708="sníž. přenesená",J708,0)</f>
        <v>0</v>
      </c>
      <c r="BI708" s="154">
        <f>IF(N708="nulová",J708,0)</f>
        <v>0</v>
      </c>
      <c r="BJ708" s="18" t="s">
        <v>85</v>
      </c>
      <c r="BK708" s="154">
        <f>ROUND(I708*H708,2)</f>
        <v>0</v>
      </c>
      <c r="BL708" s="18" t="s">
        <v>284</v>
      </c>
      <c r="BM708" s="263" t="s">
        <v>1270</v>
      </c>
    </row>
    <row r="709" s="14" customFormat="1">
      <c r="A709" s="14"/>
      <c r="B709" s="275"/>
      <c r="C709" s="276"/>
      <c r="D709" s="266" t="s">
        <v>202</v>
      </c>
      <c r="E709" s="276"/>
      <c r="F709" s="278" t="s">
        <v>1271</v>
      </c>
      <c r="G709" s="276"/>
      <c r="H709" s="279">
        <v>6994.0910000000003</v>
      </c>
      <c r="I709" s="280"/>
      <c r="J709" s="276"/>
      <c r="K709" s="276"/>
      <c r="L709" s="281"/>
      <c r="M709" s="282"/>
      <c r="N709" s="283"/>
      <c r="O709" s="283"/>
      <c r="P709" s="283"/>
      <c r="Q709" s="283"/>
      <c r="R709" s="283"/>
      <c r="S709" s="283"/>
      <c r="T709" s="28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85" t="s">
        <v>202</v>
      </c>
      <c r="AU709" s="285" t="s">
        <v>87</v>
      </c>
      <c r="AV709" s="14" t="s">
        <v>87</v>
      </c>
      <c r="AW709" s="14" t="s">
        <v>4</v>
      </c>
      <c r="AX709" s="14" t="s">
        <v>85</v>
      </c>
      <c r="AY709" s="285" t="s">
        <v>193</v>
      </c>
    </row>
    <row r="710" s="2" customFormat="1" ht="24.15" customHeight="1">
      <c r="A710" s="41"/>
      <c r="B710" s="42"/>
      <c r="C710" s="252" t="s">
        <v>1272</v>
      </c>
      <c r="D710" s="252" t="s">
        <v>195</v>
      </c>
      <c r="E710" s="253" t="s">
        <v>1273</v>
      </c>
      <c r="F710" s="254" t="s">
        <v>1274</v>
      </c>
      <c r="G710" s="255" t="s">
        <v>250</v>
      </c>
      <c r="H710" s="256">
        <v>5.9939999999999998</v>
      </c>
      <c r="I710" s="257"/>
      <c r="J710" s="258">
        <f>ROUND(I710*H710,2)</f>
        <v>0</v>
      </c>
      <c r="K710" s="254" t="s">
        <v>199</v>
      </c>
      <c r="L710" s="44"/>
      <c r="M710" s="259" t="s">
        <v>1</v>
      </c>
      <c r="N710" s="260" t="s">
        <v>43</v>
      </c>
      <c r="O710" s="94"/>
      <c r="P710" s="261">
        <f>O710*H710</f>
        <v>0</v>
      </c>
      <c r="Q710" s="261">
        <v>0</v>
      </c>
      <c r="R710" s="261">
        <f>Q710*H710</f>
        <v>0</v>
      </c>
      <c r="S710" s="261">
        <v>0</v>
      </c>
      <c r="T710" s="262">
        <f>S710*H710</f>
        <v>0</v>
      </c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R710" s="263" t="s">
        <v>284</v>
      </c>
      <c r="AT710" s="263" t="s">
        <v>195</v>
      </c>
      <c r="AU710" s="263" t="s">
        <v>87</v>
      </c>
      <c r="AY710" s="18" t="s">
        <v>193</v>
      </c>
      <c r="BE710" s="154">
        <f>IF(N710="základní",J710,0)</f>
        <v>0</v>
      </c>
      <c r="BF710" s="154">
        <f>IF(N710="snížená",J710,0)</f>
        <v>0</v>
      </c>
      <c r="BG710" s="154">
        <f>IF(N710="zákl. přenesená",J710,0)</f>
        <v>0</v>
      </c>
      <c r="BH710" s="154">
        <f>IF(N710="sníž. přenesená",J710,0)</f>
        <v>0</v>
      </c>
      <c r="BI710" s="154">
        <f>IF(N710="nulová",J710,0)</f>
        <v>0</v>
      </c>
      <c r="BJ710" s="18" t="s">
        <v>85</v>
      </c>
      <c r="BK710" s="154">
        <f>ROUND(I710*H710,2)</f>
        <v>0</v>
      </c>
      <c r="BL710" s="18" t="s">
        <v>284</v>
      </c>
      <c r="BM710" s="263" t="s">
        <v>1275</v>
      </c>
    </row>
    <row r="711" s="12" customFormat="1" ht="22.8" customHeight="1">
      <c r="A711" s="12"/>
      <c r="B711" s="237"/>
      <c r="C711" s="238"/>
      <c r="D711" s="239" t="s">
        <v>77</v>
      </c>
      <c r="E711" s="250" t="s">
        <v>1276</v>
      </c>
      <c r="F711" s="250" t="s">
        <v>1277</v>
      </c>
      <c r="G711" s="238"/>
      <c r="H711" s="238"/>
      <c r="I711" s="241"/>
      <c r="J711" s="251">
        <f>BK711</f>
        <v>0</v>
      </c>
      <c r="K711" s="238"/>
      <c r="L711" s="242"/>
      <c r="M711" s="243"/>
      <c r="N711" s="244"/>
      <c r="O711" s="244"/>
      <c r="P711" s="245">
        <f>SUM(P712:P725)</f>
        <v>0</v>
      </c>
      <c r="Q711" s="244"/>
      <c r="R711" s="245">
        <f>SUM(R712:R725)</f>
        <v>0.026508800000000002</v>
      </c>
      <c r="S711" s="244"/>
      <c r="T711" s="246">
        <f>SUM(T712:T725)</f>
        <v>0</v>
      </c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R711" s="247" t="s">
        <v>87</v>
      </c>
      <c r="AT711" s="248" t="s">
        <v>77</v>
      </c>
      <c r="AU711" s="248" t="s">
        <v>85</v>
      </c>
      <c r="AY711" s="247" t="s">
        <v>193</v>
      </c>
      <c r="BK711" s="249">
        <f>SUM(BK712:BK725)</f>
        <v>0</v>
      </c>
    </row>
    <row r="712" s="2" customFormat="1" ht="24.15" customHeight="1">
      <c r="A712" s="41"/>
      <c r="B712" s="42"/>
      <c r="C712" s="252" t="s">
        <v>1278</v>
      </c>
      <c r="D712" s="252" t="s">
        <v>195</v>
      </c>
      <c r="E712" s="253" t="s">
        <v>1279</v>
      </c>
      <c r="F712" s="254" t="s">
        <v>1280</v>
      </c>
      <c r="G712" s="255" t="s">
        <v>198</v>
      </c>
      <c r="H712" s="256">
        <v>165.68000000000001</v>
      </c>
      <c r="I712" s="257"/>
      <c r="J712" s="258">
        <f>ROUND(I712*H712,2)</f>
        <v>0</v>
      </c>
      <c r="K712" s="254" t="s">
        <v>199</v>
      </c>
      <c r="L712" s="44"/>
      <c r="M712" s="259" t="s">
        <v>1</v>
      </c>
      <c r="N712" s="260" t="s">
        <v>43</v>
      </c>
      <c r="O712" s="94"/>
      <c r="P712" s="261">
        <f>O712*H712</f>
        <v>0</v>
      </c>
      <c r="Q712" s="261">
        <v>0</v>
      </c>
      <c r="R712" s="261">
        <f>Q712*H712</f>
        <v>0</v>
      </c>
      <c r="S712" s="261">
        <v>0</v>
      </c>
      <c r="T712" s="262">
        <f>S712*H712</f>
        <v>0</v>
      </c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R712" s="263" t="s">
        <v>284</v>
      </c>
      <c r="AT712" s="263" t="s">
        <v>195</v>
      </c>
      <c r="AU712" s="263" t="s">
        <v>87</v>
      </c>
      <c r="AY712" s="18" t="s">
        <v>193</v>
      </c>
      <c r="BE712" s="154">
        <f>IF(N712="základní",J712,0)</f>
        <v>0</v>
      </c>
      <c r="BF712" s="154">
        <f>IF(N712="snížená",J712,0)</f>
        <v>0</v>
      </c>
      <c r="BG712" s="154">
        <f>IF(N712="zákl. přenesená",J712,0)</f>
        <v>0</v>
      </c>
      <c r="BH712" s="154">
        <f>IF(N712="sníž. přenesená",J712,0)</f>
        <v>0</v>
      </c>
      <c r="BI712" s="154">
        <f>IF(N712="nulová",J712,0)</f>
        <v>0</v>
      </c>
      <c r="BJ712" s="18" t="s">
        <v>85</v>
      </c>
      <c r="BK712" s="154">
        <f>ROUND(I712*H712,2)</f>
        <v>0</v>
      </c>
      <c r="BL712" s="18" t="s">
        <v>284</v>
      </c>
      <c r="BM712" s="263" t="s">
        <v>1281</v>
      </c>
    </row>
    <row r="713" s="14" customFormat="1">
      <c r="A713" s="14"/>
      <c r="B713" s="275"/>
      <c r="C713" s="276"/>
      <c r="D713" s="266" t="s">
        <v>202</v>
      </c>
      <c r="E713" s="277" t="s">
        <v>1</v>
      </c>
      <c r="F713" s="278" t="s">
        <v>1282</v>
      </c>
      <c r="G713" s="276"/>
      <c r="H713" s="279">
        <v>112.18000000000001</v>
      </c>
      <c r="I713" s="280"/>
      <c r="J713" s="276"/>
      <c r="K713" s="276"/>
      <c r="L713" s="281"/>
      <c r="M713" s="282"/>
      <c r="N713" s="283"/>
      <c r="O713" s="283"/>
      <c r="P713" s="283"/>
      <c r="Q713" s="283"/>
      <c r="R713" s="283"/>
      <c r="S713" s="283"/>
      <c r="T713" s="28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85" t="s">
        <v>202</v>
      </c>
      <c r="AU713" s="285" t="s">
        <v>87</v>
      </c>
      <c r="AV713" s="14" t="s">
        <v>87</v>
      </c>
      <c r="AW713" s="14" t="s">
        <v>32</v>
      </c>
      <c r="AX713" s="14" t="s">
        <v>78</v>
      </c>
      <c r="AY713" s="285" t="s">
        <v>193</v>
      </c>
    </row>
    <row r="714" s="14" customFormat="1">
      <c r="A714" s="14"/>
      <c r="B714" s="275"/>
      <c r="C714" s="276"/>
      <c r="D714" s="266" t="s">
        <v>202</v>
      </c>
      <c r="E714" s="277" t="s">
        <v>1</v>
      </c>
      <c r="F714" s="278" t="s">
        <v>1283</v>
      </c>
      <c r="G714" s="276"/>
      <c r="H714" s="279">
        <v>-5.2999999999999998</v>
      </c>
      <c r="I714" s="280"/>
      <c r="J714" s="276"/>
      <c r="K714" s="276"/>
      <c r="L714" s="281"/>
      <c r="M714" s="282"/>
      <c r="N714" s="283"/>
      <c r="O714" s="283"/>
      <c r="P714" s="283"/>
      <c r="Q714" s="283"/>
      <c r="R714" s="283"/>
      <c r="S714" s="283"/>
      <c r="T714" s="28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85" t="s">
        <v>202</v>
      </c>
      <c r="AU714" s="285" t="s">
        <v>87</v>
      </c>
      <c r="AV714" s="14" t="s">
        <v>87</v>
      </c>
      <c r="AW714" s="14" t="s">
        <v>32</v>
      </c>
      <c r="AX714" s="14" t="s">
        <v>78</v>
      </c>
      <c r="AY714" s="285" t="s">
        <v>193</v>
      </c>
    </row>
    <row r="715" s="16" customFormat="1">
      <c r="A715" s="16"/>
      <c r="B715" s="297"/>
      <c r="C715" s="298"/>
      <c r="D715" s="266" t="s">
        <v>202</v>
      </c>
      <c r="E715" s="299" t="s">
        <v>1</v>
      </c>
      <c r="F715" s="300" t="s">
        <v>230</v>
      </c>
      <c r="G715" s="298"/>
      <c r="H715" s="301">
        <v>106.88</v>
      </c>
      <c r="I715" s="302"/>
      <c r="J715" s="298"/>
      <c r="K715" s="298"/>
      <c r="L715" s="303"/>
      <c r="M715" s="304"/>
      <c r="N715" s="305"/>
      <c r="O715" s="305"/>
      <c r="P715" s="305"/>
      <c r="Q715" s="305"/>
      <c r="R715" s="305"/>
      <c r="S715" s="305"/>
      <c r="T715" s="30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T715" s="307" t="s">
        <v>202</v>
      </c>
      <c r="AU715" s="307" t="s">
        <v>87</v>
      </c>
      <c r="AV715" s="16" t="s">
        <v>209</v>
      </c>
      <c r="AW715" s="16" t="s">
        <v>32</v>
      </c>
      <c r="AX715" s="16" t="s">
        <v>78</v>
      </c>
      <c r="AY715" s="307" t="s">
        <v>193</v>
      </c>
    </row>
    <row r="716" s="14" customFormat="1">
      <c r="A716" s="14"/>
      <c r="B716" s="275"/>
      <c r="C716" s="276"/>
      <c r="D716" s="266" t="s">
        <v>202</v>
      </c>
      <c r="E716" s="277" t="s">
        <v>1</v>
      </c>
      <c r="F716" s="278" t="s">
        <v>1284</v>
      </c>
      <c r="G716" s="276"/>
      <c r="H716" s="279">
        <v>58.799999999999997</v>
      </c>
      <c r="I716" s="280"/>
      <c r="J716" s="276"/>
      <c r="K716" s="276"/>
      <c r="L716" s="281"/>
      <c r="M716" s="282"/>
      <c r="N716" s="283"/>
      <c r="O716" s="283"/>
      <c r="P716" s="283"/>
      <c r="Q716" s="283"/>
      <c r="R716" s="283"/>
      <c r="S716" s="283"/>
      <c r="T716" s="28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85" t="s">
        <v>202</v>
      </c>
      <c r="AU716" s="285" t="s">
        <v>87</v>
      </c>
      <c r="AV716" s="14" t="s">
        <v>87</v>
      </c>
      <c r="AW716" s="14" t="s">
        <v>32</v>
      </c>
      <c r="AX716" s="14" t="s">
        <v>78</v>
      </c>
      <c r="AY716" s="285" t="s">
        <v>193</v>
      </c>
    </row>
    <row r="717" s="16" customFormat="1">
      <c r="A717" s="16"/>
      <c r="B717" s="297"/>
      <c r="C717" s="298"/>
      <c r="D717" s="266" t="s">
        <v>202</v>
      </c>
      <c r="E717" s="299" t="s">
        <v>1</v>
      </c>
      <c r="F717" s="300" t="s">
        <v>230</v>
      </c>
      <c r="G717" s="298"/>
      <c r="H717" s="301">
        <v>58.799999999999997</v>
      </c>
      <c r="I717" s="302"/>
      <c r="J717" s="298"/>
      <c r="K717" s="298"/>
      <c r="L717" s="303"/>
      <c r="M717" s="304"/>
      <c r="N717" s="305"/>
      <c r="O717" s="305"/>
      <c r="P717" s="305"/>
      <c r="Q717" s="305"/>
      <c r="R717" s="305"/>
      <c r="S717" s="305"/>
      <c r="T717" s="30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T717" s="307" t="s">
        <v>202</v>
      </c>
      <c r="AU717" s="307" t="s">
        <v>87</v>
      </c>
      <c r="AV717" s="16" t="s">
        <v>209</v>
      </c>
      <c r="AW717" s="16" t="s">
        <v>32</v>
      </c>
      <c r="AX717" s="16" t="s">
        <v>78</v>
      </c>
      <c r="AY717" s="307" t="s">
        <v>193</v>
      </c>
    </row>
    <row r="718" s="15" customFormat="1">
      <c r="A718" s="15"/>
      <c r="B718" s="286"/>
      <c r="C718" s="287"/>
      <c r="D718" s="266" t="s">
        <v>202</v>
      </c>
      <c r="E718" s="288" t="s">
        <v>1</v>
      </c>
      <c r="F718" s="289" t="s">
        <v>214</v>
      </c>
      <c r="G718" s="287"/>
      <c r="H718" s="290">
        <v>165.68000000000001</v>
      </c>
      <c r="I718" s="291"/>
      <c r="J718" s="287"/>
      <c r="K718" s="287"/>
      <c r="L718" s="292"/>
      <c r="M718" s="293"/>
      <c r="N718" s="294"/>
      <c r="O718" s="294"/>
      <c r="P718" s="294"/>
      <c r="Q718" s="294"/>
      <c r="R718" s="294"/>
      <c r="S718" s="294"/>
      <c r="T718" s="29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96" t="s">
        <v>202</v>
      </c>
      <c r="AU718" s="296" t="s">
        <v>87</v>
      </c>
      <c r="AV718" s="15" t="s">
        <v>200</v>
      </c>
      <c r="AW718" s="15" t="s">
        <v>32</v>
      </c>
      <c r="AX718" s="15" t="s">
        <v>85</v>
      </c>
      <c r="AY718" s="296" t="s">
        <v>193</v>
      </c>
    </row>
    <row r="719" s="2" customFormat="1" ht="24.15" customHeight="1">
      <c r="A719" s="41"/>
      <c r="B719" s="42"/>
      <c r="C719" s="252" t="s">
        <v>1285</v>
      </c>
      <c r="D719" s="252" t="s">
        <v>195</v>
      </c>
      <c r="E719" s="253" t="s">
        <v>1286</v>
      </c>
      <c r="F719" s="254" t="s">
        <v>1287</v>
      </c>
      <c r="G719" s="255" t="s">
        <v>198</v>
      </c>
      <c r="H719" s="256">
        <v>331.36000000000001</v>
      </c>
      <c r="I719" s="257"/>
      <c r="J719" s="258">
        <f>ROUND(I719*H719,2)</f>
        <v>0</v>
      </c>
      <c r="K719" s="254" t="s">
        <v>199</v>
      </c>
      <c r="L719" s="44"/>
      <c r="M719" s="259" t="s">
        <v>1</v>
      </c>
      <c r="N719" s="260" t="s">
        <v>43</v>
      </c>
      <c r="O719" s="94"/>
      <c r="P719" s="261">
        <f>O719*H719</f>
        <v>0</v>
      </c>
      <c r="Q719" s="261">
        <v>8.0000000000000007E-05</v>
      </c>
      <c r="R719" s="261">
        <f>Q719*H719</f>
        <v>0.026508800000000002</v>
      </c>
      <c r="S719" s="261">
        <v>0</v>
      </c>
      <c r="T719" s="262">
        <f>S719*H719</f>
        <v>0</v>
      </c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R719" s="263" t="s">
        <v>284</v>
      </c>
      <c r="AT719" s="263" t="s">
        <v>195</v>
      </c>
      <c r="AU719" s="263" t="s">
        <v>87</v>
      </c>
      <c r="AY719" s="18" t="s">
        <v>193</v>
      </c>
      <c r="BE719" s="154">
        <f>IF(N719="základní",J719,0)</f>
        <v>0</v>
      </c>
      <c r="BF719" s="154">
        <f>IF(N719="snížená",J719,0)</f>
        <v>0</v>
      </c>
      <c r="BG719" s="154">
        <f>IF(N719="zákl. přenesená",J719,0)</f>
        <v>0</v>
      </c>
      <c r="BH719" s="154">
        <f>IF(N719="sníž. přenesená",J719,0)</f>
        <v>0</v>
      </c>
      <c r="BI719" s="154">
        <f>IF(N719="nulová",J719,0)</f>
        <v>0</v>
      </c>
      <c r="BJ719" s="18" t="s">
        <v>85</v>
      </c>
      <c r="BK719" s="154">
        <f>ROUND(I719*H719,2)</f>
        <v>0</v>
      </c>
      <c r="BL719" s="18" t="s">
        <v>284</v>
      </c>
      <c r="BM719" s="263" t="s">
        <v>1288</v>
      </c>
    </row>
    <row r="720" s="14" customFormat="1">
      <c r="A720" s="14"/>
      <c r="B720" s="275"/>
      <c r="C720" s="276"/>
      <c r="D720" s="266" t="s">
        <v>202</v>
      </c>
      <c r="E720" s="277" t="s">
        <v>1</v>
      </c>
      <c r="F720" s="278" t="s">
        <v>1289</v>
      </c>
      <c r="G720" s="276"/>
      <c r="H720" s="279">
        <v>224.36000000000001</v>
      </c>
      <c r="I720" s="280"/>
      <c r="J720" s="276"/>
      <c r="K720" s="276"/>
      <c r="L720" s="281"/>
      <c r="M720" s="282"/>
      <c r="N720" s="283"/>
      <c r="O720" s="283"/>
      <c r="P720" s="283"/>
      <c r="Q720" s="283"/>
      <c r="R720" s="283"/>
      <c r="S720" s="283"/>
      <c r="T720" s="28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85" t="s">
        <v>202</v>
      </c>
      <c r="AU720" s="285" t="s">
        <v>87</v>
      </c>
      <c r="AV720" s="14" t="s">
        <v>87</v>
      </c>
      <c r="AW720" s="14" t="s">
        <v>32</v>
      </c>
      <c r="AX720" s="14" t="s">
        <v>78</v>
      </c>
      <c r="AY720" s="285" t="s">
        <v>193</v>
      </c>
    </row>
    <row r="721" s="14" customFormat="1">
      <c r="A721" s="14"/>
      <c r="B721" s="275"/>
      <c r="C721" s="276"/>
      <c r="D721" s="266" t="s">
        <v>202</v>
      </c>
      <c r="E721" s="277" t="s">
        <v>1</v>
      </c>
      <c r="F721" s="278" t="s">
        <v>1290</v>
      </c>
      <c r="G721" s="276"/>
      <c r="H721" s="279">
        <v>-10.6</v>
      </c>
      <c r="I721" s="280"/>
      <c r="J721" s="276"/>
      <c r="K721" s="276"/>
      <c r="L721" s="281"/>
      <c r="M721" s="282"/>
      <c r="N721" s="283"/>
      <c r="O721" s="283"/>
      <c r="P721" s="283"/>
      <c r="Q721" s="283"/>
      <c r="R721" s="283"/>
      <c r="S721" s="283"/>
      <c r="T721" s="28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85" t="s">
        <v>202</v>
      </c>
      <c r="AU721" s="285" t="s">
        <v>87</v>
      </c>
      <c r="AV721" s="14" t="s">
        <v>87</v>
      </c>
      <c r="AW721" s="14" t="s">
        <v>32</v>
      </c>
      <c r="AX721" s="14" t="s">
        <v>78</v>
      </c>
      <c r="AY721" s="285" t="s">
        <v>193</v>
      </c>
    </row>
    <row r="722" s="16" customFormat="1">
      <c r="A722" s="16"/>
      <c r="B722" s="297"/>
      <c r="C722" s="298"/>
      <c r="D722" s="266" t="s">
        <v>202</v>
      </c>
      <c r="E722" s="299" t="s">
        <v>1</v>
      </c>
      <c r="F722" s="300" t="s">
        <v>230</v>
      </c>
      <c r="G722" s="298"/>
      <c r="H722" s="301">
        <v>213.75999999999999</v>
      </c>
      <c r="I722" s="302"/>
      <c r="J722" s="298"/>
      <c r="K722" s="298"/>
      <c r="L722" s="303"/>
      <c r="M722" s="304"/>
      <c r="N722" s="305"/>
      <c r="O722" s="305"/>
      <c r="P722" s="305"/>
      <c r="Q722" s="305"/>
      <c r="R722" s="305"/>
      <c r="S722" s="305"/>
      <c r="T722" s="30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T722" s="307" t="s">
        <v>202</v>
      </c>
      <c r="AU722" s="307" t="s">
        <v>87</v>
      </c>
      <c r="AV722" s="16" t="s">
        <v>209</v>
      </c>
      <c r="AW722" s="16" t="s">
        <v>32</v>
      </c>
      <c r="AX722" s="16" t="s">
        <v>78</v>
      </c>
      <c r="AY722" s="307" t="s">
        <v>193</v>
      </c>
    </row>
    <row r="723" s="14" customFormat="1">
      <c r="A723" s="14"/>
      <c r="B723" s="275"/>
      <c r="C723" s="276"/>
      <c r="D723" s="266" t="s">
        <v>202</v>
      </c>
      <c r="E723" s="277" t="s">
        <v>1</v>
      </c>
      <c r="F723" s="278" t="s">
        <v>1291</v>
      </c>
      <c r="G723" s="276"/>
      <c r="H723" s="279">
        <v>117.59999999999999</v>
      </c>
      <c r="I723" s="280"/>
      <c r="J723" s="276"/>
      <c r="K723" s="276"/>
      <c r="L723" s="281"/>
      <c r="M723" s="282"/>
      <c r="N723" s="283"/>
      <c r="O723" s="283"/>
      <c r="P723" s="283"/>
      <c r="Q723" s="283"/>
      <c r="R723" s="283"/>
      <c r="S723" s="283"/>
      <c r="T723" s="28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85" t="s">
        <v>202</v>
      </c>
      <c r="AU723" s="285" t="s">
        <v>87</v>
      </c>
      <c r="AV723" s="14" t="s">
        <v>87</v>
      </c>
      <c r="AW723" s="14" t="s">
        <v>32</v>
      </c>
      <c r="AX723" s="14" t="s">
        <v>78</v>
      </c>
      <c r="AY723" s="285" t="s">
        <v>193</v>
      </c>
    </row>
    <row r="724" s="16" customFormat="1">
      <c r="A724" s="16"/>
      <c r="B724" s="297"/>
      <c r="C724" s="298"/>
      <c r="D724" s="266" t="s">
        <v>202</v>
      </c>
      <c r="E724" s="299" t="s">
        <v>1</v>
      </c>
      <c r="F724" s="300" t="s">
        <v>230</v>
      </c>
      <c r="G724" s="298"/>
      <c r="H724" s="301">
        <v>117.59999999999999</v>
      </c>
      <c r="I724" s="302"/>
      <c r="J724" s="298"/>
      <c r="K724" s="298"/>
      <c r="L724" s="303"/>
      <c r="M724" s="304"/>
      <c r="N724" s="305"/>
      <c r="O724" s="305"/>
      <c r="P724" s="305"/>
      <c r="Q724" s="305"/>
      <c r="R724" s="305"/>
      <c r="S724" s="305"/>
      <c r="T724" s="30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T724" s="307" t="s">
        <v>202</v>
      </c>
      <c r="AU724" s="307" t="s">
        <v>87</v>
      </c>
      <c r="AV724" s="16" t="s">
        <v>209</v>
      </c>
      <c r="AW724" s="16" t="s">
        <v>32</v>
      </c>
      <c r="AX724" s="16" t="s">
        <v>78</v>
      </c>
      <c r="AY724" s="307" t="s">
        <v>193</v>
      </c>
    </row>
    <row r="725" s="15" customFormat="1">
      <c r="A725" s="15"/>
      <c r="B725" s="286"/>
      <c r="C725" s="287"/>
      <c r="D725" s="266" t="s">
        <v>202</v>
      </c>
      <c r="E725" s="288" t="s">
        <v>1</v>
      </c>
      <c r="F725" s="289" t="s">
        <v>214</v>
      </c>
      <c r="G725" s="287"/>
      <c r="H725" s="290">
        <v>331.36000000000001</v>
      </c>
      <c r="I725" s="291"/>
      <c r="J725" s="287"/>
      <c r="K725" s="287"/>
      <c r="L725" s="292"/>
      <c r="M725" s="293"/>
      <c r="N725" s="294"/>
      <c r="O725" s="294"/>
      <c r="P725" s="294"/>
      <c r="Q725" s="294"/>
      <c r="R725" s="294"/>
      <c r="S725" s="294"/>
      <c r="T725" s="29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96" t="s">
        <v>202</v>
      </c>
      <c r="AU725" s="296" t="s">
        <v>87</v>
      </c>
      <c r="AV725" s="15" t="s">
        <v>200</v>
      </c>
      <c r="AW725" s="15" t="s">
        <v>32</v>
      </c>
      <c r="AX725" s="15" t="s">
        <v>85</v>
      </c>
      <c r="AY725" s="296" t="s">
        <v>193</v>
      </c>
    </row>
    <row r="726" s="12" customFormat="1" ht="22.8" customHeight="1">
      <c r="A726" s="12"/>
      <c r="B726" s="237"/>
      <c r="C726" s="238"/>
      <c r="D726" s="239" t="s">
        <v>77</v>
      </c>
      <c r="E726" s="250" t="s">
        <v>1292</v>
      </c>
      <c r="F726" s="250" t="s">
        <v>1293</v>
      </c>
      <c r="G726" s="238"/>
      <c r="H726" s="238"/>
      <c r="I726" s="241"/>
      <c r="J726" s="251">
        <f>BK726</f>
        <v>0</v>
      </c>
      <c r="K726" s="238"/>
      <c r="L726" s="242"/>
      <c r="M726" s="243"/>
      <c r="N726" s="244"/>
      <c r="O726" s="244"/>
      <c r="P726" s="245">
        <f>SUM(P727:P735)</f>
        <v>0</v>
      </c>
      <c r="Q726" s="244"/>
      <c r="R726" s="245">
        <f>SUM(R727:R735)</f>
        <v>0.04909028</v>
      </c>
      <c r="S726" s="244"/>
      <c r="T726" s="246">
        <f>SUM(T727:T735)</f>
        <v>0</v>
      </c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R726" s="247" t="s">
        <v>87</v>
      </c>
      <c r="AT726" s="248" t="s">
        <v>77</v>
      </c>
      <c r="AU726" s="248" t="s">
        <v>85</v>
      </c>
      <c r="AY726" s="247" t="s">
        <v>193</v>
      </c>
      <c r="BK726" s="249">
        <f>SUM(BK727:BK735)</f>
        <v>0</v>
      </c>
    </row>
    <row r="727" s="2" customFormat="1" ht="24.15" customHeight="1">
      <c r="A727" s="41"/>
      <c r="B727" s="42"/>
      <c r="C727" s="252" t="s">
        <v>1294</v>
      </c>
      <c r="D727" s="252" t="s">
        <v>195</v>
      </c>
      <c r="E727" s="253" t="s">
        <v>1295</v>
      </c>
      <c r="F727" s="254" t="s">
        <v>1296</v>
      </c>
      <c r="G727" s="255" t="s">
        <v>198</v>
      </c>
      <c r="H727" s="256">
        <v>106.718</v>
      </c>
      <c r="I727" s="257"/>
      <c r="J727" s="258">
        <f>ROUND(I727*H727,2)</f>
        <v>0</v>
      </c>
      <c r="K727" s="254" t="s">
        <v>199</v>
      </c>
      <c r="L727" s="44"/>
      <c r="M727" s="259" t="s">
        <v>1</v>
      </c>
      <c r="N727" s="260" t="s">
        <v>43</v>
      </c>
      <c r="O727" s="94"/>
      <c r="P727" s="261">
        <f>O727*H727</f>
        <v>0</v>
      </c>
      <c r="Q727" s="261">
        <v>0.00020000000000000001</v>
      </c>
      <c r="R727" s="261">
        <f>Q727*H727</f>
        <v>0.021343600000000001</v>
      </c>
      <c r="S727" s="261">
        <v>0</v>
      </c>
      <c r="T727" s="262">
        <f>S727*H727</f>
        <v>0</v>
      </c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R727" s="263" t="s">
        <v>284</v>
      </c>
      <c r="AT727" s="263" t="s">
        <v>195</v>
      </c>
      <c r="AU727" s="263" t="s">
        <v>87</v>
      </c>
      <c r="AY727" s="18" t="s">
        <v>193</v>
      </c>
      <c r="BE727" s="154">
        <f>IF(N727="základní",J727,0)</f>
        <v>0</v>
      </c>
      <c r="BF727" s="154">
        <f>IF(N727="snížená",J727,0)</f>
        <v>0</v>
      </c>
      <c r="BG727" s="154">
        <f>IF(N727="zákl. přenesená",J727,0)</f>
        <v>0</v>
      </c>
      <c r="BH727" s="154">
        <f>IF(N727="sníž. přenesená",J727,0)</f>
        <v>0</v>
      </c>
      <c r="BI727" s="154">
        <f>IF(N727="nulová",J727,0)</f>
        <v>0</v>
      </c>
      <c r="BJ727" s="18" t="s">
        <v>85</v>
      </c>
      <c r="BK727" s="154">
        <f>ROUND(I727*H727,2)</f>
        <v>0</v>
      </c>
      <c r="BL727" s="18" t="s">
        <v>284</v>
      </c>
      <c r="BM727" s="263" t="s">
        <v>1297</v>
      </c>
    </row>
    <row r="728" s="14" customFormat="1">
      <c r="A728" s="14"/>
      <c r="B728" s="275"/>
      <c r="C728" s="276"/>
      <c r="D728" s="266" t="s">
        <v>202</v>
      </c>
      <c r="E728" s="277" t="s">
        <v>1</v>
      </c>
      <c r="F728" s="278" t="s">
        <v>506</v>
      </c>
      <c r="G728" s="276"/>
      <c r="H728" s="279">
        <v>99.159999999999997</v>
      </c>
      <c r="I728" s="280"/>
      <c r="J728" s="276"/>
      <c r="K728" s="276"/>
      <c r="L728" s="281"/>
      <c r="M728" s="282"/>
      <c r="N728" s="283"/>
      <c r="O728" s="283"/>
      <c r="P728" s="283"/>
      <c r="Q728" s="283"/>
      <c r="R728" s="283"/>
      <c r="S728" s="283"/>
      <c r="T728" s="28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85" t="s">
        <v>202</v>
      </c>
      <c r="AU728" s="285" t="s">
        <v>87</v>
      </c>
      <c r="AV728" s="14" t="s">
        <v>87</v>
      </c>
      <c r="AW728" s="14" t="s">
        <v>32</v>
      </c>
      <c r="AX728" s="14" t="s">
        <v>78</v>
      </c>
      <c r="AY728" s="285" t="s">
        <v>193</v>
      </c>
    </row>
    <row r="729" s="14" customFormat="1">
      <c r="A729" s="14"/>
      <c r="B729" s="275"/>
      <c r="C729" s="276"/>
      <c r="D729" s="266" t="s">
        <v>202</v>
      </c>
      <c r="E729" s="277" t="s">
        <v>1</v>
      </c>
      <c r="F729" s="278" t="s">
        <v>507</v>
      </c>
      <c r="G729" s="276"/>
      <c r="H729" s="279">
        <v>-17.010000000000002</v>
      </c>
      <c r="I729" s="280"/>
      <c r="J729" s="276"/>
      <c r="K729" s="276"/>
      <c r="L729" s="281"/>
      <c r="M729" s="282"/>
      <c r="N729" s="283"/>
      <c r="O729" s="283"/>
      <c r="P729" s="283"/>
      <c r="Q729" s="283"/>
      <c r="R729" s="283"/>
      <c r="S729" s="283"/>
      <c r="T729" s="28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85" t="s">
        <v>202</v>
      </c>
      <c r="AU729" s="285" t="s">
        <v>87</v>
      </c>
      <c r="AV729" s="14" t="s">
        <v>87</v>
      </c>
      <c r="AW729" s="14" t="s">
        <v>32</v>
      </c>
      <c r="AX729" s="14" t="s">
        <v>78</v>
      </c>
      <c r="AY729" s="285" t="s">
        <v>193</v>
      </c>
    </row>
    <row r="730" s="16" customFormat="1">
      <c r="A730" s="16"/>
      <c r="B730" s="297"/>
      <c r="C730" s="298"/>
      <c r="D730" s="266" t="s">
        <v>202</v>
      </c>
      <c r="E730" s="299" t="s">
        <v>1</v>
      </c>
      <c r="F730" s="300" t="s">
        <v>230</v>
      </c>
      <c r="G730" s="298"/>
      <c r="H730" s="301">
        <v>82.150000000000006</v>
      </c>
      <c r="I730" s="302"/>
      <c r="J730" s="298"/>
      <c r="K730" s="298"/>
      <c r="L730" s="303"/>
      <c r="M730" s="304"/>
      <c r="N730" s="305"/>
      <c r="O730" s="305"/>
      <c r="P730" s="305"/>
      <c r="Q730" s="305"/>
      <c r="R730" s="305"/>
      <c r="S730" s="305"/>
      <c r="T730" s="30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T730" s="307" t="s">
        <v>202</v>
      </c>
      <c r="AU730" s="307" t="s">
        <v>87</v>
      </c>
      <c r="AV730" s="16" t="s">
        <v>209</v>
      </c>
      <c r="AW730" s="16" t="s">
        <v>32</v>
      </c>
      <c r="AX730" s="16" t="s">
        <v>78</v>
      </c>
      <c r="AY730" s="307" t="s">
        <v>193</v>
      </c>
    </row>
    <row r="731" s="14" customFormat="1">
      <c r="A731" s="14"/>
      <c r="B731" s="275"/>
      <c r="C731" s="276"/>
      <c r="D731" s="266" t="s">
        <v>202</v>
      </c>
      <c r="E731" s="277" t="s">
        <v>1</v>
      </c>
      <c r="F731" s="278" t="s">
        <v>431</v>
      </c>
      <c r="G731" s="276"/>
      <c r="H731" s="279">
        <v>2.8599999999999999</v>
      </c>
      <c r="I731" s="280"/>
      <c r="J731" s="276"/>
      <c r="K731" s="276"/>
      <c r="L731" s="281"/>
      <c r="M731" s="282"/>
      <c r="N731" s="283"/>
      <c r="O731" s="283"/>
      <c r="P731" s="283"/>
      <c r="Q731" s="283"/>
      <c r="R731" s="283"/>
      <c r="S731" s="283"/>
      <c r="T731" s="28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85" t="s">
        <v>202</v>
      </c>
      <c r="AU731" s="285" t="s">
        <v>87</v>
      </c>
      <c r="AV731" s="14" t="s">
        <v>87</v>
      </c>
      <c r="AW731" s="14" t="s">
        <v>32</v>
      </c>
      <c r="AX731" s="14" t="s">
        <v>78</v>
      </c>
      <c r="AY731" s="285" t="s">
        <v>193</v>
      </c>
    </row>
    <row r="732" s="14" customFormat="1">
      <c r="A732" s="14"/>
      <c r="B732" s="275"/>
      <c r="C732" s="276"/>
      <c r="D732" s="266" t="s">
        <v>202</v>
      </c>
      <c r="E732" s="277" t="s">
        <v>1</v>
      </c>
      <c r="F732" s="278" t="s">
        <v>1298</v>
      </c>
      <c r="G732" s="276"/>
      <c r="H732" s="279">
        <v>1.708</v>
      </c>
      <c r="I732" s="280"/>
      <c r="J732" s="276"/>
      <c r="K732" s="276"/>
      <c r="L732" s="281"/>
      <c r="M732" s="282"/>
      <c r="N732" s="283"/>
      <c r="O732" s="283"/>
      <c r="P732" s="283"/>
      <c r="Q732" s="283"/>
      <c r="R732" s="283"/>
      <c r="S732" s="283"/>
      <c r="T732" s="28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85" t="s">
        <v>202</v>
      </c>
      <c r="AU732" s="285" t="s">
        <v>87</v>
      </c>
      <c r="AV732" s="14" t="s">
        <v>87</v>
      </c>
      <c r="AW732" s="14" t="s">
        <v>32</v>
      </c>
      <c r="AX732" s="14" t="s">
        <v>78</v>
      </c>
      <c r="AY732" s="285" t="s">
        <v>193</v>
      </c>
    </row>
    <row r="733" s="14" customFormat="1">
      <c r="A733" s="14"/>
      <c r="B733" s="275"/>
      <c r="C733" s="276"/>
      <c r="D733" s="266" t="s">
        <v>202</v>
      </c>
      <c r="E733" s="277" t="s">
        <v>1</v>
      </c>
      <c r="F733" s="278" t="s">
        <v>1299</v>
      </c>
      <c r="G733" s="276"/>
      <c r="H733" s="279">
        <v>20</v>
      </c>
      <c r="I733" s="280"/>
      <c r="J733" s="276"/>
      <c r="K733" s="276"/>
      <c r="L733" s="281"/>
      <c r="M733" s="282"/>
      <c r="N733" s="283"/>
      <c r="O733" s="283"/>
      <c r="P733" s="283"/>
      <c r="Q733" s="283"/>
      <c r="R733" s="283"/>
      <c r="S733" s="283"/>
      <c r="T733" s="28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85" t="s">
        <v>202</v>
      </c>
      <c r="AU733" s="285" t="s">
        <v>87</v>
      </c>
      <c r="AV733" s="14" t="s">
        <v>87</v>
      </c>
      <c r="AW733" s="14" t="s">
        <v>32</v>
      </c>
      <c r="AX733" s="14" t="s">
        <v>78</v>
      </c>
      <c r="AY733" s="285" t="s">
        <v>193</v>
      </c>
    </row>
    <row r="734" s="15" customFormat="1">
      <c r="A734" s="15"/>
      <c r="B734" s="286"/>
      <c r="C734" s="287"/>
      <c r="D734" s="266" t="s">
        <v>202</v>
      </c>
      <c r="E734" s="288" t="s">
        <v>1</v>
      </c>
      <c r="F734" s="289" t="s">
        <v>214</v>
      </c>
      <c r="G734" s="287"/>
      <c r="H734" s="290">
        <v>106.718</v>
      </c>
      <c r="I734" s="291"/>
      <c r="J734" s="287"/>
      <c r="K734" s="287"/>
      <c r="L734" s="292"/>
      <c r="M734" s="293"/>
      <c r="N734" s="294"/>
      <c r="O734" s="294"/>
      <c r="P734" s="294"/>
      <c r="Q734" s="294"/>
      <c r="R734" s="294"/>
      <c r="S734" s="294"/>
      <c r="T734" s="29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96" t="s">
        <v>202</v>
      </c>
      <c r="AU734" s="296" t="s">
        <v>87</v>
      </c>
      <c r="AV734" s="15" t="s">
        <v>200</v>
      </c>
      <c r="AW734" s="15" t="s">
        <v>32</v>
      </c>
      <c r="AX734" s="15" t="s">
        <v>85</v>
      </c>
      <c r="AY734" s="296" t="s">
        <v>193</v>
      </c>
    </row>
    <row r="735" s="2" customFormat="1" ht="33" customHeight="1">
      <c r="A735" s="41"/>
      <c r="B735" s="42"/>
      <c r="C735" s="252" t="s">
        <v>1300</v>
      </c>
      <c r="D735" s="252" t="s">
        <v>195</v>
      </c>
      <c r="E735" s="253" t="s">
        <v>1301</v>
      </c>
      <c r="F735" s="254" t="s">
        <v>1302</v>
      </c>
      <c r="G735" s="255" t="s">
        <v>198</v>
      </c>
      <c r="H735" s="256">
        <v>106.718</v>
      </c>
      <c r="I735" s="257"/>
      <c r="J735" s="258">
        <f>ROUND(I735*H735,2)</f>
        <v>0</v>
      </c>
      <c r="K735" s="254" t="s">
        <v>199</v>
      </c>
      <c r="L735" s="44"/>
      <c r="M735" s="259" t="s">
        <v>1</v>
      </c>
      <c r="N735" s="260" t="s">
        <v>43</v>
      </c>
      <c r="O735" s="94"/>
      <c r="P735" s="261">
        <f>O735*H735</f>
        <v>0</v>
      </c>
      <c r="Q735" s="261">
        <v>0.00025999999999999998</v>
      </c>
      <c r="R735" s="261">
        <f>Q735*H735</f>
        <v>0.027746679999999999</v>
      </c>
      <c r="S735" s="261">
        <v>0</v>
      </c>
      <c r="T735" s="262">
        <f>S735*H735</f>
        <v>0</v>
      </c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R735" s="263" t="s">
        <v>284</v>
      </c>
      <c r="AT735" s="263" t="s">
        <v>195</v>
      </c>
      <c r="AU735" s="263" t="s">
        <v>87</v>
      </c>
      <c r="AY735" s="18" t="s">
        <v>193</v>
      </c>
      <c r="BE735" s="154">
        <f>IF(N735="základní",J735,0)</f>
        <v>0</v>
      </c>
      <c r="BF735" s="154">
        <f>IF(N735="snížená",J735,0)</f>
        <v>0</v>
      </c>
      <c r="BG735" s="154">
        <f>IF(N735="zákl. přenesená",J735,0)</f>
        <v>0</v>
      </c>
      <c r="BH735" s="154">
        <f>IF(N735="sníž. přenesená",J735,0)</f>
        <v>0</v>
      </c>
      <c r="BI735" s="154">
        <f>IF(N735="nulová",J735,0)</f>
        <v>0</v>
      </c>
      <c r="BJ735" s="18" t="s">
        <v>85</v>
      </c>
      <c r="BK735" s="154">
        <f>ROUND(I735*H735,2)</f>
        <v>0</v>
      </c>
      <c r="BL735" s="18" t="s">
        <v>284</v>
      </c>
      <c r="BM735" s="263" t="s">
        <v>1303</v>
      </c>
    </row>
    <row r="736" s="12" customFormat="1" ht="22.8" customHeight="1">
      <c r="A736" s="12"/>
      <c r="B736" s="237"/>
      <c r="C736" s="238"/>
      <c r="D736" s="239" t="s">
        <v>77</v>
      </c>
      <c r="E736" s="250" t="s">
        <v>1304</v>
      </c>
      <c r="F736" s="250" t="s">
        <v>1305</v>
      </c>
      <c r="G736" s="238"/>
      <c r="H736" s="238"/>
      <c r="I736" s="241"/>
      <c r="J736" s="251">
        <f>BK736</f>
        <v>0</v>
      </c>
      <c r="K736" s="238"/>
      <c r="L736" s="242"/>
      <c r="M736" s="243"/>
      <c r="N736" s="244"/>
      <c r="O736" s="244"/>
      <c r="P736" s="245">
        <f>SUM(P737:P743)</f>
        <v>0</v>
      </c>
      <c r="Q736" s="244"/>
      <c r="R736" s="245">
        <f>SUM(R737:R743)</f>
        <v>0.018010000000000002</v>
      </c>
      <c r="S736" s="244"/>
      <c r="T736" s="246">
        <f>SUM(T737:T743)</f>
        <v>0</v>
      </c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R736" s="247" t="s">
        <v>87</v>
      </c>
      <c r="AT736" s="248" t="s">
        <v>77</v>
      </c>
      <c r="AU736" s="248" t="s">
        <v>85</v>
      </c>
      <c r="AY736" s="247" t="s">
        <v>193</v>
      </c>
      <c r="BK736" s="249">
        <f>SUM(BK737:BK743)</f>
        <v>0</v>
      </c>
    </row>
    <row r="737" s="2" customFormat="1" ht="21.75" customHeight="1">
      <c r="A737" s="41"/>
      <c r="B737" s="42"/>
      <c r="C737" s="252" t="s">
        <v>1306</v>
      </c>
      <c r="D737" s="252" t="s">
        <v>195</v>
      </c>
      <c r="E737" s="253" t="s">
        <v>1307</v>
      </c>
      <c r="F737" s="254" t="s">
        <v>1308</v>
      </c>
      <c r="G737" s="255" t="s">
        <v>465</v>
      </c>
      <c r="H737" s="256">
        <v>1</v>
      </c>
      <c r="I737" s="257"/>
      <c r="J737" s="258">
        <f>ROUND(I737*H737,2)</f>
        <v>0</v>
      </c>
      <c r="K737" s="254" t="s">
        <v>199</v>
      </c>
      <c r="L737" s="44"/>
      <c r="M737" s="259" t="s">
        <v>1</v>
      </c>
      <c r="N737" s="260" t="s">
        <v>43</v>
      </c>
      <c r="O737" s="94"/>
      <c r="P737" s="261">
        <f>O737*H737</f>
        <v>0</v>
      </c>
      <c r="Q737" s="261">
        <v>0</v>
      </c>
      <c r="R737" s="261">
        <f>Q737*H737</f>
        <v>0</v>
      </c>
      <c r="S737" s="261">
        <v>0</v>
      </c>
      <c r="T737" s="262">
        <f>S737*H737</f>
        <v>0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63" t="s">
        <v>284</v>
      </c>
      <c r="AT737" s="263" t="s">
        <v>195</v>
      </c>
      <c r="AU737" s="263" t="s">
        <v>87</v>
      </c>
      <c r="AY737" s="18" t="s">
        <v>193</v>
      </c>
      <c r="BE737" s="154">
        <f>IF(N737="základní",J737,0)</f>
        <v>0</v>
      </c>
      <c r="BF737" s="154">
        <f>IF(N737="snížená",J737,0)</f>
        <v>0</v>
      </c>
      <c r="BG737" s="154">
        <f>IF(N737="zákl. přenesená",J737,0)</f>
        <v>0</v>
      </c>
      <c r="BH737" s="154">
        <f>IF(N737="sníž. přenesená",J737,0)</f>
        <v>0</v>
      </c>
      <c r="BI737" s="154">
        <f>IF(N737="nulová",J737,0)</f>
        <v>0</v>
      </c>
      <c r="BJ737" s="18" t="s">
        <v>85</v>
      </c>
      <c r="BK737" s="154">
        <f>ROUND(I737*H737,2)</f>
        <v>0</v>
      </c>
      <c r="BL737" s="18" t="s">
        <v>284</v>
      </c>
      <c r="BM737" s="263" t="s">
        <v>1309</v>
      </c>
    </row>
    <row r="738" s="2" customFormat="1" ht="24.15" customHeight="1">
      <c r="A738" s="41"/>
      <c r="B738" s="42"/>
      <c r="C738" s="308" t="s">
        <v>1310</v>
      </c>
      <c r="D738" s="308" t="s">
        <v>354</v>
      </c>
      <c r="E738" s="309" t="s">
        <v>1311</v>
      </c>
      <c r="F738" s="310" t="s">
        <v>1312</v>
      </c>
      <c r="G738" s="311" t="s">
        <v>198</v>
      </c>
      <c r="H738" s="312">
        <v>17.010000000000002</v>
      </c>
      <c r="I738" s="313"/>
      <c r="J738" s="314">
        <f>ROUND(I738*H738,2)</f>
        <v>0</v>
      </c>
      <c r="K738" s="310" t="s">
        <v>199</v>
      </c>
      <c r="L738" s="315"/>
      <c r="M738" s="316" t="s">
        <v>1</v>
      </c>
      <c r="N738" s="317" t="s">
        <v>43</v>
      </c>
      <c r="O738" s="94"/>
      <c r="P738" s="261">
        <f>O738*H738</f>
        <v>0</v>
      </c>
      <c r="Q738" s="261">
        <v>0.001</v>
      </c>
      <c r="R738" s="261">
        <f>Q738*H738</f>
        <v>0.017010000000000001</v>
      </c>
      <c r="S738" s="261">
        <v>0</v>
      </c>
      <c r="T738" s="262">
        <f>S738*H738</f>
        <v>0</v>
      </c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R738" s="263" t="s">
        <v>384</v>
      </c>
      <c r="AT738" s="263" t="s">
        <v>354</v>
      </c>
      <c r="AU738" s="263" t="s">
        <v>87</v>
      </c>
      <c r="AY738" s="18" t="s">
        <v>193</v>
      </c>
      <c r="BE738" s="154">
        <f>IF(N738="základní",J738,0)</f>
        <v>0</v>
      </c>
      <c r="BF738" s="154">
        <f>IF(N738="snížená",J738,0)</f>
        <v>0</v>
      </c>
      <c r="BG738" s="154">
        <f>IF(N738="zákl. přenesená",J738,0)</f>
        <v>0</v>
      </c>
      <c r="BH738" s="154">
        <f>IF(N738="sníž. přenesená",J738,0)</f>
        <v>0</v>
      </c>
      <c r="BI738" s="154">
        <f>IF(N738="nulová",J738,0)</f>
        <v>0</v>
      </c>
      <c r="BJ738" s="18" t="s">
        <v>85</v>
      </c>
      <c r="BK738" s="154">
        <f>ROUND(I738*H738,2)</f>
        <v>0</v>
      </c>
      <c r="BL738" s="18" t="s">
        <v>284</v>
      </c>
      <c r="BM738" s="263" t="s">
        <v>1313</v>
      </c>
    </row>
    <row r="739" s="14" customFormat="1">
      <c r="A739" s="14"/>
      <c r="B739" s="275"/>
      <c r="C739" s="276"/>
      <c r="D739" s="266" t="s">
        <v>202</v>
      </c>
      <c r="E739" s="277" t="s">
        <v>1</v>
      </c>
      <c r="F739" s="278" t="s">
        <v>1314</v>
      </c>
      <c r="G739" s="276"/>
      <c r="H739" s="279">
        <v>17.010000000000002</v>
      </c>
      <c r="I739" s="280"/>
      <c r="J739" s="276"/>
      <c r="K739" s="276"/>
      <c r="L739" s="281"/>
      <c r="M739" s="282"/>
      <c r="N739" s="283"/>
      <c r="O739" s="283"/>
      <c r="P739" s="283"/>
      <c r="Q739" s="283"/>
      <c r="R739" s="283"/>
      <c r="S739" s="283"/>
      <c r="T739" s="28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85" t="s">
        <v>202</v>
      </c>
      <c r="AU739" s="285" t="s">
        <v>87</v>
      </c>
      <c r="AV739" s="14" t="s">
        <v>87</v>
      </c>
      <c r="AW739" s="14" t="s">
        <v>32</v>
      </c>
      <c r="AX739" s="14" t="s">
        <v>85</v>
      </c>
      <c r="AY739" s="285" t="s">
        <v>193</v>
      </c>
    </row>
    <row r="740" s="2" customFormat="1" ht="16.5" customHeight="1">
      <c r="A740" s="41"/>
      <c r="B740" s="42"/>
      <c r="C740" s="252" t="s">
        <v>1315</v>
      </c>
      <c r="D740" s="252" t="s">
        <v>195</v>
      </c>
      <c r="E740" s="253" t="s">
        <v>1316</v>
      </c>
      <c r="F740" s="254" t="s">
        <v>1317</v>
      </c>
      <c r="G740" s="255" t="s">
        <v>465</v>
      </c>
      <c r="H740" s="256">
        <v>1</v>
      </c>
      <c r="I740" s="257"/>
      <c r="J740" s="258">
        <f>ROUND(I740*H740,2)</f>
        <v>0</v>
      </c>
      <c r="K740" s="254" t="s">
        <v>199</v>
      </c>
      <c r="L740" s="44"/>
      <c r="M740" s="259" t="s">
        <v>1</v>
      </c>
      <c r="N740" s="260" t="s">
        <v>43</v>
      </c>
      <c r="O740" s="94"/>
      <c r="P740" s="261">
        <f>O740*H740</f>
        <v>0</v>
      </c>
      <c r="Q740" s="261">
        <v>0</v>
      </c>
      <c r="R740" s="261">
        <f>Q740*H740</f>
        <v>0</v>
      </c>
      <c r="S740" s="261">
        <v>0</v>
      </c>
      <c r="T740" s="262">
        <f>S740*H740</f>
        <v>0</v>
      </c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R740" s="263" t="s">
        <v>284</v>
      </c>
      <c r="AT740" s="263" t="s">
        <v>195</v>
      </c>
      <c r="AU740" s="263" t="s">
        <v>87</v>
      </c>
      <c r="AY740" s="18" t="s">
        <v>193</v>
      </c>
      <c r="BE740" s="154">
        <f>IF(N740="základní",J740,0)</f>
        <v>0</v>
      </c>
      <c r="BF740" s="154">
        <f>IF(N740="snížená",J740,0)</f>
        <v>0</v>
      </c>
      <c r="BG740" s="154">
        <f>IF(N740="zákl. přenesená",J740,0)</f>
        <v>0</v>
      </c>
      <c r="BH740" s="154">
        <f>IF(N740="sníž. přenesená",J740,0)</f>
        <v>0</v>
      </c>
      <c r="BI740" s="154">
        <f>IF(N740="nulová",J740,0)</f>
        <v>0</v>
      </c>
      <c r="BJ740" s="18" t="s">
        <v>85</v>
      </c>
      <c r="BK740" s="154">
        <f>ROUND(I740*H740,2)</f>
        <v>0</v>
      </c>
      <c r="BL740" s="18" t="s">
        <v>284</v>
      </c>
      <c r="BM740" s="263" t="s">
        <v>1318</v>
      </c>
    </row>
    <row r="741" s="2" customFormat="1" ht="33" customHeight="1">
      <c r="A741" s="41"/>
      <c r="B741" s="42"/>
      <c r="C741" s="308" t="s">
        <v>1319</v>
      </c>
      <c r="D741" s="308" t="s">
        <v>354</v>
      </c>
      <c r="E741" s="309" t="s">
        <v>1320</v>
      </c>
      <c r="F741" s="310" t="s">
        <v>1321</v>
      </c>
      <c r="G741" s="311" t="s">
        <v>465</v>
      </c>
      <c r="H741" s="312">
        <v>1</v>
      </c>
      <c r="I741" s="313"/>
      <c r="J741" s="314">
        <f>ROUND(I741*H741,2)</f>
        <v>0</v>
      </c>
      <c r="K741" s="310" t="s">
        <v>199</v>
      </c>
      <c r="L741" s="315"/>
      <c r="M741" s="316" t="s">
        <v>1</v>
      </c>
      <c r="N741" s="317" t="s">
        <v>43</v>
      </c>
      <c r="O741" s="94"/>
      <c r="P741" s="261">
        <f>O741*H741</f>
        <v>0</v>
      </c>
      <c r="Q741" s="261">
        <v>0.001</v>
      </c>
      <c r="R741" s="261">
        <f>Q741*H741</f>
        <v>0.001</v>
      </c>
      <c r="S741" s="261">
        <v>0</v>
      </c>
      <c r="T741" s="262">
        <f>S741*H741</f>
        <v>0</v>
      </c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R741" s="263" t="s">
        <v>384</v>
      </c>
      <c r="AT741" s="263" t="s">
        <v>354</v>
      </c>
      <c r="AU741" s="263" t="s">
        <v>87</v>
      </c>
      <c r="AY741" s="18" t="s">
        <v>193</v>
      </c>
      <c r="BE741" s="154">
        <f>IF(N741="základní",J741,0)</f>
        <v>0</v>
      </c>
      <c r="BF741" s="154">
        <f>IF(N741="snížená",J741,0)</f>
        <v>0</v>
      </c>
      <c r="BG741" s="154">
        <f>IF(N741="zákl. přenesená",J741,0)</f>
        <v>0</v>
      </c>
      <c r="BH741" s="154">
        <f>IF(N741="sníž. přenesená",J741,0)</f>
        <v>0</v>
      </c>
      <c r="BI741" s="154">
        <f>IF(N741="nulová",J741,0)</f>
        <v>0</v>
      </c>
      <c r="BJ741" s="18" t="s">
        <v>85</v>
      </c>
      <c r="BK741" s="154">
        <f>ROUND(I741*H741,2)</f>
        <v>0</v>
      </c>
      <c r="BL741" s="18" t="s">
        <v>284</v>
      </c>
      <c r="BM741" s="263" t="s">
        <v>1322</v>
      </c>
    </row>
    <row r="742" s="14" customFormat="1">
      <c r="A742" s="14"/>
      <c r="B742" s="275"/>
      <c r="C742" s="276"/>
      <c r="D742" s="266" t="s">
        <v>202</v>
      </c>
      <c r="E742" s="277" t="s">
        <v>1</v>
      </c>
      <c r="F742" s="278" t="s">
        <v>1323</v>
      </c>
      <c r="G742" s="276"/>
      <c r="H742" s="279">
        <v>1</v>
      </c>
      <c r="I742" s="280"/>
      <c r="J742" s="276"/>
      <c r="K742" s="276"/>
      <c r="L742" s="281"/>
      <c r="M742" s="282"/>
      <c r="N742" s="283"/>
      <c r="O742" s="283"/>
      <c r="P742" s="283"/>
      <c r="Q742" s="283"/>
      <c r="R742" s="283"/>
      <c r="S742" s="283"/>
      <c r="T742" s="28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85" t="s">
        <v>202</v>
      </c>
      <c r="AU742" s="285" t="s">
        <v>87</v>
      </c>
      <c r="AV742" s="14" t="s">
        <v>87</v>
      </c>
      <c r="AW742" s="14" t="s">
        <v>32</v>
      </c>
      <c r="AX742" s="14" t="s">
        <v>85</v>
      </c>
      <c r="AY742" s="285" t="s">
        <v>193</v>
      </c>
    </row>
    <row r="743" s="2" customFormat="1" ht="24.15" customHeight="1">
      <c r="A743" s="41"/>
      <c r="B743" s="42"/>
      <c r="C743" s="252" t="s">
        <v>1324</v>
      </c>
      <c r="D743" s="252" t="s">
        <v>195</v>
      </c>
      <c r="E743" s="253" t="s">
        <v>1325</v>
      </c>
      <c r="F743" s="254" t="s">
        <v>1326</v>
      </c>
      <c r="G743" s="255" t="s">
        <v>250</v>
      </c>
      <c r="H743" s="256">
        <v>0.017999999999999999</v>
      </c>
      <c r="I743" s="257"/>
      <c r="J743" s="258">
        <f>ROUND(I743*H743,2)</f>
        <v>0</v>
      </c>
      <c r="K743" s="254" t="s">
        <v>199</v>
      </c>
      <c r="L743" s="44"/>
      <c r="M743" s="259" t="s">
        <v>1</v>
      </c>
      <c r="N743" s="260" t="s">
        <v>43</v>
      </c>
      <c r="O743" s="94"/>
      <c r="P743" s="261">
        <f>O743*H743</f>
        <v>0</v>
      </c>
      <c r="Q743" s="261">
        <v>0</v>
      </c>
      <c r="R743" s="261">
        <f>Q743*H743</f>
        <v>0</v>
      </c>
      <c r="S743" s="261">
        <v>0</v>
      </c>
      <c r="T743" s="262">
        <f>S743*H743</f>
        <v>0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63" t="s">
        <v>284</v>
      </c>
      <c r="AT743" s="263" t="s">
        <v>195</v>
      </c>
      <c r="AU743" s="263" t="s">
        <v>87</v>
      </c>
      <c r="AY743" s="18" t="s">
        <v>193</v>
      </c>
      <c r="BE743" s="154">
        <f>IF(N743="základní",J743,0)</f>
        <v>0</v>
      </c>
      <c r="BF743" s="154">
        <f>IF(N743="snížená",J743,0)</f>
        <v>0</v>
      </c>
      <c r="BG743" s="154">
        <f>IF(N743="zákl. přenesená",J743,0)</f>
        <v>0</v>
      </c>
      <c r="BH743" s="154">
        <f>IF(N743="sníž. přenesená",J743,0)</f>
        <v>0</v>
      </c>
      <c r="BI743" s="154">
        <f>IF(N743="nulová",J743,0)</f>
        <v>0</v>
      </c>
      <c r="BJ743" s="18" t="s">
        <v>85</v>
      </c>
      <c r="BK743" s="154">
        <f>ROUND(I743*H743,2)</f>
        <v>0</v>
      </c>
      <c r="BL743" s="18" t="s">
        <v>284</v>
      </c>
      <c r="BM743" s="263" t="s">
        <v>1327</v>
      </c>
    </row>
    <row r="744" s="2" customFormat="1" ht="49.92" customHeight="1">
      <c r="A744" s="41"/>
      <c r="B744" s="42"/>
      <c r="C744" s="43"/>
      <c r="D744" s="43"/>
      <c r="E744" s="240" t="s">
        <v>1328</v>
      </c>
      <c r="F744" s="240" t="s">
        <v>1329</v>
      </c>
      <c r="G744" s="43"/>
      <c r="H744" s="43"/>
      <c r="I744" s="43"/>
      <c r="J744" s="217">
        <f>BK744</f>
        <v>0</v>
      </c>
      <c r="K744" s="43"/>
      <c r="L744" s="44"/>
      <c r="M744" s="319"/>
      <c r="N744" s="320"/>
      <c r="O744" s="94"/>
      <c r="P744" s="94"/>
      <c r="Q744" s="94"/>
      <c r="R744" s="94"/>
      <c r="S744" s="94"/>
      <c r="T744" s="95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T744" s="18" t="s">
        <v>77</v>
      </c>
      <c r="AU744" s="18" t="s">
        <v>78</v>
      </c>
      <c r="AY744" s="18" t="s">
        <v>1330</v>
      </c>
      <c r="BK744" s="154">
        <f>SUM(BK745:BK747)</f>
        <v>0</v>
      </c>
    </row>
    <row r="745" s="2" customFormat="1" ht="16.32" customHeight="1">
      <c r="A745" s="41"/>
      <c r="B745" s="42"/>
      <c r="C745" s="321" t="s">
        <v>1</v>
      </c>
      <c r="D745" s="321" t="s">
        <v>195</v>
      </c>
      <c r="E745" s="322" t="s">
        <v>1</v>
      </c>
      <c r="F745" s="323" t="s">
        <v>1</v>
      </c>
      <c r="G745" s="324" t="s">
        <v>1</v>
      </c>
      <c r="H745" s="325"/>
      <c r="I745" s="326"/>
      <c r="J745" s="327">
        <f>BK745</f>
        <v>0</v>
      </c>
      <c r="K745" s="328"/>
      <c r="L745" s="44"/>
      <c r="M745" s="329" t="s">
        <v>1</v>
      </c>
      <c r="N745" s="330" t="s">
        <v>43</v>
      </c>
      <c r="O745" s="94"/>
      <c r="P745" s="94"/>
      <c r="Q745" s="94"/>
      <c r="R745" s="94"/>
      <c r="S745" s="94"/>
      <c r="T745" s="95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T745" s="18" t="s">
        <v>1330</v>
      </c>
      <c r="AU745" s="18" t="s">
        <v>85</v>
      </c>
      <c r="AY745" s="18" t="s">
        <v>1330</v>
      </c>
      <c r="BE745" s="154">
        <f>IF(N745="základní",J745,0)</f>
        <v>0</v>
      </c>
      <c r="BF745" s="154">
        <f>IF(N745="snížená",J745,0)</f>
        <v>0</v>
      </c>
      <c r="BG745" s="154">
        <f>IF(N745="zákl. přenesená",J745,0)</f>
        <v>0</v>
      </c>
      <c r="BH745" s="154">
        <f>IF(N745="sníž. přenesená",J745,0)</f>
        <v>0</v>
      </c>
      <c r="BI745" s="154">
        <f>IF(N745="nulová",J745,0)</f>
        <v>0</v>
      </c>
      <c r="BJ745" s="18" t="s">
        <v>85</v>
      </c>
      <c r="BK745" s="154">
        <f>I745*H745</f>
        <v>0</v>
      </c>
    </row>
    <row r="746" s="2" customFormat="1" ht="16.32" customHeight="1">
      <c r="A746" s="41"/>
      <c r="B746" s="42"/>
      <c r="C746" s="321" t="s">
        <v>1</v>
      </c>
      <c r="D746" s="321" t="s">
        <v>195</v>
      </c>
      <c r="E746" s="322" t="s">
        <v>1</v>
      </c>
      <c r="F746" s="323" t="s">
        <v>1</v>
      </c>
      <c r="G746" s="324" t="s">
        <v>1</v>
      </c>
      <c r="H746" s="325"/>
      <c r="I746" s="326"/>
      <c r="J746" s="327">
        <f>BK746</f>
        <v>0</v>
      </c>
      <c r="K746" s="328"/>
      <c r="L746" s="44"/>
      <c r="M746" s="329" t="s">
        <v>1</v>
      </c>
      <c r="N746" s="330" t="s">
        <v>43</v>
      </c>
      <c r="O746" s="94"/>
      <c r="P746" s="94"/>
      <c r="Q746" s="94"/>
      <c r="R746" s="94"/>
      <c r="S746" s="94"/>
      <c r="T746" s="95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T746" s="18" t="s">
        <v>1330</v>
      </c>
      <c r="AU746" s="18" t="s">
        <v>85</v>
      </c>
      <c r="AY746" s="18" t="s">
        <v>1330</v>
      </c>
      <c r="BE746" s="154">
        <f>IF(N746="základní",J746,0)</f>
        <v>0</v>
      </c>
      <c r="BF746" s="154">
        <f>IF(N746="snížená",J746,0)</f>
        <v>0</v>
      </c>
      <c r="BG746" s="154">
        <f>IF(N746="zákl. přenesená",J746,0)</f>
        <v>0</v>
      </c>
      <c r="BH746" s="154">
        <f>IF(N746="sníž. přenesená",J746,0)</f>
        <v>0</v>
      </c>
      <c r="BI746" s="154">
        <f>IF(N746="nulová",J746,0)</f>
        <v>0</v>
      </c>
      <c r="BJ746" s="18" t="s">
        <v>85</v>
      </c>
      <c r="BK746" s="154">
        <f>I746*H746</f>
        <v>0</v>
      </c>
    </row>
    <row r="747" s="2" customFormat="1" ht="16.32" customHeight="1">
      <c r="A747" s="41"/>
      <c r="B747" s="42"/>
      <c r="C747" s="321" t="s">
        <v>1</v>
      </c>
      <c r="D747" s="321" t="s">
        <v>195</v>
      </c>
      <c r="E747" s="322" t="s">
        <v>1</v>
      </c>
      <c r="F747" s="323" t="s">
        <v>1</v>
      </c>
      <c r="G747" s="324" t="s">
        <v>1</v>
      </c>
      <c r="H747" s="325"/>
      <c r="I747" s="326"/>
      <c r="J747" s="327">
        <f>BK747</f>
        <v>0</v>
      </c>
      <c r="K747" s="328"/>
      <c r="L747" s="44"/>
      <c r="M747" s="329" t="s">
        <v>1</v>
      </c>
      <c r="N747" s="330" t="s">
        <v>43</v>
      </c>
      <c r="O747" s="331"/>
      <c r="P747" s="331"/>
      <c r="Q747" s="331"/>
      <c r="R747" s="331"/>
      <c r="S747" s="331"/>
      <c r="T747" s="332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T747" s="18" t="s">
        <v>1330</v>
      </c>
      <c r="AU747" s="18" t="s">
        <v>85</v>
      </c>
      <c r="AY747" s="18" t="s">
        <v>1330</v>
      </c>
      <c r="BE747" s="154">
        <f>IF(N747="základní",J747,0)</f>
        <v>0</v>
      </c>
      <c r="BF747" s="154">
        <f>IF(N747="snížená",J747,0)</f>
        <v>0</v>
      </c>
      <c r="BG747" s="154">
        <f>IF(N747="zákl. přenesená",J747,0)</f>
        <v>0</v>
      </c>
      <c r="BH747" s="154">
        <f>IF(N747="sníž. přenesená",J747,0)</f>
        <v>0</v>
      </c>
      <c r="BI747" s="154">
        <f>IF(N747="nulová",J747,0)</f>
        <v>0</v>
      </c>
      <c r="BJ747" s="18" t="s">
        <v>85</v>
      </c>
      <c r="BK747" s="154">
        <f>I747*H747</f>
        <v>0</v>
      </c>
    </row>
    <row r="748" s="2" customFormat="1" ht="6.96" customHeight="1">
      <c r="A748" s="41"/>
      <c r="B748" s="69"/>
      <c r="C748" s="70"/>
      <c r="D748" s="70"/>
      <c r="E748" s="70"/>
      <c r="F748" s="70"/>
      <c r="G748" s="70"/>
      <c r="H748" s="70"/>
      <c r="I748" s="70"/>
      <c r="J748" s="70"/>
      <c r="K748" s="70"/>
      <c r="L748" s="44"/>
      <c r="M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</row>
  </sheetData>
  <sheetProtection sheet="1" autoFilter="0" formatColumns="0" formatRows="0" objects="1" scenarios="1" spinCount="100000" saltValue="8Ka9sn8olmwYAmj8JSLMKhrnvFaGGRF/Tg+xlrVJaOifEdNlBg6zef3jGCbOLc2B4X8tN+D1axBoGCUZVHndqg==" hashValue="SAnPgKjl0NfQJLaKAp/O505CLe0uZOz+CS0oV1WMJ6JbzT7fmELYto/Fz40FhL/9sIDENIGPKDHm7XlNAlG+uQ==" algorithmName="SHA-512" password="CC35"/>
  <autoFilter ref="C155:K747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28:F128"/>
    <mergeCell ref="D129:F129"/>
    <mergeCell ref="D130:F130"/>
    <mergeCell ref="D131:F131"/>
    <mergeCell ref="D132:F132"/>
    <mergeCell ref="E144:H144"/>
    <mergeCell ref="E146:H146"/>
    <mergeCell ref="E148:H148"/>
    <mergeCell ref="L2:V2"/>
  </mergeCells>
  <dataValidations count="2">
    <dataValidation type="list" allowBlank="1" showInputMessage="1" showErrorMessage="1" error="Povoleny jsou hodnoty K, M." sqref="D745:D748">
      <formula1>"K, M"</formula1>
    </dataValidation>
    <dataValidation type="list" allowBlank="1" showInputMessage="1" showErrorMessage="1" error="Povoleny jsou hodnoty základní, snížená, zákl. přenesená, sníž. přenesená, nulová." sqref="N745:N748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87</v>
      </c>
    </row>
    <row r="4" s="1" customFormat="1" ht="24.96" customHeight="1">
      <c r="B4" s="21"/>
      <c r="D4" s="164" t="s">
        <v>132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ZŠ a MŠ Ostašov - přístavba učebny</v>
      </c>
      <c r="F7" s="166"/>
      <c r="G7" s="166"/>
      <c r="H7" s="166"/>
      <c r="L7" s="21"/>
    </row>
    <row r="8" s="1" customFormat="1" ht="12" customHeight="1">
      <c r="B8" s="21"/>
      <c r="D8" s="166" t="s">
        <v>133</v>
      </c>
      <c r="L8" s="21"/>
    </row>
    <row r="9" s="2" customFormat="1" ht="16.5" customHeight="1">
      <c r="A9" s="41"/>
      <c r="B9" s="44"/>
      <c r="C9" s="41"/>
      <c r="D9" s="41"/>
      <c r="E9" s="167" t="s">
        <v>134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4"/>
      <c r="C10" s="41"/>
      <c r="D10" s="166" t="s">
        <v>135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4"/>
      <c r="C11" s="41"/>
      <c r="D11" s="41"/>
      <c r="E11" s="168" t="s">
        <v>1331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4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4"/>
      <c r="C13" s="41"/>
      <c r="D13" s="166" t="s">
        <v>18</v>
      </c>
      <c r="E13" s="41"/>
      <c r="F13" s="144" t="s">
        <v>1</v>
      </c>
      <c r="G13" s="41"/>
      <c r="H13" s="41"/>
      <c r="I13" s="166" t="s">
        <v>19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66" t="s">
        <v>20</v>
      </c>
      <c r="E14" s="41"/>
      <c r="F14" s="144" t="s">
        <v>21</v>
      </c>
      <c r="G14" s="41"/>
      <c r="H14" s="41"/>
      <c r="I14" s="166" t="s">
        <v>22</v>
      </c>
      <c r="J14" s="169" t="str">
        <f>'Rekapitulace stavby'!AN8</f>
        <v>5. 6. 2023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4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24</v>
      </c>
      <c r="E16" s="41"/>
      <c r="F16" s="41"/>
      <c r="G16" s="41"/>
      <c r="H16" s="41"/>
      <c r="I16" s="166" t="s">
        <v>25</v>
      </c>
      <c r="J16" s="144" t="s">
        <v>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4"/>
      <c r="C17" s="41"/>
      <c r="D17" s="41"/>
      <c r="E17" s="144" t="s">
        <v>26</v>
      </c>
      <c r="F17" s="41"/>
      <c r="G17" s="41"/>
      <c r="H17" s="41"/>
      <c r="I17" s="166" t="s">
        <v>27</v>
      </c>
      <c r="J17" s="144" t="s">
        <v>1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4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4"/>
      <c r="C19" s="41"/>
      <c r="D19" s="166" t="s">
        <v>28</v>
      </c>
      <c r="E19" s="41"/>
      <c r="F19" s="41"/>
      <c r="G19" s="41"/>
      <c r="H19" s="41"/>
      <c r="I19" s="166" t="s">
        <v>25</v>
      </c>
      <c r="J19" s="34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4"/>
      <c r="C20" s="41"/>
      <c r="D20" s="41"/>
      <c r="E20" s="34" t="str">
        <f>'Rekapitulace stavby'!E14</f>
        <v>Vyplň údaj</v>
      </c>
      <c r="F20" s="144"/>
      <c r="G20" s="144"/>
      <c r="H20" s="144"/>
      <c r="I20" s="166" t="s">
        <v>27</v>
      </c>
      <c r="J20" s="34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4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4"/>
      <c r="C22" s="41"/>
      <c r="D22" s="166" t="s">
        <v>30</v>
      </c>
      <c r="E22" s="41"/>
      <c r="F22" s="41"/>
      <c r="G22" s="41"/>
      <c r="H22" s="41"/>
      <c r="I22" s="166" t="s">
        <v>25</v>
      </c>
      <c r="J22" s="144" t="s">
        <v>1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4"/>
      <c r="C23" s="41"/>
      <c r="D23" s="41"/>
      <c r="E23" s="144" t="s">
        <v>31</v>
      </c>
      <c r="F23" s="41"/>
      <c r="G23" s="41"/>
      <c r="H23" s="41"/>
      <c r="I23" s="166" t="s">
        <v>27</v>
      </c>
      <c r="J23" s="144" t="s">
        <v>1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4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4"/>
      <c r="C25" s="41"/>
      <c r="D25" s="166" t="s">
        <v>33</v>
      </c>
      <c r="E25" s="41"/>
      <c r="F25" s="41"/>
      <c r="G25" s="41"/>
      <c r="H25" s="41"/>
      <c r="I25" s="166" t="s">
        <v>25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4"/>
      <c r="C26" s="41"/>
      <c r="D26" s="41"/>
      <c r="E26" s="144" t="s">
        <v>34</v>
      </c>
      <c r="F26" s="41"/>
      <c r="G26" s="41"/>
      <c r="H26" s="41"/>
      <c r="I26" s="166" t="s">
        <v>27</v>
      </c>
      <c r="J26" s="144" t="s">
        <v>1</v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4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4"/>
      <c r="C28" s="41"/>
      <c r="D28" s="166" t="s">
        <v>35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70"/>
      <c r="B29" s="171"/>
      <c r="C29" s="170"/>
      <c r="D29" s="170"/>
      <c r="E29" s="172" t="s">
        <v>1</v>
      </c>
      <c r="F29" s="172"/>
      <c r="G29" s="172"/>
      <c r="H29" s="172"/>
      <c r="I29" s="170"/>
      <c r="J29" s="170"/>
      <c r="K29" s="170"/>
      <c r="L29" s="173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</row>
    <row r="30" s="2" customFormat="1" ht="6.96" customHeight="1">
      <c r="A30" s="41"/>
      <c r="B30" s="44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4"/>
      <c r="C31" s="41"/>
      <c r="D31" s="174"/>
      <c r="E31" s="174"/>
      <c r="F31" s="174"/>
      <c r="G31" s="174"/>
      <c r="H31" s="174"/>
      <c r="I31" s="174"/>
      <c r="J31" s="174"/>
      <c r="K31" s="174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4"/>
      <c r="C32" s="41"/>
      <c r="D32" s="144" t="s">
        <v>137</v>
      </c>
      <c r="E32" s="41"/>
      <c r="F32" s="41"/>
      <c r="G32" s="41"/>
      <c r="H32" s="41"/>
      <c r="I32" s="41"/>
      <c r="J32" s="175">
        <f>J98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4"/>
      <c r="C33" s="41"/>
      <c r="D33" s="176" t="s">
        <v>126</v>
      </c>
      <c r="E33" s="41"/>
      <c r="F33" s="41"/>
      <c r="G33" s="41"/>
      <c r="H33" s="41"/>
      <c r="I33" s="41"/>
      <c r="J33" s="175">
        <f>J111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4"/>
      <c r="C34" s="41"/>
      <c r="D34" s="177" t="s">
        <v>38</v>
      </c>
      <c r="E34" s="41"/>
      <c r="F34" s="41"/>
      <c r="G34" s="41"/>
      <c r="H34" s="41"/>
      <c r="I34" s="41"/>
      <c r="J34" s="178">
        <f>ROUND(J32 + J33,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4"/>
      <c r="C35" s="41"/>
      <c r="D35" s="174"/>
      <c r="E35" s="174"/>
      <c r="F35" s="174"/>
      <c r="G35" s="174"/>
      <c r="H35" s="174"/>
      <c r="I35" s="174"/>
      <c r="J35" s="174"/>
      <c r="K35" s="174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41"/>
      <c r="F36" s="179" t="s">
        <v>40</v>
      </c>
      <c r="G36" s="41"/>
      <c r="H36" s="41"/>
      <c r="I36" s="179" t="s">
        <v>39</v>
      </c>
      <c r="J36" s="179" t="s">
        <v>41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4"/>
      <c r="C37" s="41"/>
      <c r="D37" s="180" t="s">
        <v>42</v>
      </c>
      <c r="E37" s="166" t="s">
        <v>43</v>
      </c>
      <c r="F37" s="181">
        <f>ROUND((ROUND((SUM(BE111:BE118) + SUM(BE140:BE242)),  2) + SUM(BE244:BE246)), 2)</f>
        <v>0</v>
      </c>
      <c r="G37" s="41"/>
      <c r="H37" s="41"/>
      <c r="I37" s="182">
        <v>0.20999999999999999</v>
      </c>
      <c r="J37" s="181">
        <f>ROUND((ROUND(((SUM(BE111:BE118) + SUM(BE140:BE242))*I37),  2) + (SUM(BE244:BE246)*I37)), 2)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166" t="s">
        <v>44</v>
      </c>
      <c r="F38" s="181">
        <f>ROUND((ROUND((SUM(BF111:BF118) + SUM(BF140:BF242)),  2) + SUM(BF244:BF246)), 2)</f>
        <v>0</v>
      </c>
      <c r="G38" s="41"/>
      <c r="H38" s="41"/>
      <c r="I38" s="182">
        <v>0.14999999999999999</v>
      </c>
      <c r="J38" s="181">
        <f>ROUND((ROUND(((SUM(BF111:BF118) + SUM(BF140:BF242))*I38),  2) + (SUM(BF244:BF246)*I38)), 2)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66" t="s">
        <v>45</v>
      </c>
      <c r="F39" s="181">
        <f>ROUND((ROUND((SUM(BG111:BG118) + SUM(BG140:BG242)),  2) + SUM(BG244:BG246)), 2)</f>
        <v>0</v>
      </c>
      <c r="G39" s="41"/>
      <c r="H39" s="41"/>
      <c r="I39" s="182">
        <v>0.20999999999999999</v>
      </c>
      <c r="J39" s="181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4"/>
      <c r="C40" s="41"/>
      <c r="D40" s="41"/>
      <c r="E40" s="166" t="s">
        <v>46</v>
      </c>
      <c r="F40" s="181">
        <f>ROUND((ROUND((SUM(BH111:BH118) + SUM(BH140:BH242)),  2) + SUM(BH244:BH246)), 2)</f>
        <v>0</v>
      </c>
      <c r="G40" s="41"/>
      <c r="H40" s="41"/>
      <c r="I40" s="182">
        <v>0.14999999999999999</v>
      </c>
      <c r="J40" s="181">
        <f>0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47</v>
      </c>
      <c r="F41" s="181">
        <f>ROUND((ROUND((SUM(BI111:BI118) + SUM(BI140:BI242)),  2) + SUM(BI244:BI246)), 2)</f>
        <v>0</v>
      </c>
      <c r="G41" s="41"/>
      <c r="H41" s="41"/>
      <c r="I41" s="182">
        <v>0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4"/>
      <c r="C43" s="183"/>
      <c r="D43" s="184" t="s">
        <v>48</v>
      </c>
      <c r="E43" s="185"/>
      <c r="F43" s="185"/>
      <c r="G43" s="186" t="s">
        <v>49</v>
      </c>
      <c r="H43" s="187" t="s">
        <v>50</v>
      </c>
      <c r="I43" s="185"/>
      <c r="J43" s="188">
        <f>SUM(J34:J41)</f>
        <v>0</v>
      </c>
      <c r="K43" s="189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51</v>
      </c>
      <c r="E50" s="191"/>
      <c r="F50" s="191"/>
      <c r="G50" s="190" t="s">
        <v>52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53</v>
      </c>
      <c r="E61" s="193"/>
      <c r="F61" s="194" t="s">
        <v>54</v>
      </c>
      <c r="G61" s="192" t="s">
        <v>53</v>
      </c>
      <c r="H61" s="193"/>
      <c r="I61" s="193"/>
      <c r="J61" s="195" t="s">
        <v>54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55</v>
      </c>
      <c r="E65" s="196"/>
      <c r="F65" s="196"/>
      <c r="G65" s="190" t="s">
        <v>56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53</v>
      </c>
      <c r="E76" s="193"/>
      <c r="F76" s="194" t="s">
        <v>54</v>
      </c>
      <c r="G76" s="192" t="s">
        <v>53</v>
      </c>
      <c r="H76" s="193"/>
      <c r="I76" s="193"/>
      <c r="J76" s="195" t="s">
        <v>54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138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ZŠ a MŠ Ostašov - přístavba učebny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133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1"/>
      <c r="B87" s="42"/>
      <c r="C87" s="43"/>
      <c r="D87" s="43"/>
      <c r="E87" s="201" t="s">
        <v>134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3" t="s">
        <v>135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701_02 - Rozvody elektro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3" t="s">
        <v>20</v>
      </c>
      <c r="D91" s="43"/>
      <c r="E91" s="43"/>
      <c r="F91" s="28" t="str">
        <f>F14</f>
        <v>Ostašov</v>
      </c>
      <c r="G91" s="43"/>
      <c r="H91" s="43"/>
      <c r="I91" s="33" t="s">
        <v>22</v>
      </c>
      <c r="J91" s="82" t="str">
        <f>IF(J14="","",J14)</f>
        <v>5. 6. 2023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3" t="s">
        <v>24</v>
      </c>
      <c r="D93" s="43"/>
      <c r="E93" s="43"/>
      <c r="F93" s="28" t="str">
        <f>E17</f>
        <v>Statutární město Liberec</v>
      </c>
      <c r="G93" s="43"/>
      <c r="H93" s="43"/>
      <c r="I93" s="33" t="s">
        <v>30</v>
      </c>
      <c r="J93" s="37" t="str">
        <f>E23</f>
        <v>Projektový atelier DAVID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40.05" customHeight="1">
      <c r="A94" s="41"/>
      <c r="B94" s="42"/>
      <c r="C94" s="33" t="s">
        <v>28</v>
      </c>
      <c r="D94" s="43"/>
      <c r="E94" s="43"/>
      <c r="F94" s="28" t="str">
        <f>IF(E20="","",E20)</f>
        <v>Vyplň údaj</v>
      </c>
      <c r="G94" s="43"/>
      <c r="H94" s="43"/>
      <c r="I94" s="33" t="s">
        <v>33</v>
      </c>
      <c r="J94" s="37" t="str">
        <f>E26</f>
        <v>Projektový atelier DAVID - Bc. Zuzana Kosáková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202" t="s">
        <v>139</v>
      </c>
      <c r="D96" s="160"/>
      <c r="E96" s="160"/>
      <c r="F96" s="160"/>
      <c r="G96" s="160"/>
      <c r="H96" s="160"/>
      <c r="I96" s="160"/>
      <c r="J96" s="203" t="s">
        <v>140</v>
      </c>
      <c r="K96" s="160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204" t="s">
        <v>141</v>
      </c>
      <c r="D98" s="43"/>
      <c r="E98" s="43"/>
      <c r="F98" s="43"/>
      <c r="G98" s="43"/>
      <c r="H98" s="43"/>
      <c r="I98" s="43"/>
      <c r="J98" s="113">
        <f>J140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8" t="s">
        <v>142</v>
      </c>
    </row>
    <row r="99" s="9" customFormat="1" ht="24.96" customHeight="1">
      <c r="A99" s="9"/>
      <c r="B99" s="205"/>
      <c r="C99" s="206"/>
      <c r="D99" s="207" t="s">
        <v>1332</v>
      </c>
      <c r="E99" s="208"/>
      <c r="F99" s="208"/>
      <c r="G99" s="208"/>
      <c r="H99" s="208"/>
      <c r="I99" s="208"/>
      <c r="J99" s="209">
        <f>J141</f>
        <v>0</v>
      </c>
      <c r="K99" s="206"/>
      <c r="L99" s="21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1"/>
      <c r="C100" s="136"/>
      <c r="D100" s="212" t="s">
        <v>1333</v>
      </c>
      <c r="E100" s="213"/>
      <c r="F100" s="213"/>
      <c r="G100" s="213"/>
      <c r="H100" s="213"/>
      <c r="I100" s="213"/>
      <c r="J100" s="214">
        <f>J142</f>
        <v>0</v>
      </c>
      <c r="K100" s="136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1"/>
      <c r="C101" s="136"/>
      <c r="D101" s="212" t="s">
        <v>1334</v>
      </c>
      <c r="E101" s="213"/>
      <c r="F101" s="213"/>
      <c r="G101" s="213"/>
      <c r="H101" s="213"/>
      <c r="I101" s="213"/>
      <c r="J101" s="214">
        <f>J159</f>
        <v>0</v>
      </c>
      <c r="K101" s="136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1"/>
      <c r="C102" s="136"/>
      <c r="D102" s="212" t="s">
        <v>1335</v>
      </c>
      <c r="E102" s="213"/>
      <c r="F102" s="213"/>
      <c r="G102" s="213"/>
      <c r="H102" s="213"/>
      <c r="I102" s="213"/>
      <c r="J102" s="214">
        <f>J178</f>
        <v>0</v>
      </c>
      <c r="K102" s="136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1"/>
      <c r="C103" s="136"/>
      <c r="D103" s="212" t="s">
        <v>1336</v>
      </c>
      <c r="E103" s="213"/>
      <c r="F103" s="213"/>
      <c r="G103" s="213"/>
      <c r="H103" s="213"/>
      <c r="I103" s="213"/>
      <c r="J103" s="214">
        <f>J183</f>
        <v>0</v>
      </c>
      <c r="K103" s="136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1"/>
      <c r="C104" s="136"/>
      <c r="D104" s="212" t="s">
        <v>1337</v>
      </c>
      <c r="E104" s="213"/>
      <c r="F104" s="213"/>
      <c r="G104" s="213"/>
      <c r="H104" s="213"/>
      <c r="I104" s="213"/>
      <c r="J104" s="214">
        <f>J190</f>
        <v>0</v>
      </c>
      <c r="K104" s="136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1"/>
      <c r="C105" s="136"/>
      <c r="D105" s="212" t="s">
        <v>1338</v>
      </c>
      <c r="E105" s="213"/>
      <c r="F105" s="213"/>
      <c r="G105" s="213"/>
      <c r="H105" s="213"/>
      <c r="I105" s="213"/>
      <c r="J105" s="214">
        <f>J207</f>
        <v>0</v>
      </c>
      <c r="K105" s="136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1"/>
      <c r="C106" s="136"/>
      <c r="D106" s="212" t="s">
        <v>1339</v>
      </c>
      <c r="E106" s="213"/>
      <c r="F106" s="213"/>
      <c r="G106" s="213"/>
      <c r="H106" s="213"/>
      <c r="I106" s="213"/>
      <c r="J106" s="214">
        <f>J226</f>
        <v>0</v>
      </c>
      <c r="K106" s="136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1"/>
      <c r="C107" s="136"/>
      <c r="D107" s="212" t="s">
        <v>1340</v>
      </c>
      <c r="E107" s="213"/>
      <c r="F107" s="213"/>
      <c r="G107" s="213"/>
      <c r="H107" s="213"/>
      <c r="I107" s="213"/>
      <c r="J107" s="214">
        <f>J241</f>
        <v>0</v>
      </c>
      <c r="K107" s="136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1.84" customHeight="1">
      <c r="A108" s="9"/>
      <c r="B108" s="205"/>
      <c r="C108" s="206"/>
      <c r="D108" s="216" t="s">
        <v>168</v>
      </c>
      <c r="E108" s="206"/>
      <c r="F108" s="206"/>
      <c r="G108" s="206"/>
      <c r="H108" s="206"/>
      <c r="I108" s="206"/>
      <c r="J108" s="217">
        <f>J243</f>
        <v>0</v>
      </c>
      <c r="K108" s="206"/>
      <c r="L108" s="210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9.28" customHeight="1">
      <c r="A111" s="41"/>
      <c r="B111" s="42"/>
      <c r="C111" s="204" t="s">
        <v>169</v>
      </c>
      <c r="D111" s="43"/>
      <c r="E111" s="43"/>
      <c r="F111" s="43"/>
      <c r="G111" s="43"/>
      <c r="H111" s="43"/>
      <c r="I111" s="43"/>
      <c r="J111" s="218">
        <f>ROUND(J112 + J113 + J114 + J115 + J116 + J117,2)</f>
        <v>0</v>
      </c>
      <c r="K111" s="43"/>
      <c r="L111" s="66"/>
      <c r="N111" s="219" t="s">
        <v>42</v>
      </c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8" customHeight="1">
      <c r="A112" s="41"/>
      <c r="B112" s="42"/>
      <c r="C112" s="43"/>
      <c r="D112" s="155" t="s">
        <v>170</v>
      </c>
      <c r="E112" s="150"/>
      <c r="F112" s="150"/>
      <c r="G112" s="43"/>
      <c r="H112" s="43"/>
      <c r="I112" s="43"/>
      <c r="J112" s="151">
        <v>0</v>
      </c>
      <c r="K112" s="43"/>
      <c r="L112" s="220"/>
      <c r="M112" s="221"/>
      <c r="N112" s="222" t="s">
        <v>43</v>
      </c>
      <c r="O112" s="221"/>
      <c r="P112" s="221"/>
      <c r="Q112" s="221"/>
      <c r="R112" s="221"/>
      <c r="S112" s="223"/>
      <c r="T112" s="223"/>
      <c r="U112" s="223"/>
      <c r="V112" s="223"/>
      <c r="W112" s="223"/>
      <c r="X112" s="223"/>
      <c r="Y112" s="223"/>
      <c r="Z112" s="223"/>
      <c r="AA112" s="223"/>
      <c r="AB112" s="223"/>
      <c r="AC112" s="223"/>
      <c r="AD112" s="223"/>
      <c r="AE112" s="223"/>
      <c r="AF112" s="221"/>
      <c r="AG112" s="221"/>
      <c r="AH112" s="221"/>
      <c r="AI112" s="221"/>
      <c r="AJ112" s="221"/>
      <c r="AK112" s="221"/>
      <c r="AL112" s="221"/>
      <c r="AM112" s="221"/>
      <c r="AN112" s="221"/>
      <c r="AO112" s="221"/>
      <c r="AP112" s="221"/>
      <c r="AQ112" s="221"/>
      <c r="AR112" s="221"/>
      <c r="AS112" s="221"/>
      <c r="AT112" s="221"/>
      <c r="AU112" s="221"/>
      <c r="AV112" s="221"/>
      <c r="AW112" s="221"/>
      <c r="AX112" s="221"/>
      <c r="AY112" s="224" t="s">
        <v>171</v>
      </c>
      <c r="AZ112" s="221"/>
      <c r="BA112" s="221"/>
      <c r="BB112" s="221"/>
      <c r="BC112" s="221"/>
      <c r="BD112" s="221"/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224" t="s">
        <v>85</v>
      </c>
      <c r="BK112" s="221"/>
      <c r="BL112" s="221"/>
      <c r="BM112" s="221"/>
    </row>
    <row r="113" s="2" customFormat="1" ht="18" customHeight="1">
      <c r="A113" s="41"/>
      <c r="B113" s="42"/>
      <c r="C113" s="43"/>
      <c r="D113" s="155" t="s">
        <v>172</v>
      </c>
      <c r="E113" s="150"/>
      <c r="F113" s="150"/>
      <c r="G113" s="43"/>
      <c r="H113" s="43"/>
      <c r="I113" s="43"/>
      <c r="J113" s="151">
        <v>0</v>
      </c>
      <c r="K113" s="43"/>
      <c r="L113" s="220"/>
      <c r="M113" s="221"/>
      <c r="N113" s="222" t="s">
        <v>43</v>
      </c>
      <c r="O113" s="221"/>
      <c r="P113" s="221"/>
      <c r="Q113" s="221"/>
      <c r="R113" s="221"/>
      <c r="S113" s="223"/>
      <c r="T113" s="223"/>
      <c r="U113" s="223"/>
      <c r="V113" s="223"/>
      <c r="W113" s="223"/>
      <c r="X113" s="223"/>
      <c r="Y113" s="223"/>
      <c r="Z113" s="223"/>
      <c r="AA113" s="223"/>
      <c r="AB113" s="223"/>
      <c r="AC113" s="223"/>
      <c r="AD113" s="223"/>
      <c r="AE113" s="223"/>
      <c r="AF113" s="221"/>
      <c r="AG113" s="221"/>
      <c r="AH113" s="221"/>
      <c r="AI113" s="221"/>
      <c r="AJ113" s="221"/>
      <c r="AK113" s="221"/>
      <c r="AL113" s="221"/>
      <c r="AM113" s="221"/>
      <c r="AN113" s="221"/>
      <c r="AO113" s="221"/>
      <c r="AP113" s="221"/>
      <c r="AQ113" s="221"/>
      <c r="AR113" s="221"/>
      <c r="AS113" s="221"/>
      <c r="AT113" s="221"/>
      <c r="AU113" s="221"/>
      <c r="AV113" s="221"/>
      <c r="AW113" s="221"/>
      <c r="AX113" s="221"/>
      <c r="AY113" s="224" t="s">
        <v>171</v>
      </c>
      <c r="AZ113" s="221"/>
      <c r="BA113" s="221"/>
      <c r="BB113" s="221"/>
      <c r="BC113" s="221"/>
      <c r="BD113" s="221"/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224" t="s">
        <v>85</v>
      </c>
      <c r="BK113" s="221"/>
      <c r="BL113" s="221"/>
      <c r="BM113" s="221"/>
    </row>
    <row r="114" s="2" customFormat="1" ht="18" customHeight="1">
      <c r="A114" s="41"/>
      <c r="B114" s="42"/>
      <c r="C114" s="43"/>
      <c r="D114" s="155" t="s">
        <v>173</v>
      </c>
      <c r="E114" s="150"/>
      <c r="F114" s="150"/>
      <c r="G114" s="43"/>
      <c r="H114" s="43"/>
      <c r="I114" s="43"/>
      <c r="J114" s="151">
        <v>0</v>
      </c>
      <c r="K114" s="43"/>
      <c r="L114" s="220"/>
      <c r="M114" s="221"/>
      <c r="N114" s="222" t="s">
        <v>43</v>
      </c>
      <c r="O114" s="221"/>
      <c r="P114" s="221"/>
      <c r="Q114" s="221"/>
      <c r="R114" s="221"/>
      <c r="S114" s="223"/>
      <c r="T114" s="223"/>
      <c r="U114" s="223"/>
      <c r="V114" s="223"/>
      <c r="W114" s="223"/>
      <c r="X114" s="223"/>
      <c r="Y114" s="223"/>
      <c r="Z114" s="223"/>
      <c r="AA114" s="223"/>
      <c r="AB114" s="223"/>
      <c r="AC114" s="223"/>
      <c r="AD114" s="223"/>
      <c r="AE114" s="223"/>
      <c r="AF114" s="221"/>
      <c r="AG114" s="221"/>
      <c r="AH114" s="221"/>
      <c r="AI114" s="221"/>
      <c r="AJ114" s="221"/>
      <c r="AK114" s="221"/>
      <c r="AL114" s="221"/>
      <c r="AM114" s="221"/>
      <c r="AN114" s="221"/>
      <c r="AO114" s="221"/>
      <c r="AP114" s="221"/>
      <c r="AQ114" s="221"/>
      <c r="AR114" s="221"/>
      <c r="AS114" s="221"/>
      <c r="AT114" s="221"/>
      <c r="AU114" s="221"/>
      <c r="AV114" s="221"/>
      <c r="AW114" s="221"/>
      <c r="AX114" s="221"/>
      <c r="AY114" s="224" t="s">
        <v>171</v>
      </c>
      <c r="AZ114" s="221"/>
      <c r="BA114" s="221"/>
      <c r="BB114" s="221"/>
      <c r="BC114" s="221"/>
      <c r="BD114" s="221"/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224" t="s">
        <v>85</v>
      </c>
      <c r="BK114" s="221"/>
      <c r="BL114" s="221"/>
      <c r="BM114" s="221"/>
    </row>
    <row r="115" s="2" customFormat="1" ht="18" customHeight="1">
      <c r="A115" s="41"/>
      <c r="B115" s="42"/>
      <c r="C115" s="43"/>
      <c r="D115" s="155" t="s">
        <v>174</v>
      </c>
      <c r="E115" s="150"/>
      <c r="F115" s="150"/>
      <c r="G115" s="43"/>
      <c r="H115" s="43"/>
      <c r="I115" s="43"/>
      <c r="J115" s="151">
        <v>0</v>
      </c>
      <c r="K115" s="43"/>
      <c r="L115" s="220"/>
      <c r="M115" s="221"/>
      <c r="N115" s="222" t="s">
        <v>43</v>
      </c>
      <c r="O115" s="221"/>
      <c r="P115" s="221"/>
      <c r="Q115" s="221"/>
      <c r="R115" s="221"/>
      <c r="S115" s="223"/>
      <c r="T115" s="223"/>
      <c r="U115" s="223"/>
      <c r="V115" s="223"/>
      <c r="W115" s="223"/>
      <c r="X115" s="223"/>
      <c r="Y115" s="223"/>
      <c r="Z115" s="223"/>
      <c r="AA115" s="223"/>
      <c r="AB115" s="223"/>
      <c r="AC115" s="223"/>
      <c r="AD115" s="223"/>
      <c r="AE115" s="223"/>
      <c r="AF115" s="221"/>
      <c r="AG115" s="221"/>
      <c r="AH115" s="221"/>
      <c r="AI115" s="221"/>
      <c r="AJ115" s="221"/>
      <c r="AK115" s="221"/>
      <c r="AL115" s="221"/>
      <c r="AM115" s="221"/>
      <c r="AN115" s="221"/>
      <c r="AO115" s="221"/>
      <c r="AP115" s="221"/>
      <c r="AQ115" s="221"/>
      <c r="AR115" s="221"/>
      <c r="AS115" s="221"/>
      <c r="AT115" s="221"/>
      <c r="AU115" s="221"/>
      <c r="AV115" s="221"/>
      <c r="AW115" s="221"/>
      <c r="AX115" s="221"/>
      <c r="AY115" s="224" t="s">
        <v>171</v>
      </c>
      <c r="AZ115" s="221"/>
      <c r="BA115" s="221"/>
      <c r="BB115" s="221"/>
      <c r="BC115" s="221"/>
      <c r="BD115" s="221"/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224" t="s">
        <v>85</v>
      </c>
      <c r="BK115" s="221"/>
      <c r="BL115" s="221"/>
      <c r="BM115" s="221"/>
    </row>
    <row r="116" s="2" customFormat="1" ht="18" customHeight="1">
      <c r="A116" s="41"/>
      <c r="B116" s="42"/>
      <c r="C116" s="43"/>
      <c r="D116" s="155" t="s">
        <v>175</v>
      </c>
      <c r="E116" s="150"/>
      <c r="F116" s="150"/>
      <c r="G116" s="43"/>
      <c r="H116" s="43"/>
      <c r="I116" s="43"/>
      <c r="J116" s="151">
        <v>0</v>
      </c>
      <c r="K116" s="43"/>
      <c r="L116" s="220"/>
      <c r="M116" s="221"/>
      <c r="N116" s="222" t="s">
        <v>43</v>
      </c>
      <c r="O116" s="221"/>
      <c r="P116" s="221"/>
      <c r="Q116" s="221"/>
      <c r="R116" s="221"/>
      <c r="S116" s="223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1"/>
      <c r="AG116" s="221"/>
      <c r="AH116" s="221"/>
      <c r="AI116" s="221"/>
      <c r="AJ116" s="221"/>
      <c r="AK116" s="221"/>
      <c r="AL116" s="221"/>
      <c r="AM116" s="221"/>
      <c r="AN116" s="221"/>
      <c r="AO116" s="221"/>
      <c r="AP116" s="221"/>
      <c r="AQ116" s="221"/>
      <c r="AR116" s="221"/>
      <c r="AS116" s="221"/>
      <c r="AT116" s="221"/>
      <c r="AU116" s="221"/>
      <c r="AV116" s="221"/>
      <c r="AW116" s="221"/>
      <c r="AX116" s="221"/>
      <c r="AY116" s="224" t="s">
        <v>171</v>
      </c>
      <c r="AZ116" s="221"/>
      <c r="BA116" s="221"/>
      <c r="BB116" s="221"/>
      <c r="BC116" s="221"/>
      <c r="BD116" s="221"/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224" t="s">
        <v>85</v>
      </c>
      <c r="BK116" s="221"/>
      <c r="BL116" s="221"/>
      <c r="BM116" s="221"/>
    </row>
    <row r="117" s="2" customFormat="1" ht="18" customHeight="1">
      <c r="A117" s="41"/>
      <c r="B117" s="42"/>
      <c r="C117" s="43"/>
      <c r="D117" s="150" t="s">
        <v>176</v>
      </c>
      <c r="E117" s="43"/>
      <c r="F117" s="43"/>
      <c r="G117" s="43"/>
      <c r="H117" s="43"/>
      <c r="I117" s="43"/>
      <c r="J117" s="151">
        <f>ROUND(J32*T117,2)</f>
        <v>0</v>
      </c>
      <c r="K117" s="43"/>
      <c r="L117" s="220"/>
      <c r="M117" s="221"/>
      <c r="N117" s="222" t="s">
        <v>43</v>
      </c>
      <c r="O117" s="221"/>
      <c r="P117" s="221"/>
      <c r="Q117" s="221"/>
      <c r="R117" s="221"/>
      <c r="S117" s="223"/>
      <c r="T117" s="223"/>
      <c r="U117" s="223"/>
      <c r="V117" s="223"/>
      <c r="W117" s="223"/>
      <c r="X117" s="223"/>
      <c r="Y117" s="223"/>
      <c r="Z117" s="223"/>
      <c r="AA117" s="223"/>
      <c r="AB117" s="223"/>
      <c r="AC117" s="223"/>
      <c r="AD117" s="223"/>
      <c r="AE117" s="223"/>
      <c r="AF117" s="221"/>
      <c r="AG117" s="221"/>
      <c r="AH117" s="221"/>
      <c r="AI117" s="221"/>
      <c r="AJ117" s="221"/>
      <c r="AK117" s="221"/>
      <c r="AL117" s="221"/>
      <c r="AM117" s="221"/>
      <c r="AN117" s="221"/>
      <c r="AO117" s="221"/>
      <c r="AP117" s="221"/>
      <c r="AQ117" s="221"/>
      <c r="AR117" s="221"/>
      <c r="AS117" s="221"/>
      <c r="AT117" s="221"/>
      <c r="AU117" s="221"/>
      <c r="AV117" s="221"/>
      <c r="AW117" s="221"/>
      <c r="AX117" s="221"/>
      <c r="AY117" s="224" t="s">
        <v>177</v>
      </c>
      <c r="AZ117" s="221"/>
      <c r="BA117" s="221"/>
      <c r="BB117" s="221"/>
      <c r="BC117" s="221"/>
      <c r="BD117" s="221"/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224" t="s">
        <v>85</v>
      </c>
      <c r="BK117" s="221"/>
      <c r="BL117" s="221"/>
      <c r="BM117" s="221"/>
    </row>
    <row r="118" s="2" customForma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29.28" customHeight="1">
      <c r="A119" s="41"/>
      <c r="B119" s="42"/>
      <c r="C119" s="159" t="s">
        <v>131</v>
      </c>
      <c r="D119" s="160"/>
      <c r="E119" s="160"/>
      <c r="F119" s="160"/>
      <c r="G119" s="160"/>
      <c r="H119" s="160"/>
      <c r="I119" s="160"/>
      <c r="J119" s="161">
        <f>ROUND(J98+J111,2)</f>
        <v>0</v>
      </c>
      <c r="K119" s="160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4" s="2" customFormat="1" ht="6.96" customHeight="1">
      <c r="A124" s="41"/>
      <c r="B124" s="71"/>
      <c r="C124" s="72"/>
      <c r="D124" s="72"/>
      <c r="E124" s="72"/>
      <c r="F124" s="72"/>
      <c r="G124" s="72"/>
      <c r="H124" s="72"/>
      <c r="I124" s="72"/>
      <c r="J124" s="72"/>
      <c r="K124" s="72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24.96" customHeight="1">
      <c r="A125" s="41"/>
      <c r="B125" s="42"/>
      <c r="C125" s="24" t="s">
        <v>178</v>
      </c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6.96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2" customHeight="1">
      <c r="A127" s="41"/>
      <c r="B127" s="42"/>
      <c r="C127" s="33" t="s">
        <v>16</v>
      </c>
      <c r="D127" s="43"/>
      <c r="E127" s="43"/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6.5" customHeight="1">
      <c r="A128" s="41"/>
      <c r="B128" s="42"/>
      <c r="C128" s="43"/>
      <c r="D128" s="43"/>
      <c r="E128" s="201" t="str">
        <f>E7</f>
        <v>ZŠ a MŠ Ostašov - přístavba učebny</v>
      </c>
      <c r="F128" s="33"/>
      <c r="G128" s="33"/>
      <c r="H128" s="3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1" customFormat="1" ht="12" customHeight="1">
      <c r="B129" s="22"/>
      <c r="C129" s="33" t="s">
        <v>133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="2" customFormat="1" ht="16.5" customHeight="1">
      <c r="A130" s="41"/>
      <c r="B130" s="42"/>
      <c r="C130" s="43"/>
      <c r="D130" s="43"/>
      <c r="E130" s="201" t="s">
        <v>134</v>
      </c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3" t="s">
        <v>135</v>
      </c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6.5" customHeight="1">
      <c r="A132" s="41"/>
      <c r="B132" s="42"/>
      <c r="C132" s="43"/>
      <c r="D132" s="43"/>
      <c r="E132" s="79" t="str">
        <f>E11</f>
        <v>SO 701_02 - Rozvody elektro</v>
      </c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6.96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2" customHeight="1">
      <c r="A134" s="41"/>
      <c r="B134" s="42"/>
      <c r="C134" s="33" t="s">
        <v>20</v>
      </c>
      <c r="D134" s="43"/>
      <c r="E134" s="43"/>
      <c r="F134" s="28" t="str">
        <f>F14</f>
        <v>Ostašov</v>
      </c>
      <c r="G134" s="43"/>
      <c r="H134" s="43"/>
      <c r="I134" s="33" t="s">
        <v>22</v>
      </c>
      <c r="J134" s="82" t="str">
        <f>IF(J14="","",J14)</f>
        <v>5. 6. 2023</v>
      </c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6.96" customHeight="1">
      <c r="A135" s="41"/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25.65" customHeight="1">
      <c r="A136" s="41"/>
      <c r="B136" s="42"/>
      <c r="C136" s="33" t="s">
        <v>24</v>
      </c>
      <c r="D136" s="43"/>
      <c r="E136" s="43"/>
      <c r="F136" s="28" t="str">
        <f>E17</f>
        <v>Statutární město Liberec</v>
      </c>
      <c r="G136" s="43"/>
      <c r="H136" s="43"/>
      <c r="I136" s="33" t="s">
        <v>30</v>
      </c>
      <c r="J136" s="37" t="str">
        <f>E23</f>
        <v>Projektový atelier DAVID</v>
      </c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40.05" customHeight="1">
      <c r="A137" s="41"/>
      <c r="B137" s="42"/>
      <c r="C137" s="33" t="s">
        <v>28</v>
      </c>
      <c r="D137" s="43"/>
      <c r="E137" s="43"/>
      <c r="F137" s="28" t="str">
        <f>IF(E20="","",E20)</f>
        <v>Vyplň údaj</v>
      </c>
      <c r="G137" s="43"/>
      <c r="H137" s="43"/>
      <c r="I137" s="33" t="s">
        <v>33</v>
      </c>
      <c r="J137" s="37" t="str">
        <f>E26</f>
        <v>Projektový atelier DAVID - Bc. Zuzana Kosáková</v>
      </c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10.32" customHeight="1">
      <c r="A138" s="41"/>
      <c r="B138" s="42"/>
      <c r="C138" s="43"/>
      <c r="D138" s="43"/>
      <c r="E138" s="43"/>
      <c r="F138" s="43"/>
      <c r="G138" s="43"/>
      <c r="H138" s="43"/>
      <c r="I138" s="43"/>
      <c r="J138" s="43"/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11" customFormat="1" ht="29.28" customHeight="1">
      <c r="A139" s="226"/>
      <c r="B139" s="227"/>
      <c r="C139" s="228" t="s">
        <v>179</v>
      </c>
      <c r="D139" s="229" t="s">
        <v>63</v>
      </c>
      <c r="E139" s="229" t="s">
        <v>59</v>
      </c>
      <c r="F139" s="229" t="s">
        <v>60</v>
      </c>
      <c r="G139" s="229" t="s">
        <v>180</v>
      </c>
      <c r="H139" s="229" t="s">
        <v>181</v>
      </c>
      <c r="I139" s="229" t="s">
        <v>182</v>
      </c>
      <c r="J139" s="229" t="s">
        <v>140</v>
      </c>
      <c r="K139" s="230" t="s">
        <v>183</v>
      </c>
      <c r="L139" s="231"/>
      <c r="M139" s="103" t="s">
        <v>1</v>
      </c>
      <c r="N139" s="104" t="s">
        <v>42</v>
      </c>
      <c r="O139" s="104" t="s">
        <v>184</v>
      </c>
      <c r="P139" s="104" t="s">
        <v>185</v>
      </c>
      <c r="Q139" s="104" t="s">
        <v>186</v>
      </c>
      <c r="R139" s="104" t="s">
        <v>187</v>
      </c>
      <c r="S139" s="104" t="s">
        <v>188</v>
      </c>
      <c r="T139" s="105" t="s">
        <v>189</v>
      </c>
      <c r="U139" s="226"/>
      <c r="V139" s="226"/>
      <c r="W139" s="226"/>
      <c r="X139" s="226"/>
      <c r="Y139" s="226"/>
      <c r="Z139" s="226"/>
      <c r="AA139" s="226"/>
      <c r="AB139" s="226"/>
      <c r="AC139" s="226"/>
      <c r="AD139" s="226"/>
      <c r="AE139" s="226"/>
    </row>
    <row r="140" s="2" customFormat="1" ht="22.8" customHeight="1">
      <c r="A140" s="41"/>
      <c r="B140" s="42"/>
      <c r="C140" s="110" t="s">
        <v>190</v>
      </c>
      <c r="D140" s="43"/>
      <c r="E140" s="43"/>
      <c r="F140" s="43"/>
      <c r="G140" s="43"/>
      <c r="H140" s="43"/>
      <c r="I140" s="43"/>
      <c r="J140" s="232">
        <f>BK140</f>
        <v>0</v>
      </c>
      <c r="K140" s="43"/>
      <c r="L140" s="44"/>
      <c r="M140" s="106"/>
      <c r="N140" s="233"/>
      <c r="O140" s="107"/>
      <c r="P140" s="234">
        <f>P141+P243</f>
        <v>0</v>
      </c>
      <c r="Q140" s="107"/>
      <c r="R140" s="234">
        <f>R141+R243</f>
        <v>0</v>
      </c>
      <c r="S140" s="107"/>
      <c r="T140" s="235">
        <f>T141+T243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8" t="s">
        <v>77</v>
      </c>
      <c r="AU140" s="18" t="s">
        <v>142</v>
      </c>
      <c r="BK140" s="236">
        <f>BK141+BK243</f>
        <v>0</v>
      </c>
    </row>
    <row r="141" s="12" customFormat="1" ht="25.92" customHeight="1">
      <c r="A141" s="12"/>
      <c r="B141" s="237"/>
      <c r="C141" s="238"/>
      <c r="D141" s="239" t="s">
        <v>77</v>
      </c>
      <c r="E141" s="240" t="s">
        <v>1341</v>
      </c>
      <c r="F141" s="240" t="s">
        <v>1342</v>
      </c>
      <c r="G141" s="238"/>
      <c r="H141" s="238"/>
      <c r="I141" s="241"/>
      <c r="J141" s="217">
        <f>BK141</f>
        <v>0</v>
      </c>
      <c r="K141" s="238"/>
      <c r="L141" s="242"/>
      <c r="M141" s="243"/>
      <c r="N141" s="244"/>
      <c r="O141" s="244"/>
      <c r="P141" s="245">
        <f>P142+P159+P178+P183+P190+P207+P226+P241</f>
        <v>0</v>
      </c>
      <c r="Q141" s="244"/>
      <c r="R141" s="245">
        <f>R142+R159+R178+R183+R190+R207+R226+R241</f>
        <v>0</v>
      </c>
      <c r="S141" s="244"/>
      <c r="T141" s="246">
        <f>T142+T159+T178+T183+T190+T207+T226+T241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7" t="s">
        <v>85</v>
      </c>
      <c r="AT141" s="248" t="s">
        <v>77</v>
      </c>
      <c r="AU141" s="248" t="s">
        <v>78</v>
      </c>
      <c r="AY141" s="247" t="s">
        <v>193</v>
      </c>
      <c r="BK141" s="249">
        <f>BK142+BK159+BK178+BK183+BK190+BK207+BK226+BK241</f>
        <v>0</v>
      </c>
    </row>
    <row r="142" s="12" customFormat="1" ht="22.8" customHeight="1">
      <c r="A142" s="12"/>
      <c r="B142" s="237"/>
      <c r="C142" s="238"/>
      <c r="D142" s="239" t="s">
        <v>77</v>
      </c>
      <c r="E142" s="250" t="s">
        <v>1343</v>
      </c>
      <c r="F142" s="250" t="s">
        <v>1344</v>
      </c>
      <c r="G142" s="238"/>
      <c r="H142" s="238"/>
      <c r="I142" s="241"/>
      <c r="J142" s="251">
        <f>BK142</f>
        <v>0</v>
      </c>
      <c r="K142" s="238"/>
      <c r="L142" s="242"/>
      <c r="M142" s="243"/>
      <c r="N142" s="244"/>
      <c r="O142" s="244"/>
      <c r="P142" s="245">
        <f>SUM(P143:P158)</f>
        <v>0</v>
      </c>
      <c r="Q142" s="244"/>
      <c r="R142" s="245">
        <f>SUM(R143:R158)</f>
        <v>0</v>
      </c>
      <c r="S142" s="244"/>
      <c r="T142" s="246">
        <f>SUM(T143:T158)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7" t="s">
        <v>85</v>
      </c>
      <c r="AT142" s="248" t="s">
        <v>77</v>
      </c>
      <c r="AU142" s="248" t="s">
        <v>85</v>
      </c>
      <c r="AY142" s="247" t="s">
        <v>193</v>
      </c>
      <c r="BK142" s="249">
        <f>SUM(BK143:BK158)</f>
        <v>0</v>
      </c>
    </row>
    <row r="143" s="2" customFormat="1" ht="16.5" customHeight="1">
      <c r="A143" s="41"/>
      <c r="B143" s="42"/>
      <c r="C143" s="252" t="s">
        <v>85</v>
      </c>
      <c r="D143" s="252" t="s">
        <v>195</v>
      </c>
      <c r="E143" s="253" t="s">
        <v>1345</v>
      </c>
      <c r="F143" s="254" t="s">
        <v>1346</v>
      </c>
      <c r="G143" s="255" t="s">
        <v>217</v>
      </c>
      <c r="H143" s="256">
        <v>15</v>
      </c>
      <c r="I143" s="257"/>
      <c r="J143" s="258">
        <f>ROUND(I143*H143,2)</f>
        <v>0</v>
      </c>
      <c r="K143" s="254" t="s">
        <v>1</v>
      </c>
      <c r="L143" s="44"/>
      <c r="M143" s="259" t="s">
        <v>1</v>
      </c>
      <c r="N143" s="260" t="s">
        <v>43</v>
      </c>
      <c r="O143" s="94"/>
      <c r="P143" s="261">
        <f>O143*H143</f>
        <v>0</v>
      </c>
      <c r="Q143" s="261">
        <v>0</v>
      </c>
      <c r="R143" s="261">
        <f>Q143*H143</f>
        <v>0</v>
      </c>
      <c r="S143" s="261">
        <v>0</v>
      </c>
      <c r="T143" s="262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63" t="s">
        <v>200</v>
      </c>
      <c r="AT143" s="263" t="s">
        <v>195</v>
      </c>
      <c r="AU143" s="263" t="s">
        <v>87</v>
      </c>
      <c r="AY143" s="18" t="s">
        <v>193</v>
      </c>
      <c r="BE143" s="154">
        <f>IF(N143="základní",J143,0)</f>
        <v>0</v>
      </c>
      <c r="BF143" s="154">
        <f>IF(N143="snížená",J143,0)</f>
        <v>0</v>
      </c>
      <c r="BG143" s="154">
        <f>IF(N143="zákl. přenesená",J143,0)</f>
        <v>0</v>
      </c>
      <c r="BH143" s="154">
        <f>IF(N143="sníž. přenesená",J143,0)</f>
        <v>0</v>
      </c>
      <c r="BI143" s="154">
        <f>IF(N143="nulová",J143,0)</f>
        <v>0</v>
      </c>
      <c r="BJ143" s="18" t="s">
        <v>85</v>
      </c>
      <c r="BK143" s="154">
        <f>ROUND(I143*H143,2)</f>
        <v>0</v>
      </c>
      <c r="BL143" s="18" t="s">
        <v>200</v>
      </c>
      <c r="BM143" s="263" t="s">
        <v>87</v>
      </c>
    </row>
    <row r="144" s="2" customFormat="1" ht="16.5" customHeight="1">
      <c r="A144" s="41"/>
      <c r="B144" s="42"/>
      <c r="C144" s="252" t="s">
        <v>87</v>
      </c>
      <c r="D144" s="252" t="s">
        <v>195</v>
      </c>
      <c r="E144" s="253" t="s">
        <v>1347</v>
      </c>
      <c r="F144" s="254" t="s">
        <v>1346</v>
      </c>
      <c r="G144" s="255" t="s">
        <v>217</v>
      </c>
      <c r="H144" s="256">
        <v>15</v>
      </c>
      <c r="I144" s="257"/>
      <c r="J144" s="258">
        <f>ROUND(I144*H144,2)</f>
        <v>0</v>
      </c>
      <c r="K144" s="254" t="s">
        <v>1</v>
      </c>
      <c r="L144" s="44"/>
      <c r="M144" s="259" t="s">
        <v>1</v>
      </c>
      <c r="N144" s="260" t="s">
        <v>43</v>
      </c>
      <c r="O144" s="94"/>
      <c r="P144" s="261">
        <f>O144*H144</f>
        <v>0</v>
      </c>
      <c r="Q144" s="261">
        <v>0</v>
      </c>
      <c r="R144" s="261">
        <f>Q144*H144</f>
        <v>0</v>
      </c>
      <c r="S144" s="261">
        <v>0</v>
      </c>
      <c r="T144" s="262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63" t="s">
        <v>200</v>
      </c>
      <c r="AT144" s="263" t="s">
        <v>195</v>
      </c>
      <c r="AU144" s="263" t="s">
        <v>87</v>
      </c>
      <c r="AY144" s="18" t="s">
        <v>193</v>
      </c>
      <c r="BE144" s="154">
        <f>IF(N144="základní",J144,0)</f>
        <v>0</v>
      </c>
      <c r="BF144" s="154">
        <f>IF(N144="snížená",J144,0)</f>
        <v>0</v>
      </c>
      <c r="BG144" s="154">
        <f>IF(N144="zákl. přenesená",J144,0)</f>
        <v>0</v>
      </c>
      <c r="BH144" s="154">
        <f>IF(N144="sníž. přenesená",J144,0)</f>
        <v>0</v>
      </c>
      <c r="BI144" s="154">
        <f>IF(N144="nulová",J144,0)</f>
        <v>0</v>
      </c>
      <c r="BJ144" s="18" t="s">
        <v>85</v>
      </c>
      <c r="BK144" s="154">
        <f>ROUND(I144*H144,2)</f>
        <v>0</v>
      </c>
      <c r="BL144" s="18" t="s">
        <v>200</v>
      </c>
      <c r="BM144" s="263" t="s">
        <v>200</v>
      </c>
    </row>
    <row r="145" s="2" customFormat="1" ht="16.5" customHeight="1">
      <c r="A145" s="41"/>
      <c r="B145" s="42"/>
      <c r="C145" s="252" t="s">
        <v>209</v>
      </c>
      <c r="D145" s="252" t="s">
        <v>195</v>
      </c>
      <c r="E145" s="253" t="s">
        <v>1348</v>
      </c>
      <c r="F145" s="254" t="s">
        <v>1349</v>
      </c>
      <c r="G145" s="255" t="s">
        <v>217</v>
      </c>
      <c r="H145" s="256">
        <v>35</v>
      </c>
      <c r="I145" s="257"/>
      <c r="J145" s="258">
        <f>ROUND(I145*H145,2)</f>
        <v>0</v>
      </c>
      <c r="K145" s="254" t="s">
        <v>1</v>
      </c>
      <c r="L145" s="44"/>
      <c r="M145" s="259" t="s">
        <v>1</v>
      </c>
      <c r="N145" s="260" t="s">
        <v>43</v>
      </c>
      <c r="O145" s="94"/>
      <c r="P145" s="261">
        <f>O145*H145</f>
        <v>0</v>
      </c>
      <c r="Q145" s="261">
        <v>0</v>
      </c>
      <c r="R145" s="261">
        <f>Q145*H145</f>
        <v>0</v>
      </c>
      <c r="S145" s="261">
        <v>0</v>
      </c>
      <c r="T145" s="262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3" t="s">
        <v>200</v>
      </c>
      <c r="AT145" s="263" t="s">
        <v>195</v>
      </c>
      <c r="AU145" s="263" t="s">
        <v>87</v>
      </c>
      <c r="AY145" s="18" t="s">
        <v>193</v>
      </c>
      <c r="BE145" s="154">
        <f>IF(N145="základní",J145,0)</f>
        <v>0</v>
      </c>
      <c r="BF145" s="154">
        <f>IF(N145="snížená",J145,0)</f>
        <v>0</v>
      </c>
      <c r="BG145" s="154">
        <f>IF(N145="zákl. přenesená",J145,0)</f>
        <v>0</v>
      </c>
      <c r="BH145" s="154">
        <f>IF(N145="sníž. přenesená",J145,0)</f>
        <v>0</v>
      </c>
      <c r="BI145" s="154">
        <f>IF(N145="nulová",J145,0)</f>
        <v>0</v>
      </c>
      <c r="BJ145" s="18" t="s">
        <v>85</v>
      </c>
      <c r="BK145" s="154">
        <f>ROUND(I145*H145,2)</f>
        <v>0</v>
      </c>
      <c r="BL145" s="18" t="s">
        <v>200</v>
      </c>
      <c r="BM145" s="263" t="s">
        <v>232</v>
      </c>
    </row>
    <row r="146" s="2" customFormat="1" ht="16.5" customHeight="1">
      <c r="A146" s="41"/>
      <c r="B146" s="42"/>
      <c r="C146" s="252" t="s">
        <v>200</v>
      </c>
      <c r="D146" s="252" t="s">
        <v>195</v>
      </c>
      <c r="E146" s="253" t="s">
        <v>1350</v>
      </c>
      <c r="F146" s="254" t="s">
        <v>1349</v>
      </c>
      <c r="G146" s="255" t="s">
        <v>217</v>
      </c>
      <c r="H146" s="256">
        <v>35</v>
      </c>
      <c r="I146" s="257"/>
      <c r="J146" s="258">
        <f>ROUND(I146*H146,2)</f>
        <v>0</v>
      </c>
      <c r="K146" s="254" t="s">
        <v>1</v>
      </c>
      <c r="L146" s="44"/>
      <c r="M146" s="259" t="s">
        <v>1</v>
      </c>
      <c r="N146" s="260" t="s">
        <v>43</v>
      </c>
      <c r="O146" s="94"/>
      <c r="P146" s="261">
        <f>O146*H146</f>
        <v>0</v>
      </c>
      <c r="Q146" s="261">
        <v>0</v>
      </c>
      <c r="R146" s="261">
        <f>Q146*H146</f>
        <v>0</v>
      </c>
      <c r="S146" s="261">
        <v>0</v>
      </c>
      <c r="T146" s="262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63" t="s">
        <v>200</v>
      </c>
      <c r="AT146" s="263" t="s">
        <v>195</v>
      </c>
      <c r="AU146" s="263" t="s">
        <v>87</v>
      </c>
      <c r="AY146" s="18" t="s">
        <v>193</v>
      </c>
      <c r="BE146" s="154">
        <f>IF(N146="základní",J146,0)</f>
        <v>0</v>
      </c>
      <c r="BF146" s="154">
        <f>IF(N146="snížená",J146,0)</f>
        <v>0</v>
      </c>
      <c r="BG146" s="154">
        <f>IF(N146="zákl. přenesená",J146,0)</f>
        <v>0</v>
      </c>
      <c r="BH146" s="154">
        <f>IF(N146="sníž. přenesená",J146,0)</f>
        <v>0</v>
      </c>
      <c r="BI146" s="154">
        <f>IF(N146="nulová",J146,0)</f>
        <v>0</v>
      </c>
      <c r="BJ146" s="18" t="s">
        <v>85</v>
      </c>
      <c r="BK146" s="154">
        <f>ROUND(I146*H146,2)</f>
        <v>0</v>
      </c>
      <c r="BL146" s="18" t="s">
        <v>200</v>
      </c>
      <c r="BM146" s="263" t="s">
        <v>242</v>
      </c>
    </row>
    <row r="147" s="2" customFormat="1" ht="16.5" customHeight="1">
      <c r="A147" s="41"/>
      <c r="B147" s="42"/>
      <c r="C147" s="252" t="s">
        <v>220</v>
      </c>
      <c r="D147" s="252" t="s">
        <v>195</v>
      </c>
      <c r="E147" s="253" t="s">
        <v>1351</v>
      </c>
      <c r="F147" s="254" t="s">
        <v>1352</v>
      </c>
      <c r="G147" s="255" t="s">
        <v>217</v>
      </c>
      <c r="H147" s="256">
        <v>70</v>
      </c>
      <c r="I147" s="257"/>
      <c r="J147" s="258">
        <f>ROUND(I147*H147,2)</f>
        <v>0</v>
      </c>
      <c r="K147" s="254" t="s">
        <v>1</v>
      </c>
      <c r="L147" s="44"/>
      <c r="M147" s="259" t="s">
        <v>1</v>
      </c>
      <c r="N147" s="260" t="s">
        <v>43</v>
      </c>
      <c r="O147" s="94"/>
      <c r="P147" s="261">
        <f>O147*H147</f>
        <v>0</v>
      </c>
      <c r="Q147" s="261">
        <v>0</v>
      </c>
      <c r="R147" s="261">
        <f>Q147*H147</f>
        <v>0</v>
      </c>
      <c r="S147" s="261">
        <v>0</v>
      </c>
      <c r="T147" s="262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3" t="s">
        <v>200</v>
      </c>
      <c r="AT147" s="263" t="s">
        <v>195</v>
      </c>
      <c r="AU147" s="263" t="s">
        <v>87</v>
      </c>
      <c r="AY147" s="18" t="s">
        <v>193</v>
      </c>
      <c r="BE147" s="154">
        <f>IF(N147="základní",J147,0)</f>
        <v>0</v>
      </c>
      <c r="BF147" s="154">
        <f>IF(N147="snížená",J147,0)</f>
        <v>0</v>
      </c>
      <c r="BG147" s="154">
        <f>IF(N147="zákl. přenesená",J147,0)</f>
        <v>0</v>
      </c>
      <c r="BH147" s="154">
        <f>IF(N147="sníž. přenesená",J147,0)</f>
        <v>0</v>
      </c>
      <c r="BI147" s="154">
        <f>IF(N147="nulová",J147,0)</f>
        <v>0</v>
      </c>
      <c r="BJ147" s="18" t="s">
        <v>85</v>
      </c>
      <c r="BK147" s="154">
        <f>ROUND(I147*H147,2)</f>
        <v>0</v>
      </c>
      <c r="BL147" s="18" t="s">
        <v>200</v>
      </c>
      <c r="BM147" s="263" t="s">
        <v>253</v>
      </c>
    </row>
    <row r="148" s="2" customFormat="1" ht="16.5" customHeight="1">
      <c r="A148" s="41"/>
      <c r="B148" s="42"/>
      <c r="C148" s="252" t="s">
        <v>232</v>
      </c>
      <c r="D148" s="252" t="s">
        <v>195</v>
      </c>
      <c r="E148" s="253" t="s">
        <v>1353</v>
      </c>
      <c r="F148" s="254" t="s">
        <v>1352</v>
      </c>
      <c r="G148" s="255" t="s">
        <v>217</v>
      </c>
      <c r="H148" s="256">
        <v>70</v>
      </c>
      <c r="I148" s="257"/>
      <c r="J148" s="258">
        <f>ROUND(I148*H148,2)</f>
        <v>0</v>
      </c>
      <c r="K148" s="254" t="s">
        <v>1</v>
      </c>
      <c r="L148" s="44"/>
      <c r="M148" s="259" t="s">
        <v>1</v>
      </c>
      <c r="N148" s="260" t="s">
        <v>43</v>
      </c>
      <c r="O148" s="94"/>
      <c r="P148" s="261">
        <f>O148*H148</f>
        <v>0</v>
      </c>
      <c r="Q148" s="261">
        <v>0</v>
      </c>
      <c r="R148" s="261">
        <f>Q148*H148</f>
        <v>0</v>
      </c>
      <c r="S148" s="261">
        <v>0</v>
      </c>
      <c r="T148" s="262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3" t="s">
        <v>200</v>
      </c>
      <c r="AT148" s="263" t="s">
        <v>195</v>
      </c>
      <c r="AU148" s="263" t="s">
        <v>87</v>
      </c>
      <c r="AY148" s="18" t="s">
        <v>193</v>
      </c>
      <c r="BE148" s="154">
        <f>IF(N148="základní",J148,0)</f>
        <v>0</v>
      </c>
      <c r="BF148" s="154">
        <f>IF(N148="snížená",J148,0)</f>
        <v>0</v>
      </c>
      <c r="BG148" s="154">
        <f>IF(N148="zákl. přenesená",J148,0)</f>
        <v>0</v>
      </c>
      <c r="BH148" s="154">
        <f>IF(N148="sníž. přenesená",J148,0)</f>
        <v>0</v>
      </c>
      <c r="BI148" s="154">
        <f>IF(N148="nulová",J148,0)</f>
        <v>0</v>
      </c>
      <c r="BJ148" s="18" t="s">
        <v>85</v>
      </c>
      <c r="BK148" s="154">
        <f>ROUND(I148*H148,2)</f>
        <v>0</v>
      </c>
      <c r="BL148" s="18" t="s">
        <v>200</v>
      </c>
      <c r="BM148" s="263" t="s">
        <v>262</v>
      </c>
    </row>
    <row r="149" s="2" customFormat="1" ht="16.5" customHeight="1">
      <c r="A149" s="41"/>
      <c r="B149" s="42"/>
      <c r="C149" s="252" t="s">
        <v>237</v>
      </c>
      <c r="D149" s="252" t="s">
        <v>195</v>
      </c>
      <c r="E149" s="253" t="s">
        <v>1354</v>
      </c>
      <c r="F149" s="254" t="s">
        <v>1355</v>
      </c>
      <c r="G149" s="255" t="s">
        <v>217</v>
      </c>
      <c r="H149" s="256">
        <v>60</v>
      </c>
      <c r="I149" s="257"/>
      <c r="J149" s="258">
        <f>ROUND(I149*H149,2)</f>
        <v>0</v>
      </c>
      <c r="K149" s="254" t="s">
        <v>1</v>
      </c>
      <c r="L149" s="44"/>
      <c r="M149" s="259" t="s">
        <v>1</v>
      </c>
      <c r="N149" s="260" t="s">
        <v>43</v>
      </c>
      <c r="O149" s="94"/>
      <c r="P149" s="261">
        <f>O149*H149</f>
        <v>0</v>
      </c>
      <c r="Q149" s="261">
        <v>0</v>
      </c>
      <c r="R149" s="261">
        <f>Q149*H149</f>
        <v>0</v>
      </c>
      <c r="S149" s="261">
        <v>0</v>
      </c>
      <c r="T149" s="262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3" t="s">
        <v>200</v>
      </c>
      <c r="AT149" s="263" t="s">
        <v>195</v>
      </c>
      <c r="AU149" s="263" t="s">
        <v>87</v>
      </c>
      <c r="AY149" s="18" t="s">
        <v>193</v>
      </c>
      <c r="BE149" s="154">
        <f>IF(N149="základní",J149,0)</f>
        <v>0</v>
      </c>
      <c r="BF149" s="154">
        <f>IF(N149="snížená",J149,0)</f>
        <v>0</v>
      </c>
      <c r="BG149" s="154">
        <f>IF(N149="zákl. přenesená",J149,0)</f>
        <v>0</v>
      </c>
      <c r="BH149" s="154">
        <f>IF(N149="sníž. přenesená",J149,0)</f>
        <v>0</v>
      </c>
      <c r="BI149" s="154">
        <f>IF(N149="nulová",J149,0)</f>
        <v>0</v>
      </c>
      <c r="BJ149" s="18" t="s">
        <v>85</v>
      </c>
      <c r="BK149" s="154">
        <f>ROUND(I149*H149,2)</f>
        <v>0</v>
      </c>
      <c r="BL149" s="18" t="s">
        <v>200</v>
      </c>
      <c r="BM149" s="263" t="s">
        <v>275</v>
      </c>
    </row>
    <row r="150" s="2" customFormat="1" ht="16.5" customHeight="1">
      <c r="A150" s="41"/>
      <c r="B150" s="42"/>
      <c r="C150" s="252" t="s">
        <v>242</v>
      </c>
      <c r="D150" s="252" t="s">
        <v>195</v>
      </c>
      <c r="E150" s="253" t="s">
        <v>1356</v>
      </c>
      <c r="F150" s="254" t="s">
        <v>1355</v>
      </c>
      <c r="G150" s="255" t="s">
        <v>217</v>
      </c>
      <c r="H150" s="256">
        <v>60</v>
      </c>
      <c r="I150" s="257"/>
      <c r="J150" s="258">
        <f>ROUND(I150*H150,2)</f>
        <v>0</v>
      </c>
      <c r="K150" s="254" t="s">
        <v>1</v>
      </c>
      <c r="L150" s="44"/>
      <c r="M150" s="259" t="s">
        <v>1</v>
      </c>
      <c r="N150" s="260" t="s">
        <v>43</v>
      </c>
      <c r="O150" s="94"/>
      <c r="P150" s="261">
        <f>O150*H150</f>
        <v>0</v>
      </c>
      <c r="Q150" s="261">
        <v>0</v>
      </c>
      <c r="R150" s="261">
        <f>Q150*H150</f>
        <v>0</v>
      </c>
      <c r="S150" s="261">
        <v>0</v>
      </c>
      <c r="T150" s="262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3" t="s">
        <v>200</v>
      </c>
      <c r="AT150" s="263" t="s">
        <v>195</v>
      </c>
      <c r="AU150" s="263" t="s">
        <v>87</v>
      </c>
      <c r="AY150" s="18" t="s">
        <v>193</v>
      </c>
      <c r="BE150" s="154">
        <f>IF(N150="základní",J150,0)</f>
        <v>0</v>
      </c>
      <c r="BF150" s="154">
        <f>IF(N150="snížená",J150,0)</f>
        <v>0</v>
      </c>
      <c r="BG150" s="154">
        <f>IF(N150="zákl. přenesená",J150,0)</f>
        <v>0</v>
      </c>
      <c r="BH150" s="154">
        <f>IF(N150="sníž. přenesená",J150,0)</f>
        <v>0</v>
      </c>
      <c r="BI150" s="154">
        <f>IF(N150="nulová",J150,0)</f>
        <v>0</v>
      </c>
      <c r="BJ150" s="18" t="s">
        <v>85</v>
      </c>
      <c r="BK150" s="154">
        <f>ROUND(I150*H150,2)</f>
        <v>0</v>
      </c>
      <c r="BL150" s="18" t="s">
        <v>200</v>
      </c>
      <c r="BM150" s="263" t="s">
        <v>284</v>
      </c>
    </row>
    <row r="151" s="2" customFormat="1" ht="16.5" customHeight="1">
      <c r="A151" s="41"/>
      <c r="B151" s="42"/>
      <c r="C151" s="252" t="s">
        <v>247</v>
      </c>
      <c r="D151" s="252" t="s">
        <v>195</v>
      </c>
      <c r="E151" s="253" t="s">
        <v>1357</v>
      </c>
      <c r="F151" s="254" t="s">
        <v>1358</v>
      </c>
      <c r="G151" s="255" t="s">
        <v>217</v>
      </c>
      <c r="H151" s="256">
        <v>110</v>
      </c>
      <c r="I151" s="257"/>
      <c r="J151" s="258">
        <f>ROUND(I151*H151,2)</f>
        <v>0</v>
      </c>
      <c r="K151" s="254" t="s">
        <v>1</v>
      </c>
      <c r="L151" s="44"/>
      <c r="M151" s="259" t="s">
        <v>1</v>
      </c>
      <c r="N151" s="260" t="s">
        <v>43</v>
      </c>
      <c r="O151" s="94"/>
      <c r="P151" s="261">
        <f>O151*H151</f>
        <v>0</v>
      </c>
      <c r="Q151" s="261">
        <v>0</v>
      </c>
      <c r="R151" s="261">
        <f>Q151*H151</f>
        <v>0</v>
      </c>
      <c r="S151" s="261">
        <v>0</v>
      </c>
      <c r="T151" s="262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3" t="s">
        <v>200</v>
      </c>
      <c r="AT151" s="263" t="s">
        <v>195</v>
      </c>
      <c r="AU151" s="263" t="s">
        <v>87</v>
      </c>
      <c r="AY151" s="18" t="s">
        <v>193</v>
      </c>
      <c r="BE151" s="154">
        <f>IF(N151="základní",J151,0)</f>
        <v>0</v>
      </c>
      <c r="BF151" s="154">
        <f>IF(N151="snížená",J151,0)</f>
        <v>0</v>
      </c>
      <c r="BG151" s="154">
        <f>IF(N151="zákl. přenesená",J151,0)</f>
        <v>0</v>
      </c>
      <c r="BH151" s="154">
        <f>IF(N151="sníž. přenesená",J151,0)</f>
        <v>0</v>
      </c>
      <c r="BI151" s="154">
        <f>IF(N151="nulová",J151,0)</f>
        <v>0</v>
      </c>
      <c r="BJ151" s="18" t="s">
        <v>85</v>
      </c>
      <c r="BK151" s="154">
        <f>ROUND(I151*H151,2)</f>
        <v>0</v>
      </c>
      <c r="BL151" s="18" t="s">
        <v>200</v>
      </c>
      <c r="BM151" s="263" t="s">
        <v>293</v>
      </c>
    </row>
    <row r="152" s="2" customFormat="1" ht="16.5" customHeight="1">
      <c r="A152" s="41"/>
      <c r="B152" s="42"/>
      <c r="C152" s="252" t="s">
        <v>253</v>
      </c>
      <c r="D152" s="252" t="s">
        <v>195</v>
      </c>
      <c r="E152" s="253" t="s">
        <v>1359</v>
      </c>
      <c r="F152" s="254" t="s">
        <v>1358</v>
      </c>
      <c r="G152" s="255" t="s">
        <v>217</v>
      </c>
      <c r="H152" s="256">
        <v>110</v>
      </c>
      <c r="I152" s="257"/>
      <c r="J152" s="258">
        <f>ROUND(I152*H152,2)</f>
        <v>0</v>
      </c>
      <c r="K152" s="254" t="s">
        <v>1</v>
      </c>
      <c r="L152" s="44"/>
      <c r="M152" s="259" t="s">
        <v>1</v>
      </c>
      <c r="N152" s="260" t="s">
        <v>43</v>
      </c>
      <c r="O152" s="94"/>
      <c r="P152" s="261">
        <f>O152*H152</f>
        <v>0</v>
      </c>
      <c r="Q152" s="261">
        <v>0</v>
      </c>
      <c r="R152" s="261">
        <f>Q152*H152</f>
        <v>0</v>
      </c>
      <c r="S152" s="261">
        <v>0</v>
      </c>
      <c r="T152" s="262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3" t="s">
        <v>200</v>
      </c>
      <c r="AT152" s="263" t="s">
        <v>195</v>
      </c>
      <c r="AU152" s="263" t="s">
        <v>87</v>
      </c>
      <c r="AY152" s="18" t="s">
        <v>193</v>
      </c>
      <c r="BE152" s="154">
        <f>IF(N152="základní",J152,0)</f>
        <v>0</v>
      </c>
      <c r="BF152" s="154">
        <f>IF(N152="snížená",J152,0)</f>
        <v>0</v>
      </c>
      <c r="BG152" s="154">
        <f>IF(N152="zákl. přenesená",J152,0)</f>
        <v>0</v>
      </c>
      <c r="BH152" s="154">
        <f>IF(N152="sníž. přenesená",J152,0)</f>
        <v>0</v>
      </c>
      <c r="BI152" s="154">
        <f>IF(N152="nulová",J152,0)</f>
        <v>0</v>
      </c>
      <c r="BJ152" s="18" t="s">
        <v>85</v>
      </c>
      <c r="BK152" s="154">
        <f>ROUND(I152*H152,2)</f>
        <v>0</v>
      </c>
      <c r="BL152" s="18" t="s">
        <v>200</v>
      </c>
      <c r="BM152" s="263" t="s">
        <v>310</v>
      </c>
    </row>
    <row r="153" s="2" customFormat="1" ht="16.5" customHeight="1">
      <c r="A153" s="41"/>
      <c r="B153" s="42"/>
      <c r="C153" s="252" t="s">
        <v>257</v>
      </c>
      <c r="D153" s="252" t="s">
        <v>195</v>
      </c>
      <c r="E153" s="253" t="s">
        <v>1360</v>
      </c>
      <c r="F153" s="254" t="s">
        <v>1361</v>
      </c>
      <c r="G153" s="255" t="s">
        <v>217</v>
      </c>
      <c r="H153" s="256">
        <v>6</v>
      </c>
      <c r="I153" s="257"/>
      <c r="J153" s="258">
        <f>ROUND(I153*H153,2)</f>
        <v>0</v>
      </c>
      <c r="K153" s="254" t="s">
        <v>1</v>
      </c>
      <c r="L153" s="44"/>
      <c r="M153" s="259" t="s">
        <v>1</v>
      </c>
      <c r="N153" s="260" t="s">
        <v>43</v>
      </c>
      <c r="O153" s="94"/>
      <c r="P153" s="261">
        <f>O153*H153</f>
        <v>0</v>
      </c>
      <c r="Q153" s="261">
        <v>0</v>
      </c>
      <c r="R153" s="261">
        <f>Q153*H153</f>
        <v>0</v>
      </c>
      <c r="S153" s="261">
        <v>0</v>
      </c>
      <c r="T153" s="262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3" t="s">
        <v>200</v>
      </c>
      <c r="AT153" s="263" t="s">
        <v>195</v>
      </c>
      <c r="AU153" s="263" t="s">
        <v>87</v>
      </c>
      <c r="AY153" s="18" t="s">
        <v>193</v>
      </c>
      <c r="BE153" s="154">
        <f>IF(N153="základní",J153,0)</f>
        <v>0</v>
      </c>
      <c r="BF153" s="154">
        <f>IF(N153="snížená",J153,0)</f>
        <v>0</v>
      </c>
      <c r="BG153" s="154">
        <f>IF(N153="zákl. přenesená",J153,0)</f>
        <v>0</v>
      </c>
      <c r="BH153" s="154">
        <f>IF(N153="sníž. přenesená",J153,0)</f>
        <v>0</v>
      </c>
      <c r="BI153" s="154">
        <f>IF(N153="nulová",J153,0)</f>
        <v>0</v>
      </c>
      <c r="BJ153" s="18" t="s">
        <v>85</v>
      </c>
      <c r="BK153" s="154">
        <f>ROUND(I153*H153,2)</f>
        <v>0</v>
      </c>
      <c r="BL153" s="18" t="s">
        <v>200</v>
      </c>
      <c r="BM153" s="263" t="s">
        <v>322</v>
      </c>
    </row>
    <row r="154" s="2" customFormat="1" ht="16.5" customHeight="1">
      <c r="A154" s="41"/>
      <c r="B154" s="42"/>
      <c r="C154" s="252" t="s">
        <v>262</v>
      </c>
      <c r="D154" s="252" t="s">
        <v>195</v>
      </c>
      <c r="E154" s="253" t="s">
        <v>1362</v>
      </c>
      <c r="F154" s="254" t="s">
        <v>1361</v>
      </c>
      <c r="G154" s="255" t="s">
        <v>217</v>
      </c>
      <c r="H154" s="256">
        <v>6</v>
      </c>
      <c r="I154" s="257"/>
      <c r="J154" s="258">
        <f>ROUND(I154*H154,2)</f>
        <v>0</v>
      </c>
      <c r="K154" s="254" t="s">
        <v>1</v>
      </c>
      <c r="L154" s="44"/>
      <c r="M154" s="259" t="s">
        <v>1</v>
      </c>
      <c r="N154" s="260" t="s">
        <v>43</v>
      </c>
      <c r="O154" s="94"/>
      <c r="P154" s="261">
        <f>O154*H154</f>
        <v>0</v>
      </c>
      <c r="Q154" s="261">
        <v>0</v>
      </c>
      <c r="R154" s="261">
        <f>Q154*H154</f>
        <v>0</v>
      </c>
      <c r="S154" s="261">
        <v>0</v>
      </c>
      <c r="T154" s="262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3" t="s">
        <v>200</v>
      </c>
      <c r="AT154" s="263" t="s">
        <v>195</v>
      </c>
      <c r="AU154" s="263" t="s">
        <v>87</v>
      </c>
      <c r="AY154" s="18" t="s">
        <v>193</v>
      </c>
      <c r="BE154" s="154">
        <f>IF(N154="základní",J154,0)</f>
        <v>0</v>
      </c>
      <c r="BF154" s="154">
        <f>IF(N154="snížená",J154,0)</f>
        <v>0</v>
      </c>
      <c r="BG154" s="154">
        <f>IF(N154="zákl. přenesená",J154,0)</f>
        <v>0</v>
      </c>
      <c r="BH154" s="154">
        <f>IF(N154="sníž. přenesená",J154,0)</f>
        <v>0</v>
      </c>
      <c r="BI154" s="154">
        <f>IF(N154="nulová",J154,0)</f>
        <v>0</v>
      </c>
      <c r="BJ154" s="18" t="s">
        <v>85</v>
      </c>
      <c r="BK154" s="154">
        <f>ROUND(I154*H154,2)</f>
        <v>0</v>
      </c>
      <c r="BL154" s="18" t="s">
        <v>200</v>
      </c>
      <c r="BM154" s="263" t="s">
        <v>334</v>
      </c>
    </row>
    <row r="155" s="2" customFormat="1" ht="16.5" customHeight="1">
      <c r="A155" s="41"/>
      <c r="B155" s="42"/>
      <c r="C155" s="252" t="s">
        <v>270</v>
      </c>
      <c r="D155" s="252" t="s">
        <v>195</v>
      </c>
      <c r="E155" s="253" t="s">
        <v>1363</v>
      </c>
      <c r="F155" s="254" t="s">
        <v>1364</v>
      </c>
      <c r="G155" s="255" t="s">
        <v>217</v>
      </c>
      <c r="H155" s="256">
        <v>22</v>
      </c>
      <c r="I155" s="257"/>
      <c r="J155" s="258">
        <f>ROUND(I155*H155,2)</f>
        <v>0</v>
      </c>
      <c r="K155" s="254" t="s">
        <v>1</v>
      </c>
      <c r="L155" s="44"/>
      <c r="M155" s="259" t="s">
        <v>1</v>
      </c>
      <c r="N155" s="260" t="s">
        <v>43</v>
      </c>
      <c r="O155" s="94"/>
      <c r="P155" s="261">
        <f>O155*H155</f>
        <v>0</v>
      </c>
      <c r="Q155" s="261">
        <v>0</v>
      </c>
      <c r="R155" s="261">
        <f>Q155*H155</f>
        <v>0</v>
      </c>
      <c r="S155" s="261">
        <v>0</v>
      </c>
      <c r="T155" s="262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3" t="s">
        <v>200</v>
      </c>
      <c r="AT155" s="263" t="s">
        <v>195</v>
      </c>
      <c r="AU155" s="263" t="s">
        <v>87</v>
      </c>
      <c r="AY155" s="18" t="s">
        <v>193</v>
      </c>
      <c r="BE155" s="154">
        <f>IF(N155="základní",J155,0)</f>
        <v>0</v>
      </c>
      <c r="BF155" s="154">
        <f>IF(N155="snížená",J155,0)</f>
        <v>0</v>
      </c>
      <c r="BG155" s="154">
        <f>IF(N155="zákl. přenesená",J155,0)</f>
        <v>0</v>
      </c>
      <c r="BH155" s="154">
        <f>IF(N155="sníž. přenesená",J155,0)</f>
        <v>0</v>
      </c>
      <c r="BI155" s="154">
        <f>IF(N155="nulová",J155,0)</f>
        <v>0</v>
      </c>
      <c r="BJ155" s="18" t="s">
        <v>85</v>
      </c>
      <c r="BK155" s="154">
        <f>ROUND(I155*H155,2)</f>
        <v>0</v>
      </c>
      <c r="BL155" s="18" t="s">
        <v>200</v>
      </c>
      <c r="BM155" s="263" t="s">
        <v>348</v>
      </c>
    </row>
    <row r="156" s="2" customFormat="1" ht="16.5" customHeight="1">
      <c r="A156" s="41"/>
      <c r="B156" s="42"/>
      <c r="C156" s="252" t="s">
        <v>275</v>
      </c>
      <c r="D156" s="252" t="s">
        <v>195</v>
      </c>
      <c r="E156" s="253" t="s">
        <v>1365</v>
      </c>
      <c r="F156" s="254" t="s">
        <v>1364</v>
      </c>
      <c r="G156" s="255" t="s">
        <v>217</v>
      </c>
      <c r="H156" s="256">
        <v>22</v>
      </c>
      <c r="I156" s="257"/>
      <c r="J156" s="258">
        <f>ROUND(I156*H156,2)</f>
        <v>0</v>
      </c>
      <c r="K156" s="254" t="s">
        <v>1</v>
      </c>
      <c r="L156" s="44"/>
      <c r="M156" s="259" t="s">
        <v>1</v>
      </c>
      <c r="N156" s="260" t="s">
        <v>43</v>
      </c>
      <c r="O156" s="94"/>
      <c r="P156" s="261">
        <f>O156*H156</f>
        <v>0</v>
      </c>
      <c r="Q156" s="261">
        <v>0</v>
      </c>
      <c r="R156" s="261">
        <f>Q156*H156</f>
        <v>0</v>
      </c>
      <c r="S156" s="261">
        <v>0</v>
      </c>
      <c r="T156" s="262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3" t="s">
        <v>200</v>
      </c>
      <c r="AT156" s="263" t="s">
        <v>195</v>
      </c>
      <c r="AU156" s="263" t="s">
        <v>87</v>
      </c>
      <c r="AY156" s="18" t="s">
        <v>193</v>
      </c>
      <c r="BE156" s="154">
        <f>IF(N156="základní",J156,0)</f>
        <v>0</v>
      </c>
      <c r="BF156" s="154">
        <f>IF(N156="snížená",J156,0)</f>
        <v>0</v>
      </c>
      <c r="BG156" s="154">
        <f>IF(N156="zákl. přenesená",J156,0)</f>
        <v>0</v>
      </c>
      <c r="BH156" s="154">
        <f>IF(N156="sníž. přenesená",J156,0)</f>
        <v>0</v>
      </c>
      <c r="BI156" s="154">
        <f>IF(N156="nulová",J156,0)</f>
        <v>0</v>
      </c>
      <c r="BJ156" s="18" t="s">
        <v>85</v>
      </c>
      <c r="BK156" s="154">
        <f>ROUND(I156*H156,2)</f>
        <v>0</v>
      </c>
      <c r="BL156" s="18" t="s">
        <v>200</v>
      </c>
      <c r="BM156" s="263" t="s">
        <v>359</v>
      </c>
    </row>
    <row r="157" s="2" customFormat="1" ht="16.5" customHeight="1">
      <c r="A157" s="41"/>
      <c r="B157" s="42"/>
      <c r="C157" s="252" t="s">
        <v>8</v>
      </c>
      <c r="D157" s="252" t="s">
        <v>195</v>
      </c>
      <c r="E157" s="253" t="s">
        <v>1366</v>
      </c>
      <c r="F157" s="254" t="s">
        <v>1367</v>
      </c>
      <c r="G157" s="255" t="s">
        <v>217</v>
      </c>
      <c r="H157" s="256">
        <v>77</v>
      </c>
      <c r="I157" s="257"/>
      <c r="J157" s="258">
        <f>ROUND(I157*H157,2)</f>
        <v>0</v>
      </c>
      <c r="K157" s="254" t="s">
        <v>1</v>
      </c>
      <c r="L157" s="44"/>
      <c r="M157" s="259" t="s">
        <v>1</v>
      </c>
      <c r="N157" s="260" t="s">
        <v>43</v>
      </c>
      <c r="O157" s="94"/>
      <c r="P157" s="261">
        <f>O157*H157</f>
        <v>0</v>
      </c>
      <c r="Q157" s="261">
        <v>0</v>
      </c>
      <c r="R157" s="261">
        <f>Q157*H157</f>
        <v>0</v>
      </c>
      <c r="S157" s="261">
        <v>0</v>
      </c>
      <c r="T157" s="262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3" t="s">
        <v>200</v>
      </c>
      <c r="AT157" s="263" t="s">
        <v>195</v>
      </c>
      <c r="AU157" s="263" t="s">
        <v>87</v>
      </c>
      <c r="AY157" s="18" t="s">
        <v>193</v>
      </c>
      <c r="BE157" s="154">
        <f>IF(N157="základní",J157,0)</f>
        <v>0</v>
      </c>
      <c r="BF157" s="154">
        <f>IF(N157="snížená",J157,0)</f>
        <v>0</v>
      </c>
      <c r="BG157" s="154">
        <f>IF(N157="zákl. přenesená",J157,0)</f>
        <v>0</v>
      </c>
      <c r="BH157" s="154">
        <f>IF(N157="sníž. přenesená",J157,0)</f>
        <v>0</v>
      </c>
      <c r="BI157" s="154">
        <f>IF(N157="nulová",J157,0)</f>
        <v>0</v>
      </c>
      <c r="BJ157" s="18" t="s">
        <v>85</v>
      </c>
      <c r="BK157" s="154">
        <f>ROUND(I157*H157,2)</f>
        <v>0</v>
      </c>
      <c r="BL157" s="18" t="s">
        <v>200</v>
      </c>
      <c r="BM157" s="263" t="s">
        <v>373</v>
      </c>
    </row>
    <row r="158" s="2" customFormat="1" ht="16.5" customHeight="1">
      <c r="A158" s="41"/>
      <c r="B158" s="42"/>
      <c r="C158" s="252" t="s">
        <v>284</v>
      </c>
      <c r="D158" s="252" t="s">
        <v>195</v>
      </c>
      <c r="E158" s="253" t="s">
        <v>1368</v>
      </c>
      <c r="F158" s="254" t="s">
        <v>1367</v>
      </c>
      <c r="G158" s="255" t="s">
        <v>217</v>
      </c>
      <c r="H158" s="256">
        <v>77</v>
      </c>
      <c r="I158" s="257"/>
      <c r="J158" s="258">
        <f>ROUND(I158*H158,2)</f>
        <v>0</v>
      </c>
      <c r="K158" s="254" t="s">
        <v>1</v>
      </c>
      <c r="L158" s="44"/>
      <c r="M158" s="259" t="s">
        <v>1</v>
      </c>
      <c r="N158" s="260" t="s">
        <v>43</v>
      </c>
      <c r="O158" s="94"/>
      <c r="P158" s="261">
        <f>O158*H158</f>
        <v>0</v>
      </c>
      <c r="Q158" s="261">
        <v>0</v>
      </c>
      <c r="R158" s="261">
        <f>Q158*H158</f>
        <v>0</v>
      </c>
      <c r="S158" s="261">
        <v>0</v>
      </c>
      <c r="T158" s="262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3" t="s">
        <v>200</v>
      </c>
      <c r="AT158" s="263" t="s">
        <v>195</v>
      </c>
      <c r="AU158" s="263" t="s">
        <v>87</v>
      </c>
      <c r="AY158" s="18" t="s">
        <v>193</v>
      </c>
      <c r="BE158" s="154">
        <f>IF(N158="základní",J158,0)</f>
        <v>0</v>
      </c>
      <c r="BF158" s="154">
        <f>IF(N158="snížená",J158,0)</f>
        <v>0</v>
      </c>
      <c r="BG158" s="154">
        <f>IF(N158="zákl. přenesená",J158,0)</f>
        <v>0</v>
      </c>
      <c r="BH158" s="154">
        <f>IF(N158="sníž. přenesená",J158,0)</f>
        <v>0</v>
      </c>
      <c r="BI158" s="154">
        <f>IF(N158="nulová",J158,0)</f>
        <v>0</v>
      </c>
      <c r="BJ158" s="18" t="s">
        <v>85</v>
      </c>
      <c r="BK158" s="154">
        <f>ROUND(I158*H158,2)</f>
        <v>0</v>
      </c>
      <c r="BL158" s="18" t="s">
        <v>200</v>
      </c>
      <c r="BM158" s="263" t="s">
        <v>384</v>
      </c>
    </row>
    <row r="159" s="12" customFormat="1" ht="22.8" customHeight="1">
      <c r="A159" s="12"/>
      <c r="B159" s="237"/>
      <c r="C159" s="238"/>
      <c r="D159" s="239" t="s">
        <v>77</v>
      </c>
      <c r="E159" s="250" t="s">
        <v>1369</v>
      </c>
      <c r="F159" s="250" t="s">
        <v>1370</v>
      </c>
      <c r="G159" s="238"/>
      <c r="H159" s="238"/>
      <c r="I159" s="241"/>
      <c r="J159" s="251">
        <f>BK159</f>
        <v>0</v>
      </c>
      <c r="K159" s="238"/>
      <c r="L159" s="242"/>
      <c r="M159" s="243"/>
      <c r="N159" s="244"/>
      <c r="O159" s="244"/>
      <c r="P159" s="245">
        <f>SUM(P160:P177)</f>
        <v>0</v>
      </c>
      <c r="Q159" s="244"/>
      <c r="R159" s="245">
        <f>SUM(R160:R177)</f>
        <v>0</v>
      </c>
      <c r="S159" s="244"/>
      <c r="T159" s="246">
        <f>SUM(T160:T177)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47" t="s">
        <v>85</v>
      </c>
      <c r="AT159" s="248" t="s">
        <v>77</v>
      </c>
      <c r="AU159" s="248" t="s">
        <v>85</v>
      </c>
      <c r="AY159" s="247" t="s">
        <v>193</v>
      </c>
      <c r="BK159" s="249">
        <f>SUM(BK160:BK177)</f>
        <v>0</v>
      </c>
    </row>
    <row r="160" s="2" customFormat="1" ht="16.5" customHeight="1">
      <c r="A160" s="41"/>
      <c r="B160" s="42"/>
      <c r="C160" s="252" t="s">
        <v>288</v>
      </c>
      <c r="D160" s="252" t="s">
        <v>195</v>
      </c>
      <c r="E160" s="253" t="s">
        <v>1371</v>
      </c>
      <c r="F160" s="254" t="s">
        <v>1372</v>
      </c>
      <c r="G160" s="255" t="s">
        <v>1083</v>
      </c>
      <c r="H160" s="256">
        <v>4</v>
      </c>
      <c r="I160" s="257"/>
      <c r="J160" s="258">
        <f>ROUND(I160*H160,2)</f>
        <v>0</v>
      </c>
      <c r="K160" s="254" t="s">
        <v>1</v>
      </c>
      <c r="L160" s="44"/>
      <c r="M160" s="259" t="s">
        <v>1</v>
      </c>
      <c r="N160" s="260" t="s">
        <v>43</v>
      </c>
      <c r="O160" s="94"/>
      <c r="P160" s="261">
        <f>O160*H160</f>
        <v>0</v>
      </c>
      <c r="Q160" s="261">
        <v>0</v>
      </c>
      <c r="R160" s="261">
        <f>Q160*H160</f>
        <v>0</v>
      </c>
      <c r="S160" s="261">
        <v>0</v>
      </c>
      <c r="T160" s="262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3" t="s">
        <v>200</v>
      </c>
      <c r="AT160" s="263" t="s">
        <v>195</v>
      </c>
      <c r="AU160" s="263" t="s">
        <v>87</v>
      </c>
      <c r="AY160" s="18" t="s">
        <v>193</v>
      </c>
      <c r="BE160" s="154">
        <f>IF(N160="základní",J160,0)</f>
        <v>0</v>
      </c>
      <c r="BF160" s="154">
        <f>IF(N160="snížená",J160,0)</f>
        <v>0</v>
      </c>
      <c r="BG160" s="154">
        <f>IF(N160="zákl. přenesená",J160,0)</f>
        <v>0</v>
      </c>
      <c r="BH160" s="154">
        <f>IF(N160="sníž. přenesená",J160,0)</f>
        <v>0</v>
      </c>
      <c r="BI160" s="154">
        <f>IF(N160="nulová",J160,0)</f>
        <v>0</v>
      </c>
      <c r="BJ160" s="18" t="s">
        <v>85</v>
      </c>
      <c r="BK160" s="154">
        <f>ROUND(I160*H160,2)</f>
        <v>0</v>
      </c>
      <c r="BL160" s="18" t="s">
        <v>200</v>
      </c>
      <c r="BM160" s="263" t="s">
        <v>394</v>
      </c>
    </row>
    <row r="161" s="2" customFormat="1" ht="16.5" customHeight="1">
      <c r="A161" s="41"/>
      <c r="B161" s="42"/>
      <c r="C161" s="252" t="s">
        <v>293</v>
      </c>
      <c r="D161" s="252" t="s">
        <v>195</v>
      </c>
      <c r="E161" s="253" t="s">
        <v>1373</v>
      </c>
      <c r="F161" s="254" t="s">
        <v>1372</v>
      </c>
      <c r="G161" s="255" t="s">
        <v>1083</v>
      </c>
      <c r="H161" s="256">
        <v>4</v>
      </c>
      <c r="I161" s="257"/>
      <c r="J161" s="258">
        <f>ROUND(I161*H161,2)</f>
        <v>0</v>
      </c>
      <c r="K161" s="254" t="s">
        <v>1</v>
      </c>
      <c r="L161" s="44"/>
      <c r="M161" s="259" t="s">
        <v>1</v>
      </c>
      <c r="N161" s="260" t="s">
        <v>43</v>
      </c>
      <c r="O161" s="94"/>
      <c r="P161" s="261">
        <f>O161*H161</f>
        <v>0</v>
      </c>
      <c r="Q161" s="261">
        <v>0</v>
      </c>
      <c r="R161" s="261">
        <f>Q161*H161</f>
        <v>0</v>
      </c>
      <c r="S161" s="261">
        <v>0</v>
      </c>
      <c r="T161" s="262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3" t="s">
        <v>200</v>
      </c>
      <c r="AT161" s="263" t="s">
        <v>195</v>
      </c>
      <c r="AU161" s="263" t="s">
        <v>87</v>
      </c>
      <c r="AY161" s="18" t="s">
        <v>193</v>
      </c>
      <c r="BE161" s="154">
        <f>IF(N161="základní",J161,0)</f>
        <v>0</v>
      </c>
      <c r="BF161" s="154">
        <f>IF(N161="snížená",J161,0)</f>
        <v>0</v>
      </c>
      <c r="BG161" s="154">
        <f>IF(N161="zákl. přenesená",J161,0)</f>
        <v>0</v>
      </c>
      <c r="BH161" s="154">
        <f>IF(N161="sníž. přenesená",J161,0)</f>
        <v>0</v>
      </c>
      <c r="BI161" s="154">
        <f>IF(N161="nulová",J161,0)</f>
        <v>0</v>
      </c>
      <c r="BJ161" s="18" t="s">
        <v>85</v>
      </c>
      <c r="BK161" s="154">
        <f>ROUND(I161*H161,2)</f>
        <v>0</v>
      </c>
      <c r="BL161" s="18" t="s">
        <v>200</v>
      </c>
      <c r="BM161" s="263" t="s">
        <v>404</v>
      </c>
    </row>
    <row r="162" s="2" customFormat="1" ht="24.15" customHeight="1">
      <c r="A162" s="41"/>
      <c r="B162" s="42"/>
      <c r="C162" s="252" t="s">
        <v>301</v>
      </c>
      <c r="D162" s="252" t="s">
        <v>195</v>
      </c>
      <c r="E162" s="253" t="s">
        <v>1374</v>
      </c>
      <c r="F162" s="254" t="s">
        <v>1375</v>
      </c>
      <c r="G162" s="255" t="s">
        <v>1083</v>
      </c>
      <c r="H162" s="256">
        <v>3</v>
      </c>
      <c r="I162" s="257"/>
      <c r="J162" s="258">
        <f>ROUND(I162*H162,2)</f>
        <v>0</v>
      </c>
      <c r="K162" s="254" t="s">
        <v>1</v>
      </c>
      <c r="L162" s="44"/>
      <c r="M162" s="259" t="s">
        <v>1</v>
      </c>
      <c r="N162" s="260" t="s">
        <v>43</v>
      </c>
      <c r="O162" s="94"/>
      <c r="P162" s="261">
        <f>O162*H162</f>
        <v>0</v>
      </c>
      <c r="Q162" s="261">
        <v>0</v>
      </c>
      <c r="R162" s="261">
        <f>Q162*H162</f>
        <v>0</v>
      </c>
      <c r="S162" s="261">
        <v>0</v>
      </c>
      <c r="T162" s="262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3" t="s">
        <v>200</v>
      </c>
      <c r="AT162" s="263" t="s">
        <v>195</v>
      </c>
      <c r="AU162" s="263" t="s">
        <v>87</v>
      </c>
      <c r="AY162" s="18" t="s">
        <v>193</v>
      </c>
      <c r="BE162" s="154">
        <f>IF(N162="základní",J162,0)</f>
        <v>0</v>
      </c>
      <c r="BF162" s="154">
        <f>IF(N162="snížená",J162,0)</f>
        <v>0</v>
      </c>
      <c r="BG162" s="154">
        <f>IF(N162="zákl. přenesená",J162,0)</f>
        <v>0</v>
      </c>
      <c r="BH162" s="154">
        <f>IF(N162="sníž. přenesená",J162,0)</f>
        <v>0</v>
      </c>
      <c r="BI162" s="154">
        <f>IF(N162="nulová",J162,0)</f>
        <v>0</v>
      </c>
      <c r="BJ162" s="18" t="s">
        <v>85</v>
      </c>
      <c r="BK162" s="154">
        <f>ROUND(I162*H162,2)</f>
        <v>0</v>
      </c>
      <c r="BL162" s="18" t="s">
        <v>200</v>
      </c>
      <c r="BM162" s="263" t="s">
        <v>417</v>
      </c>
    </row>
    <row r="163" s="2" customFormat="1" ht="24.15" customHeight="1">
      <c r="A163" s="41"/>
      <c r="B163" s="42"/>
      <c r="C163" s="252" t="s">
        <v>310</v>
      </c>
      <c r="D163" s="252" t="s">
        <v>195</v>
      </c>
      <c r="E163" s="253" t="s">
        <v>1376</v>
      </c>
      <c r="F163" s="254" t="s">
        <v>1375</v>
      </c>
      <c r="G163" s="255" t="s">
        <v>1083</v>
      </c>
      <c r="H163" s="256">
        <v>3</v>
      </c>
      <c r="I163" s="257"/>
      <c r="J163" s="258">
        <f>ROUND(I163*H163,2)</f>
        <v>0</v>
      </c>
      <c r="K163" s="254" t="s">
        <v>1</v>
      </c>
      <c r="L163" s="44"/>
      <c r="M163" s="259" t="s">
        <v>1</v>
      </c>
      <c r="N163" s="260" t="s">
        <v>43</v>
      </c>
      <c r="O163" s="94"/>
      <c r="P163" s="261">
        <f>O163*H163</f>
        <v>0</v>
      </c>
      <c r="Q163" s="261">
        <v>0</v>
      </c>
      <c r="R163" s="261">
        <f>Q163*H163</f>
        <v>0</v>
      </c>
      <c r="S163" s="261">
        <v>0</v>
      </c>
      <c r="T163" s="262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3" t="s">
        <v>200</v>
      </c>
      <c r="AT163" s="263" t="s">
        <v>195</v>
      </c>
      <c r="AU163" s="263" t="s">
        <v>87</v>
      </c>
      <c r="AY163" s="18" t="s">
        <v>193</v>
      </c>
      <c r="BE163" s="154">
        <f>IF(N163="základní",J163,0)</f>
        <v>0</v>
      </c>
      <c r="BF163" s="154">
        <f>IF(N163="snížená",J163,0)</f>
        <v>0</v>
      </c>
      <c r="BG163" s="154">
        <f>IF(N163="zákl. přenesená",J163,0)</f>
        <v>0</v>
      </c>
      <c r="BH163" s="154">
        <f>IF(N163="sníž. přenesená",J163,0)</f>
        <v>0</v>
      </c>
      <c r="BI163" s="154">
        <f>IF(N163="nulová",J163,0)</f>
        <v>0</v>
      </c>
      <c r="BJ163" s="18" t="s">
        <v>85</v>
      </c>
      <c r="BK163" s="154">
        <f>ROUND(I163*H163,2)</f>
        <v>0</v>
      </c>
      <c r="BL163" s="18" t="s">
        <v>200</v>
      </c>
      <c r="BM163" s="263" t="s">
        <v>427</v>
      </c>
    </row>
    <row r="164" s="2" customFormat="1" ht="24.15" customHeight="1">
      <c r="A164" s="41"/>
      <c r="B164" s="42"/>
      <c r="C164" s="252" t="s">
        <v>7</v>
      </c>
      <c r="D164" s="252" t="s">
        <v>195</v>
      </c>
      <c r="E164" s="253" t="s">
        <v>1377</v>
      </c>
      <c r="F164" s="254" t="s">
        <v>1378</v>
      </c>
      <c r="G164" s="255" t="s">
        <v>1083</v>
      </c>
      <c r="H164" s="256">
        <v>9</v>
      </c>
      <c r="I164" s="257"/>
      <c r="J164" s="258">
        <f>ROUND(I164*H164,2)</f>
        <v>0</v>
      </c>
      <c r="K164" s="254" t="s">
        <v>1</v>
      </c>
      <c r="L164" s="44"/>
      <c r="M164" s="259" t="s">
        <v>1</v>
      </c>
      <c r="N164" s="260" t="s">
        <v>43</v>
      </c>
      <c r="O164" s="94"/>
      <c r="P164" s="261">
        <f>O164*H164</f>
        <v>0</v>
      </c>
      <c r="Q164" s="261">
        <v>0</v>
      </c>
      <c r="R164" s="261">
        <f>Q164*H164</f>
        <v>0</v>
      </c>
      <c r="S164" s="261">
        <v>0</v>
      </c>
      <c r="T164" s="262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3" t="s">
        <v>200</v>
      </c>
      <c r="AT164" s="263" t="s">
        <v>195</v>
      </c>
      <c r="AU164" s="263" t="s">
        <v>87</v>
      </c>
      <c r="AY164" s="18" t="s">
        <v>193</v>
      </c>
      <c r="BE164" s="154">
        <f>IF(N164="základní",J164,0)</f>
        <v>0</v>
      </c>
      <c r="BF164" s="154">
        <f>IF(N164="snížená",J164,0)</f>
        <v>0</v>
      </c>
      <c r="BG164" s="154">
        <f>IF(N164="zákl. přenesená",J164,0)</f>
        <v>0</v>
      </c>
      <c r="BH164" s="154">
        <f>IF(N164="sníž. přenesená",J164,0)</f>
        <v>0</v>
      </c>
      <c r="BI164" s="154">
        <f>IF(N164="nulová",J164,0)</f>
        <v>0</v>
      </c>
      <c r="BJ164" s="18" t="s">
        <v>85</v>
      </c>
      <c r="BK164" s="154">
        <f>ROUND(I164*H164,2)</f>
        <v>0</v>
      </c>
      <c r="BL164" s="18" t="s">
        <v>200</v>
      </c>
      <c r="BM164" s="263" t="s">
        <v>438</v>
      </c>
    </row>
    <row r="165" s="2" customFormat="1" ht="24.15" customHeight="1">
      <c r="A165" s="41"/>
      <c r="B165" s="42"/>
      <c r="C165" s="252" t="s">
        <v>322</v>
      </c>
      <c r="D165" s="252" t="s">
        <v>195</v>
      </c>
      <c r="E165" s="253" t="s">
        <v>1379</v>
      </c>
      <c r="F165" s="254" t="s">
        <v>1378</v>
      </c>
      <c r="G165" s="255" t="s">
        <v>1083</v>
      </c>
      <c r="H165" s="256">
        <v>9</v>
      </c>
      <c r="I165" s="257"/>
      <c r="J165" s="258">
        <f>ROUND(I165*H165,2)</f>
        <v>0</v>
      </c>
      <c r="K165" s="254" t="s">
        <v>1</v>
      </c>
      <c r="L165" s="44"/>
      <c r="M165" s="259" t="s">
        <v>1</v>
      </c>
      <c r="N165" s="260" t="s">
        <v>43</v>
      </c>
      <c r="O165" s="94"/>
      <c r="P165" s="261">
        <f>O165*H165</f>
        <v>0</v>
      </c>
      <c r="Q165" s="261">
        <v>0</v>
      </c>
      <c r="R165" s="261">
        <f>Q165*H165</f>
        <v>0</v>
      </c>
      <c r="S165" s="261">
        <v>0</v>
      </c>
      <c r="T165" s="262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3" t="s">
        <v>200</v>
      </c>
      <c r="AT165" s="263" t="s">
        <v>195</v>
      </c>
      <c r="AU165" s="263" t="s">
        <v>87</v>
      </c>
      <c r="AY165" s="18" t="s">
        <v>193</v>
      </c>
      <c r="BE165" s="154">
        <f>IF(N165="základní",J165,0)</f>
        <v>0</v>
      </c>
      <c r="BF165" s="154">
        <f>IF(N165="snížená",J165,0)</f>
        <v>0</v>
      </c>
      <c r="BG165" s="154">
        <f>IF(N165="zákl. přenesená",J165,0)</f>
        <v>0</v>
      </c>
      <c r="BH165" s="154">
        <f>IF(N165="sníž. přenesená",J165,0)</f>
        <v>0</v>
      </c>
      <c r="BI165" s="154">
        <f>IF(N165="nulová",J165,0)</f>
        <v>0</v>
      </c>
      <c r="BJ165" s="18" t="s">
        <v>85</v>
      </c>
      <c r="BK165" s="154">
        <f>ROUND(I165*H165,2)</f>
        <v>0</v>
      </c>
      <c r="BL165" s="18" t="s">
        <v>200</v>
      </c>
      <c r="BM165" s="263" t="s">
        <v>451</v>
      </c>
    </row>
    <row r="166" s="2" customFormat="1" ht="16.5" customHeight="1">
      <c r="A166" s="41"/>
      <c r="B166" s="42"/>
      <c r="C166" s="252" t="s">
        <v>327</v>
      </c>
      <c r="D166" s="252" t="s">
        <v>195</v>
      </c>
      <c r="E166" s="253" t="s">
        <v>1380</v>
      </c>
      <c r="F166" s="254" t="s">
        <v>1381</v>
      </c>
      <c r="G166" s="255" t="s">
        <v>1083</v>
      </c>
      <c r="H166" s="256">
        <v>4</v>
      </c>
      <c r="I166" s="257"/>
      <c r="J166" s="258">
        <f>ROUND(I166*H166,2)</f>
        <v>0</v>
      </c>
      <c r="K166" s="254" t="s">
        <v>1</v>
      </c>
      <c r="L166" s="44"/>
      <c r="M166" s="259" t="s">
        <v>1</v>
      </c>
      <c r="N166" s="260" t="s">
        <v>43</v>
      </c>
      <c r="O166" s="94"/>
      <c r="P166" s="261">
        <f>O166*H166</f>
        <v>0</v>
      </c>
      <c r="Q166" s="261">
        <v>0</v>
      </c>
      <c r="R166" s="261">
        <f>Q166*H166</f>
        <v>0</v>
      </c>
      <c r="S166" s="261">
        <v>0</v>
      </c>
      <c r="T166" s="262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3" t="s">
        <v>200</v>
      </c>
      <c r="AT166" s="263" t="s">
        <v>195</v>
      </c>
      <c r="AU166" s="263" t="s">
        <v>87</v>
      </c>
      <c r="AY166" s="18" t="s">
        <v>193</v>
      </c>
      <c r="BE166" s="154">
        <f>IF(N166="základní",J166,0)</f>
        <v>0</v>
      </c>
      <c r="BF166" s="154">
        <f>IF(N166="snížená",J166,0)</f>
        <v>0</v>
      </c>
      <c r="BG166" s="154">
        <f>IF(N166="zákl. přenesená",J166,0)</f>
        <v>0</v>
      </c>
      <c r="BH166" s="154">
        <f>IF(N166="sníž. přenesená",J166,0)</f>
        <v>0</v>
      </c>
      <c r="BI166" s="154">
        <f>IF(N166="nulová",J166,0)</f>
        <v>0</v>
      </c>
      <c r="BJ166" s="18" t="s">
        <v>85</v>
      </c>
      <c r="BK166" s="154">
        <f>ROUND(I166*H166,2)</f>
        <v>0</v>
      </c>
      <c r="BL166" s="18" t="s">
        <v>200</v>
      </c>
      <c r="BM166" s="263" t="s">
        <v>462</v>
      </c>
    </row>
    <row r="167" s="2" customFormat="1" ht="16.5" customHeight="1">
      <c r="A167" s="41"/>
      <c r="B167" s="42"/>
      <c r="C167" s="252" t="s">
        <v>334</v>
      </c>
      <c r="D167" s="252" t="s">
        <v>195</v>
      </c>
      <c r="E167" s="253" t="s">
        <v>1382</v>
      </c>
      <c r="F167" s="254" t="s">
        <v>1383</v>
      </c>
      <c r="G167" s="255" t="s">
        <v>1083</v>
      </c>
      <c r="H167" s="256">
        <v>2</v>
      </c>
      <c r="I167" s="257"/>
      <c r="J167" s="258">
        <f>ROUND(I167*H167,2)</f>
        <v>0</v>
      </c>
      <c r="K167" s="254" t="s">
        <v>1</v>
      </c>
      <c r="L167" s="44"/>
      <c r="M167" s="259" t="s">
        <v>1</v>
      </c>
      <c r="N167" s="260" t="s">
        <v>43</v>
      </c>
      <c r="O167" s="94"/>
      <c r="P167" s="261">
        <f>O167*H167</f>
        <v>0</v>
      </c>
      <c r="Q167" s="261">
        <v>0</v>
      </c>
      <c r="R167" s="261">
        <f>Q167*H167</f>
        <v>0</v>
      </c>
      <c r="S167" s="261">
        <v>0</v>
      </c>
      <c r="T167" s="262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3" t="s">
        <v>200</v>
      </c>
      <c r="AT167" s="263" t="s">
        <v>195</v>
      </c>
      <c r="AU167" s="263" t="s">
        <v>87</v>
      </c>
      <c r="AY167" s="18" t="s">
        <v>193</v>
      </c>
      <c r="BE167" s="154">
        <f>IF(N167="základní",J167,0)</f>
        <v>0</v>
      </c>
      <c r="BF167" s="154">
        <f>IF(N167="snížená",J167,0)</f>
        <v>0</v>
      </c>
      <c r="BG167" s="154">
        <f>IF(N167="zákl. přenesená",J167,0)</f>
        <v>0</v>
      </c>
      <c r="BH167" s="154">
        <f>IF(N167="sníž. přenesená",J167,0)</f>
        <v>0</v>
      </c>
      <c r="BI167" s="154">
        <f>IF(N167="nulová",J167,0)</f>
        <v>0</v>
      </c>
      <c r="BJ167" s="18" t="s">
        <v>85</v>
      </c>
      <c r="BK167" s="154">
        <f>ROUND(I167*H167,2)</f>
        <v>0</v>
      </c>
      <c r="BL167" s="18" t="s">
        <v>200</v>
      </c>
      <c r="BM167" s="263" t="s">
        <v>473</v>
      </c>
    </row>
    <row r="168" s="2" customFormat="1" ht="16.5" customHeight="1">
      <c r="A168" s="41"/>
      <c r="B168" s="42"/>
      <c r="C168" s="252" t="s">
        <v>340</v>
      </c>
      <c r="D168" s="252" t="s">
        <v>195</v>
      </c>
      <c r="E168" s="253" t="s">
        <v>1384</v>
      </c>
      <c r="F168" s="254" t="s">
        <v>1385</v>
      </c>
      <c r="G168" s="255" t="s">
        <v>1083</v>
      </c>
      <c r="H168" s="256">
        <v>1</v>
      </c>
      <c r="I168" s="257"/>
      <c r="J168" s="258">
        <f>ROUND(I168*H168,2)</f>
        <v>0</v>
      </c>
      <c r="K168" s="254" t="s">
        <v>1</v>
      </c>
      <c r="L168" s="44"/>
      <c r="M168" s="259" t="s">
        <v>1</v>
      </c>
      <c r="N168" s="260" t="s">
        <v>43</v>
      </c>
      <c r="O168" s="94"/>
      <c r="P168" s="261">
        <f>O168*H168</f>
        <v>0</v>
      </c>
      <c r="Q168" s="261">
        <v>0</v>
      </c>
      <c r="R168" s="261">
        <f>Q168*H168</f>
        <v>0</v>
      </c>
      <c r="S168" s="261">
        <v>0</v>
      </c>
      <c r="T168" s="262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3" t="s">
        <v>200</v>
      </c>
      <c r="AT168" s="263" t="s">
        <v>195</v>
      </c>
      <c r="AU168" s="263" t="s">
        <v>87</v>
      </c>
      <c r="AY168" s="18" t="s">
        <v>193</v>
      </c>
      <c r="BE168" s="154">
        <f>IF(N168="základní",J168,0)</f>
        <v>0</v>
      </c>
      <c r="BF168" s="154">
        <f>IF(N168="snížená",J168,0)</f>
        <v>0</v>
      </c>
      <c r="BG168" s="154">
        <f>IF(N168="zákl. přenesená",J168,0)</f>
        <v>0</v>
      </c>
      <c r="BH168" s="154">
        <f>IF(N168="sníž. přenesená",J168,0)</f>
        <v>0</v>
      </c>
      <c r="BI168" s="154">
        <f>IF(N168="nulová",J168,0)</f>
        <v>0</v>
      </c>
      <c r="BJ168" s="18" t="s">
        <v>85</v>
      </c>
      <c r="BK168" s="154">
        <f>ROUND(I168*H168,2)</f>
        <v>0</v>
      </c>
      <c r="BL168" s="18" t="s">
        <v>200</v>
      </c>
      <c r="BM168" s="263" t="s">
        <v>487</v>
      </c>
    </row>
    <row r="169" s="2" customFormat="1" ht="16.5" customHeight="1">
      <c r="A169" s="41"/>
      <c r="B169" s="42"/>
      <c r="C169" s="252" t="s">
        <v>348</v>
      </c>
      <c r="D169" s="252" t="s">
        <v>195</v>
      </c>
      <c r="E169" s="253" t="s">
        <v>1386</v>
      </c>
      <c r="F169" s="254" t="s">
        <v>1385</v>
      </c>
      <c r="G169" s="255" t="s">
        <v>1083</v>
      </c>
      <c r="H169" s="256">
        <v>1</v>
      </c>
      <c r="I169" s="257"/>
      <c r="J169" s="258">
        <f>ROUND(I169*H169,2)</f>
        <v>0</v>
      </c>
      <c r="K169" s="254" t="s">
        <v>1</v>
      </c>
      <c r="L169" s="44"/>
      <c r="M169" s="259" t="s">
        <v>1</v>
      </c>
      <c r="N169" s="260" t="s">
        <v>43</v>
      </c>
      <c r="O169" s="94"/>
      <c r="P169" s="261">
        <f>O169*H169</f>
        <v>0</v>
      </c>
      <c r="Q169" s="261">
        <v>0</v>
      </c>
      <c r="R169" s="261">
        <f>Q169*H169</f>
        <v>0</v>
      </c>
      <c r="S169" s="261">
        <v>0</v>
      </c>
      <c r="T169" s="262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3" t="s">
        <v>200</v>
      </c>
      <c r="AT169" s="263" t="s">
        <v>195</v>
      </c>
      <c r="AU169" s="263" t="s">
        <v>87</v>
      </c>
      <c r="AY169" s="18" t="s">
        <v>193</v>
      </c>
      <c r="BE169" s="154">
        <f>IF(N169="základní",J169,0)</f>
        <v>0</v>
      </c>
      <c r="BF169" s="154">
        <f>IF(N169="snížená",J169,0)</f>
        <v>0</v>
      </c>
      <c r="BG169" s="154">
        <f>IF(N169="zákl. přenesená",J169,0)</f>
        <v>0</v>
      </c>
      <c r="BH169" s="154">
        <f>IF(N169="sníž. přenesená",J169,0)</f>
        <v>0</v>
      </c>
      <c r="BI169" s="154">
        <f>IF(N169="nulová",J169,0)</f>
        <v>0</v>
      </c>
      <c r="BJ169" s="18" t="s">
        <v>85</v>
      </c>
      <c r="BK169" s="154">
        <f>ROUND(I169*H169,2)</f>
        <v>0</v>
      </c>
      <c r="BL169" s="18" t="s">
        <v>200</v>
      </c>
      <c r="BM169" s="263" t="s">
        <v>496</v>
      </c>
    </row>
    <row r="170" s="2" customFormat="1" ht="16.5" customHeight="1">
      <c r="A170" s="41"/>
      <c r="B170" s="42"/>
      <c r="C170" s="252" t="s">
        <v>353</v>
      </c>
      <c r="D170" s="252" t="s">
        <v>195</v>
      </c>
      <c r="E170" s="253" t="s">
        <v>1387</v>
      </c>
      <c r="F170" s="254" t="s">
        <v>1388</v>
      </c>
      <c r="G170" s="255" t="s">
        <v>1083</v>
      </c>
      <c r="H170" s="256">
        <v>2</v>
      </c>
      <c r="I170" s="257"/>
      <c r="J170" s="258">
        <f>ROUND(I170*H170,2)</f>
        <v>0</v>
      </c>
      <c r="K170" s="254" t="s">
        <v>1</v>
      </c>
      <c r="L170" s="44"/>
      <c r="M170" s="259" t="s">
        <v>1</v>
      </c>
      <c r="N170" s="260" t="s">
        <v>43</v>
      </c>
      <c r="O170" s="94"/>
      <c r="P170" s="261">
        <f>O170*H170</f>
        <v>0</v>
      </c>
      <c r="Q170" s="261">
        <v>0</v>
      </c>
      <c r="R170" s="261">
        <f>Q170*H170</f>
        <v>0</v>
      </c>
      <c r="S170" s="261">
        <v>0</v>
      </c>
      <c r="T170" s="262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3" t="s">
        <v>200</v>
      </c>
      <c r="AT170" s="263" t="s">
        <v>195</v>
      </c>
      <c r="AU170" s="263" t="s">
        <v>87</v>
      </c>
      <c r="AY170" s="18" t="s">
        <v>193</v>
      </c>
      <c r="BE170" s="154">
        <f>IF(N170="základní",J170,0)</f>
        <v>0</v>
      </c>
      <c r="BF170" s="154">
        <f>IF(N170="snížená",J170,0)</f>
        <v>0</v>
      </c>
      <c r="BG170" s="154">
        <f>IF(N170="zákl. přenesená",J170,0)</f>
        <v>0</v>
      </c>
      <c r="BH170" s="154">
        <f>IF(N170="sníž. přenesená",J170,0)</f>
        <v>0</v>
      </c>
      <c r="BI170" s="154">
        <f>IF(N170="nulová",J170,0)</f>
        <v>0</v>
      </c>
      <c r="BJ170" s="18" t="s">
        <v>85</v>
      </c>
      <c r="BK170" s="154">
        <f>ROUND(I170*H170,2)</f>
        <v>0</v>
      </c>
      <c r="BL170" s="18" t="s">
        <v>200</v>
      </c>
      <c r="BM170" s="263" t="s">
        <v>508</v>
      </c>
    </row>
    <row r="171" s="2" customFormat="1" ht="16.5" customHeight="1">
      <c r="A171" s="41"/>
      <c r="B171" s="42"/>
      <c r="C171" s="252" t="s">
        <v>359</v>
      </c>
      <c r="D171" s="252" t="s">
        <v>195</v>
      </c>
      <c r="E171" s="253" t="s">
        <v>1389</v>
      </c>
      <c r="F171" s="254" t="s">
        <v>1388</v>
      </c>
      <c r="G171" s="255" t="s">
        <v>1083</v>
      </c>
      <c r="H171" s="256">
        <v>2</v>
      </c>
      <c r="I171" s="257"/>
      <c r="J171" s="258">
        <f>ROUND(I171*H171,2)</f>
        <v>0</v>
      </c>
      <c r="K171" s="254" t="s">
        <v>1</v>
      </c>
      <c r="L171" s="44"/>
      <c r="M171" s="259" t="s">
        <v>1</v>
      </c>
      <c r="N171" s="260" t="s">
        <v>43</v>
      </c>
      <c r="O171" s="94"/>
      <c r="P171" s="261">
        <f>O171*H171</f>
        <v>0</v>
      </c>
      <c r="Q171" s="261">
        <v>0</v>
      </c>
      <c r="R171" s="261">
        <f>Q171*H171</f>
        <v>0</v>
      </c>
      <c r="S171" s="261">
        <v>0</v>
      </c>
      <c r="T171" s="262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3" t="s">
        <v>200</v>
      </c>
      <c r="AT171" s="263" t="s">
        <v>195</v>
      </c>
      <c r="AU171" s="263" t="s">
        <v>87</v>
      </c>
      <c r="AY171" s="18" t="s">
        <v>193</v>
      </c>
      <c r="BE171" s="154">
        <f>IF(N171="základní",J171,0)</f>
        <v>0</v>
      </c>
      <c r="BF171" s="154">
        <f>IF(N171="snížená",J171,0)</f>
        <v>0</v>
      </c>
      <c r="BG171" s="154">
        <f>IF(N171="zákl. přenesená",J171,0)</f>
        <v>0</v>
      </c>
      <c r="BH171" s="154">
        <f>IF(N171="sníž. přenesená",J171,0)</f>
        <v>0</v>
      </c>
      <c r="BI171" s="154">
        <f>IF(N171="nulová",J171,0)</f>
        <v>0</v>
      </c>
      <c r="BJ171" s="18" t="s">
        <v>85</v>
      </c>
      <c r="BK171" s="154">
        <f>ROUND(I171*H171,2)</f>
        <v>0</v>
      </c>
      <c r="BL171" s="18" t="s">
        <v>200</v>
      </c>
      <c r="BM171" s="263" t="s">
        <v>517</v>
      </c>
    </row>
    <row r="172" s="2" customFormat="1" ht="21.75" customHeight="1">
      <c r="A172" s="41"/>
      <c r="B172" s="42"/>
      <c r="C172" s="252" t="s">
        <v>368</v>
      </c>
      <c r="D172" s="252" t="s">
        <v>195</v>
      </c>
      <c r="E172" s="253" t="s">
        <v>1390</v>
      </c>
      <c r="F172" s="254" t="s">
        <v>1391</v>
      </c>
      <c r="G172" s="255" t="s">
        <v>1083</v>
      </c>
      <c r="H172" s="256">
        <v>1</v>
      </c>
      <c r="I172" s="257"/>
      <c r="J172" s="258">
        <f>ROUND(I172*H172,2)</f>
        <v>0</v>
      </c>
      <c r="K172" s="254" t="s">
        <v>1</v>
      </c>
      <c r="L172" s="44"/>
      <c r="M172" s="259" t="s">
        <v>1</v>
      </c>
      <c r="N172" s="260" t="s">
        <v>43</v>
      </c>
      <c r="O172" s="94"/>
      <c r="P172" s="261">
        <f>O172*H172</f>
        <v>0</v>
      </c>
      <c r="Q172" s="261">
        <v>0</v>
      </c>
      <c r="R172" s="261">
        <f>Q172*H172</f>
        <v>0</v>
      </c>
      <c r="S172" s="261">
        <v>0</v>
      </c>
      <c r="T172" s="262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3" t="s">
        <v>200</v>
      </c>
      <c r="AT172" s="263" t="s">
        <v>195</v>
      </c>
      <c r="AU172" s="263" t="s">
        <v>87</v>
      </c>
      <c r="AY172" s="18" t="s">
        <v>193</v>
      </c>
      <c r="BE172" s="154">
        <f>IF(N172="základní",J172,0)</f>
        <v>0</v>
      </c>
      <c r="BF172" s="154">
        <f>IF(N172="snížená",J172,0)</f>
        <v>0</v>
      </c>
      <c r="BG172" s="154">
        <f>IF(N172="zákl. přenesená",J172,0)</f>
        <v>0</v>
      </c>
      <c r="BH172" s="154">
        <f>IF(N172="sníž. přenesená",J172,0)</f>
        <v>0</v>
      </c>
      <c r="BI172" s="154">
        <f>IF(N172="nulová",J172,0)</f>
        <v>0</v>
      </c>
      <c r="BJ172" s="18" t="s">
        <v>85</v>
      </c>
      <c r="BK172" s="154">
        <f>ROUND(I172*H172,2)</f>
        <v>0</v>
      </c>
      <c r="BL172" s="18" t="s">
        <v>200</v>
      </c>
      <c r="BM172" s="263" t="s">
        <v>528</v>
      </c>
    </row>
    <row r="173" s="2" customFormat="1" ht="21.75" customHeight="1">
      <c r="A173" s="41"/>
      <c r="B173" s="42"/>
      <c r="C173" s="252" t="s">
        <v>373</v>
      </c>
      <c r="D173" s="252" t="s">
        <v>195</v>
      </c>
      <c r="E173" s="253" t="s">
        <v>1392</v>
      </c>
      <c r="F173" s="254" t="s">
        <v>1391</v>
      </c>
      <c r="G173" s="255" t="s">
        <v>1083</v>
      </c>
      <c r="H173" s="256">
        <v>1</v>
      </c>
      <c r="I173" s="257"/>
      <c r="J173" s="258">
        <f>ROUND(I173*H173,2)</f>
        <v>0</v>
      </c>
      <c r="K173" s="254" t="s">
        <v>1</v>
      </c>
      <c r="L173" s="44"/>
      <c r="M173" s="259" t="s">
        <v>1</v>
      </c>
      <c r="N173" s="260" t="s">
        <v>43</v>
      </c>
      <c r="O173" s="94"/>
      <c r="P173" s="261">
        <f>O173*H173</f>
        <v>0</v>
      </c>
      <c r="Q173" s="261">
        <v>0</v>
      </c>
      <c r="R173" s="261">
        <f>Q173*H173</f>
        <v>0</v>
      </c>
      <c r="S173" s="261">
        <v>0</v>
      </c>
      <c r="T173" s="262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63" t="s">
        <v>200</v>
      </c>
      <c r="AT173" s="263" t="s">
        <v>195</v>
      </c>
      <c r="AU173" s="263" t="s">
        <v>87</v>
      </c>
      <c r="AY173" s="18" t="s">
        <v>193</v>
      </c>
      <c r="BE173" s="154">
        <f>IF(N173="základní",J173,0)</f>
        <v>0</v>
      </c>
      <c r="BF173" s="154">
        <f>IF(N173="snížená",J173,0)</f>
        <v>0</v>
      </c>
      <c r="BG173" s="154">
        <f>IF(N173="zákl. přenesená",J173,0)</f>
        <v>0</v>
      </c>
      <c r="BH173" s="154">
        <f>IF(N173="sníž. přenesená",J173,0)</f>
        <v>0</v>
      </c>
      <c r="BI173" s="154">
        <f>IF(N173="nulová",J173,0)</f>
        <v>0</v>
      </c>
      <c r="BJ173" s="18" t="s">
        <v>85</v>
      </c>
      <c r="BK173" s="154">
        <f>ROUND(I173*H173,2)</f>
        <v>0</v>
      </c>
      <c r="BL173" s="18" t="s">
        <v>200</v>
      </c>
      <c r="BM173" s="263" t="s">
        <v>538</v>
      </c>
    </row>
    <row r="174" s="2" customFormat="1" ht="16.5" customHeight="1">
      <c r="A174" s="41"/>
      <c r="B174" s="42"/>
      <c r="C174" s="252" t="s">
        <v>378</v>
      </c>
      <c r="D174" s="252" t="s">
        <v>195</v>
      </c>
      <c r="E174" s="253" t="s">
        <v>1393</v>
      </c>
      <c r="F174" s="254" t="s">
        <v>1394</v>
      </c>
      <c r="G174" s="255" t="s">
        <v>1083</v>
      </c>
      <c r="H174" s="256">
        <v>1</v>
      </c>
      <c r="I174" s="257"/>
      <c r="J174" s="258">
        <f>ROUND(I174*H174,2)</f>
        <v>0</v>
      </c>
      <c r="K174" s="254" t="s">
        <v>1</v>
      </c>
      <c r="L174" s="44"/>
      <c r="M174" s="259" t="s">
        <v>1</v>
      </c>
      <c r="N174" s="260" t="s">
        <v>43</v>
      </c>
      <c r="O174" s="94"/>
      <c r="P174" s="261">
        <f>O174*H174</f>
        <v>0</v>
      </c>
      <c r="Q174" s="261">
        <v>0</v>
      </c>
      <c r="R174" s="261">
        <f>Q174*H174</f>
        <v>0</v>
      </c>
      <c r="S174" s="261">
        <v>0</v>
      </c>
      <c r="T174" s="262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3" t="s">
        <v>200</v>
      </c>
      <c r="AT174" s="263" t="s">
        <v>195</v>
      </c>
      <c r="AU174" s="263" t="s">
        <v>87</v>
      </c>
      <c r="AY174" s="18" t="s">
        <v>193</v>
      </c>
      <c r="BE174" s="154">
        <f>IF(N174="základní",J174,0)</f>
        <v>0</v>
      </c>
      <c r="BF174" s="154">
        <f>IF(N174="snížená",J174,0)</f>
        <v>0</v>
      </c>
      <c r="BG174" s="154">
        <f>IF(N174="zákl. přenesená",J174,0)</f>
        <v>0</v>
      </c>
      <c r="BH174" s="154">
        <f>IF(N174="sníž. přenesená",J174,0)</f>
        <v>0</v>
      </c>
      <c r="BI174" s="154">
        <f>IF(N174="nulová",J174,0)</f>
        <v>0</v>
      </c>
      <c r="BJ174" s="18" t="s">
        <v>85</v>
      </c>
      <c r="BK174" s="154">
        <f>ROUND(I174*H174,2)</f>
        <v>0</v>
      </c>
      <c r="BL174" s="18" t="s">
        <v>200</v>
      </c>
      <c r="BM174" s="263" t="s">
        <v>550</v>
      </c>
    </row>
    <row r="175" s="2" customFormat="1" ht="16.5" customHeight="1">
      <c r="A175" s="41"/>
      <c r="B175" s="42"/>
      <c r="C175" s="252" t="s">
        <v>384</v>
      </c>
      <c r="D175" s="252" t="s">
        <v>195</v>
      </c>
      <c r="E175" s="253" t="s">
        <v>1395</v>
      </c>
      <c r="F175" s="254" t="s">
        <v>1394</v>
      </c>
      <c r="G175" s="255" t="s">
        <v>1083</v>
      </c>
      <c r="H175" s="256">
        <v>1</v>
      </c>
      <c r="I175" s="257"/>
      <c r="J175" s="258">
        <f>ROUND(I175*H175,2)</f>
        <v>0</v>
      </c>
      <c r="K175" s="254" t="s">
        <v>1</v>
      </c>
      <c r="L175" s="44"/>
      <c r="M175" s="259" t="s">
        <v>1</v>
      </c>
      <c r="N175" s="260" t="s">
        <v>43</v>
      </c>
      <c r="O175" s="94"/>
      <c r="P175" s="261">
        <f>O175*H175</f>
        <v>0</v>
      </c>
      <c r="Q175" s="261">
        <v>0</v>
      </c>
      <c r="R175" s="261">
        <f>Q175*H175</f>
        <v>0</v>
      </c>
      <c r="S175" s="261">
        <v>0</v>
      </c>
      <c r="T175" s="262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63" t="s">
        <v>200</v>
      </c>
      <c r="AT175" s="263" t="s">
        <v>195</v>
      </c>
      <c r="AU175" s="263" t="s">
        <v>87</v>
      </c>
      <c r="AY175" s="18" t="s">
        <v>193</v>
      </c>
      <c r="BE175" s="154">
        <f>IF(N175="základní",J175,0)</f>
        <v>0</v>
      </c>
      <c r="BF175" s="154">
        <f>IF(N175="snížená",J175,0)</f>
        <v>0</v>
      </c>
      <c r="BG175" s="154">
        <f>IF(N175="zákl. přenesená",J175,0)</f>
        <v>0</v>
      </c>
      <c r="BH175" s="154">
        <f>IF(N175="sníž. přenesená",J175,0)</f>
        <v>0</v>
      </c>
      <c r="BI175" s="154">
        <f>IF(N175="nulová",J175,0)</f>
        <v>0</v>
      </c>
      <c r="BJ175" s="18" t="s">
        <v>85</v>
      </c>
      <c r="BK175" s="154">
        <f>ROUND(I175*H175,2)</f>
        <v>0</v>
      </c>
      <c r="BL175" s="18" t="s">
        <v>200</v>
      </c>
      <c r="BM175" s="263" t="s">
        <v>560</v>
      </c>
    </row>
    <row r="176" s="2" customFormat="1" ht="16.5" customHeight="1">
      <c r="A176" s="41"/>
      <c r="B176" s="42"/>
      <c r="C176" s="252" t="s">
        <v>390</v>
      </c>
      <c r="D176" s="252" t="s">
        <v>195</v>
      </c>
      <c r="E176" s="253" t="s">
        <v>1396</v>
      </c>
      <c r="F176" s="254" t="s">
        <v>1397</v>
      </c>
      <c r="G176" s="255" t="s">
        <v>1083</v>
      </c>
      <c r="H176" s="256">
        <v>1</v>
      </c>
      <c r="I176" s="257"/>
      <c r="J176" s="258">
        <f>ROUND(I176*H176,2)</f>
        <v>0</v>
      </c>
      <c r="K176" s="254" t="s">
        <v>1</v>
      </c>
      <c r="L176" s="44"/>
      <c r="M176" s="259" t="s">
        <v>1</v>
      </c>
      <c r="N176" s="260" t="s">
        <v>43</v>
      </c>
      <c r="O176" s="94"/>
      <c r="P176" s="261">
        <f>O176*H176</f>
        <v>0</v>
      </c>
      <c r="Q176" s="261">
        <v>0</v>
      </c>
      <c r="R176" s="261">
        <f>Q176*H176</f>
        <v>0</v>
      </c>
      <c r="S176" s="261">
        <v>0</v>
      </c>
      <c r="T176" s="262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3" t="s">
        <v>200</v>
      </c>
      <c r="AT176" s="263" t="s">
        <v>195</v>
      </c>
      <c r="AU176" s="263" t="s">
        <v>87</v>
      </c>
      <c r="AY176" s="18" t="s">
        <v>193</v>
      </c>
      <c r="BE176" s="154">
        <f>IF(N176="základní",J176,0)</f>
        <v>0</v>
      </c>
      <c r="BF176" s="154">
        <f>IF(N176="snížená",J176,0)</f>
        <v>0</v>
      </c>
      <c r="BG176" s="154">
        <f>IF(N176="zákl. přenesená",J176,0)</f>
        <v>0</v>
      </c>
      <c r="BH176" s="154">
        <f>IF(N176="sníž. přenesená",J176,0)</f>
        <v>0</v>
      </c>
      <c r="BI176" s="154">
        <f>IF(N176="nulová",J176,0)</f>
        <v>0</v>
      </c>
      <c r="BJ176" s="18" t="s">
        <v>85</v>
      </c>
      <c r="BK176" s="154">
        <f>ROUND(I176*H176,2)</f>
        <v>0</v>
      </c>
      <c r="BL176" s="18" t="s">
        <v>200</v>
      </c>
      <c r="BM176" s="263" t="s">
        <v>569</v>
      </c>
    </row>
    <row r="177" s="2" customFormat="1" ht="16.5" customHeight="1">
      <c r="A177" s="41"/>
      <c r="B177" s="42"/>
      <c r="C177" s="252" t="s">
        <v>394</v>
      </c>
      <c r="D177" s="252" t="s">
        <v>195</v>
      </c>
      <c r="E177" s="253" t="s">
        <v>1398</v>
      </c>
      <c r="F177" s="254" t="s">
        <v>1397</v>
      </c>
      <c r="G177" s="255" t="s">
        <v>1083</v>
      </c>
      <c r="H177" s="256">
        <v>1</v>
      </c>
      <c r="I177" s="257"/>
      <c r="J177" s="258">
        <f>ROUND(I177*H177,2)</f>
        <v>0</v>
      </c>
      <c r="K177" s="254" t="s">
        <v>1</v>
      </c>
      <c r="L177" s="44"/>
      <c r="M177" s="259" t="s">
        <v>1</v>
      </c>
      <c r="N177" s="260" t="s">
        <v>43</v>
      </c>
      <c r="O177" s="94"/>
      <c r="P177" s="261">
        <f>O177*H177</f>
        <v>0</v>
      </c>
      <c r="Q177" s="261">
        <v>0</v>
      </c>
      <c r="R177" s="261">
        <f>Q177*H177</f>
        <v>0</v>
      </c>
      <c r="S177" s="261">
        <v>0</v>
      </c>
      <c r="T177" s="262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3" t="s">
        <v>200</v>
      </c>
      <c r="AT177" s="263" t="s">
        <v>195</v>
      </c>
      <c r="AU177" s="263" t="s">
        <v>87</v>
      </c>
      <c r="AY177" s="18" t="s">
        <v>193</v>
      </c>
      <c r="BE177" s="154">
        <f>IF(N177="základní",J177,0)</f>
        <v>0</v>
      </c>
      <c r="BF177" s="154">
        <f>IF(N177="snížená",J177,0)</f>
        <v>0</v>
      </c>
      <c r="BG177" s="154">
        <f>IF(N177="zákl. přenesená",J177,0)</f>
        <v>0</v>
      </c>
      <c r="BH177" s="154">
        <f>IF(N177="sníž. přenesená",J177,0)</f>
        <v>0</v>
      </c>
      <c r="BI177" s="154">
        <f>IF(N177="nulová",J177,0)</f>
        <v>0</v>
      </c>
      <c r="BJ177" s="18" t="s">
        <v>85</v>
      </c>
      <c r="BK177" s="154">
        <f>ROUND(I177*H177,2)</f>
        <v>0</v>
      </c>
      <c r="BL177" s="18" t="s">
        <v>200</v>
      </c>
      <c r="BM177" s="263" t="s">
        <v>581</v>
      </c>
    </row>
    <row r="178" s="12" customFormat="1" ht="22.8" customHeight="1">
      <c r="A178" s="12"/>
      <c r="B178" s="237"/>
      <c r="C178" s="238"/>
      <c r="D178" s="239" t="s">
        <v>77</v>
      </c>
      <c r="E178" s="250" t="s">
        <v>1399</v>
      </c>
      <c r="F178" s="250" t="s">
        <v>1400</v>
      </c>
      <c r="G178" s="238"/>
      <c r="H178" s="238"/>
      <c r="I178" s="241"/>
      <c r="J178" s="251">
        <f>BK178</f>
        <v>0</v>
      </c>
      <c r="K178" s="238"/>
      <c r="L178" s="242"/>
      <c r="M178" s="243"/>
      <c r="N178" s="244"/>
      <c r="O178" s="244"/>
      <c r="P178" s="245">
        <f>SUM(P179:P182)</f>
        <v>0</v>
      </c>
      <c r="Q178" s="244"/>
      <c r="R178" s="245">
        <f>SUM(R179:R182)</f>
        <v>0</v>
      </c>
      <c r="S178" s="244"/>
      <c r="T178" s="246">
        <f>SUM(T179:T182)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47" t="s">
        <v>85</v>
      </c>
      <c r="AT178" s="248" t="s">
        <v>77</v>
      </c>
      <c r="AU178" s="248" t="s">
        <v>85</v>
      </c>
      <c r="AY178" s="247" t="s">
        <v>193</v>
      </c>
      <c r="BK178" s="249">
        <f>SUM(BK179:BK182)</f>
        <v>0</v>
      </c>
    </row>
    <row r="179" s="2" customFormat="1" ht="16.5" customHeight="1">
      <c r="A179" s="41"/>
      <c r="B179" s="42"/>
      <c r="C179" s="252" t="s">
        <v>399</v>
      </c>
      <c r="D179" s="252" t="s">
        <v>195</v>
      </c>
      <c r="E179" s="253" t="s">
        <v>1401</v>
      </c>
      <c r="F179" s="254" t="s">
        <v>1402</v>
      </c>
      <c r="G179" s="255" t="s">
        <v>1083</v>
      </c>
      <c r="H179" s="256">
        <v>1</v>
      </c>
      <c r="I179" s="257"/>
      <c r="J179" s="258">
        <f>ROUND(I179*H179,2)</f>
        <v>0</v>
      </c>
      <c r="K179" s="254" t="s">
        <v>1</v>
      </c>
      <c r="L179" s="44"/>
      <c r="M179" s="259" t="s">
        <v>1</v>
      </c>
      <c r="N179" s="260" t="s">
        <v>43</v>
      </c>
      <c r="O179" s="94"/>
      <c r="P179" s="261">
        <f>O179*H179</f>
        <v>0</v>
      </c>
      <c r="Q179" s="261">
        <v>0</v>
      </c>
      <c r="R179" s="261">
        <f>Q179*H179</f>
        <v>0</v>
      </c>
      <c r="S179" s="261">
        <v>0</v>
      </c>
      <c r="T179" s="262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3" t="s">
        <v>200</v>
      </c>
      <c r="AT179" s="263" t="s">
        <v>195</v>
      </c>
      <c r="AU179" s="263" t="s">
        <v>87</v>
      </c>
      <c r="AY179" s="18" t="s">
        <v>193</v>
      </c>
      <c r="BE179" s="154">
        <f>IF(N179="základní",J179,0)</f>
        <v>0</v>
      </c>
      <c r="BF179" s="154">
        <f>IF(N179="snížená",J179,0)</f>
        <v>0</v>
      </c>
      <c r="BG179" s="154">
        <f>IF(N179="zákl. přenesená",J179,0)</f>
        <v>0</v>
      </c>
      <c r="BH179" s="154">
        <f>IF(N179="sníž. přenesená",J179,0)</f>
        <v>0</v>
      </c>
      <c r="BI179" s="154">
        <f>IF(N179="nulová",J179,0)</f>
        <v>0</v>
      </c>
      <c r="BJ179" s="18" t="s">
        <v>85</v>
      </c>
      <c r="BK179" s="154">
        <f>ROUND(I179*H179,2)</f>
        <v>0</v>
      </c>
      <c r="BL179" s="18" t="s">
        <v>200</v>
      </c>
      <c r="BM179" s="263" t="s">
        <v>590</v>
      </c>
    </row>
    <row r="180" s="2" customFormat="1" ht="16.5" customHeight="1">
      <c r="A180" s="41"/>
      <c r="B180" s="42"/>
      <c r="C180" s="252" t="s">
        <v>404</v>
      </c>
      <c r="D180" s="252" t="s">
        <v>195</v>
      </c>
      <c r="E180" s="253" t="s">
        <v>1403</v>
      </c>
      <c r="F180" s="254" t="s">
        <v>1402</v>
      </c>
      <c r="G180" s="255" t="s">
        <v>1083</v>
      </c>
      <c r="H180" s="256">
        <v>1</v>
      </c>
      <c r="I180" s="257"/>
      <c r="J180" s="258">
        <f>ROUND(I180*H180,2)</f>
        <v>0</v>
      </c>
      <c r="K180" s="254" t="s">
        <v>1</v>
      </c>
      <c r="L180" s="44"/>
      <c r="M180" s="259" t="s">
        <v>1</v>
      </c>
      <c r="N180" s="260" t="s">
        <v>43</v>
      </c>
      <c r="O180" s="94"/>
      <c r="P180" s="261">
        <f>O180*H180</f>
        <v>0</v>
      </c>
      <c r="Q180" s="261">
        <v>0</v>
      </c>
      <c r="R180" s="261">
        <f>Q180*H180</f>
        <v>0</v>
      </c>
      <c r="S180" s="261">
        <v>0</v>
      </c>
      <c r="T180" s="262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3" t="s">
        <v>200</v>
      </c>
      <c r="AT180" s="263" t="s">
        <v>195</v>
      </c>
      <c r="AU180" s="263" t="s">
        <v>87</v>
      </c>
      <c r="AY180" s="18" t="s">
        <v>193</v>
      </c>
      <c r="BE180" s="154">
        <f>IF(N180="základní",J180,0)</f>
        <v>0</v>
      </c>
      <c r="BF180" s="154">
        <f>IF(N180="snížená",J180,0)</f>
        <v>0</v>
      </c>
      <c r="BG180" s="154">
        <f>IF(N180="zákl. přenesená",J180,0)</f>
        <v>0</v>
      </c>
      <c r="BH180" s="154">
        <f>IF(N180="sníž. přenesená",J180,0)</f>
        <v>0</v>
      </c>
      <c r="BI180" s="154">
        <f>IF(N180="nulová",J180,0)</f>
        <v>0</v>
      </c>
      <c r="BJ180" s="18" t="s">
        <v>85</v>
      </c>
      <c r="BK180" s="154">
        <f>ROUND(I180*H180,2)</f>
        <v>0</v>
      </c>
      <c r="BL180" s="18" t="s">
        <v>200</v>
      </c>
      <c r="BM180" s="263" t="s">
        <v>600</v>
      </c>
    </row>
    <row r="181" s="2" customFormat="1" ht="16.5" customHeight="1">
      <c r="A181" s="41"/>
      <c r="B181" s="42"/>
      <c r="C181" s="252" t="s">
        <v>411</v>
      </c>
      <c r="D181" s="252" t="s">
        <v>195</v>
      </c>
      <c r="E181" s="253" t="s">
        <v>1404</v>
      </c>
      <c r="F181" s="254" t="s">
        <v>1405</v>
      </c>
      <c r="G181" s="255" t="s">
        <v>1083</v>
      </c>
      <c r="H181" s="256">
        <v>1</v>
      </c>
      <c r="I181" s="257"/>
      <c r="J181" s="258">
        <f>ROUND(I181*H181,2)</f>
        <v>0</v>
      </c>
      <c r="K181" s="254" t="s">
        <v>1</v>
      </c>
      <c r="L181" s="44"/>
      <c r="M181" s="259" t="s">
        <v>1</v>
      </c>
      <c r="N181" s="260" t="s">
        <v>43</v>
      </c>
      <c r="O181" s="94"/>
      <c r="P181" s="261">
        <f>O181*H181</f>
        <v>0</v>
      </c>
      <c r="Q181" s="261">
        <v>0</v>
      </c>
      <c r="R181" s="261">
        <f>Q181*H181</f>
        <v>0</v>
      </c>
      <c r="S181" s="261">
        <v>0</v>
      </c>
      <c r="T181" s="262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3" t="s">
        <v>200</v>
      </c>
      <c r="AT181" s="263" t="s">
        <v>195</v>
      </c>
      <c r="AU181" s="263" t="s">
        <v>87</v>
      </c>
      <c r="AY181" s="18" t="s">
        <v>193</v>
      </c>
      <c r="BE181" s="154">
        <f>IF(N181="základní",J181,0)</f>
        <v>0</v>
      </c>
      <c r="BF181" s="154">
        <f>IF(N181="snížená",J181,0)</f>
        <v>0</v>
      </c>
      <c r="BG181" s="154">
        <f>IF(N181="zákl. přenesená",J181,0)</f>
        <v>0</v>
      </c>
      <c r="BH181" s="154">
        <f>IF(N181="sníž. přenesená",J181,0)</f>
        <v>0</v>
      </c>
      <c r="BI181" s="154">
        <f>IF(N181="nulová",J181,0)</f>
        <v>0</v>
      </c>
      <c r="BJ181" s="18" t="s">
        <v>85</v>
      </c>
      <c r="BK181" s="154">
        <f>ROUND(I181*H181,2)</f>
        <v>0</v>
      </c>
      <c r="BL181" s="18" t="s">
        <v>200</v>
      </c>
      <c r="BM181" s="263" t="s">
        <v>611</v>
      </c>
    </row>
    <row r="182" s="2" customFormat="1" ht="16.5" customHeight="1">
      <c r="A182" s="41"/>
      <c r="B182" s="42"/>
      <c r="C182" s="252" t="s">
        <v>417</v>
      </c>
      <c r="D182" s="252" t="s">
        <v>195</v>
      </c>
      <c r="E182" s="253" t="s">
        <v>1406</v>
      </c>
      <c r="F182" s="254" t="s">
        <v>1405</v>
      </c>
      <c r="G182" s="255" t="s">
        <v>1083</v>
      </c>
      <c r="H182" s="256">
        <v>1</v>
      </c>
      <c r="I182" s="257"/>
      <c r="J182" s="258">
        <f>ROUND(I182*H182,2)</f>
        <v>0</v>
      </c>
      <c r="K182" s="254" t="s">
        <v>1</v>
      </c>
      <c r="L182" s="44"/>
      <c r="M182" s="259" t="s">
        <v>1</v>
      </c>
      <c r="N182" s="260" t="s">
        <v>43</v>
      </c>
      <c r="O182" s="94"/>
      <c r="P182" s="261">
        <f>O182*H182</f>
        <v>0</v>
      </c>
      <c r="Q182" s="261">
        <v>0</v>
      </c>
      <c r="R182" s="261">
        <f>Q182*H182</f>
        <v>0</v>
      </c>
      <c r="S182" s="261">
        <v>0</v>
      </c>
      <c r="T182" s="262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3" t="s">
        <v>200</v>
      </c>
      <c r="AT182" s="263" t="s">
        <v>195</v>
      </c>
      <c r="AU182" s="263" t="s">
        <v>87</v>
      </c>
      <c r="AY182" s="18" t="s">
        <v>193</v>
      </c>
      <c r="BE182" s="154">
        <f>IF(N182="základní",J182,0)</f>
        <v>0</v>
      </c>
      <c r="BF182" s="154">
        <f>IF(N182="snížená",J182,0)</f>
        <v>0</v>
      </c>
      <c r="BG182" s="154">
        <f>IF(N182="zákl. přenesená",J182,0)</f>
        <v>0</v>
      </c>
      <c r="BH182" s="154">
        <f>IF(N182="sníž. přenesená",J182,0)</f>
        <v>0</v>
      </c>
      <c r="BI182" s="154">
        <f>IF(N182="nulová",J182,0)</f>
        <v>0</v>
      </c>
      <c r="BJ182" s="18" t="s">
        <v>85</v>
      </c>
      <c r="BK182" s="154">
        <f>ROUND(I182*H182,2)</f>
        <v>0</v>
      </c>
      <c r="BL182" s="18" t="s">
        <v>200</v>
      </c>
      <c r="BM182" s="263" t="s">
        <v>620</v>
      </c>
    </row>
    <row r="183" s="12" customFormat="1" ht="22.8" customHeight="1">
      <c r="A183" s="12"/>
      <c r="B183" s="237"/>
      <c r="C183" s="238"/>
      <c r="D183" s="239" t="s">
        <v>77</v>
      </c>
      <c r="E183" s="250" t="s">
        <v>1407</v>
      </c>
      <c r="F183" s="250" t="s">
        <v>106</v>
      </c>
      <c r="G183" s="238"/>
      <c r="H183" s="238"/>
      <c r="I183" s="241"/>
      <c r="J183" s="251">
        <f>BK183</f>
        <v>0</v>
      </c>
      <c r="K183" s="238"/>
      <c r="L183" s="242"/>
      <c r="M183" s="243"/>
      <c r="N183" s="244"/>
      <c r="O183" s="244"/>
      <c r="P183" s="245">
        <f>SUM(P184:P189)</f>
        <v>0</v>
      </c>
      <c r="Q183" s="244"/>
      <c r="R183" s="245">
        <f>SUM(R184:R189)</f>
        <v>0</v>
      </c>
      <c r="S183" s="244"/>
      <c r="T183" s="246">
        <f>SUM(T184:T189)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47" t="s">
        <v>85</v>
      </c>
      <c r="AT183" s="248" t="s">
        <v>77</v>
      </c>
      <c r="AU183" s="248" t="s">
        <v>85</v>
      </c>
      <c r="AY183" s="247" t="s">
        <v>193</v>
      </c>
      <c r="BK183" s="249">
        <f>SUM(BK184:BK189)</f>
        <v>0</v>
      </c>
    </row>
    <row r="184" s="2" customFormat="1" ht="33" customHeight="1">
      <c r="A184" s="41"/>
      <c r="B184" s="42"/>
      <c r="C184" s="252" t="s">
        <v>421</v>
      </c>
      <c r="D184" s="252" t="s">
        <v>195</v>
      </c>
      <c r="E184" s="253" t="s">
        <v>1408</v>
      </c>
      <c r="F184" s="254" t="s">
        <v>1409</v>
      </c>
      <c r="G184" s="255" t="s">
        <v>1083</v>
      </c>
      <c r="H184" s="256">
        <v>2</v>
      </c>
      <c r="I184" s="257"/>
      <c r="J184" s="258">
        <f>ROUND(I184*H184,2)</f>
        <v>0</v>
      </c>
      <c r="K184" s="254" t="s">
        <v>1</v>
      </c>
      <c r="L184" s="44"/>
      <c r="M184" s="259" t="s">
        <v>1</v>
      </c>
      <c r="N184" s="260" t="s">
        <v>43</v>
      </c>
      <c r="O184" s="94"/>
      <c r="P184" s="261">
        <f>O184*H184</f>
        <v>0</v>
      </c>
      <c r="Q184" s="261">
        <v>0</v>
      </c>
      <c r="R184" s="261">
        <f>Q184*H184</f>
        <v>0</v>
      </c>
      <c r="S184" s="261">
        <v>0</v>
      </c>
      <c r="T184" s="262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3" t="s">
        <v>200</v>
      </c>
      <c r="AT184" s="263" t="s">
        <v>195</v>
      </c>
      <c r="AU184" s="263" t="s">
        <v>87</v>
      </c>
      <c r="AY184" s="18" t="s">
        <v>193</v>
      </c>
      <c r="BE184" s="154">
        <f>IF(N184="základní",J184,0)</f>
        <v>0</v>
      </c>
      <c r="BF184" s="154">
        <f>IF(N184="snížená",J184,0)</f>
        <v>0</v>
      </c>
      <c r="BG184" s="154">
        <f>IF(N184="zákl. přenesená",J184,0)</f>
        <v>0</v>
      </c>
      <c r="BH184" s="154">
        <f>IF(N184="sníž. přenesená",J184,0)</f>
        <v>0</v>
      </c>
      <c r="BI184" s="154">
        <f>IF(N184="nulová",J184,0)</f>
        <v>0</v>
      </c>
      <c r="BJ184" s="18" t="s">
        <v>85</v>
      </c>
      <c r="BK184" s="154">
        <f>ROUND(I184*H184,2)</f>
        <v>0</v>
      </c>
      <c r="BL184" s="18" t="s">
        <v>200</v>
      </c>
      <c r="BM184" s="263" t="s">
        <v>630</v>
      </c>
    </row>
    <row r="185" s="2" customFormat="1" ht="33" customHeight="1">
      <c r="A185" s="41"/>
      <c r="B185" s="42"/>
      <c r="C185" s="252" t="s">
        <v>427</v>
      </c>
      <c r="D185" s="252" t="s">
        <v>195</v>
      </c>
      <c r="E185" s="253" t="s">
        <v>1410</v>
      </c>
      <c r="F185" s="254" t="s">
        <v>1409</v>
      </c>
      <c r="G185" s="255" t="s">
        <v>1083</v>
      </c>
      <c r="H185" s="256">
        <v>2</v>
      </c>
      <c r="I185" s="257"/>
      <c r="J185" s="258">
        <f>ROUND(I185*H185,2)</f>
        <v>0</v>
      </c>
      <c r="K185" s="254" t="s">
        <v>1</v>
      </c>
      <c r="L185" s="44"/>
      <c r="M185" s="259" t="s">
        <v>1</v>
      </c>
      <c r="N185" s="260" t="s">
        <v>43</v>
      </c>
      <c r="O185" s="94"/>
      <c r="P185" s="261">
        <f>O185*H185</f>
        <v>0</v>
      </c>
      <c r="Q185" s="261">
        <v>0</v>
      </c>
      <c r="R185" s="261">
        <f>Q185*H185</f>
        <v>0</v>
      </c>
      <c r="S185" s="261">
        <v>0</v>
      </c>
      <c r="T185" s="262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3" t="s">
        <v>200</v>
      </c>
      <c r="AT185" s="263" t="s">
        <v>195</v>
      </c>
      <c r="AU185" s="263" t="s">
        <v>87</v>
      </c>
      <c r="AY185" s="18" t="s">
        <v>193</v>
      </c>
      <c r="BE185" s="154">
        <f>IF(N185="základní",J185,0)</f>
        <v>0</v>
      </c>
      <c r="BF185" s="154">
        <f>IF(N185="snížená",J185,0)</f>
        <v>0</v>
      </c>
      <c r="BG185" s="154">
        <f>IF(N185="zákl. přenesená",J185,0)</f>
        <v>0</v>
      </c>
      <c r="BH185" s="154">
        <f>IF(N185="sníž. přenesená",J185,0)</f>
        <v>0</v>
      </c>
      <c r="BI185" s="154">
        <f>IF(N185="nulová",J185,0)</f>
        <v>0</v>
      </c>
      <c r="BJ185" s="18" t="s">
        <v>85</v>
      </c>
      <c r="BK185" s="154">
        <f>ROUND(I185*H185,2)</f>
        <v>0</v>
      </c>
      <c r="BL185" s="18" t="s">
        <v>200</v>
      </c>
      <c r="BM185" s="263" t="s">
        <v>639</v>
      </c>
    </row>
    <row r="186" s="2" customFormat="1" ht="33" customHeight="1">
      <c r="A186" s="41"/>
      <c r="B186" s="42"/>
      <c r="C186" s="252" t="s">
        <v>432</v>
      </c>
      <c r="D186" s="252" t="s">
        <v>195</v>
      </c>
      <c r="E186" s="253" t="s">
        <v>1411</v>
      </c>
      <c r="F186" s="254" t="s">
        <v>1412</v>
      </c>
      <c r="G186" s="255" t="s">
        <v>1083</v>
      </c>
      <c r="H186" s="256">
        <v>1</v>
      </c>
      <c r="I186" s="257"/>
      <c r="J186" s="258">
        <f>ROUND(I186*H186,2)</f>
        <v>0</v>
      </c>
      <c r="K186" s="254" t="s">
        <v>1</v>
      </c>
      <c r="L186" s="44"/>
      <c r="M186" s="259" t="s">
        <v>1</v>
      </c>
      <c r="N186" s="260" t="s">
        <v>43</v>
      </c>
      <c r="O186" s="94"/>
      <c r="P186" s="261">
        <f>O186*H186</f>
        <v>0</v>
      </c>
      <c r="Q186" s="261">
        <v>0</v>
      </c>
      <c r="R186" s="261">
        <f>Q186*H186</f>
        <v>0</v>
      </c>
      <c r="S186" s="261">
        <v>0</v>
      </c>
      <c r="T186" s="262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3" t="s">
        <v>200</v>
      </c>
      <c r="AT186" s="263" t="s">
        <v>195</v>
      </c>
      <c r="AU186" s="263" t="s">
        <v>87</v>
      </c>
      <c r="AY186" s="18" t="s">
        <v>193</v>
      </c>
      <c r="BE186" s="154">
        <f>IF(N186="základní",J186,0)</f>
        <v>0</v>
      </c>
      <c r="BF186" s="154">
        <f>IF(N186="snížená",J186,0)</f>
        <v>0</v>
      </c>
      <c r="BG186" s="154">
        <f>IF(N186="zákl. přenesená",J186,0)</f>
        <v>0</v>
      </c>
      <c r="BH186" s="154">
        <f>IF(N186="sníž. přenesená",J186,0)</f>
        <v>0</v>
      </c>
      <c r="BI186" s="154">
        <f>IF(N186="nulová",J186,0)</f>
        <v>0</v>
      </c>
      <c r="BJ186" s="18" t="s">
        <v>85</v>
      </c>
      <c r="BK186" s="154">
        <f>ROUND(I186*H186,2)</f>
        <v>0</v>
      </c>
      <c r="BL186" s="18" t="s">
        <v>200</v>
      </c>
      <c r="BM186" s="263" t="s">
        <v>647</v>
      </c>
    </row>
    <row r="187" s="2" customFormat="1" ht="33" customHeight="1">
      <c r="A187" s="41"/>
      <c r="B187" s="42"/>
      <c r="C187" s="252" t="s">
        <v>438</v>
      </c>
      <c r="D187" s="252" t="s">
        <v>195</v>
      </c>
      <c r="E187" s="253" t="s">
        <v>1413</v>
      </c>
      <c r="F187" s="254" t="s">
        <v>1412</v>
      </c>
      <c r="G187" s="255" t="s">
        <v>1083</v>
      </c>
      <c r="H187" s="256">
        <v>1</v>
      </c>
      <c r="I187" s="257"/>
      <c r="J187" s="258">
        <f>ROUND(I187*H187,2)</f>
        <v>0</v>
      </c>
      <c r="K187" s="254" t="s">
        <v>1</v>
      </c>
      <c r="L187" s="44"/>
      <c r="M187" s="259" t="s">
        <v>1</v>
      </c>
      <c r="N187" s="260" t="s">
        <v>43</v>
      </c>
      <c r="O187" s="94"/>
      <c r="P187" s="261">
        <f>O187*H187</f>
        <v>0</v>
      </c>
      <c r="Q187" s="261">
        <v>0</v>
      </c>
      <c r="R187" s="261">
        <f>Q187*H187</f>
        <v>0</v>
      </c>
      <c r="S187" s="261">
        <v>0</v>
      </c>
      <c r="T187" s="262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63" t="s">
        <v>200</v>
      </c>
      <c r="AT187" s="263" t="s">
        <v>195</v>
      </c>
      <c r="AU187" s="263" t="s">
        <v>87</v>
      </c>
      <c r="AY187" s="18" t="s">
        <v>193</v>
      </c>
      <c r="BE187" s="154">
        <f>IF(N187="základní",J187,0)</f>
        <v>0</v>
      </c>
      <c r="BF187" s="154">
        <f>IF(N187="snížená",J187,0)</f>
        <v>0</v>
      </c>
      <c r="BG187" s="154">
        <f>IF(N187="zákl. přenesená",J187,0)</f>
        <v>0</v>
      </c>
      <c r="BH187" s="154">
        <f>IF(N187="sníž. přenesená",J187,0)</f>
        <v>0</v>
      </c>
      <c r="BI187" s="154">
        <f>IF(N187="nulová",J187,0)</f>
        <v>0</v>
      </c>
      <c r="BJ187" s="18" t="s">
        <v>85</v>
      </c>
      <c r="BK187" s="154">
        <f>ROUND(I187*H187,2)</f>
        <v>0</v>
      </c>
      <c r="BL187" s="18" t="s">
        <v>200</v>
      </c>
      <c r="BM187" s="263" t="s">
        <v>656</v>
      </c>
    </row>
    <row r="188" s="2" customFormat="1" ht="16.5" customHeight="1">
      <c r="A188" s="41"/>
      <c r="B188" s="42"/>
      <c r="C188" s="252" t="s">
        <v>443</v>
      </c>
      <c r="D188" s="252" t="s">
        <v>195</v>
      </c>
      <c r="E188" s="253" t="s">
        <v>1414</v>
      </c>
      <c r="F188" s="254" t="s">
        <v>1415</v>
      </c>
      <c r="G188" s="255" t="s">
        <v>1083</v>
      </c>
      <c r="H188" s="256">
        <v>3</v>
      </c>
      <c r="I188" s="257"/>
      <c r="J188" s="258">
        <f>ROUND(I188*H188,2)</f>
        <v>0</v>
      </c>
      <c r="K188" s="254" t="s">
        <v>1</v>
      </c>
      <c r="L188" s="44"/>
      <c r="M188" s="259" t="s">
        <v>1</v>
      </c>
      <c r="N188" s="260" t="s">
        <v>43</v>
      </c>
      <c r="O188" s="94"/>
      <c r="P188" s="261">
        <f>O188*H188</f>
        <v>0</v>
      </c>
      <c r="Q188" s="261">
        <v>0</v>
      </c>
      <c r="R188" s="261">
        <f>Q188*H188</f>
        <v>0</v>
      </c>
      <c r="S188" s="261">
        <v>0</v>
      </c>
      <c r="T188" s="262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63" t="s">
        <v>200</v>
      </c>
      <c r="AT188" s="263" t="s">
        <v>195</v>
      </c>
      <c r="AU188" s="263" t="s">
        <v>87</v>
      </c>
      <c r="AY188" s="18" t="s">
        <v>193</v>
      </c>
      <c r="BE188" s="154">
        <f>IF(N188="základní",J188,0)</f>
        <v>0</v>
      </c>
      <c r="BF188" s="154">
        <f>IF(N188="snížená",J188,0)</f>
        <v>0</v>
      </c>
      <c r="BG188" s="154">
        <f>IF(N188="zákl. přenesená",J188,0)</f>
        <v>0</v>
      </c>
      <c r="BH188" s="154">
        <f>IF(N188="sníž. přenesená",J188,0)</f>
        <v>0</v>
      </c>
      <c r="BI188" s="154">
        <f>IF(N188="nulová",J188,0)</f>
        <v>0</v>
      </c>
      <c r="BJ188" s="18" t="s">
        <v>85</v>
      </c>
      <c r="BK188" s="154">
        <f>ROUND(I188*H188,2)</f>
        <v>0</v>
      </c>
      <c r="BL188" s="18" t="s">
        <v>200</v>
      </c>
      <c r="BM188" s="263" t="s">
        <v>666</v>
      </c>
    </row>
    <row r="189" s="2" customFormat="1" ht="16.5" customHeight="1">
      <c r="A189" s="41"/>
      <c r="B189" s="42"/>
      <c r="C189" s="252" t="s">
        <v>451</v>
      </c>
      <c r="D189" s="252" t="s">
        <v>195</v>
      </c>
      <c r="E189" s="253" t="s">
        <v>1416</v>
      </c>
      <c r="F189" s="254" t="s">
        <v>1415</v>
      </c>
      <c r="G189" s="255" t="s">
        <v>1083</v>
      </c>
      <c r="H189" s="256">
        <v>3</v>
      </c>
      <c r="I189" s="257"/>
      <c r="J189" s="258">
        <f>ROUND(I189*H189,2)</f>
        <v>0</v>
      </c>
      <c r="K189" s="254" t="s">
        <v>1</v>
      </c>
      <c r="L189" s="44"/>
      <c r="M189" s="259" t="s">
        <v>1</v>
      </c>
      <c r="N189" s="260" t="s">
        <v>43</v>
      </c>
      <c r="O189" s="94"/>
      <c r="P189" s="261">
        <f>O189*H189</f>
        <v>0</v>
      </c>
      <c r="Q189" s="261">
        <v>0</v>
      </c>
      <c r="R189" s="261">
        <f>Q189*H189</f>
        <v>0</v>
      </c>
      <c r="S189" s="261">
        <v>0</v>
      </c>
      <c r="T189" s="262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3" t="s">
        <v>200</v>
      </c>
      <c r="AT189" s="263" t="s">
        <v>195</v>
      </c>
      <c r="AU189" s="263" t="s">
        <v>87</v>
      </c>
      <c r="AY189" s="18" t="s">
        <v>193</v>
      </c>
      <c r="BE189" s="154">
        <f>IF(N189="základní",J189,0)</f>
        <v>0</v>
      </c>
      <c r="BF189" s="154">
        <f>IF(N189="snížená",J189,0)</f>
        <v>0</v>
      </c>
      <c r="BG189" s="154">
        <f>IF(N189="zákl. přenesená",J189,0)</f>
        <v>0</v>
      </c>
      <c r="BH189" s="154">
        <f>IF(N189="sníž. přenesená",J189,0)</f>
        <v>0</v>
      </c>
      <c r="BI189" s="154">
        <f>IF(N189="nulová",J189,0)</f>
        <v>0</v>
      </c>
      <c r="BJ189" s="18" t="s">
        <v>85</v>
      </c>
      <c r="BK189" s="154">
        <f>ROUND(I189*H189,2)</f>
        <v>0</v>
      </c>
      <c r="BL189" s="18" t="s">
        <v>200</v>
      </c>
      <c r="BM189" s="263" t="s">
        <v>675</v>
      </c>
    </row>
    <row r="190" s="12" customFormat="1" ht="22.8" customHeight="1">
      <c r="A190" s="12"/>
      <c r="B190" s="237"/>
      <c r="C190" s="238"/>
      <c r="D190" s="239" t="s">
        <v>77</v>
      </c>
      <c r="E190" s="250" t="s">
        <v>1417</v>
      </c>
      <c r="F190" s="250" t="s">
        <v>1418</v>
      </c>
      <c r="G190" s="238"/>
      <c r="H190" s="238"/>
      <c r="I190" s="241"/>
      <c r="J190" s="251">
        <f>BK190</f>
        <v>0</v>
      </c>
      <c r="K190" s="238"/>
      <c r="L190" s="242"/>
      <c r="M190" s="243"/>
      <c r="N190" s="244"/>
      <c r="O190" s="244"/>
      <c r="P190" s="245">
        <f>SUM(P191:P206)</f>
        <v>0</v>
      </c>
      <c r="Q190" s="244"/>
      <c r="R190" s="245">
        <f>SUM(R191:R206)</f>
        <v>0</v>
      </c>
      <c r="S190" s="244"/>
      <c r="T190" s="246">
        <f>SUM(T191:T206)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47" t="s">
        <v>85</v>
      </c>
      <c r="AT190" s="248" t="s">
        <v>77</v>
      </c>
      <c r="AU190" s="248" t="s">
        <v>85</v>
      </c>
      <c r="AY190" s="247" t="s">
        <v>193</v>
      </c>
      <c r="BK190" s="249">
        <f>SUM(BK191:BK206)</f>
        <v>0</v>
      </c>
    </row>
    <row r="191" s="2" customFormat="1" ht="16.5" customHeight="1">
      <c r="A191" s="41"/>
      <c r="B191" s="42"/>
      <c r="C191" s="252" t="s">
        <v>457</v>
      </c>
      <c r="D191" s="252" t="s">
        <v>195</v>
      </c>
      <c r="E191" s="253" t="s">
        <v>1419</v>
      </c>
      <c r="F191" s="254" t="s">
        <v>1420</v>
      </c>
      <c r="G191" s="255" t="s">
        <v>217</v>
      </c>
      <c r="H191" s="256">
        <v>5</v>
      </c>
      <c r="I191" s="257"/>
      <c r="J191" s="258">
        <f>ROUND(I191*H191,2)</f>
        <v>0</v>
      </c>
      <c r="K191" s="254" t="s">
        <v>1</v>
      </c>
      <c r="L191" s="44"/>
      <c r="M191" s="259" t="s">
        <v>1</v>
      </c>
      <c r="N191" s="260" t="s">
        <v>43</v>
      </c>
      <c r="O191" s="94"/>
      <c r="P191" s="261">
        <f>O191*H191</f>
        <v>0</v>
      </c>
      <c r="Q191" s="261">
        <v>0</v>
      </c>
      <c r="R191" s="261">
        <f>Q191*H191</f>
        <v>0</v>
      </c>
      <c r="S191" s="261">
        <v>0</v>
      </c>
      <c r="T191" s="262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3" t="s">
        <v>200</v>
      </c>
      <c r="AT191" s="263" t="s">
        <v>195</v>
      </c>
      <c r="AU191" s="263" t="s">
        <v>87</v>
      </c>
      <c r="AY191" s="18" t="s">
        <v>193</v>
      </c>
      <c r="BE191" s="154">
        <f>IF(N191="základní",J191,0)</f>
        <v>0</v>
      </c>
      <c r="BF191" s="154">
        <f>IF(N191="snížená",J191,0)</f>
        <v>0</v>
      </c>
      <c r="BG191" s="154">
        <f>IF(N191="zákl. přenesená",J191,0)</f>
        <v>0</v>
      </c>
      <c r="BH191" s="154">
        <f>IF(N191="sníž. přenesená",J191,0)</f>
        <v>0</v>
      </c>
      <c r="BI191" s="154">
        <f>IF(N191="nulová",J191,0)</f>
        <v>0</v>
      </c>
      <c r="BJ191" s="18" t="s">
        <v>85</v>
      </c>
      <c r="BK191" s="154">
        <f>ROUND(I191*H191,2)</f>
        <v>0</v>
      </c>
      <c r="BL191" s="18" t="s">
        <v>200</v>
      </c>
      <c r="BM191" s="263" t="s">
        <v>686</v>
      </c>
    </row>
    <row r="192" s="2" customFormat="1" ht="16.5" customHeight="1">
      <c r="A192" s="41"/>
      <c r="B192" s="42"/>
      <c r="C192" s="252" t="s">
        <v>462</v>
      </c>
      <c r="D192" s="252" t="s">
        <v>195</v>
      </c>
      <c r="E192" s="253" t="s">
        <v>1421</v>
      </c>
      <c r="F192" s="254" t="s">
        <v>1420</v>
      </c>
      <c r="G192" s="255" t="s">
        <v>217</v>
      </c>
      <c r="H192" s="256">
        <v>5</v>
      </c>
      <c r="I192" s="257"/>
      <c r="J192" s="258">
        <f>ROUND(I192*H192,2)</f>
        <v>0</v>
      </c>
      <c r="K192" s="254" t="s">
        <v>1</v>
      </c>
      <c r="L192" s="44"/>
      <c r="M192" s="259" t="s">
        <v>1</v>
      </c>
      <c r="N192" s="260" t="s">
        <v>43</v>
      </c>
      <c r="O192" s="94"/>
      <c r="P192" s="261">
        <f>O192*H192</f>
        <v>0</v>
      </c>
      <c r="Q192" s="261">
        <v>0</v>
      </c>
      <c r="R192" s="261">
        <f>Q192*H192</f>
        <v>0</v>
      </c>
      <c r="S192" s="261">
        <v>0</v>
      </c>
      <c r="T192" s="262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63" t="s">
        <v>200</v>
      </c>
      <c r="AT192" s="263" t="s">
        <v>195</v>
      </c>
      <c r="AU192" s="263" t="s">
        <v>87</v>
      </c>
      <c r="AY192" s="18" t="s">
        <v>193</v>
      </c>
      <c r="BE192" s="154">
        <f>IF(N192="základní",J192,0)</f>
        <v>0</v>
      </c>
      <c r="BF192" s="154">
        <f>IF(N192="snížená",J192,0)</f>
        <v>0</v>
      </c>
      <c r="BG192" s="154">
        <f>IF(N192="zákl. přenesená",J192,0)</f>
        <v>0</v>
      </c>
      <c r="BH192" s="154">
        <f>IF(N192="sníž. přenesená",J192,0)</f>
        <v>0</v>
      </c>
      <c r="BI192" s="154">
        <f>IF(N192="nulová",J192,0)</f>
        <v>0</v>
      </c>
      <c r="BJ192" s="18" t="s">
        <v>85</v>
      </c>
      <c r="BK192" s="154">
        <f>ROUND(I192*H192,2)</f>
        <v>0</v>
      </c>
      <c r="BL192" s="18" t="s">
        <v>200</v>
      </c>
      <c r="BM192" s="263" t="s">
        <v>698</v>
      </c>
    </row>
    <row r="193" s="2" customFormat="1" ht="16.5" customHeight="1">
      <c r="A193" s="41"/>
      <c r="B193" s="42"/>
      <c r="C193" s="252" t="s">
        <v>468</v>
      </c>
      <c r="D193" s="252" t="s">
        <v>195</v>
      </c>
      <c r="E193" s="253" t="s">
        <v>1422</v>
      </c>
      <c r="F193" s="254" t="s">
        <v>1423</v>
      </c>
      <c r="G193" s="255" t="s">
        <v>217</v>
      </c>
      <c r="H193" s="256">
        <v>75</v>
      </c>
      <c r="I193" s="257"/>
      <c r="J193" s="258">
        <f>ROUND(I193*H193,2)</f>
        <v>0</v>
      </c>
      <c r="K193" s="254" t="s">
        <v>1</v>
      </c>
      <c r="L193" s="44"/>
      <c r="M193" s="259" t="s">
        <v>1</v>
      </c>
      <c r="N193" s="260" t="s">
        <v>43</v>
      </c>
      <c r="O193" s="94"/>
      <c r="P193" s="261">
        <f>O193*H193</f>
        <v>0</v>
      </c>
      <c r="Q193" s="261">
        <v>0</v>
      </c>
      <c r="R193" s="261">
        <f>Q193*H193</f>
        <v>0</v>
      </c>
      <c r="S193" s="261">
        <v>0</v>
      </c>
      <c r="T193" s="262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3" t="s">
        <v>200</v>
      </c>
      <c r="AT193" s="263" t="s">
        <v>195</v>
      </c>
      <c r="AU193" s="263" t="s">
        <v>87</v>
      </c>
      <c r="AY193" s="18" t="s">
        <v>193</v>
      </c>
      <c r="BE193" s="154">
        <f>IF(N193="základní",J193,0)</f>
        <v>0</v>
      </c>
      <c r="BF193" s="154">
        <f>IF(N193="snížená",J193,0)</f>
        <v>0</v>
      </c>
      <c r="BG193" s="154">
        <f>IF(N193="zákl. přenesená",J193,0)</f>
        <v>0</v>
      </c>
      <c r="BH193" s="154">
        <f>IF(N193="sníž. přenesená",J193,0)</f>
        <v>0</v>
      </c>
      <c r="BI193" s="154">
        <f>IF(N193="nulová",J193,0)</f>
        <v>0</v>
      </c>
      <c r="BJ193" s="18" t="s">
        <v>85</v>
      </c>
      <c r="BK193" s="154">
        <f>ROUND(I193*H193,2)</f>
        <v>0</v>
      </c>
      <c r="BL193" s="18" t="s">
        <v>200</v>
      </c>
      <c r="BM193" s="263" t="s">
        <v>708</v>
      </c>
    </row>
    <row r="194" s="2" customFormat="1" ht="16.5" customHeight="1">
      <c r="A194" s="41"/>
      <c r="B194" s="42"/>
      <c r="C194" s="252" t="s">
        <v>473</v>
      </c>
      <c r="D194" s="252" t="s">
        <v>195</v>
      </c>
      <c r="E194" s="253" t="s">
        <v>1424</v>
      </c>
      <c r="F194" s="254" t="s">
        <v>1423</v>
      </c>
      <c r="G194" s="255" t="s">
        <v>217</v>
      </c>
      <c r="H194" s="256">
        <v>75</v>
      </c>
      <c r="I194" s="257"/>
      <c r="J194" s="258">
        <f>ROUND(I194*H194,2)</f>
        <v>0</v>
      </c>
      <c r="K194" s="254" t="s">
        <v>1</v>
      </c>
      <c r="L194" s="44"/>
      <c r="M194" s="259" t="s">
        <v>1</v>
      </c>
      <c r="N194" s="260" t="s">
        <v>43</v>
      </c>
      <c r="O194" s="94"/>
      <c r="P194" s="261">
        <f>O194*H194</f>
        <v>0</v>
      </c>
      <c r="Q194" s="261">
        <v>0</v>
      </c>
      <c r="R194" s="261">
        <f>Q194*H194</f>
        <v>0</v>
      </c>
      <c r="S194" s="261">
        <v>0</v>
      </c>
      <c r="T194" s="262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63" t="s">
        <v>200</v>
      </c>
      <c r="AT194" s="263" t="s">
        <v>195</v>
      </c>
      <c r="AU194" s="263" t="s">
        <v>87</v>
      </c>
      <c r="AY194" s="18" t="s">
        <v>193</v>
      </c>
      <c r="BE194" s="154">
        <f>IF(N194="základní",J194,0)</f>
        <v>0</v>
      </c>
      <c r="BF194" s="154">
        <f>IF(N194="snížená",J194,0)</f>
        <v>0</v>
      </c>
      <c r="BG194" s="154">
        <f>IF(N194="zákl. přenesená",J194,0)</f>
        <v>0</v>
      </c>
      <c r="BH194" s="154">
        <f>IF(N194="sníž. přenesená",J194,0)</f>
        <v>0</v>
      </c>
      <c r="BI194" s="154">
        <f>IF(N194="nulová",J194,0)</f>
        <v>0</v>
      </c>
      <c r="BJ194" s="18" t="s">
        <v>85</v>
      </c>
      <c r="BK194" s="154">
        <f>ROUND(I194*H194,2)</f>
        <v>0</v>
      </c>
      <c r="BL194" s="18" t="s">
        <v>200</v>
      </c>
      <c r="BM194" s="263" t="s">
        <v>718</v>
      </c>
    </row>
    <row r="195" s="2" customFormat="1" ht="16.5" customHeight="1">
      <c r="A195" s="41"/>
      <c r="B195" s="42"/>
      <c r="C195" s="252" t="s">
        <v>480</v>
      </c>
      <c r="D195" s="252" t="s">
        <v>195</v>
      </c>
      <c r="E195" s="253" t="s">
        <v>1425</v>
      </c>
      <c r="F195" s="254" t="s">
        <v>1426</v>
      </c>
      <c r="G195" s="255" t="s">
        <v>217</v>
      </c>
      <c r="H195" s="256">
        <v>25</v>
      </c>
      <c r="I195" s="257"/>
      <c r="J195" s="258">
        <f>ROUND(I195*H195,2)</f>
        <v>0</v>
      </c>
      <c r="K195" s="254" t="s">
        <v>1</v>
      </c>
      <c r="L195" s="44"/>
      <c r="M195" s="259" t="s">
        <v>1</v>
      </c>
      <c r="N195" s="260" t="s">
        <v>43</v>
      </c>
      <c r="O195" s="94"/>
      <c r="P195" s="261">
        <f>O195*H195</f>
        <v>0</v>
      </c>
      <c r="Q195" s="261">
        <v>0</v>
      </c>
      <c r="R195" s="261">
        <f>Q195*H195</f>
        <v>0</v>
      </c>
      <c r="S195" s="261">
        <v>0</v>
      </c>
      <c r="T195" s="262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63" t="s">
        <v>200</v>
      </c>
      <c r="AT195" s="263" t="s">
        <v>195</v>
      </c>
      <c r="AU195" s="263" t="s">
        <v>87</v>
      </c>
      <c r="AY195" s="18" t="s">
        <v>193</v>
      </c>
      <c r="BE195" s="154">
        <f>IF(N195="základní",J195,0)</f>
        <v>0</v>
      </c>
      <c r="BF195" s="154">
        <f>IF(N195="snížená",J195,0)</f>
        <v>0</v>
      </c>
      <c r="BG195" s="154">
        <f>IF(N195="zákl. přenesená",J195,0)</f>
        <v>0</v>
      </c>
      <c r="BH195" s="154">
        <f>IF(N195="sníž. přenesená",J195,0)</f>
        <v>0</v>
      </c>
      <c r="BI195" s="154">
        <f>IF(N195="nulová",J195,0)</f>
        <v>0</v>
      </c>
      <c r="BJ195" s="18" t="s">
        <v>85</v>
      </c>
      <c r="BK195" s="154">
        <f>ROUND(I195*H195,2)</f>
        <v>0</v>
      </c>
      <c r="BL195" s="18" t="s">
        <v>200</v>
      </c>
      <c r="BM195" s="263" t="s">
        <v>728</v>
      </c>
    </row>
    <row r="196" s="2" customFormat="1" ht="16.5" customHeight="1">
      <c r="A196" s="41"/>
      <c r="B196" s="42"/>
      <c r="C196" s="252" t="s">
        <v>487</v>
      </c>
      <c r="D196" s="252" t="s">
        <v>195</v>
      </c>
      <c r="E196" s="253" t="s">
        <v>1427</v>
      </c>
      <c r="F196" s="254" t="s">
        <v>1426</v>
      </c>
      <c r="G196" s="255" t="s">
        <v>217</v>
      </c>
      <c r="H196" s="256">
        <v>25</v>
      </c>
      <c r="I196" s="257"/>
      <c r="J196" s="258">
        <f>ROUND(I196*H196,2)</f>
        <v>0</v>
      </c>
      <c r="K196" s="254" t="s">
        <v>1</v>
      </c>
      <c r="L196" s="44"/>
      <c r="M196" s="259" t="s">
        <v>1</v>
      </c>
      <c r="N196" s="260" t="s">
        <v>43</v>
      </c>
      <c r="O196" s="94"/>
      <c r="P196" s="261">
        <f>O196*H196</f>
        <v>0</v>
      </c>
      <c r="Q196" s="261">
        <v>0</v>
      </c>
      <c r="R196" s="261">
        <f>Q196*H196</f>
        <v>0</v>
      </c>
      <c r="S196" s="261">
        <v>0</v>
      </c>
      <c r="T196" s="262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3" t="s">
        <v>200</v>
      </c>
      <c r="AT196" s="263" t="s">
        <v>195</v>
      </c>
      <c r="AU196" s="263" t="s">
        <v>87</v>
      </c>
      <c r="AY196" s="18" t="s">
        <v>193</v>
      </c>
      <c r="BE196" s="154">
        <f>IF(N196="základní",J196,0)</f>
        <v>0</v>
      </c>
      <c r="BF196" s="154">
        <f>IF(N196="snížená",J196,0)</f>
        <v>0</v>
      </c>
      <c r="BG196" s="154">
        <f>IF(N196="zákl. přenesená",J196,0)</f>
        <v>0</v>
      </c>
      <c r="BH196" s="154">
        <f>IF(N196="sníž. přenesená",J196,0)</f>
        <v>0</v>
      </c>
      <c r="BI196" s="154">
        <f>IF(N196="nulová",J196,0)</f>
        <v>0</v>
      </c>
      <c r="BJ196" s="18" t="s">
        <v>85</v>
      </c>
      <c r="BK196" s="154">
        <f>ROUND(I196*H196,2)</f>
        <v>0</v>
      </c>
      <c r="BL196" s="18" t="s">
        <v>200</v>
      </c>
      <c r="BM196" s="263" t="s">
        <v>737</v>
      </c>
    </row>
    <row r="197" s="2" customFormat="1" ht="16.5" customHeight="1">
      <c r="A197" s="41"/>
      <c r="B197" s="42"/>
      <c r="C197" s="252" t="s">
        <v>491</v>
      </c>
      <c r="D197" s="252" t="s">
        <v>195</v>
      </c>
      <c r="E197" s="253" t="s">
        <v>1428</v>
      </c>
      <c r="F197" s="254" t="s">
        <v>1429</v>
      </c>
      <c r="G197" s="255" t="s">
        <v>1083</v>
      </c>
      <c r="H197" s="256">
        <v>25</v>
      </c>
      <c r="I197" s="257"/>
      <c r="J197" s="258">
        <f>ROUND(I197*H197,2)</f>
        <v>0</v>
      </c>
      <c r="K197" s="254" t="s">
        <v>1</v>
      </c>
      <c r="L197" s="44"/>
      <c r="M197" s="259" t="s">
        <v>1</v>
      </c>
      <c r="N197" s="260" t="s">
        <v>43</v>
      </c>
      <c r="O197" s="94"/>
      <c r="P197" s="261">
        <f>O197*H197</f>
        <v>0</v>
      </c>
      <c r="Q197" s="261">
        <v>0</v>
      </c>
      <c r="R197" s="261">
        <f>Q197*H197</f>
        <v>0</v>
      </c>
      <c r="S197" s="261">
        <v>0</v>
      </c>
      <c r="T197" s="262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63" t="s">
        <v>200</v>
      </c>
      <c r="AT197" s="263" t="s">
        <v>195</v>
      </c>
      <c r="AU197" s="263" t="s">
        <v>87</v>
      </c>
      <c r="AY197" s="18" t="s">
        <v>193</v>
      </c>
      <c r="BE197" s="154">
        <f>IF(N197="základní",J197,0)</f>
        <v>0</v>
      </c>
      <c r="BF197" s="154">
        <f>IF(N197="snížená",J197,0)</f>
        <v>0</v>
      </c>
      <c r="BG197" s="154">
        <f>IF(N197="zákl. přenesená",J197,0)</f>
        <v>0</v>
      </c>
      <c r="BH197" s="154">
        <f>IF(N197="sníž. přenesená",J197,0)</f>
        <v>0</v>
      </c>
      <c r="BI197" s="154">
        <f>IF(N197="nulová",J197,0)</f>
        <v>0</v>
      </c>
      <c r="BJ197" s="18" t="s">
        <v>85</v>
      </c>
      <c r="BK197" s="154">
        <f>ROUND(I197*H197,2)</f>
        <v>0</v>
      </c>
      <c r="BL197" s="18" t="s">
        <v>200</v>
      </c>
      <c r="BM197" s="263" t="s">
        <v>751</v>
      </c>
    </row>
    <row r="198" s="2" customFormat="1" ht="16.5" customHeight="1">
      <c r="A198" s="41"/>
      <c r="B198" s="42"/>
      <c r="C198" s="252" t="s">
        <v>496</v>
      </c>
      <c r="D198" s="252" t="s">
        <v>195</v>
      </c>
      <c r="E198" s="253" t="s">
        <v>1430</v>
      </c>
      <c r="F198" s="254" t="s">
        <v>1429</v>
      </c>
      <c r="G198" s="255" t="s">
        <v>1083</v>
      </c>
      <c r="H198" s="256">
        <v>25</v>
      </c>
      <c r="I198" s="257"/>
      <c r="J198" s="258">
        <f>ROUND(I198*H198,2)</f>
        <v>0</v>
      </c>
      <c r="K198" s="254" t="s">
        <v>1</v>
      </c>
      <c r="L198" s="44"/>
      <c r="M198" s="259" t="s">
        <v>1</v>
      </c>
      <c r="N198" s="260" t="s">
        <v>43</v>
      </c>
      <c r="O198" s="94"/>
      <c r="P198" s="261">
        <f>O198*H198</f>
        <v>0</v>
      </c>
      <c r="Q198" s="261">
        <v>0</v>
      </c>
      <c r="R198" s="261">
        <f>Q198*H198</f>
        <v>0</v>
      </c>
      <c r="S198" s="261">
        <v>0</v>
      </c>
      <c r="T198" s="262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3" t="s">
        <v>200</v>
      </c>
      <c r="AT198" s="263" t="s">
        <v>195</v>
      </c>
      <c r="AU198" s="263" t="s">
        <v>87</v>
      </c>
      <c r="AY198" s="18" t="s">
        <v>193</v>
      </c>
      <c r="BE198" s="154">
        <f>IF(N198="základní",J198,0)</f>
        <v>0</v>
      </c>
      <c r="BF198" s="154">
        <f>IF(N198="snížená",J198,0)</f>
        <v>0</v>
      </c>
      <c r="BG198" s="154">
        <f>IF(N198="zákl. přenesená",J198,0)</f>
        <v>0</v>
      </c>
      <c r="BH198" s="154">
        <f>IF(N198="sníž. přenesená",J198,0)</f>
        <v>0</v>
      </c>
      <c r="BI198" s="154">
        <f>IF(N198="nulová",J198,0)</f>
        <v>0</v>
      </c>
      <c r="BJ198" s="18" t="s">
        <v>85</v>
      </c>
      <c r="BK198" s="154">
        <f>ROUND(I198*H198,2)</f>
        <v>0</v>
      </c>
      <c r="BL198" s="18" t="s">
        <v>200</v>
      </c>
      <c r="BM198" s="263" t="s">
        <v>761</v>
      </c>
    </row>
    <row r="199" s="2" customFormat="1" ht="16.5" customHeight="1">
      <c r="A199" s="41"/>
      <c r="B199" s="42"/>
      <c r="C199" s="252" t="s">
        <v>502</v>
      </c>
      <c r="D199" s="252" t="s">
        <v>195</v>
      </c>
      <c r="E199" s="253" t="s">
        <v>1431</v>
      </c>
      <c r="F199" s="254" t="s">
        <v>1432</v>
      </c>
      <c r="G199" s="255" t="s">
        <v>1083</v>
      </c>
      <c r="H199" s="256">
        <v>5</v>
      </c>
      <c r="I199" s="257"/>
      <c r="J199" s="258">
        <f>ROUND(I199*H199,2)</f>
        <v>0</v>
      </c>
      <c r="K199" s="254" t="s">
        <v>1</v>
      </c>
      <c r="L199" s="44"/>
      <c r="M199" s="259" t="s">
        <v>1</v>
      </c>
      <c r="N199" s="260" t="s">
        <v>43</v>
      </c>
      <c r="O199" s="94"/>
      <c r="P199" s="261">
        <f>O199*H199</f>
        <v>0</v>
      </c>
      <c r="Q199" s="261">
        <v>0</v>
      </c>
      <c r="R199" s="261">
        <f>Q199*H199</f>
        <v>0</v>
      </c>
      <c r="S199" s="261">
        <v>0</v>
      </c>
      <c r="T199" s="262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63" t="s">
        <v>200</v>
      </c>
      <c r="AT199" s="263" t="s">
        <v>195</v>
      </c>
      <c r="AU199" s="263" t="s">
        <v>87</v>
      </c>
      <c r="AY199" s="18" t="s">
        <v>193</v>
      </c>
      <c r="BE199" s="154">
        <f>IF(N199="základní",J199,0)</f>
        <v>0</v>
      </c>
      <c r="BF199" s="154">
        <f>IF(N199="snížená",J199,0)</f>
        <v>0</v>
      </c>
      <c r="BG199" s="154">
        <f>IF(N199="zákl. přenesená",J199,0)</f>
        <v>0</v>
      </c>
      <c r="BH199" s="154">
        <f>IF(N199="sníž. přenesená",J199,0)</f>
        <v>0</v>
      </c>
      <c r="BI199" s="154">
        <f>IF(N199="nulová",J199,0)</f>
        <v>0</v>
      </c>
      <c r="BJ199" s="18" t="s">
        <v>85</v>
      </c>
      <c r="BK199" s="154">
        <f>ROUND(I199*H199,2)</f>
        <v>0</v>
      </c>
      <c r="BL199" s="18" t="s">
        <v>200</v>
      </c>
      <c r="BM199" s="263" t="s">
        <v>768</v>
      </c>
    </row>
    <row r="200" s="2" customFormat="1" ht="16.5" customHeight="1">
      <c r="A200" s="41"/>
      <c r="B200" s="42"/>
      <c r="C200" s="252" t="s">
        <v>508</v>
      </c>
      <c r="D200" s="252" t="s">
        <v>195</v>
      </c>
      <c r="E200" s="253" t="s">
        <v>1433</v>
      </c>
      <c r="F200" s="254" t="s">
        <v>1432</v>
      </c>
      <c r="G200" s="255" t="s">
        <v>1083</v>
      </c>
      <c r="H200" s="256">
        <v>5</v>
      </c>
      <c r="I200" s="257"/>
      <c r="J200" s="258">
        <f>ROUND(I200*H200,2)</f>
        <v>0</v>
      </c>
      <c r="K200" s="254" t="s">
        <v>1</v>
      </c>
      <c r="L200" s="44"/>
      <c r="M200" s="259" t="s">
        <v>1</v>
      </c>
      <c r="N200" s="260" t="s">
        <v>43</v>
      </c>
      <c r="O200" s="94"/>
      <c r="P200" s="261">
        <f>O200*H200</f>
        <v>0</v>
      </c>
      <c r="Q200" s="261">
        <v>0</v>
      </c>
      <c r="R200" s="261">
        <f>Q200*H200</f>
        <v>0</v>
      </c>
      <c r="S200" s="261">
        <v>0</v>
      </c>
      <c r="T200" s="262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3" t="s">
        <v>200</v>
      </c>
      <c r="AT200" s="263" t="s">
        <v>195</v>
      </c>
      <c r="AU200" s="263" t="s">
        <v>87</v>
      </c>
      <c r="AY200" s="18" t="s">
        <v>193</v>
      </c>
      <c r="BE200" s="154">
        <f>IF(N200="základní",J200,0)</f>
        <v>0</v>
      </c>
      <c r="BF200" s="154">
        <f>IF(N200="snížená",J200,0)</f>
        <v>0</v>
      </c>
      <c r="BG200" s="154">
        <f>IF(N200="zákl. přenesená",J200,0)</f>
        <v>0</v>
      </c>
      <c r="BH200" s="154">
        <f>IF(N200="sníž. přenesená",J200,0)</f>
        <v>0</v>
      </c>
      <c r="BI200" s="154">
        <f>IF(N200="nulová",J200,0)</f>
        <v>0</v>
      </c>
      <c r="BJ200" s="18" t="s">
        <v>85</v>
      </c>
      <c r="BK200" s="154">
        <f>ROUND(I200*H200,2)</f>
        <v>0</v>
      </c>
      <c r="BL200" s="18" t="s">
        <v>200</v>
      </c>
      <c r="BM200" s="263" t="s">
        <v>777</v>
      </c>
    </row>
    <row r="201" s="2" customFormat="1" ht="16.5" customHeight="1">
      <c r="A201" s="41"/>
      <c r="B201" s="42"/>
      <c r="C201" s="252" t="s">
        <v>512</v>
      </c>
      <c r="D201" s="252" t="s">
        <v>195</v>
      </c>
      <c r="E201" s="253" t="s">
        <v>1434</v>
      </c>
      <c r="F201" s="254" t="s">
        <v>1435</v>
      </c>
      <c r="G201" s="255" t="s">
        <v>1083</v>
      </c>
      <c r="H201" s="256">
        <v>30</v>
      </c>
      <c r="I201" s="257"/>
      <c r="J201" s="258">
        <f>ROUND(I201*H201,2)</f>
        <v>0</v>
      </c>
      <c r="K201" s="254" t="s">
        <v>1</v>
      </c>
      <c r="L201" s="44"/>
      <c r="M201" s="259" t="s">
        <v>1</v>
      </c>
      <c r="N201" s="260" t="s">
        <v>43</v>
      </c>
      <c r="O201" s="94"/>
      <c r="P201" s="261">
        <f>O201*H201</f>
        <v>0</v>
      </c>
      <c r="Q201" s="261">
        <v>0</v>
      </c>
      <c r="R201" s="261">
        <f>Q201*H201</f>
        <v>0</v>
      </c>
      <c r="S201" s="261">
        <v>0</v>
      </c>
      <c r="T201" s="262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63" t="s">
        <v>200</v>
      </c>
      <c r="AT201" s="263" t="s">
        <v>195</v>
      </c>
      <c r="AU201" s="263" t="s">
        <v>87</v>
      </c>
      <c r="AY201" s="18" t="s">
        <v>193</v>
      </c>
      <c r="BE201" s="154">
        <f>IF(N201="základní",J201,0)</f>
        <v>0</v>
      </c>
      <c r="BF201" s="154">
        <f>IF(N201="snížená",J201,0)</f>
        <v>0</v>
      </c>
      <c r="BG201" s="154">
        <f>IF(N201="zákl. přenesená",J201,0)</f>
        <v>0</v>
      </c>
      <c r="BH201" s="154">
        <f>IF(N201="sníž. přenesená",J201,0)</f>
        <v>0</v>
      </c>
      <c r="BI201" s="154">
        <f>IF(N201="nulová",J201,0)</f>
        <v>0</v>
      </c>
      <c r="BJ201" s="18" t="s">
        <v>85</v>
      </c>
      <c r="BK201" s="154">
        <f>ROUND(I201*H201,2)</f>
        <v>0</v>
      </c>
      <c r="BL201" s="18" t="s">
        <v>200</v>
      </c>
      <c r="BM201" s="263" t="s">
        <v>784</v>
      </c>
    </row>
    <row r="202" s="2" customFormat="1" ht="16.5" customHeight="1">
      <c r="A202" s="41"/>
      <c r="B202" s="42"/>
      <c r="C202" s="252" t="s">
        <v>517</v>
      </c>
      <c r="D202" s="252" t="s">
        <v>195</v>
      </c>
      <c r="E202" s="253" t="s">
        <v>1436</v>
      </c>
      <c r="F202" s="254" t="s">
        <v>1435</v>
      </c>
      <c r="G202" s="255" t="s">
        <v>1083</v>
      </c>
      <c r="H202" s="256">
        <v>30</v>
      </c>
      <c r="I202" s="257"/>
      <c r="J202" s="258">
        <f>ROUND(I202*H202,2)</f>
        <v>0</v>
      </c>
      <c r="K202" s="254" t="s">
        <v>1</v>
      </c>
      <c r="L202" s="44"/>
      <c r="M202" s="259" t="s">
        <v>1</v>
      </c>
      <c r="N202" s="260" t="s">
        <v>43</v>
      </c>
      <c r="O202" s="94"/>
      <c r="P202" s="261">
        <f>O202*H202</f>
        <v>0</v>
      </c>
      <c r="Q202" s="261">
        <v>0</v>
      </c>
      <c r="R202" s="261">
        <f>Q202*H202</f>
        <v>0</v>
      </c>
      <c r="S202" s="261">
        <v>0</v>
      </c>
      <c r="T202" s="262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63" t="s">
        <v>200</v>
      </c>
      <c r="AT202" s="263" t="s">
        <v>195</v>
      </c>
      <c r="AU202" s="263" t="s">
        <v>87</v>
      </c>
      <c r="AY202" s="18" t="s">
        <v>193</v>
      </c>
      <c r="BE202" s="154">
        <f>IF(N202="základní",J202,0)</f>
        <v>0</v>
      </c>
      <c r="BF202" s="154">
        <f>IF(N202="snížená",J202,0)</f>
        <v>0</v>
      </c>
      <c r="BG202" s="154">
        <f>IF(N202="zákl. přenesená",J202,0)</f>
        <v>0</v>
      </c>
      <c r="BH202" s="154">
        <f>IF(N202="sníž. přenesená",J202,0)</f>
        <v>0</v>
      </c>
      <c r="BI202" s="154">
        <f>IF(N202="nulová",J202,0)</f>
        <v>0</v>
      </c>
      <c r="BJ202" s="18" t="s">
        <v>85</v>
      </c>
      <c r="BK202" s="154">
        <f>ROUND(I202*H202,2)</f>
        <v>0</v>
      </c>
      <c r="BL202" s="18" t="s">
        <v>200</v>
      </c>
      <c r="BM202" s="263" t="s">
        <v>793</v>
      </c>
    </row>
    <row r="203" s="2" customFormat="1" ht="16.5" customHeight="1">
      <c r="A203" s="41"/>
      <c r="B203" s="42"/>
      <c r="C203" s="252" t="s">
        <v>522</v>
      </c>
      <c r="D203" s="252" t="s">
        <v>195</v>
      </c>
      <c r="E203" s="253" t="s">
        <v>1437</v>
      </c>
      <c r="F203" s="254" t="s">
        <v>1438</v>
      </c>
      <c r="G203" s="255" t="s">
        <v>1083</v>
      </c>
      <c r="H203" s="256">
        <v>1</v>
      </c>
      <c r="I203" s="257"/>
      <c r="J203" s="258">
        <f>ROUND(I203*H203,2)</f>
        <v>0</v>
      </c>
      <c r="K203" s="254" t="s">
        <v>1</v>
      </c>
      <c r="L203" s="44"/>
      <c r="M203" s="259" t="s">
        <v>1</v>
      </c>
      <c r="N203" s="260" t="s">
        <v>43</v>
      </c>
      <c r="O203" s="94"/>
      <c r="P203" s="261">
        <f>O203*H203</f>
        <v>0</v>
      </c>
      <c r="Q203" s="261">
        <v>0</v>
      </c>
      <c r="R203" s="261">
        <f>Q203*H203</f>
        <v>0</v>
      </c>
      <c r="S203" s="261">
        <v>0</v>
      </c>
      <c r="T203" s="262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63" t="s">
        <v>200</v>
      </c>
      <c r="AT203" s="263" t="s">
        <v>195</v>
      </c>
      <c r="AU203" s="263" t="s">
        <v>87</v>
      </c>
      <c r="AY203" s="18" t="s">
        <v>193</v>
      </c>
      <c r="BE203" s="154">
        <f>IF(N203="základní",J203,0)</f>
        <v>0</v>
      </c>
      <c r="BF203" s="154">
        <f>IF(N203="snížená",J203,0)</f>
        <v>0</v>
      </c>
      <c r="BG203" s="154">
        <f>IF(N203="zákl. přenesená",J203,0)</f>
        <v>0</v>
      </c>
      <c r="BH203" s="154">
        <f>IF(N203="sníž. přenesená",J203,0)</f>
        <v>0</v>
      </c>
      <c r="BI203" s="154">
        <f>IF(N203="nulová",J203,0)</f>
        <v>0</v>
      </c>
      <c r="BJ203" s="18" t="s">
        <v>85</v>
      </c>
      <c r="BK203" s="154">
        <f>ROUND(I203*H203,2)</f>
        <v>0</v>
      </c>
      <c r="BL203" s="18" t="s">
        <v>200</v>
      </c>
      <c r="BM203" s="263" t="s">
        <v>805</v>
      </c>
    </row>
    <row r="204" s="2" customFormat="1" ht="16.5" customHeight="1">
      <c r="A204" s="41"/>
      <c r="B204" s="42"/>
      <c r="C204" s="252" t="s">
        <v>528</v>
      </c>
      <c r="D204" s="252" t="s">
        <v>195</v>
      </c>
      <c r="E204" s="253" t="s">
        <v>1439</v>
      </c>
      <c r="F204" s="254" t="s">
        <v>1438</v>
      </c>
      <c r="G204" s="255" t="s">
        <v>1083</v>
      </c>
      <c r="H204" s="256">
        <v>1</v>
      </c>
      <c r="I204" s="257"/>
      <c r="J204" s="258">
        <f>ROUND(I204*H204,2)</f>
        <v>0</v>
      </c>
      <c r="K204" s="254" t="s">
        <v>1</v>
      </c>
      <c r="L204" s="44"/>
      <c r="M204" s="259" t="s">
        <v>1</v>
      </c>
      <c r="N204" s="260" t="s">
        <v>43</v>
      </c>
      <c r="O204" s="94"/>
      <c r="P204" s="261">
        <f>O204*H204</f>
        <v>0</v>
      </c>
      <c r="Q204" s="261">
        <v>0</v>
      </c>
      <c r="R204" s="261">
        <f>Q204*H204</f>
        <v>0</v>
      </c>
      <c r="S204" s="261">
        <v>0</v>
      </c>
      <c r="T204" s="262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63" t="s">
        <v>200</v>
      </c>
      <c r="AT204" s="263" t="s">
        <v>195</v>
      </c>
      <c r="AU204" s="263" t="s">
        <v>87</v>
      </c>
      <c r="AY204" s="18" t="s">
        <v>193</v>
      </c>
      <c r="BE204" s="154">
        <f>IF(N204="základní",J204,0)</f>
        <v>0</v>
      </c>
      <c r="BF204" s="154">
        <f>IF(N204="snížená",J204,0)</f>
        <v>0</v>
      </c>
      <c r="BG204" s="154">
        <f>IF(N204="zákl. přenesená",J204,0)</f>
        <v>0</v>
      </c>
      <c r="BH204" s="154">
        <f>IF(N204="sníž. přenesená",J204,0)</f>
        <v>0</v>
      </c>
      <c r="BI204" s="154">
        <f>IF(N204="nulová",J204,0)</f>
        <v>0</v>
      </c>
      <c r="BJ204" s="18" t="s">
        <v>85</v>
      </c>
      <c r="BK204" s="154">
        <f>ROUND(I204*H204,2)</f>
        <v>0</v>
      </c>
      <c r="BL204" s="18" t="s">
        <v>200</v>
      </c>
      <c r="BM204" s="263" t="s">
        <v>815</v>
      </c>
    </row>
    <row r="205" s="2" customFormat="1" ht="16.5" customHeight="1">
      <c r="A205" s="41"/>
      <c r="B205" s="42"/>
      <c r="C205" s="252" t="s">
        <v>533</v>
      </c>
      <c r="D205" s="252" t="s">
        <v>195</v>
      </c>
      <c r="E205" s="253" t="s">
        <v>1440</v>
      </c>
      <c r="F205" s="254" t="s">
        <v>1441</v>
      </c>
      <c r="G205" s="255" t="s">
        <v>1083</v>
      </c>
      <c r="H205" s="256">
        <v>160</v>
      </c>
      <c r="I205" s="257"/>
      <c r="J205" s="258">
        <f>ROUND(I205*H205,2)</f>
        <v>0</v>
      </c>
      <c r="K205" s="254" t="s">
        <v>1</v>
      </c>
      <c r="L205" s="44"/>
      <c r="M205" s="259" t="s">
        <v>1</v>
      </c>
      <c r="N205" s="260" t="s">
        <v>43</v>
      </c>
      <c r="O205" s="94"/>
      <c r="P205" s="261">
        <f>O205*H205</f>
        <v>0</v>
      </c>
      <c r="Q205" s="261">
        <v>0</v>
      </c>
      <c r="R205" s="261">
        <f>Q205*H205</f>
        <v>0</v>
      </c>
      <c r="S205" s="261">
        <v>0</v>
      </c>
      <c r="T205" s="262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63" t="s">
        <v>200</v>
      </c>
      <c r="AT205" s="263" t="s">
        <v>195</v>
      </c>
      <c r="AU205" s="263" t="s">
        <v>87</v>
      </c>
      <c r="AY205" s="18" t="s">
        <v>193</v>
      </c>
      <c r="BE205" s="154">
        <f>IF(N205="základní",J205,0)</f>
        <v>0</v>
      </c>
      <c r="BF205" s="154">
        <f>IF(N205="snížená",J205,0)</f>
        <v>0</v>
      </c>
      <c r="BG205" s="154">
        <f>IF(N205="zákl. přenesená",J205,0)</f>
        <v>0</v>
      </c>
      <c r="BH205" s="154">
        <f>IF(N205="sníž. přenesená",J205,0)</f>
        <v>0</v>
      </c>
      <c r="BI205" s="154">
        <f>IF(N205="nulová",J205,0)</f>
        <v>0</v>
      </c>
      <c r="BJ205" s="18" t="s">
        <v>85</v>
      </c>
      <c r="BK205" s="154">
        <f>ROUND(I205*H205,2)</f>
        <v>0</v>
      </c>
      <c r="BL205" s="18" t="s">
        <v>200</v>
      </c>
      <c r="BM205" s="263" t="s">
        <v>825</v>
      </c>
    </row>
    <row r="206" s="2" customFormat="1" ht="16.5" customHeight="1">
      <c r="A206" s="41"/>
      <c r="B206" s="42"/>
      <c r="C206" s="252" t="s">
        <v>538</v>
      </c>
      <c r="D206" s="252" t="s">
        <v>195</v>
      </c>
      <c r="E206" s="253" t="s">
        <v>1442</v>
      </c>
      <c r="F206" s="254" t="s">
        <v>1441</v>
      </c>
      <c r="G206" s="255" t="s">
        <v>1083</v>
      </c>
      <c r="H206" s="256">
        <v>160</v>
      </c>
      <c r="I206" s="257"/>
      <c r="J206" s="258">
        <f>ROUND(I206*H206,2)</f>
        <v>0</v>
      </c>
      <c r="K206" s="254" t="s">
        <v>1</v>
      </c>
      <c r="L206" s="44"/>
      <c r="M206" s="259" t="s">
        <v>1</v>
      </c>
      <c r="N206" s="260" t="s">
        <v>43</v>
      </c>
      <c r="O206" s="94"/>
      <c r="P206" s="261">
        <f>O206*H206</f>
        <v>0</v>
      </c>
      <c r="Q206" s="261">
        <v>0</v>
      </c>
      <c r="R206" s="261">
        <f>Q206*H206</f>
        <v>0</v>
      </c>
      <c r="S206" s="261">
        <v>0</v>
      </c>
      <c r="T206" s="262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63" t="s">
        <v>200</v>
      </c>
      <c r="AT206" s="263" t="s">
        <v>195</v>
      </c>
      <c r="AU206" s="263" t="s">
        <v>87</v>
      </c>
      <c r="AY206" s="18" t="s">
        <v>193</v>
      </c>
      <c r="BE206" s="154">
        <f>IF(N206="základní",J206,0)</f>
        <v>0</v>
      </c>
      <c r="BF206" s="154">
        <f>IF(N206="snížená",J206,0)</f>
        <v>0</v>
      </c>
      <c r="BG206" s="154">
        <f>IF(N206="zákl. přenesená",J206,0)</f>
        <v>0</v>
      </c>
      <c r="BH206" s="154">
        <f>IF(N206="sníž. přenesená",J206,0)</f>
        <v>0</v>
      </c>
      <c r="BI206" s="154">
        <f>IF(N206="nulová",J206,0)</f>
        <v>0</v>
      </c>
      <c r="BJ206" s="18" t="s">
        <v>85</v>
      </c>
      <c r="BK206" s="154">
        <f>ROUND(I206*H206,2)</f>
        <v>0</v>
      </c>
      <c r="BL206" s="18" t="s">
        <v>200</v>
      </c>
      <c r="BM206" s="263" t="s">
        <v>834</v>
      </c>
    </row>
    <row r="207" s="12" customFormat="1" ht="22.8" customHeight="1">
      <c r="A207" s="12"/>
      <c r="B207" s="237"/>
      <c r="C207" s="238"/>
      <c r="D207" s="239" t="s">
        <v>77</v>
      </c>
      <c r="E207" s="250" t="s">
        <v>1443</v>
      </c>
      <c r="F207" s="250" t="s">
        <v>1444</v>
      </c>
      <c r="G207" s="238"/>
      <c r="H207" s="238"/>
      <c r="I207" s="241"/>
      <c r="J207" s="251">
        <f>BK207</f>
        <v>0</v>
      </c>
      <c r="K207" s="238"/>
      <c r="L207" s="242"/>
      <c r="M207" s="243"/>
      <c r="N207" s="244"/>
      <c r="O207" s="244"/>
      <c r="P207" s="245">
        <f>SUM(P208:P225)</f>
        <v>0</v>
      </c>
      <c r="Q207" s="244"/>
      <c r="R207" s="245">
        <f>SUM(R208:R225)</f>
        <v>0</v>
      </c>
      <c r="S207" s="244"/>
      <c r="T207" s="246">
        <f>SUM(T208:T225)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47" t="s">
        <v>85</v>
      </c>
      <c r="AT207" s="248" t="s">
        <v>77</v>
      </c>
      <c r="AU207" s="248" t="s">
        <v>85</v>
      </c>
      <c r="AY207" s="247" t="s">
        <v>193</v>
      </c>
      <c r="BK207" s="249">
        <f>SUM(BK208:BK225)</f>
        <v>0</v>
      </c>
    </row>
    <row r="208" s="2" customFormat="1" ht="24.15" customHeight="1">
      <c r="A208" s="41"/>
      <c r="B208" s="42"/>
      <c r="C208" s="252" t="s">
        <v>544</v>
      </c>
      <c r="D208" s="252" t="s">
        <v>195</v>
      </c>
      <c r="E208" s="253" t="s">
        <v>1445</v>
      </c>
      <c r="F208" s="254" t="s">
        <v>1446</v>
      </c>
      <c r="G208" s="255" t="s">
        <v>217</v>
      </c>
      <c r="H208" s="256">
        <v>50</v>
      </c>
      <c r="I208" s="257"/>
      <c r="J208" s="258">
        <f>ROUND(I208*H208,2)</f>
        <v>0</v>
      </c>
      <c r="K208" s="254" t="s">
        <v>1</v>
      </c>
      <c r="L208" s="44"/>
      <c r="M208" s="259" t="s">
        <v>1</v>
      </c>
      <c r="N208" s="260" t="s">
        <v>43</v>
      </c>
      <c r="O208" s="94"/>
      <c r="P208" s="261">
        <f>O208*H208</f>
        <v>0</v>
      </c>
      <c r="Q208" s="261">
        <v>0</v>
      </c>
      <c r="R208" s="261">
        <f>Q208*H208</f>
        <v>0</v>
      </c>
      <c r="S208" s="261">
        <v>0</v>
      </c>
      <c r="T208" s="262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63" t="s">
        <v>200</v>
      </c>
      <c r="AT208" s="263" t="s">
        <v>195</v>
      </c>
      <c r="AU208" s="263" t="s">
        <v>87</v>
      </c>
      <c r="AY208" s="18" t="s">
        <v>193</v>
      </c>
      <c r="BE208" s="154">
        <f>IF(N208="základní",J208,0)</f>
        <v>0</v>
      </c>
      <c r="BF208" s="154">
        <f>IF(N208="snížená",J208,0)</f>
        <v>0</v>
      </c>
      <c r="BG208" s="154">
        <f>IF(N208="zákl. přenesená",J208,0)</f>
        <v>0</v>
      </c>
      <c r="BH208" s="154">
        <f>IF(N208="sníž. přenesená",J208,0)</f>
        <v>0</v>
      </c>
      <c r="BI208" s="154">
        <f>IF(N208="nulová",J208,0)</f>
        <v>0</v>
      </c>
      <c r="BJ208" s="18" t="s">
        <v>85</v>
      </c>
      <c r="BK208" s="154">
        <f>ROUND(I208*H208,2)</f>
        <v>0</v>
      </c>
      <c r="BL208" s="18" t="s">
        <v>200</v>
      </c>
      <c r="BM208" s="263" t="s">
        <v>841</v>
      </c>
    </row>
    <row r="209" s="2" customFormat="1" ht="24.15" customHeight="1">
      <c r="A209" s="41"/>
      <c r="B209" s="42"/>
      <c r="C209" s="252" t="s">
        <v>550</v>
      </c>
      <c r="D209" s="252" t="s">
        <v>195</v>
      </c>
      <c r="E209" s="253" t="s">
        <v>1447</v>
      </c>
      <c r="F209" s="254" t="s">
        <v>1446</v>
      </c>
      <c r="G209" s="255" t="s">
        <v>217</v>
      </c>
      <c r="H209" s="256">
        <v>50</v>
      </c>
      <c r="I209" s="257"/>
      <c r="J209" s="258">
        <f>ROUND(I209*H209,2)</f>
        <v>0</v>
      </c>
      <c r="K209" s="254" t="s">
        <v>1</v>
      </c>
      <c r="L209" s="44"/>
      <c r="M209" s="259" t="s">
        <v>1</v>
      </c>
      <c r="N209" s="260" t="s">
        <v>43</v>
      </c>
      <c r="O209" s="94"/>
      <c r="P209" s="261">
        <f>O209*H209</f>
        <v>0</v>
      </c>
      <c r="Q209" s="261">
        <v>0</v>
      </c>
      <c r="R209" s="261">
        <f>Q209*H209</f>
        <v>0</v>
      </c>
      <c r="S209" s="261">
        <v>0</v>
      </c>
      <c r="T209" s="262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63" t="s">
        <v>200</v>
      </c>
      <c r="AT209" s="263" t="s">
        <v>195</v>
      </c>
      <c r="AU209" s="263" t="s">
        <v>87</v>
      </c>
      <c r="AY209" s="18" t="s">
        <v>193</v>
      </c>
      <c r="BE209" s="154">
        <f>IF(N209="základní",J209,0)</f>
        <v>0</v>
      </c>
      <c r="BF209" s="154">
        <f>IF(N209="snížená",J209,0)</f>
        <v>0</v>
      </c>
      <c r="BG209" s="154">
        <f>IF(N209="zákl. přenesená",J209,0)</f>
        <v>0</v>
      </c>
      <c r="BH209" s="154">
        <f>IF(N209="sníž. přenesená",J209,0)</f>
        <v>0</v>
      </c>
      <c r="BI209" s="154">
        <f>IF(N209="nulová",J209,0)</f>
        <v>0</v>
      </c>
      <c r="BJ209" s="18" t="s">
        <v>85</v>
      </c>
      <c r="BK209" s="154">
        <f>ROUND(I209*H209,2)</f>
        <v>0</v>
      </c>
      <c r="BL209" s="18" t="s">
        <v>200</v>
      </c>
      <c r="BM209" s="263" t="s">
        <v>847</v>
      </c>
    </row>
    <row r="210" s="2" customFormat="1" ht="24.15" customHeight="1">
      <c r="A210" s="41"/>
      <c r="B210" s="42"/>
      <c r="C210" s="252" t="s">
        <v>555</v>
      </c>
      <c r="D210" s="252" t="s">
        <v>195</v>
      </c>
      <c r="E210" s="253" t="s">
        <v>1448</v>
      </c>
      <c r="F210" s="254" t="s">
        <v>1449</v>
      </c>
      <c r="G210" s="255" t="s">
        <v>217</v>
      </c>
      <c r="H210" s="256">
        <v>50</v>
      </c>
      <c r="I210" s="257"/>
      <c r="J210" s="258">
        <f>ROUND(I210*H210,2)</f>
        <v>0</v>
      </c>
      <c r="K210" s="254" t="s">
        <v>1</v>
      </c>
      <c r="L210" s="44"/>
      <c r="M210" s="259" t="s">
        <v>1</v>
      </c>
      <c r="N210" s="260" t="s">
        <v>43</v>
      </c>
      <c r="O210" s="94"/>
      <c r="P210" s="261">
        <f>O210*H210</f>
        <v>0</v>
      </c>
      <c r="Q210" s="261">
        <v>0</v>
      </c>
      <c r="R210" s="261">
        <f>Q210*H210</f>
        <v>0</v>
      </c>
      <c r="S210" s="261">
        <v>0</v>
      </c>
      <c r="T210" s="262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63" t="s">
        <v>200</v>
      </c>
      <c r="AT210" s="263" t="s">
        <v>195</v>
      </c>
      <c r="AU210" s="263" t="s">
        <v>87</v>
      </c>
      <c r="AY210" s="18" t="s">
        <v>193</v>
      </c>
      <c r="BE210" s="154">
        <f>IF(N210="základní",J210,0)</f>
        <v>0</v>
      </c>
      <c r="BF210" s="154">
        <f>IF(N210="snížená",J210,0)</f>
        <v>0</v>
      </c>
      <c r="BG210" s="154">
        <f>IF(N210="zákl. přenesená",J210,0)</f>
        <v>0</v>
      </c>
      <c r="BH210" s="154">
        <f>IF(N210="sníž. přenesená",J210,0)</f>
        <v>0</v>
      </c>
      <c r="BI210" s="154">
        <f>IF(N210="nulová",J210,0)</f>
        <v>0</v>
      </c>
      <c r="BJ210" s="18" t="s">
        <v>85</v>
      </c>
      <c r="BK210" s="154">
        <f>ROUND(I210*H210,2)</f>
        <v>0</v>
      </c>
      <c r="BL210" s="18" t="s">
        <v>200</v>
      </c>
      <c r="BM210" s="263" t="s">
        <v>857</v>
      </c>
    </row>
    <row r="211" s="2" customFormat="1" ht="24.15" customHeight="1">
      <c r="A211" s="41"/>
      <c r="B211" s="42"/>
      <c r="C211" s="252" t="s">
        <v>560</v>
      </c>
      <c r="D211" s="252" t="s">
        <v>195</v>
      </c>
      <c r="E211" s="253" t="s">
        <v>1450</v>
      </c>
      <c r="F211" s="254" t="s">
        <v>1449</v>
      </c>
      <c r="G211" s="255" t="s">
        <v>217</v>
      </c>
      <c r="H211" s="256">
        <v>50</v>
      </c>
      <c r="I211" s="257"/>
      <c r="J211" s="258">
        <f>ROUND(I211*H211,2)</f>
        <v>0</v>
      </c>
      <c r="K211" s="254" t="s">
        <v>1</v>
      </c>
      <c r="L211" s="44"/>
      <c r="M211" s="259" t="s">
        <v>1</v>
      </c>
      <c r="N211" s="260" t="s">
        <v>43</v>
      </c>
      <c r="O211" s="94"/>
      <c r="P211" s="261">
        <f>O211*H211</f>
        <v>0</v>
      </c>
      <c r="Q211" s="261">
        <v>0</v>
      </c>
      <c r="R211" s="261">
        <f>Q211*H211</f>
        <v>0</v>
      </c>
      <c r="S211" s="261">
        <v>0</v>
      </c>
      <c r="T211" s="262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63" t="s">
        <v>200</v>
      </c>
      <c r="AT211" s="263" t="s">
        <v>195</v>
      </c>
      <c r="AU211" s="263" t="s">
        <v>87</v>
      </c>
      <c r="AY211" s="18" t="s">
        <v>193</v>
      </c>
      <c r="BE211" s="154">
        <f>IF(N211="základní",J211,0)</f>
        <v>0</v>
      </c>
      <c r="BF211" s="154">
        <f>IF(N211="snížená",J211,0)</f>
        <v>0</v>
      </c>
      <c r="BG211" s="154">
        <f>IF(N211="zákl. přenesená",J211,0)</f>
        <v>0</v>
      </c>
      <c r="BH211" s="154">
        <f>IF(N211="sníž. přenesená",J211,0)</f>
        <v>0</v>
      </c>
      <c r="BI211" s="154">
        <f>IF(N211="nulová",J211,0)</f>
        <v>0</v>
      </c>
      <c r="BJ211" s="18" t="s">
        <v>85</v>
      </c>
      <c r="BK211" s="154">
        <f>ROUND(I211*H211,2)</f>
        <v>0</v>
      </c>
      <c r="BL211" s="18" t="s">
        <v>200</v>
      </c>
      <c r="BM211" s="263" t="s">
        <v>867</v>
      </c>
    </row>
    <row r="212" s="2" customFormat="1" ht="16.5" customHeight="1">
      <c r="A212" s="41"/>
      <c r="B212" s="42"/>
      <c r="C212" s="252" t="s">
        <v>564</v>
      </c>
      <c r="D212" s="252" t="s">
        <v>195</v>
      </c>
      <c r="E212" s="253" t="s">
        <v>1451</v>
      </c>
      <c r="F212" s="254" t="s">
        <v>1452</v>
      </c>
      <c r="G212" s="255" t="s">
        <v>217</v>
      </c>
      <c r="H212" s="256">
        <v>160</v>
      </c>
      <c r="I212" s="257"/>
      <c r="J212" s="258">
        <f>ROUND(I212*H212,2)</f>
        <v>0</v>
      </c>
      <c r="K212" s="254" t="s">
        <v>1</v>
      </c>
      <c r="L212" s="44"/>
      <c r="M212" s="259" t="s">
        <v>1</v>
      </c>
      <c r="N212" s="260" t="s">
        <v>43</v>
      </c>
      <c r="O212" s="94"/>
      <c r="P212" s="261">
        <f>O212*H212</f>
        <v>0</v>
      </c>
      <c r="Q212" s="261">
        <v>0</v>
      </c>
      <c r="R212" s="261">
        <f>Q212*H212</f>
        <v>0</v>
      </c>
      <c r="S212" s="261">
        <v>0</v>
      </c>
      <c r="T212" s="262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63" t="s">
        <v>200</v>
      </c>
      <c r="AT212" s="263" t="s">
        <v>195</v>
      </c>
      <c r="AU212" s="263" t="s">
        <v>87</v>
      </c>
      <c r="AY212" s="18" t="s">
        <v>193</v>
      </c>
      <c r="BE212" s="154">
        <f>IF(N212="základní",J212,0)</f>
        <v>0</v>
      </c>
      <c r="BF212" s="154">
        <f>IF(N212="snížená",J212,0)</f>
        <v>0</v>
      </c>
      <c r="BG212" s="154">
        <f>IF(N212="zákl. přenesená",J212,0)</f>
        <v>0</v>
      </c>
      <c r="BH212" s="154">
        <f>IF(N212="sníž. přenesená",J212,0)</f>
        <v>0</v>
      </c>
      <c r="BI212" s="154">
        <f>IF(N212="nulová",J212,0)</f>
        <v>0</v>
      </c>
      <c r="BJ212" s="18" t="s">
        <v>85</v>
      </c>
      <c r="BK212" s="154">
        <f>ROUND(I212*H212,2)</f>
        <v>0</v>
      </c>
      <c r="BL212" s="18" t="s">
        <v>200</v>
      </c>
      <c r="BM212" s="263" t="s">
        <v>876</v>
      </c>
    </row>
    <row r="213" s="2" customFormat="1" ht="16.5" customHeight="1">
      <c r="A213" s="41"/>
      <c r="B213" s="42"/>
      <c r="C213" s="252" t="s">
        <v>569</v>
      </c>
      <c r="D213" s="252" t="s">
        <v>195</v>
      </c>
      <c r="E213" s="253" t="s">
        <v>1453</v>
      </c>
      <c r="F213" s="254" t="s">
        <v>1452</v>
      </c>
      <c r="G213" s="255" t="s">
        <v>217</v>
      </c>
      <c r="H213" s="256">
        <v>160</v>
      </c>
      <c r="I213" s="257"/>
      <c r="J213" s="258">
        <f>ROUND(I213*H213,2)</f>
        <v>0</v>
      </c>
      <c r="K213" s="254" t="s">
        <v>1</v>
      </c>
      <c r="L213" s="44"/>
      <c r="M213" s="259" t="s">
        <v>1</v>
      </c>
      <c r="N213" s="260" t="s">
        <v>43</v>
      </c>
      <c r="O213" s="94"/>
      <c r="P213" s="261">
        <f>O213*H213</f>
        <v>0</v>
      </c>
      <c r="Q213" s="261">
        <v>0</v>
      </c>
      <c r="R213" s="261">
        <f>Q213*H213</f>
        <v>0</v>
      </c>
      <c r="S213" s="261">
        <v>0</v>
      </c>
      <c r="T213" s="262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63" t="s">
        <v>200</v>
      </c>
      <c r="AT213" s="263" t="s">
        <v>195</v>
      </c>
      <c r="AU213" s="263" t="s">
        <v>87</v>
      </c>
      <c r="AY213" s="18" t="s">
        <v>193</v>
      </c>
      <c r="BE213" s="154">
        <f>IF(N213="základní",J213,0)</f>
        <v>0</v>
      </c>
      <c r="BF213" s="154">
        <f>IF(N213="snížená",J213,0)</f>
        <v>0</v>
      </c>
      <c r="BG213" s="154">
        <f>IF(N213="zákl. přenesená",J213,0)</f>
        <v>0</v>
      </c>
      <c r="BH213" s="154">
        <f>IF(N213="sníž. přenesená",J213,0)</f>
        <v>0</v>
      </c>
      <c r="BI213" s="154">
        <f>IF(N213="nulová",J213,0)</f>
        <v>0</v>
      </c>
      <c r="BJ213" s="18" t="s">
        <v>85</v>
      </c>
      <c r="BK213" s="154">
        <f>ROUND(I213*H213,2)</f>
        <v>0</v>
      </c>
      <c r="BL213" s="18" t="s">
        <v>200</v>
      </c>
      <c r="BM213" s="263" t="s">
        <v>887</v>
      </c>
    </row>
    <row r="214" s="2" customFormat="1" ht="37.8" customHeight="1">
      <c r="A214" s="41"/>
      <c r="B214" s="42"/>
      <c r="C214" s="252" t="s">
        <v>575</v>
      </c>
      <c r="D214" s="252" t="s">
        <v>195</v>
      </c>
      <c r="E214" s="253" t="s">
        <v>1454</v>
      </c>
      <c r="F214" s="254" t="s">
        <v>1455</v>
      </c>
      <c r="G214" s="255" t="s">
        <v>1456</v>
      </c>
      <c r="H214" s="256">
        <v>1</v>
      </c>
      <c r="I214" s="257"/>
      <c r="J214" s="258">
        <f>ROUND(I214*H214,2)</f>
        <v>0</v>
      </c>
      <c r="K214" s="254" t="s">
        <v>1</v>
      </c>
      <c r="L214" s="44"/>
      <c r="M214" s="259" t="s">
        <v>1</v>
      </c>
      <c r="N214" s="260" t="s">
        <v>43</v>
      </c>
      <c r="O214" s="94"/>
      <c r="P214" s="261">
        <f>O214*H214</f>
        <v>0</v>
      </c>
      <c r="Q214" s="261">
        <v>0</v>
      </c>
      <c r="R214" s="261">
        <f>Q214*H214</f>
        <v>0</v>
      </c>
      <c r="S214" s="261">
        <v>0</v>
      </c>
      <c r="T214" s="262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63" t="s">
        <v>200</v>
      </c>
      <c r="AT214" s="263" t="s">
        <v>195</v>
      </c>
      <c r="AU214" s="263" t="s">
        <v>87</v>
      </c>
      <c r="AY214" s="18" t="s">
        <v>193</v>
      </c>
      <c r="BE214" s="154">
        <f>IF(N214="základní",J214,0)</f>
        <v>0</v>
      </c>
      <c r="BF214" s="154">
        <f>IF(N214="snížená",J214,0)</f>
        <v>0</v>
      </c>
      <c r="BG214" s="154">
        <f>IF(N214="zákl. přenesená",J214,0)</f>
        <v>0</v>
      </c>
      <c r="BH214" s="154">
        <f>IF(N214="sníž. přenesená",J214,0)</f>
        <v>0</v>
      </c>
      <c r="BI214" s="154">
        <f>IF(N214="nulová",J214,0)</f>
        <v>0</v>
      </c>
      <c r="BJ214" s="18" t="s">
        <v>85</v>
      </c>
      <c r="BK214" s="154">
        <f>ROUND(I214*H214,2)</f>
        <v>0</v>
      </c>
      <c r="BL214" s="18" t="s">
        <v>200</v>
      </c>
      <c r="BM214" s="263" t="s">
        <v>898</v>
      </c>
    </row>
    <row r="215" s="2" customFormat="1" ht="37.8" customHeight="1">
      <c r="A215" s="41"/>
      <c r="B215" s="42"/>
      <c r="C215" s="252" t="s">
        <v>581</v>
      </c>
      <c r="D215" s="252" t="s">
        <v>195</v>
      </c>
      <c r="E215" s="253" t="s">
        <v>1457</v>
      </c>
      <c r="F215" s="254" t="s">
        <v>1455</v>
      </c>
      <c r="G215" s="255" t="s">
        <v>1456</v>
      </c>
      <c r="H215" s="256">
        <v>1</v>
      </c>
      <c r="I215" s="257"/>
      <c r="J215" s="258">
        <f>ROUND(I215*H215,2)</f>
        <v>0</v>
      </c>
      <c r="K215" s="254" t="s">
        <v>1</v>
      </c>
      <c r="L215" s="44"/>
      <c r="M215" s="259" t="s">
        <v>1</v>
      </c>
      <c r="N215" s="260" t="s">
        <v>43</v>
      </c>
      <c r="O215" s="94"/>
      <c r="P215" s="261">
        <f>O215*H215</f>
        <v>0</v>
      </c>
      <c r="Q215" s="261">
        <v>0</v>
      </c>
      <c r="R215" s="261">
        <f>Q215*H215</f>
        <v>0</v>
      </c>
      <c r="S215" s="261">
        <v>0</v>
      </c>
      <c r="T215" s="262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63" t="s">
        <v>200</v>
      </c>
      <c r="AT215" s="263" t="s">
        <v>195</v>
      </c>
      <c r="AU215" s="263" t="s">
        <v>87</v>
      </c>
      <c r="AY215" s="18" t="s">
        <v>193</v>
      </c>
      <c r="BE215" s="154">
        <f>IF(N215="základní",J215,0)</f>
        <v>0</v>
      </c>
      <c r="BF215" s="154">
        <f>IF(N215="snížená",J215,0)</f>
        <v>0</v>
      </c>
      <c r="BG215" s="154">
        <f>IF(N215="zákl. přenesená",J215,0)</f>
        <v>0</v>
      </c>
      <c r="BH215" s="154">
        <f>IF(N215="sníž. přenesená",J215,0)</f>
        <v>0</v>
      </c>
      <c r="BI215" s="154">
        <f>IF(N215="nulová",J215,0)</f>
        <v>0</v>
      </c>
      <c r="BJ215" s="18" t="s">
        <v>85</v>
      </c>
      <c r="BK215" s="154">
        <f>ROUND(I215*H215,2)</f>
        <v>0</v>
      </c>
      <c r="BL215" s="18" t="s">
        <v>200</v>
      </c>
      <c r="BM215" s="263" t="s">
        <v>908</v>
      </c>
    </row>
    <row r="216" s="2" customFormat="1" ht="16.5" customHeight="1">
      <c r="A216" s="41"/>
      <c r="B216" s="42"/>
      <c r="C216" s="252" t="s">
        <v>586</v>
      </c>
      <c r="D216" s="252" t="s">
        <v>195</v>
      </c>
      <c r="E216" s="253" t="s">
        <v>1458</v>
      </c>
      <c r="F216" s="254" t="s">
        <v>1459</v>
      </c>
      <c r="G216" s="255" t="s">
        <v>1083</v>
      </c>
      <c r="H216" s="256">
        <v>4</v>
      </c>
      <c r="I216" s="257"/>
      <c r="J216" s="258">
        <f>ROUND(I216*H216,2)</f>
        <v>0</v>
      </c>
      <c r="K216" s="254" t="s">
        <v>1</v>
      </c>
      <c r="L216" s="44"/>
      <c r="M216" s="259" t="s">
        <v>1</v>
      </c>
      <c r="N216" s="260" t="s">
        <v>43</v>
      </c>
      <c r="O216" s="94"/>
      <c r="P216" s="261">
        <f>O216*H216</f>
        <v>0</v>
      </c>
      <c r="Q216" s="261">
        <v>0</v>
      </c>
      <c r="R216" s="261">
        <f>Q216*H216</f>
        <v>0</v>
      </c>
      <c r="S216" s="261">
        <v>0</v>
      </c>
      <c r="T216" s="262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63" t="s">
        <v>200</v>
      </c>
      <c r="AT216" s="263" t="s">
        <v>195</v>
      </c>
      <c r="AU216" s="263" t="s">
        <v>87</v>
      </c>
      <c r="AY216" s="18" t="s">
        <v>193</v>
      </c>
      <c r="BE216" s="154">
        <f>IF(N216="základní",J216,0)</f>
        <v>0</v>
      </c>
      <c r="BF216" s="154">
        <f>IF(N216="snížená",J216,0)</f>
        <v>0</v>
      </c>
      <c r="BG216" s="154">
        <f>IF(N216="zákl. přenesená",J216,0)</f>
        <v>0</v>
      </c>
      <c r="BH216" s="154">
        <f>IF(N216="sníž. přenesená",J216,0)</f>
        <v>0</v>
      </c>
      <c r="BI216" s="154">
        <f>IF(N216="nulová",J216,0)</f>
        <v>0</v>
      </c>
      <c r="BJ216" s="18" t="s">
        <v>85</v>
      </c>
      <c r="BK216" s="154">
        <f>ROUND(I216*H216,2)</f>
        <v>0</v>
      </c>
      <c r="BL216" s="18" t="s">
        <v>200</v>
      </c>
      <c r="BM216" s="263" t="s">
        <v>919</v>
      </c>
    </row>
    <row r="217" s="2" customFormat="1" ht="16.5" customHeight="1">
      <c r="A217" s="41"/>
      <c r="B217" s="42"/>
      <c r="C217" s="252" t="s">
        <v>590</v>
      </c>
      <c r="D217" s="252" t="s">
        <v>195</v>
      </c>
      <c r="E217" s="253" t="s">
        <v>1460</v>
      </c>
      <c r="F217" s="254" t="s">
        <v>1459</v>
      </c>
      <c r="G217" s="255" t="s">
        <v>1083</v>
      </c>
      <c r="H217" s="256">
        <v>4</v>
      </c>
      <c r="I217" s="257"/>
      <c r="J217" s="258">
        <f>ROUND(I217*H217,2)</f>
        <v>0</v>
      </c>
      <c r="K217" s="254" t="s">
        <v>1</v>
      </c>
      <c r="L217" s="44"/>
      <c r="M217" s="259" t="s">
        <v>1</v>
      </c>
      <c r="N217" s="260" t="s">
        <v>43</v>
      </c>
      <c r="O217" s="94"/>
      <c r="P217" s="261">
        <f>O217*H217</f>
        <v>0</v>
      </c>
      <c r="Q217" s="261">
        <v>0</v>
      </c>
      <c r="R217" s="261">
        <f>Q217*H217</f>
        <v>0</v>
      </c>
      <c r="S217" s="261">
        <v>0</v>
      </c>
      <c r="T217" s="262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63" t="s">
        <v>200</v>
      </c>
      <c r="AT217" s="263" t="s">
        <v>195</v>
      </c>
      <c r="AU217" s="263" t="s">
        <v>87</v>
      </c>
      <c r="AY217" s="18" t="s">
        <v>193</v>
      </c>
      <c r="BE217" s="154">
        <f>IF(N217="základní",J217,0)</f>
        <v>0</v>
      </c>
      <c r="BF217" s="154">
        <f>IF(N217="snížená",J217,0)</f>
        <v>0</v>
      </c>
      <c r="BG217" s="154">
        <f>IF(N217="zákl. přenesená",J217,0)</f>
        <v>0</v>
      </c>
      <c r="BH217" s="154">
        <f>IF(N217="sníž. přenesená",J217,0)</f>
        <v>0</v>
      </c>
      <c r="BI217" s="154">
        <f>IF(N217="nulová",J217,0)</f>
        <v>0</v>
      </c>
      <c r="BJ217" s="18" t="s">
        <v>85</v>
      </c>
      <c r="BK217" s="154">
        <f>ROUND(I217*H217,2)</f>
        <v>0</v>
      </c>
      <c r="BL217" s="18" t="s">
        <v>200</v>
      </c>
      <c r="BM217" s="263" t="s">
        <v>929</v>
      </c>
    </row>
    <row r="218" s="2" customFormat="1" ht="16.5" customHeight="1">
      <c r="A218" s="41"/>
      <c r="B218" s="42"/>
      <c r="C218" s="252" t="s">
        <v>595</v>
      </c>
      <c r="D218" s="252" t="s">
        <v>195</v>
      </c>
      <c r="E218" s="253" t="s">
        <v>1461</v>
      </c>
      <c r="F218" s="254" t="s">
        <v>1462</v>
      </c>
      <c r="G218" s="255" t="s">
        <v>1083</v>
      </c>
      <c r="H218" s="256">
        <v>6</v>
      </c>
      <c r="I218" s="257"/>
      <c r="J218" s="258">
        <f>ROUND(I218*H218,2)</f>
        <v>0</v>
      </c>
      <c r="K218" s="254" t="s">
        <v>1</v>
      </c>
      <c r="L218" s="44"/>
      <c r="M218" s="259" t="s">
        <v>1</v>
      </c>
      <c r="N218" s="260" t="s">
        <v>43</v>
      </c>
      <c r="O218" s="94"/>
      <c r="P218" s="261">
        <f>O218*H218</f>
        <v>0</v>
      </c>
      <c r="Q218" s="261">
        <v>0</v>
      </c>
      <c r="R218" s="261">
        <f>Q218*H218</f>
        <v>0</v>
      </c>
      <c r="S218" s="261">
        <v>0</v>
      </c>
      <c r="T218" s="262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63" t="s">
        <v>200</v>
      </c>
      <c r="AT218" s="263" t="s">
        <v>195</v>
      </c>
      <c r="AU218" s="263" t="s">
        <v>87</v>
      </c>
      <c r="AY218" s="18" t="s">
        <v>193</v>
      </c>
      <c r="BE218" s="154">
        <f>IF(N218="základní",J218,0)</f>
        <v>0</v>
      </c>
      <c r="BF218" s="154">
        <f>IF(N218="snížená",J218,0)</f>
        <v>0</v>
      </c>
      <c r="BG218" s="154">
        <f>IF(N218="zákl. přenesená",J218,0)</f>
        <v>0</v>
      </c>
      <c r="BH218" s="154">
        <f>IF(N218="sníž. přenesená",J218,0)</f>
        <v>0</v>
      </c>
      <c r="BI218" s="154">
        <f>IF(N218="nulová",J218,0)</f>
        <v>0</v>
      </c>
      <c r="BJ218" s="18" t="s">
        <v>85</v>
      </c>
      <c r="BK218" s="154">
        <f>ROUND(I218*H218,2)</f>
        <v>0</v>
      </c>
      <c r="BL218" s="18" t="s">
        <v>200</v>
      </c>
      <c r="BM218" s="263" t="s">
        <v>938</v>
      </c>
    </row>
    <row r="219" s="2" customFormat="1" ht="16.5" customHeight="1">
      <c r="A219" s="41"/>
      <c r="B219" s="42"/>
      <c r="C219" s="252" t="s">
        <v>600</v>
      </c>
      <c r="D219" s="252" t="s">
        <v>195</v>
      </c>
      <c r="E219" s="253" t="s">
        <v>1463</v>
      </c>
      <c r="F219" s="254" t="s">
        <v>1462</v>
      </c>
      <c r="G219" s="255" t="s">
        <v>1083</v>
      </c>
      <c r="H219" s="256">
        <v>6</v>
      </c>
      <c r="I219" s="257"/>
      <c r="J219" s="258">
        <f>ROUND(I219*H219,2)</f>
        <v>0</v>
      </c>
      <c r="K219" s="254" t="s">
        <v>1</v>
      </c>
      <c r="L219" s="44"/>
      <c r="M219" s="259" t="s">
        <v>1</v>
      </c>
      <c r="N219" s="260" t="s">
        <v>43</v>
      </c>
      <c r="O219" s="94"/>
      <c r="P219" s="261">
        <f>O219*H219</f>
        <v>0</v>
      </c>
      <c r="Q219" s="261">
        <v>0</v>
      </c>
      <c r="R219" s="261">
        <f>Q219*H219</f>
        <v>0</v>
      </c>
      <c r="S219" s="261">
        <v>0</v>
      </c>
      <c r="T219" s="262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63" t="s">
        <v>200</v>
      </c>
      <c r="AT219" s="263" t="s">
        <v>195</v>
      </c>
      <c r="AU219" s="263" t="s">
        <v>87</v>
      </c>
      <c r="AY219" s="18" t="s">
        <v>193</v>
      </c>
      <c r="BE219" s="154">
        <f>IF(N219="základní",J219,0)</f>
        <v>0</v>
      </c>
      <c r="BF219" s="154">
        <f>IF(N219="snížená",J219,0)</f>
        <v>0</v>
      </c>
      <c r="BG219" s="154">
        <f>IF(N219="zákl. přenesená",J219,0)</f>
        <v>0</v>
      </c>
      <c r="BH219" s="154">
        <f>IF(N219="sníž. přenesená",J219,0)</f>
        <v>0</v>
      </c>
      <c r="BI219" s="154">
        <f>IF(N219="nulová",J219,0)</f>
        <v>0</v>
      </c>
      <c r="BJ219" s="18" t="s">
        <v>85</v>
      </c>
      <c r="BK219" s="154">
        <f>ROUND(I219*H219,2)</f>
        <v>0</v>
      </c>
      <c r="BL219" s="18" t="s">
        <v>200</v>
      </c>
      <c r="BM219" s="263" t="s">
        <v>946</v>
      </c>
    </row>
    <row r="220" s="2" customFormat="1" ht="16.5" customHeight="1">
      <c r="A220" s="41"/>
      <c r="B220" s="42"/>
      <c r="C220" s="252" t="s">
        <v>604</v>
      </c>
      <c r="D220" s="252" t="s">
        <v>195</v>
      </c>
      <c r="E220" s="253" t="s">
        <v>1464</v>
      </c>
      <c r="F220" s="254" t="s">
        <v>1465</v>
      </c>
      <c r="G220" s="255" t="s">
        <v>1083</v>
      </c>
      <c r="H220" s="256">
        <v>24</v>
      </c>
      <c r="I220" s="257"/>
      <c r="J220" s="258">
        <f>ROUND(I220*H220,2)</f>
        <v>0</v>
      </c>
      <c r="K220" s="254" t="s">
        <v>1</v>
      </c>
      <c r="L220" s="44"/>
      <c r="M220" s="259" t="s">
        <v>1</v>
      </c>
      <c r="N220" s="260" t="s">
        <v>43</v>
      </c>
      <c r="O220" s="94"/>
      <c r="P220" s="261">
        <f>O220*H220</f>
        <v>0</v>
      </c>
      <c r="Q220" s="261">
        <v>0</v>
      </c>
      <c r="R220" s="261">
        <f>Q220*H220</f>
        <v>0</v>
      </c>
      <c r="S220" s="261">
        <v>0</v>
      </c>
      <c r="T220" s="262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63" t="s">
        <v>200</v>
      </c>
      <c r="AT220" s="263" t="s">
        <v>195</v>
      </c>
      <c r="AU220" s="263" t="s">
        <v>87</v>
      </c>
      <c r="AY220" s="18" t="s">
        <v>193</v>
      </c>
      <c r="BE220" s="154">
        <f>IF(N220="základní",J220,0)</f>
        <v>0</v>
      </c>
      <c r="BF220" s="154">
        <f>IF(N220="snížená",J220,0)</f>
        <v>0</v>
      </c>
      <c r="BG220" s="154">
        <f>IF(N220="zákl. přenesená",J220,0)</f>
        <v>0</v>
      </c>
      <c r="BH220" s="154">
        <f>IF(N220="sníž. přenesená",J220,0)</f>
        <v>0</v>
      </c>
      <c r="BI220" s="154">
        <f>IF(N220="nulová",J220,0)</f>
        <v>0</v>
      </c>
      <c r="BJ220" s="18" t="s">
        <v>85</v>
      </c>
      <c r="BK220" s="154">
        <f>ROUND(I220*H220,2)</f>
        <v>0</v>
      </c>
      <c r="BL220" s="18" t="s">
        <v>200</v>
      </c>
      <c r="BM220" s="263" t="s">
        <v>957</v>
      </c>
    </row>
    <row r="221" s="2" customFormat="1" ht="16.5" customHeight="1">
      <c r="A221" s="41"/>
      <c r="B221" s="42"/>
      <c r="C221" s="252" t="s">
        <v>611</v>
      </c>
      <c r="D221" s="252" t="s">
        <v>195</v>
      </c>
      <c r="E221" s="253" t="s">
        <v>1466</v>
      </c>
      <c r="F221" s="254" t="s">
        <v>1465</v>
      </c>
      <c r="G221" s="255" t="s">
        <v>1083</v>
      </c>
      <c r="H221" s="256">
        <v>24</v>
      </c>
      <c r="I221" s="257"/>
      <c r="J221" s="258">
        <f>ROUND(I221*H221,2)</f>
        <v>0</v>
      </c>
      <c r="K221" s="254" t="s">
        <v>1</v>
      </c>
      <c r="L221" s="44"/>
      <c r="M221" s="259" t="s">
        <v>1</v>
      </c>
      <c r="N221" s="260" t="s">
        <v>43</v>
      </c>
      <c r="O221" s="94"/>
      <c r="P221" s="261">
        <f>O221*H221</f>
        <v>0</v>
      </c>
      <c r="Q221" s="261">
        <v>0</v>
      </c>
      <c r="R221" s="261">
        <f>Q221*H221</f>
        <v>0</v>
      </c>
      <c r="S221" s="261">
        <v>0</v>
      </c>
      <c r="T221" s="262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63" t="s">
        <v>200</v>
      </c>
      <c r="AT221" s="263" t="s">
        <v>195</v>
      </c>
      <c r="AU221" s="263" t="s">
        <v>87</v>
      </c>
      <c r="AY221" s="18" t="s">
        <v>193</v>
      </c>
      <c r="BE221" s="154">
        <f>IF(N221="základní",J221,0)</f>
        <v>0</v>
      </c>
      <c r="BF221" s="154">
        <f>IF(N221="snížená",J221,0)</f>
        <v>0</v>
      </c>
      <c r="BG221" s="154">
        <f>IF(N221="zákl. přenesená",J221,0)</f>
        <v>0</v>
      </c>
      <c r="BH221" s="154">
        <f>IF(N221="sníž. přenesená",J221,0)</f>
        <v>0</v>
      </c>
      <c r="BI221" s="154">
        <f>IF(N221="nulová",J221,0)</f>
        <v>0</v>
      </c>
      <c r="BJ221" s="18" t="s">
        <v>85</v>
      </c>
      <c r="BK221" s="154">
        <f>ROUND(I221*H221,2)</f>
        <v>0</v>
      </c>
      <c r="BL221" s="18" t="s">
        <v>200</v>
      </c>
      <c r="BM221" s="263" t="s">
        <v>971</v>
      </c>
    </row>
    <row r="222" s="2" customFormat="1" ht="16.5" customHeight="1">
      <c r="A222" s="41"/>
      <c r="B222" s="42"/>
      <c r="C222" s="252" t="s">
        <v>616</v>
      </c>
      <c r="D222" s="252" t="s">
        <v>195</v>
      </c>
      <c r="E222" s="253" t="s">
        <v>1467</v>
      </c>
      <c r="F222" s="254" t="s">
        <v>1468</v>
      </c>
      <c r="G222" s="255" t="s">
        <v>1083</v>
      </c>
      <c r="H222" s="256">
        <v>2</v>
      </c>
      <c r="I222" s="257"/>
      <c r="J222" s="258">
        <f>ROUND(I222*H222,2)</f>
        <v>0</v>
      </c>
      <c r="K222" s="254" t="s">
        <v>1</v>
      </c>
      <c r="L222" s="44"/>
      <c r="M222" s="259" t="s">
        <v>1</v>
      </c>
      <c r="N222" s="260" t="s">
        <v>43</v>
      </c>
      <c r="O222" s="94"/>
      <c r="P222" s="261">
        <f>O222*H222</f>
        <v>0</v>
      </c>
      <c r="Q222" s="261">
        <v>0</v>
      </c>
      <c r="R222" s="261">
        <f>Q222*H222</f>
        <v>0</v>
      </c>
      <c r="S222" s="261">
        <v>0</v>
      </c>
      <c r="T222" s="262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63" t="s">
        <v>200</v>
      </c>
      <c r="AT222" s="263" t="s">
        <v>195</v>
      </c>
      <c r="AU222" s="263" t="s">
        <v>87</v>
      </c>
      <c r="AY222" s="18" t="s">
        <v>193</v>
      </c>
      <c r="BE222" s="154">
        <f>IF(N222="základní",J222,0)</f>
        <v>0</v>
      </c>
      <c r="BF222" s="154">
        <f>IF(N222="snížená",J222,0)</f>
        <v>0</v>
      </c>
      <c r="BG222" s="154">
        <f>IF(N222="zákl. přenesená",J222,0)</f>
        <v>0</v>
      </c>
      <c r="BH222" s="154">
        <f>IF(N222="sníž. přenesená",J222,0)</f>
        <v>0</v>
      </c>
      <c r="BI222" s="154">
        <f>IF(N222="nulová",J222,0)</f>
        <v>0</v>
      </c>
      <c r="BJ222" s="18" t="s">
        <v>85</v>
      </c>
      <c r="BK222" s="154">
        <f>ROUND(I222*H222,2)</f>
        <v>0</v>
      </c>
      <c r="BL222" s="18" t="s">
        <v>200</v>
      </c>
      <c r="BM222" s="263" t="s">
        <v>982</v>
      </c>
    </row>
    <row r="223" s="2" customFormat="1" ht="16.5" customHeight="1">
      <c r="A223" s="41"/>
      <c r="B223" s="42"/>
      <c r="C223" s="252" t="s">
        <v>620</v>
      </c>
      <c r="D223" s="252" t="s">
        <v>195</v>
      </c>
      <c r="E223" s="253" t="s">
        <v>1469</v>
      </c>
      <c r="F223" s="254" t="s">
        <v>1468</v>
      </c>
      <c r="G223" s="255" t="s">
        <v>1083</v>
      </c>
      <c r="H223" s="256">
        <v>2</v>
      </c>
      <c r="I223" s="257"/>
      <c r="J223" s="258">
        <f>ROUND(I223*H223,2)</f>
        <v>0</v>
      </c>
      <c r="K223" s="254" t="s">
        <v>1</v>
      </c>
      <c r="L223" s="44"/>
      <c r="M223" s="259" t="s">
        <v>1</v>
      </c>
      <c r="N223" s="260" t="s">
        <v>43</v>
      </c>
      <c r="O223" s="94"/>
      <c r="P223" s="261">
        <f>O223*H223</f>
        <v>0</v>
      </c>
      <c r="Q223" s="261">
        <v>0</v>
      </c>
      <c r="R223" s="261">
        <f>Q223*H223</f>
        <v>0</v>
      </c>
      <c r="S223" s="261">
        <v>0</v>
      </c>
      <c r="T223" s="262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63" t="s">
        <v>200</v>
      </c>
      <c r="AT223" s="263" t="s">
        <v>195</v>
      </c>
      <c r="AU223" s="263" t="s">
        <v>87</v>
      </c>
      <c r="AY223" s="18" t="s">
        <v>193</v>
      </c>
      <c r="BE223" s="154">
        <f>IF(N223="základní",J223,0)</f>
        <v>0</v>
      </c>
      <c r="BF223" s="154">
        <f>IF(N223="snížená",J223,0)</f>
        <v>0</v>
      </c>
      <c r="BG223" s="154">
        <f>IF(N223="zákl. přenesená",J223,0)</f>
        <v>0</v>
      </c>
      <c r="BH223" s="154">
        <f>IF(N223="sníž. přenesená",J223,0)</f>
        <v>0</v>
      </c>
      <c r="BI223" s="154">
        <f>IF(N223="nulová",J223,0)</f>
        <v>0</v>
      </c>
      <c r="BJ223" s="18" t="s">
        <v>85</v>
      </c>
      <c r="BK223" s="154">
        <f>ROUND(I223*H223,2)</f>
        <v>0</v>
      </c>
      <c r="BL223" s="18" t="s">
        <v>200</v>
      </c>
      <c r="BM223" s="263" t="s">
        <v>994</v>
      </c>
    </row>
    <row r="224" s="2" customFormat="1" ht="16.5" customHeight="1">
      <c r="A224" s="41"/>
      <c r="B224" s="42"/>
      <c r="C224" s="252" t="s">
        <v>625</v>
      </c>
      <c r="D224" s="252" t="s">
        <v>195</v>
      </c>
      <c r="E224" s="253" t="s">
        <v>1470</v>
      </c>
      <c r="F224" s="254" t="s">
        <v>1471</v>
      </c>
      <c r="G224" s="255" t="s">
        <v>1083</v>
      </c>
      <c r="H224" s="256">
        <v>4</v>
      </c>
      <c r="I224" s="257"/>
      <c r="J224" s="258">
        <f>ROUND(I224*H224,2)</f>
        <v>0</v>
      </c>
      <c r="K224" s="254" t="s">
        <v>1</v>
      </c>
      <c r="L224" s="44"/>
      <c r="M224" s="259" t="s">
        <v>1</v>
      </c>
      <c r="N224" s="260" t="s">
        <v>43</v>
      </c>
      <c r="O224" s="94"/>
      <c r="P224" s="261">
        <f>O224*H224</f>
        <v>0</v>
      </c>
      <c r="Q224" s="261">
        <v>0</v>
      </c>
      <c r="R224" s="261">
        <f>Q224*H224</f>
        <v>0</v>
      </c>
      <c r="S224" s="261">
        <v>0</v>
      </c>
      <c r="T224" s="262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63" t="s">
        <v>200</v>
      </c>
      <c r="AT224" s="263" t="s">
        <v>195</v>
      </c>
      <c r="AU224" s="263" t="s">
        <v>87</v>
      </c>
      <c r="AY224" s="18" t="s">
        <v>193</v>
      </c>
      <c r="BE224" s="154">
        <f>IF(N224="základní",J224,0)</f>
        <v>0</v>
      </c>
      <c r="BF224" s="154">
        <f>IF(N224="snížená",J224,0)</f>
        <v>0</v>
      </c>
      <c r="BG224" s="154">
        <f>IF(N224="zákl. přenesená",J224,0)</f>
        <v>0</v>
      </c>
      <c r="BH224" s="154">
        <f>IF(N224="sníž. přenesená",J224,0)</f>
        <v>0</v>
      </c>
      <c r="BI224" s="154">
        <f>IF(N224="nulová",J224,0)</f>
        <v>0</v>
      </c>
      <c r="BJ224" s="18" t="s">
        <v>85</v>
      </c>
      <c r="BK224" s="154">
        <f>ROUND(I224*H224,2)</f>
        <v>0</v>
      </c>
      <c r="BL224" s="18" t="s">
        <v>200</v>
      </c>
      <c r="BM224" s="263" t="s">
        <v>1005</v>
      </c>
    </row>
    <row r="225" s="2" customFormat="1" ht="16.5" customHeight="1">
      <c r="A225" s="41"/>
      <c r="B225" s="42"/>
      <c r="C225" s="252" t="s">
        <v>630</v>
      </c>
      <c r="D225" s="252" t="s">
        <v>195</v>
      </c>
      <c r="E225" s="253" t="s">
        <v>1472</v>
      </c>
      <c r="F225" s="254" t="s">
        <v>1471</v>
      </c>
      <c r="G225" s="255" t="s">
        <v>1083</v>
      </c>
      <c r="H225" s="256">
        <v>4</v>
      </c>
      <c r="I225" s="257"/>
      <c r="J225" s="258">
        <f>ROUND(I225*H225,2)</f>
        <v>0</v>
      </c>
      <c r="K225" s="254" t="s">
        <v>1</v>
      </c>
      <c r="L225" s="44"/>
      <c r="M225" s="259" t="s">
        <v>1</v>
      </c>
      <c r="N225" s="260" t="s">
        <v>43</v>
      </c>
      <c r="O225" s="94"/>
      <c r="P225" s="261">
        <f>O225*H225</f>
        <v>0</v>
      </c>
      <c r="Q225" s="261">
        <v>0</v>
      </c>
      <c r="R225" s="261">
        <f>Q225*H225</f>
        <v>0</v>
      </c>
      <c r="S225" s="261">
        <v>0</v>
      </c>
      <c r="T225" s="262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63" t="s">
        <v>200</v>
      </c>
      <c r="AT225" s="263" t="s">
        <v>195</v>
      </c>
      <c r="AU225" s="263" t="s">
        <v>87</v>
      </c>
      <c r="AY225" s="18" t="s">
        <v>193</v>
      </c>
      <c r="BE225" s="154">
        <f>IF(N225="základní",J225,0)</f>
        <v>0</v>
      </c>
      <c r="BF225" s="154">
        <f>IF(N225="snížená",J225,0)</f>
        <v>0</v>
      </c>
      <c r="BG225" s="154">
        <f>IF(N225="zákl. přenesená",J225,0)</f>
        <v>0</v>
      </c>
      <c r="BH225" s="154">
        <f>IF(N225="sníž. přenesená",J225,0)</f>
        <v>0</v>
      </c>
      <c r="BI225" s="154">
        <f>IF(N225="nulová",J225,0)</f>
        <v>0</v>
      </c>
      <c r="BJ225" s="18" t="s">
        <v>85</v>
      </c>
      <c r="BK225" s="154">
        <f>ROUND(I225*H225,2)</f>
        <v>0</v>
      </c>
      <c r="BL225" s="18" t="s">
        <v>200</v>
      </c>
      <c r="BM225" s="263" t="s">
        <v>1017</v>
      </c>
    </row>
    <row r="226" s="12" customFormat="1" ht="22.8" customHeight="1">
      <c r="A226" s="12"/>
      <c r="B226" s="237"/>
      <c r="C226" s="238"/>
      <c r="D226" s="239" t="s">
        <v>77</v>
      </c>
      <c r="E226" s="250" t="s">
        <v>1473</v>
      </c>
      <c r="F226" s="250" t="s">
        <v>1474</v>
      </c>
      <c r="G226" s="238"/>
      <c r="H226" s="238"/>
      <c r="I226" s="241"/>
      <c r="J226" s="251">
        <f>BK226</f>
        <v>0</v>
      </c>
      <c r="K226" s="238"/>
      <c r="L226" s="242"/>
      <c r="M226" s="243"/>
      <c r="N226" s="244"/>
      <c r="O226" s="244"/>
      <c r="P226" s="245">
        <f>SUM(P227:P240)</f>
        <v>0</v>
      </c>
      <c r="Q226" s="244"/>
      <c r="R226" s="245">
        <f>SUM(R227:R240)</f>
        <v>0</v>
      </c>
      <c r="S226" s="244"/>
      <c r="T226" s="246">
        <f>SUM(T227:T240)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47" t="s">
        <v>85</v>
      </c>
      <c r="AT226" s="248" t="s">
        <v>77</v>
      </c>
      <c r="AU226" s="248" t="s">
        <v>85</v>
      </c>
      <c r="AY226" s="247" t="s">
        <v>193</v>
      </c>
      <c r="BK226" s="249">
        <f>SUM(BK227:BK240)</f>
        <v>0</v>
      </c>
    </row>
    <row r="227" s="2" customFormat="1" ht="16.5" customHeight="1">
      <c r="A227" s="41"/>
      <c r="B227" s="42"/>
      <c r="C227" s="252" t="s">
        <v>635</v>
      </c>
      <c r="D227" s="252" t="s">
        <v>195</v>
      </c>
      <c r="E227" s="253" t="s">
        <v>1475</v>
      </c>
      <c r="F227" s="254" t="s">
        <v>1476</v>
      </c>
      <c r="G227" s="255" t="s">
        <v>1083</v>
      </c>
      <c r="H227" s="256">
        <v>1</v>
      </c>
      <c r="I227" s="257"/>
      <c r="J227" s="258">
        <f>ROUND(I227*H227,2)</f>
        <v>0</v>
      </c>
      <c r="K227" s="254" t="s">
        <v>1</v>
      </c>
      <c r="L227" s="44"/>
      <c r="M227" s="259" t="s">
        <v>1</v>
      </c>
      <c r="N227" s="260" t="s">
        <v>43</v>
      </c>
      <c r="O227" s="94"/>
      <c r="P227" s="261">
        <f>O227*H227</f>
        <v>0</v>
      </c>
      <c r="Q227" s="261">
        <v>0</v>
      </c>
      <c r="R227" s="261">
        <f>Q227*H227</f>
        <v>0</v>
      </c>
      <c r="S227" s="261">
        <v>0</v>
      </c>
      <c r="T227" s="262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63" t="s">
        <v>200</v>
      </c>
      <c r="AT227" s="263" t="s">
        <v>195</v>
      </c>
      <c r="AU227" s="263" t="s">
        <v>87</v>
      </c>
      <c r="AY227" s="18" t="s">
        <v>193</v>
      </c>
      <c r="BE227" s="154">
        <f>IF(N227="základní",J227,0)</f>
        <v>0</v>
      </c>
      <c r="BF227" s="154">
        <f>IF(N227="snížená",J227,0)</f>
        <v>0</v>
      </c>
      <c r="BG227" s="154">
        <f>IF(N227="zákl. přenesená",J227,0)</f>
        <v>0</v>
      </c>
      <c r="BH227" s="154">
        <f>IF(N227="sníž. přenesená",J227,0)</f>
        <v>0</v>
      </c>
      <c r="BI227" s="154">
        <f>IF(N227="nulová",J227,0)</f>
        <v>0</v>
      </c>
      <c r="BJ227" s="18" t="s">
        <v>85</v>
      </c>
      <c r="BK227" s="154">
        <f>ROUND(I227*H227,2)</f>
        <v>0</v>
      </c>
      <c r="BL227" s="18" t="s">
        <v>200</v>
      </c>
      <c r="BM227" s="263" t="s">
        <v>1029</v>
      </c>
    </row>
    <row r="228" s="2" customFormat="1" ht="16.5" customHeight="1">
      <c r="A228" s="41"/>
      <c r="B228" s="42"/>
      <c r="C228" s="252" t="s">
        <v>639</v>
      </c>
      <c r="D228" s="252" t="s">
        <v>195</v>
      </c>
      <c r="E228" s="253" t="s">
        <v>1477</v>
      </c>
      <c r="F228" s="254" t="s">
        <v>1476</v>
      </c>
      <c r="G228" s="255" t="s">
        <v>1083</v>
      </c>
      <c r="H228" s="256">
        <v>1</v>
      </c>
      <c r="I228" s="257"/>
      <c r="J228" s="258">
        <f>ROUND(I228*H228,2)</f>
        <v>0</v>
      </c>
      <c r="K228" s="254" t="s">
        <v>1</v>
      </c>
      <c r="L228" s="44"/>
      <c r="M228" s="259" t="s">
        <v>1</v>
      </c>
      <c r="N228" s="260" t="s">
        <v>43</v>
      </c>
      <c r="O228" s="94"/>
      <c r="P228" s="261">
        <f>O228*H228</f>
        <v>0</v>
      </c>
      <c r="Q228" s="261">
        <v>0</v>
      </c>
      <c r="R228" s="261">
        <f>Q228*H228</f>
        <v>0</v>
      </c>
      <c r="S228" s="261">
        <v>0</v>
      </c>
      <c r="T228" s="262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63" t="s">
        <v>200</v>
      </c>
      <c r="AT228" s="263" t="s">
        <v>195</v>
      </c>
      <c r="AU228" s="263" t="s">
        <v>87</v>
      </c>
      <c r="AY228" s="18" t="s">
        <v>193</v>
      </c>
      <c r="BE228" s="154">
        <f>IF(N228="základní",J228,0)</f>
        <v>0</v>
      </c>
      <c r="BF228" s="154">
        <f>IF(N228="snížená",J228,0)</f>
        <v>0</v>
      </c>
      <c r="BG228" s="154">
        <f>IF(N228="zákl. přenesená",J228,0)</f>
        <v>0</v>
      </c>
      <c r="BH228" s="154">
        <f>IF(N228="sníž. přenesená",J228,0)</f>
        <v>0</v>
      </c>
      <c r="BI228" s="154">
        <f>IF(N228="nulová",J228,0)</f>
        <v>0</v>
      </c>
      <c r="BJ228" s="18" t="s">
        <v>85</v>
      </c>
      <c r="BK228" s="154">
        <f>ROUND(I228*H228,2)</f>
        <v>0</v>
      </c>
      <c r="BL228" s="18" t="s">
        <v>200</v>
      </c>
      <c r="BM228" s="263" t="s">
        <v>1040</v>
      </c>
    </row>
    <row r="229" s="2" customFormat="1" ht="21.75" customHeight="1">
      <c r="A229" s="41"/>
      <c r="B229" s="42"/>
      <c r="C229" s="252" t="s">
        <v>643</v>
      </c>
      <c r="D229" s="252" t="s">
        <v>195</v>
      </c>
      <c r="E229" s="253" t="s">
        <v>1478</v>
      </c>
      <c r="F229" s="254" t="s">
        <v>1479</v>
      </c>
      <c r="G229" s="255" t="s">
        <v>1083</v>
      </c>
      <c r="H229" s="256">
        <v>30</v>
      </c>
      <c r="I229" s="257"/>
      <c r="J229" s="258">
        <f>ROUND(I229*H229,2)</f>
        <v>0</v>
      </c>
      <c r="K229" s="254" t="s">
        <v>1</v>
      </c>
      <c r="L229" s="44"/>
      <c r="M229" s="259" t="s">
        <v>1</v>
      </c>
      <c r="N229" s="260" t="s">
        <v>43</v>
      </c>
      <c r="O229" s="94"/>
      <c r="P229" s="261">
        <f>O229*H229</f>
        <v>0</v>
      </c>
      <c r="Q229" s="261">
        <v>0</v>
      </c>
      <c r="R229" s="261">
        <f>Q229*H229</f>
        <v>0</v>
      </c>
      <c r="S229" s="261">
        <v>0</v>
      </c>
      <c r="T229" s="262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63" t="s">
        <v>200</v>
      </c>
      <c r="AT229" s="263" t="s">
        <v>195</v>
      </c>
      <c r="AU229" s="263" t="s">
        <v>87</v>
      </c>
      <c r="AY229" s="18" t="s">
        <v>193</v>
      </c>
      <c r="BE229" s="154">
        <f>IF(N229="základní",J229,0)</f>
        <v>0</v>
      </c>
      <c r="BF229" s="154">
        <f>IF(N229="snížená",J229,0)</f>
        <v>0</v>
      </c>
      <c r="BG229" s="154">
        <f>IF(N229="zákl. přenesená",J229,0)</f>
        <v>0</v>
      </c>
      <c r="BH229" s="154">
        <f>IF(N229="sníž. přenesená",J229,0)</f>
        <v>0</v>
      </c>
      <c r="BI229" s="154">
        <f>IF(N229="nulová",J229,0)</f>
        <v>0</v>
      </c>
      <c r="BJ229" s="18" t="s">
        <v>85</v>
      </c>
      <c r="BK229" s="154">
        <f>ROUND(I229*H229,2)</f>
        <v>0</v>
      </c>
      <c r="BL229" s="18" t="s">
        <v>200</v>
      </c>
      <c r="BM229" s="263" t="s">
        <v>1050</v>
      </c>
    </row>
    <row r="230" s="2" customFormat="1" ht="21.75" customHeight="1">
      <c r="A230" s="41"/>
      <c r="B230" s="42"/>
      <c r="C230" s="252" t="s">
        <v>647</v>
      </c>
      <c r="D230" s="252" t="s">
        <v>195</v>
      </c>
      <c r="E230" s="253" t="s">
        <v>1480</v>
      </c>
      <c r="F230" s="254" t="s">
        <v>1481</v>
      </c>
      <c r="G230" s="255" t="s">
        <v>1083</v>
      </c>
      <c r="H230" s="256">
        <v>4</v>
      </c>
      <c r="I230" s="257"/>
      <c r="J230" s="258">
        <f>ROUND(I230*H230,2)</f>
        <v>0</v>
      </c>
      <c r="K230" s="254" t="s">
        <v>1</v>
      </c>
      <c r="L230" s="44"/>
      <c r="M230" s="259" t="s">
        <v>1</v>
      </c>
      <c r="N230" s="260" t="s">
        <v>43</v>
      </c>
      <c r="O230" s="94"/>
      <c r="P230" s="261">
        <f>O230*H230</f>
        <v>0</v>
      </c>
      <c r="Q230" s="261">
        <v>0</v>
      </c>
      <c r="R230" s="261">
        <f>Q230*H230</f>
        <v>0</v>
      </c>
      <c r="S230" s="261">
        <v>0</v>
      </c>
      <c r="T230" s="262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63" t="s">
        <v>200</v>
      </c>
      <c r="AT230" s="263" t="s">
        <v>195</v>
      </c>
      <c r="AU230" s="263" t="s">
        <v>87</v>
      </c>
      <c r="AY230" s="18" t="s">
        <v>193</v>
      </c>
      <c r="BE230" s="154">
        <f>IF(N230="základní",J230,0)</f>
        <v>0</v>
      </c>
      <c r="BF230" s="154">
        <f>IF(N230="snížená",J230,0)</f>
        <v>0</v>
      </c>
      <c r="BG230" s="154">
        <f>IF(N230="zákl. přenesená",J230,0)</f>
        <v>0</v>
      </c>
      <c r="BH230" s="154">
        <f>IF(N230="sníž. přenesená",J230,0)</f>
        <v>0</v>
      </c>
      <c r="BI230" s="154">
        <f>IF(N230="nulová",J230,0)</f>
        <v>0</v>
      </c>
      <c r="BJ230" s="18" t="s">
        <v>85</v>
      </c>
      <c r="BK230" s="154">
        <f>ROUND(I230*H230,2)</f>
        <v>0</v>
      </c>
      <c r="BL230" s="18" t="s">
        <v>200</v>
      </c>
      <c r="BM230" s="263" t="s">
        <v>1058</v>
      </c>
    </row>
    <row r="231" s="2" customFormat="1" ht="21.75" customHeight="1">
      <c r="A231" s="41"/>
      <c r="B231" s="42"/>
      <c r="C231" s="252" t="s">
        <v>651</v>
      </c>
      <c r="D231" s="252" t="s">
        <v>195</v>
      </c>
      <c r="E231" s="253" t="s">
        <v>1482</v>
      </c>
      <c r="F231" s="254" t="s">
        <v>1483</v>
      </c>
      <c r="G231" s="255" t="s">
        <v>1083</v>
      </c>
      <c r="H231" s="256">
        <v>8</v>
      </c>
      <c r="I231" s="257"/>
      <c r="J231" s="258">
        <f>ROUND(I231*H231,2)</f>
        <v>0</v>
      </c>
      <c r="K231" s="254" t="s">
        <v>1</v>
      </c>
      <c r="L231" s="44"/>
      <c r="M231" s="259" t="s">
        <v>1</v>
      </c>
      <c r="N231" s="260" t="s">
        <v>43</v>
      </c>
      <c r="O231" s="94"/>
      <c r="P231" s="261">
        <f>O231*H231</f>
        <v>0</v>
      </c>
      <c r="Q231" s="261">
        <v>0</v>
      </c>
      <c r="R231" s="261">
        <f>Q231*H231</f>
        <v>0</v>
      </c>
      <c r="S231" s="261">
        <v>0</v>
      </c>
      <c r="T231" s="262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63" t="s">
        <v>200</v>
      </c>
      <c r="AT231" s="263" t="s">
        <v>195</v>
      </c>
      <c r="AU231" s="263" t="s">
        <v>87</v>
      </c>
      <c r="AY231" s="18" t="s">
        <v>193</v>
      </c>
      <c r="BE231" s="154">
        <f>IF(N231="základní",J231,0)</f>
        <v>0</v>
      </c>
      <c r="BF231" s="154">
        <f>IF(N231="snížená",J231,0)</f>
        <v>0</v>
      </c>
      <c r="BG231" s="154">
        <f>IF(N231="zákl. přenesená",J231,0)</f>
        <v>0</v>
      </c>
      <c r="BH231" s="154">
        <f>IF(N231="sníž. přenesená",J231,0)</f>
        <v>0</v>
      </c>
      <c r="BI231" s="154">
        <f>IF(N231="nulová",J231,0)</f>
        <v>0</v>
      </c>
      <c r="BJ231" s="18" t="s">
        <v>85</v>
      </c>
      <c r="BK231" s="154">
        <f>ROUND(I231*H231,2)</f>
        <v>0</v>
      </c>
      <c r="BL231" s="18" t="s">
        <v>200</v>
      </c>
      <c r="BM231" s="263" t="s">
        <v>1066</v>
      </c>
    </row>
    <row r="232" s="2" customFormat="1" ht="16.5" customHeight="1">
      <c r="A232" s="41"/>
      <c r="B232" s="42"/>
      <c r="C232" s="252" t="s">
        <v>656</v>
      </c>
      <c r="D232" s="252" t="s">
        <v>195</v>
      </c>
      <c r="E232" s="253" t="s">
        <v>1484</v>
      </c>
      <c r="F232" s="254" t="s">
        <v>1485</v>
      </c>
      <c r="G232" s="255" t="s">
        <v>1083</v>
      </c>
      <c r="H232" s="256">
        <v>10</v>
      </c>
      <c r="I232" s="257"/>
      <c r="J232" s="258">
        <f>ROUND(I232*H232,2)</f>
        <v>0</v>
      </c>
      <c r="K232" s="254" t="s">
        <v>1</v>
      </c>
      <c r="L232" s="44"/>
      <c r="M232" s="259" t="s">
        <v>1</v>
      </c>
      <c r="N232" s="260" t="s">
        <v>43</v>
      </c>
      <c r="O232" s="94"/>
      <c r="P232" s="261">
        <f>O232*H232</f>
        <v>0</v>
      </c>
      <c r="Q232" s="261">
        <v>0</v>
      </c>
      <c r="R232" s="261">
        <f>Q232*H232</f>
        <v>0</v>
      </c>
      <c r="S232" s="261">
        <v>0</v>
      </c>
      <c r="T232" s="262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63" t="s">
        <v>200</v>
      </c>
      <c r="AT232" s="263" t="s">
        <v>195</v>
      </c>
      <c r="AU232" s="263" t="s">
        <v>87</v>
      </c>
      <c r="AY232" s="18" t="s">
        <v>193</v>
      </c>
      <c r="BE232" s="154">
        <f>IF(N232="základní",J232,0)</f>
        <v>0</v>
      </c>
      <c r="BF232" s="154">
        <f>IF(N232="snížená",J232,0)</f>
        <v>0</v>
      </c>
      <c r="BG232" s="154">
        <f>IF(N232="zákl. přenesená",J232,0)</f>
        <v>0</v>
      </c>
      <c r="BH232" s="154">
        <f>IF(N232="sníž. přenesená",J232,0)</f>
        <v>0</v>
      </c>
      <c r="BI232" s="154">
        <f>IF(N232="nulová",J232,0)</f>
        <v>0</v>
      </c>
      <c r="BJ232" s="18" t="s">
        <v>85</v>
      </c>
      <c r="BK232" s="154">
        <f>ROUND(I232*H232,2)</f>
        <v>0</v>
      </c>
      <c r="BL232" s="18" t="s">
        <v>200</v>
      </c>
      <c r="BM232" s="263" t="s">
        <v>1076</v>
      </c>
    </row>
    <row r="233" s="2" customFormat="1" ht="16.5" customHeight="1">
      <c r="A233" s="41"/>
      <c r="B233" s="42"/>
      <c r="C233" s="252" t="s">
        <v>661</v>
      </c>
      <c r="D233" s="252" t="s">
        <v>195</v>
      </c>
      <c r="E233" s="253" t="s">
        <v>1486</v>
      </c>
      <c r="F233" s="254" t="s">
        <v>1487</v>
      </c>
      <c r="G233" s="255" t="s">
        <v>1038</v>
      </c>
      <c r="H233" s="256">
        <v>1</v>
      </c>
      <c r="I233" s="257"/>
      <c r="J233" s="258">
        <f>ROUND(I233*H233,2)</f>
        <v>0</v>
      </c>
      <c r="K233" s="254" t="s">
        <v>1</v>
      </c>
      <c r="L233" s="44"/>
      <c r="M233" s="259" t="s">
        <v>1</v>
      </c>
      <c r="N233" s="260" t="s">
        <v>43</v>
      </c>
      <c r="O233" s="94"/>
      <c r="P233" s="261">
        <f>O233*H233</f>
        <v>0</v>
      </c>
      <c r="Q233" s="261">
        <v>0</v>
      </c>
      <c r="R233" s="261">
        <f>Q233*H233</f>
        <v>0</v>
      </c>
      <c r="S233" s="261">
        <v>0</v>
      </c>
      <c r="T233" s="262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63" t="s">
        <v>200</v>
      </c>
      <c r="AT233" s="263" t="s">
        <v>195</v>
      </c>
      <c r="AU233" s="263" t="s">
        <v>87</v>
      </c>
      <c r="AY233" s="18" t="s">
        <v>193</v>
      </c>
      <c r="BE233" s="154">
        <f>IF(N233="základní",J233,0)</f>
        <v>0</v>
      </c>
      <c r="BF233" s="154">
        <f>IF(N233="snížená",J233,0)</f>
        <v>0</v>
      </c>
      <c r="BG233" s="154">
        <f>IF(N233="zákl. přenesená",J233,0)</f>
        <v>0</v>
      </c>
      <c r="BH233" s="154">
        <f>IF(N233="sníž. přenesená",J233,0)</f>
        <v>0</v>
      </c>
      <c r="BI233" s="154">
        <f>IF(N233="nulová",J233,0)</f>
        <v>0</v>
      </c>
      <c r="BJ233" s="18" t="s">
        <v>85</v>
      </c>
      <c r="BK233" s="154">
        <f>ROUND(I233*H233,2)</f>
        <v>0</v>
      </c>
      <c r="BL233" s="18" t="s">
        <v>200</v>
      </c>
      <c r="BM233" s="263" t="s">
        <v>1085</v>
      </c>
    </row>
    <row r="234" s="2" customFormat="1" ht="24.15" customHeight="1">
      <c r="A234" s="41"/>
      <c r="B234" s="42"/>
      <c r="C234" s="252" t="s">
        <v>666</v>
      </c>
      <c r="D234" s="252" t="s">
        <v>195</v>
      </c>
      <c r="E234" s="253" t="s">
        <v>1488</v>
      </c>
      <c r="F234" s="254" t="s">
        <v>1489</v>
      </c>
      <c r="G234" s="255" t="s">
        <v>1038</v>
      </c>
      <c r="H234" s="256">
        <v>1</v>
      </c>
      <c r="I234" s="257"/>
      <c r="J234" s="258">
        <f>ROUND(I234*H234,2)</f>
        <v>0</v>
      </c>
      <c r="K234" s="254" t="s">
        <v>1</v>
      </c>
      <c r="L234" s="44"/>
      <c r="M234" s="259" t="s">
        <v>1</v>
      </c>
      <c r="N234" s="260" t="s">
        <v>43</v>
      </c>
      <c r="O234" s="94"/>
      <c r="P234" s="261">
        <f>O234*H234</f>
        <v>0</v>
      </c>
      <c r="Q234" s="261">
        <v>0</v>
      </c>
      <c r="R234" s="261">
        <f>Q234*H234</f>
        <v>0</v>
      </c>
      <c r="S234" s="261">
        <v>0</v>
      </c>
      <c r="T234" s="262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63" t="s">
        <v>200</v>
      </c>
      <c r="AT234" s="263" t="s">
        <v>195</v>
      </c>
      <c r="AU234" s="263" t="s">
        <v>87</v>
      </c>
      <c r="AY234" s="18" t="s">
        <v>193</v>
      </c>
      <c r="BE234" s="154">
        <f>IF(N234="základní",J234,0)</f>
        <v>0</v>
      </c>
      <c r="BF234" s="154">
        <f>IF(N234="snížená",J234,0)</f>
        <v>0</v>
      </c>
      <c r="BG234" s="154">
        <f>IF(N234="zákl. přenesená",J234,0)</f>
        <v>0</v>
      </c>
      <c r="BH234" s="154">
        <f>IF(N234="sníž. přenesená",J234,0)</f>
        <v>0</v>
      </c>
      <c r="BI234" s="154">
        <f>IF(N234="nulová",J234,0)</f>
        <v>0</v>
      </c>
      <c r="BJ234" s="18" t="s">
        <v>85</v>
      </c>
      <c r="BK234" s="154">
        <f>ROUND(I234*H234,2)</f>
        <v>0</v>
      </c>
      <c r="BL234" s="18" t="s">
        <v>200</v>
      </c>
      <c r="BM234" s="263" t="s">
        <v>1093</v>
      </c>
    </row>
    <row r="235" s="2" customFormat="1" ht="16.5" customHeight="1">
      <c r="A235" s="41"/>
      <c r="B235" s="42"/>
      <c r="C235" s="252" t="s">
        <v>670</v>
      </c>
      <c r="D235" s="252" t="s">
        <v>195</v>
      </c>
      <c r="E235" s="253" t="s">
        <v>1490</v>
      </c>
      <c r="F235" s="254" t="s">
        <v>1491</v>
      </c>
      <c r="G235" s="255" t="s">
        <v>1038</v>
      </c>
      <c r="H235" s="256">
        <v>1</v>
      </c>
      <c r="I235" s="257"/>
      <c r="J235" s="258">
        <f>ROUND(I235*H235,2)</f>
        <v>0</v>
      </c>
      <c r="K235" s="254" t="s">
        <v>1</v>
      </c>
      <c r="L235" s="44"/>
      <c r="M235" s="259" t="s">
        <v>1</v>
      </c>
      <c r="N235" s="260" t="s">
        <v>43</v>
      </c>
      <c r="O235" s="94"/>
      <c r="P235" s="261">
        <f>O235*H235</f>
        <v>0</v>
      </c>
      <c r="Q235" s="261">
        <v>0</v>
      </c>
      <c r="R235" s="261">
        <f>Q235*H235</f>
        <v>0</v>
      </c>
      <c r="S235" s="261">
        <v>0</v>
      </c>
      <c r="T235" s="262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63" t="s">
        <v>200</v>
      </c>
      <c r="AT235" s="263" t="s">
        <v>195</v>
      </c>
      <c r="AU235" s="263" t="s">
        <v>87</v>
      </c>
      <c r="AY235" s="18" t="s">
        <v>193</v>
      </c>
      <c r="BE235" s="154">
        <f>IF(N235="základní",J235,0)</f>
        <v>0</v>
      </c>
      <c r="BF235" s="154">
        <f>IF(N235="snížená",J235,0)</f>
        <v>0</v>
      </c>
      <c r="BG235" s="154">
        <f>IF(N235="zákl. přenesená",J235,0)</f>
        <v>0</v>
      </c>
      <c r="BH235" s="154">
        <f>IF(N235="sníž. přenesená",J235,0)</f>
        <v>0</v>
      </c>
      <c r="BI235" s="154">
        <f>IF(N235="nulová",J235,0)</f>
        <v>0</v>
      </c>
      <c r="BJ235" s="18" t="s">
        <v>85</v>
      </c>
      <c r="BK235" s="154">
        <f>ROUND(I235*H235,2)</f>
        <v>0</v>
      </c>
      <c r="BL235" s="18" t="s">
        <v>200</v>
      </c>
      <c r="BM235" s="263" t="s">
        <v>1101</v>
      </c>
    </row>
    <row r="236" s="2" customFormat="1" ht="16.5" customHeight="1">
      <c r="A236" s="41"/>
      <c r="B236" s="42"/>
      <c r="C236" s="252" t="s">
        <v>675</v>
      </c>
      <c r="D236" s="252" t="s">
        <v>195</v>
      </c>
      <c r="E236" s="253" t="s">
        <v>1492</v>
      </c>
      <c r="F236" s="254" t="s">
        <v>1493</v>
      </c>
      <c r="G236" s="255" t="s">
        <v>1038</v>
      </c>
      <c r="H236" s="256">
        <v>1</v>
      </c>
      <c r="I236" s="257"/>
      <c r="J236" s="258">
        <f>ROUND(I236*H236,2)</f>
        <v>0</v>
      </c>
      <c r="K236" s="254" t="s">
        <v>1</v>
      </c>
      <c r="L236" s="44"/>
      <c r="M236" s="259" t="s">
        <v>1</v>
      </c>
      <c r="N236" s="260" t="s">
        <v>43</v>
      </c>
      <c r="O236" s="94"/>
      <c r="P236" s="261">
        <f>O236*H236</f>
        <v>0</v>
      </c>
      <c r="Q236" s="261">
        <v>0</v>
      </c>
      <c r="R236" s="261">
        <f>Q236*H236</f>
        <v>0</v>
      </c>
      <c r="S236" s="261">
        <v>0</v>
      </c>
      <c r="T236" s="262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63" t="s">
        <v>200</v>
      </c>
      <c r="AT236" s="263" t="s">
        <v>195</v>
      </c>
      <c r="AU236" s="263" t="s">
        <v>87</v>
      </c>
      <c r="AY236" s="18" t="s">
        <v>193</v>
      </c>
      <c r="BE236" s="154">
        <f>IF(N236="základní",J236,0)</f>
        <v>0</v>
      </c>
      <c r="BF236" s="154">
        <f>IF(N236="snížená",J236,0)</f>
        <v>0</v>
      </c>
      <c r="BG236" s="154">
        <f>IF(N236="zákl. přenesená",J236,0)</f>
        <v>0</v>
      </c>
      <c r="BH236" s="154">
        <f>IF(N236="sníž. přenesená",J236,0)</f>
        <v>0</v>
      </c>
      <c r="BI236" s="154">
        <f>IF(N236="nulová",J236,0)</f>
        <v>0</v>
      </c>
      <c r="BJ236" s="18" t="s">
        <v>85</v>
      </c>
      <c r="BK236" s="154">
        <f>ROUND(I236*H236,2)</f>
        <v>0</v>
      </c>
      <c r="BL236" s="18" t="s">
        <v>200</v>
      </c>
      <c r="BM236" s="263" t="s">
        <v>1109</v>
      </c>
    </row>
    <row r="237" s="2" customFormat="1" ht="16.5" customHeight="1">
      <c r="A237" s="41"/>
      <c r="B237" s="42"/>
      <c r="C237" s="252" t="s">
        <v>681</v>
      </c>
      <c r="D237" s="252" t="s">
        <v>195</v>
      </c>
      <c r="E237" s="253" t="s">
        <v>1494</v>
      </c>
      <c r="F237" s="254" t="s">
        <v>1495</v>
      </c>
      <c r="G237" s="255" t="s">
        <v>1038</v>
      </c>
      <c r="H237" s="256">
        <v>1</v>
      </c>
      <c r="I237" s="257"/>
      <c r="J237" s="258">
        <f>ROUND(I237*H237,2)</f>
        <v>0</v>
      </c>
      <c r="K237" s="254" t="s">
        <v>1</v>
      </c>
      <c r="L237" s="44"/>
      <c r="M237" s="259" t="s">
        <v>1</v>
      </c>
      <c r="N237" s="260" t="s">
        <v>43</v>
      </c>
      <c r="O237" s="94"/>
      <c r="P237" s="261">
        <f>O237*H237</f>
        <v>0</v>
      </c>
      <c r="Q237" s="261">
        <v>0</v>
      </c>
      <c r="R237" s="261">
        <f>Q237*H237</f>
        <v>0</v>
      </c>
      <c r="S237" s="261">
        <v>0</v>
      </c>
      <c r="T237" s="262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63" t="s">
        <v>200</v>
      </c>
      <c r="AT237" s="263" t="s">
        <v>195</v>
      </c>
      <c r="AU237" s="263" t="s">
        <v>87</v>
      </c>
      <c r="AY237" s="18" t="s">
        <v>193</v>
      </c>
      <c r="BE237" s="154">
        <f>IF(N237="základní",J237,0)</f>
        <v>0</v>
      </c>
      <c r="BF237" s="154">
        <f>IF(N237="snížená",J237,0)</f>
        <v>0</v>
      </c>
      <c r="BG237" s="154">
        <f>IF(N237="zákl. přenesená",J237,0)</f>
        <v>0</v>
      </c>
      <c r="BH237" s="154">
        <f>IF(N237="sníž. přenesená",J237,0)</f>
        <v>0</v>
      </c>
      <c r="BI237" s="154">
        <f>IF(N237="nulová",J237,0)</f>
        <v>0</v>
      </c>
      <c r="BJ237" s="18" t="s">
        <v>85</v>
      </c>
      <c r="BK237" s="154">
        <f>ROUND(I237*H237,2)</f>
        <v>0</v>
      </c>
      <c r="BL237" s="18" t="s">
        <v>200</v>
      </c>
      <c r="BM237" s="263" t="s">
        <v>1117</v>
      </c>
    </row>
    <row r="238" s="2" customFormat="1" ht="16.5" customHeight="1">
      <c r="A238" s="41"/>
      <c r="B238" s="42"/>
      <c r="C238" s="252" t="s">
        <v>686</v>
      </c>
      <c r="D238" s="252" t="s">
        <v>195</v>
      </c>
      <c r="E238" s="253" t="s">
        <v>1496</v>
      </c>
      <c r="F238" s="254" t="s">
        <v>1497</v>
      </c>
      <c r="G238" s="255" t="s">
        <v>1038</v>
      </c>
      <c r="H238" s="256">
        <v>1</v>
      </c>
      <c r="I238" s="257"/>
      <c r="J238" s="258">
        <f>ROUND(I238*H238,2)</f>
        <v>0</v>
      </c>
      <c r="K238" s="254" t="s">
        <v>1</v>
      </c>
      <c r="L238" s="44"/>
      <c r="M238" s="259" t="s">
        <v>1</v>
      </c>
      <c r="N238" s="260" t="s">
        <v>43</v>
      </c>
      <c r="O238" s="94"/>
      <c r="P238" s="261">
        <f>O238*H238</f>
        <v>0</v>
      </c>
      <c r="Q238" s="261">
        <v>0</v>
      </c>
      <c r="R238" s="261">
        <f>Q238*H238</f>
        <v>0</v>
      </c>
      <c r="S238" s="261">
        <v>0</v>
      </c>
      <c r="T238" s="262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63" t="s">
        <v>200</v>
      </c>
      <c r="AT238" s="263" t="s">
        <v>195</v>
      </c>
      <c r="AU238" s="263" t="s">
        <v>87</v>
      </c>
      <c r="AY238" s="18" t="s">
        <v>193</v>
      </c>
      <c r="BE238" s="154">
        <f>IF(N238="základní",J238,0)</f>
        <v>0</v>
      </c>
      <c r="BF238" s="154">
        <f>IF(N238="snížená",J238,0)</f>
        <v>0</v>
      </c>
      <c r="BG238" s="154">
        <f>IF(N238="zákl. přenesená",J238,0)</f>
        <v>0</v>
      </c>
      <c r="BH238" s="154">
        <f>IF(N238="sníž. přenesená",J238,0)</f>
        <v>0</v>
      </c>
      <c r="BI238" s="154">
        <f>IF(N238="nulová",J238,0)</f>
        <v>0</v>
      </c>
      <c r="BJ238" s="18" t="s">
        <v>85</v>
      </c>
      <c r="BK238" s="154">
        <f>ROUND(I238*H238,2)</f>
        <v>0</v>
      </c>
      <c r="BL238" s="18" t="s">
        <v>200</v>
      </c>
      <c r="BM238" s="263" t="s">
        <v>1125</v>
      </c>
    </row>
    <row r="239" s="2" customFormat="1" ht="16.5" customHeight="1">
      <c r="A239" s="41"/>
      <c r="B239" s="42"/>
      <c r="C239" s="252" t="s">
        <v>693</v>
      </c>
      <c r="D239" s="252" t="s">
        <v>195</v>
      </c>
      <c r="E239" s="253" t="s">
        <v>1498</v>
      </c>
      <c r="F239" s="254" t="s">
        <v>1499</v>
      </c>
      <c r="G239" s="255" t="s">
        <v>1038</v>
      </c>
      <c r="H239" s="256">
        <v>1</v>
      </c>
      <c r="I239" s="257"/>
      <c r="J239" s="258">
        <f>ROUND(I239*H239,2)</f>
        <v>0</v>
      </c>
      <c r="K239" s="254" t="s">
        <v>1</v>
      </c>
      <c r="L239" s="44"/>
      <c r="M239" s="259" t="s">
        <v>1</v>
      </c>
      <c r="N239" s="260" t="s">
        <v>43</v>
      </c>
      <c r="O239" s="94"/>
      <c r="P239" s="261">
        <f>O239*H239</f>
        <v>0</v>
      </c>
      <c r="Q239" s="261">
        <v>0</v>
      </c>
      <c r="R239" s="261">
        <f>Q239*H239</f>
        <v>0</v>
      </c>
      <c r="S239" s="261">
        <v>0</v>
      </c>
      <c r="T239" s="262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63" t="s">
        <v>200</v>
      </c>
      <c r="AT239" s="263" t="s">
        <v>195</v>
      </c>
      <c r="AU239" s="263" t="s">
        <v>87</v>
      </c>
      <c r="AY239" s="18" t="s">
        <v>193</v>
      </c>
      <c r="BE239" s="154">
        <f>IF(N239="základní",J239,0)</f>
        <v>0</v>
      </c>
      <c r="BF239" s="154">
        <f>IF(N239="snížená",J239,0)</f>
        <v>0</v>
      </c>
      <c r="BG239" s="154">
        <f>IF(N239="zákl. přenesená",J239,0)</f>
        <v>0</v>
      </c>
      <c r="BH239" s="154">
        <f>IF(N239="sníž. přenesená",J239,0)</f>
        <v>0</v>
      </c>
      <c r="BI239" s="154">
        <f>IF(N239="nulová",J239,0)</f>
        <v>0</v>
      </c>
      <c r="BJ239" s="18" t="s">
        <v>85</v>
      </c>
      <c r="BK239" s="154">
        <f>ROUND(I239*H239,2)</f>
        <v>0</v>
      </c>
      <c r="BL239" s="18" t="s">
        <v>200</v>
      </c>
      <c r="BM239" s="263" t="s">
        <v>1133</v>
      </c>
    </row>
    <row r="240" s="2" customFormat="1">
      <c r="A240" s="41"/>
      <c r="B240" s="42"/>
      <c r="C240" s="43"/>
      <c r="D240" s="266" t="s">
        <v>1500</v>
      </c>
      <c r="E240" s="43"/>
      <c r="F240" s="333" t="s">
        <v>1501</v>
      </c>
      <c r="G240" s="43"/>
      <c r="H240" s="43"/>
      <c r="I240" s="223"/>
      <c r="J240" s="43"/>
      <c r="K240" s="43"/>
      <c r="L240" s="44"/>
      <c r="M240" s="319"/>
      <c r="N240" s="320"/>
      <c r="O240" s="94"/>
      <c r="P240" s="94"/>
      <c r="Q240" s="94"/>
      <c r="R240" s="94"/>
      <c r="S240" s="94"/>
      <c r="T240" s="95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18" t="s">
        <v>1500</v>
      </c>
      <c r="AU240" s="18" t="s">
        <v>87</v>
      </c>
    </row>
    <row r="241" s="12" customFormat="1" ht="22.8" customHeight="1">
      <c r="A241" s="12"/>
      <c r="B241" s="237"/>
      <c r="C241" s="238"/>
      <c r="D241" s="239" t="s">
        <v>77</v>
      </c>
      <c r="E241" s="250" t="s">
        <v>1502</v>
      </c>
      <c r="F241" s="250" t="s">
        <v>1</v>
      </c>
      <c r="G241" s="238"/>
      <c r="H241" s="238"/>
      <c r="I241" s="241"/>
      <c r="J241" s="251">
        <f>BK241</f>
        <v>0</v>
      </c>
      <c r="K241" s="238"/>
      <c r="L241" s="242"/>
      <c r="M241" s="243"/>
      <c r="N241" s="244"/>
      <c r="O241" s="244"/>
      <c r="P241" s="245">
        <f>P242</f>
        <v>0</v>
      </c>
      <c r="Q241" s="244"/>
      <c r="R241" s="245">
        <f>R242</f>
        <v>0</v>
      </c>
      <c r="S241" s="244"/>
      <c r="T241" s="246">
        <f>T242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47" t="s">
        <v>85</v>
      </c>
      <c r="AT241" s="248" t="s">
        <v>77</v>
      </c>
      <c r="AU241" s="248" t="s">
        <v>85</v>
      </c>
      <c r="AY241" s="247" t="s">
        <v>193</v>
      </c>
      <c r="BK241" s="249">
        <f>BK242</f>
        <v>0</v>
      </c>
    </row>
    <row r="242" s="2" customFormat="1" ht="66.75" customHeight="1">
      <c r="A242" s="41"/>
      <c r="B242" s="42"/>
      <c r="C242" s="252" t="s">
        <v>698</v>
      </c>
      <c r="D242" s="252" t="s">
        <v>195</v>
      </c>
      <c r="E242" s="253" t="s">
        <v>1503</v>
      </c>
      <c r="F242" s="254" t="s">
        <v>1504</v>
      </c>
      <c r="G242" s="255" t="s">
        <v>1505</v>
      </c>
      <c r="H242" s="256">
        <v>0</v>
      </c>
      <c r="I242" s="257"/>
      <c r="J242" s="258">
        <f>ROUND(I242*H242,2)</f>
        <v>0</v>
      </c>
      <c r="K242" s="254" t="s">
        <v>1</v>
      </c>
      <c r="L242" s="44"/>
      <c r="M242" s="259" t="s">
        <v>1</v>
      </c>
      <c r="N242" s="260" t="s">
        <v>43</v>
      </c>
      <c r="O242" s="94"/>
      <c r="P242" s="261">
        <f>O242*H242</f>
        <v>0</v>
      </c>
      <c r="Q242" s="261">
        <v>0</v>
      </c>
      <c r="R242" s="261">
        <f>Q242*H242</f>
        <v>0</v>
      </c>
      <c r="S242" s="261">
        <v>0</v>
      </c>
      <c r="T242" s="262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63" t="s">
        <v>200</v>
      </c>
      <c r="AT242" s="263" t="s">
        <v>195</v>
      </c>
      <c r="AU242" s="263" t="s">
        <v>87</v>
      </c>
      <c r="AY242" s="18" t="s">
        <v>193</v>
      </c>
      <c r="BE242" s="154">
        <f>IF(N242="základní",J242,0)</f>
        <v>0</v>
      </c>
      <c r="BF242" s="154">
        <f>IF(N242="snížená",J242,0)</f>
        <v>0</v>
      </c>
      <c r="BG242" s="154">
        <f>IF(N242="zákl. přenesená",J242,0)</f>
        <v>0</v>
      </c>
      <c r="BH242" s="154">
        <f>IF(N242="sníž. přenesená",J242,0)</f>
        <v>0</v>
      </c>
      <c r="BI242" s="154">
        <f>IF(N242="nulová",J242,0)</f>
        <v>0</v>
      </c>
      <c r="BJ242" s="18" t="s">
        <v>85</v>
      </c>
      <c r="BK242" s="154">
        <f>ROUND(I242*H242,2)</f>
        <v>0</v>
      </c>
      <c r="BL242" s="18" t="s">
        <v>200</v>
      </c>
      <c r="BM242" s="263" t="s">
        <v>1141</v>
      </c>
    </row>
    <row r="243" s="2" customFormat="1" ht="49.92" customHeight="1">
      <c r="A243" s="41"/>
      <c r="B243" s="42"/>
      <c r="C243" s="43"/>
      <c r="D243" s="43"/>
      <c r="E243" s="240" t="s">
        <v>1328</v>
      </c>
      <c r="F243" s="240" t="s">
        <v>1329</v>
      </c>
      <c r="G243" s="43"/>
      <c r="H243" s="43"/>
      <c r="I243" s="43"/>
      <c r="J243" s="217">
        <f>BK243</f>
        <v>0</v>
      </c>
      <c r="K243" s="43"/>
      <c r="L243" s="44"/>
      <c r="M243" s="319"/>
      <c r="N243" s="320"/>
      <c r="O243" s="94"/>
      <c r="P243" s="94"/>
      <c r="Q243" s="94"/>
      <c r="R243" s="94"/>
      <c r="S243" s="94"/>
      <c r="T243" s="95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18" t="s">
        <v>77</v>
      </c>
      <c r="AU243" s="18" t="s">
        <v>78</v>
      </c>
      <c r="AY243" s="18" t="s">
        <v>1330</v>
      </c>
      <c r="BK243" s="154">
        <f>SUM(BK244:BK246)</f>
        <v>0</v>
      </c>
    </row>
    <row r="244" s="2" customFormat="1" ht="16.32" customHeight="1">
      <c r="A244" s="41"/>
      <c r="B244" s="42"/>
      <c r="C244" s="321" t="s">
        <v>1</v>
      </c>
      <c r="D244" s="321" t="s">
        <v>195</v>
      </c>
      <c r="E244" s="322" t="s">
        <v>1</v>
      </c>
      <c r="F244" s="323" t="s">
        <v>1</v>
      </c>
      <c r="G244" s="324" t="s">
        <v>1</v>
      </c>
      <c r="H244" s="325"/>
      <c r="I244" s="326"/>
      <c r="J244" s="327">
        <f>BK244</f>
        <v>0</v>
      </c>
      <c r="K244" s="328"/>
      <c r="L244" s="44"/>
      <c r="M244" s="329" t="s">
        <v>1</v>
      </c>
      <c r="N244" s="330" t="s">
        <v>43</v>
      </c>
      <c r="O244" s="94"/>
      <c r="P244" s="94"/>
      <c r="Q244" s="94"/>
      <c r="R244" s="94"/>
      <c r="S244" s="94"/>
      <c r="T244" s="95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18" t="s">
        <v>1330</v>
      </c>
      <c r="AU244" s="18" t="s">
        <v>85</v>
      </c>
      <c r="AY244" s="18" t="s">
        <v>1330</v>
      </c>
      <c r="BE244" s="154">
        <f>IF(N244="základní",J244,0)</f>
        <v>0</v>
      </c>
      <c r="BF244" s="154">
        <f>IF(N244="snížená",J244,0)</f>
        <v>0</v>
      </c>
      <c r="BG244" s="154">
        <f>IF(N244="zákl. přenesená",J244,0)</f>
        <v>0</v>
      </c>
      <c r="BH244" s="154">
        <f>IF(N244="sníž. přenesená",J244,0)</f>
        <v>0</v>
      </c>
      <c r="BI244" s="154">
        <f>IF(N244="nulová",J244,0)</f>
        <v>0</v>
      </c>
      <c r="BJ244" s="18" t="s">
        <v>85</v>
      </c>
      <c r="BK244" s="154">
        <f>I244*H244</f>
        <v>0</v>
      </c>
    </row>
    <row r="245" s="2" customFormat="1" ht="16.32" customHeight="1">
      <c r="A245" s="41"/>
      <c r="B245" s="42"/>
      <c r="C245" s="321" t="s">
        <v>1</v>
      </c>
      <c r="D245" s="321" t="s">
        <v>195</v>
      </c>
      <c r="E245" s="322" t="s">
        <v>1</v>
      </c>
      <c r="F245" s="323" t="s">
        <v>1</v>
      </c>
      <c r="G245" s="324" t="s">
        <v>1</v>
      </c>
      <c r="H245" s="325"/>
      <c r="I245" s="326"/>
      <c r="J245" s="327">
        <f>BK245</f>
        <v>0</v>
      </c>
      <c r="K245" s="328"/>
      <c r="L245" s="44"/>
      <c r="M245" s="329" t="s">
        <v>1</v>
      </c>
      <c r="N245" s="330" t="s">
        <v>43</v>
      </c>
      <c r="O245" s="94"/>
      <c r="P245" s="94"/>
      <c r="Q245" s="94"/>
      <c r="R245" s="94"/>
      <c r="S245" s="94"/>
      <c r="T245" s="95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18" t="s">
        <v>1330</v>
      </c>
      <c r="AU245" s="18" t="s">
        <v>85</v>
      </c>
      <c r="AY245" s="18" t="s">
        <v>1330</v>
      </c>
      <c r="BE245" s="154">
        <f>IF(N245="základní",J245,0)</f>
        <v>0</v>
      </c>
      <c r="BF245" s="154">
        <f>IF(N245="snížená",J245,0)</f>
        <v>0</v>
      </c>
      <c r="BG245" s="154">
        <f>IF(N245="zákl. přenesená",J245,0)</f>
        <v>0</v>
      </c>
      <c r="BH245" s="154">
        <f>IF(N245="sníž. přenesená",J245,0)</f>
        <v>0</v>
      </c>
      <c r="BI245" s="154">
        <f>IF(N245="nulová",J245,0)</f>
        <v>0</v>
      </c>
      <c r="BJ245" s="18" t="s">
        <v>85</v>
      </c>
      <c r="BK245" s="154">
        <f>I245*H245</f>
        <v>0</v>
      </c>
    </row>
    <row r="246" s="2" customFormat="1" ht="16.32" customHeight="1">
      <c r="A246" s="41"/>
      <c r="B246" s="42"/>
      <c r="C246" s="321" t="s">
        <v>1</v>
      </c>
      <c r="D246" s="321" t="s">
        <v>195</v>
      </c>
      <c r="E246" s="322" t="s">
        <v>1</v>
      </c>
      <c r="F246" s="323" t="s">
        <v>1</v>
      </c>
      <c r="G246" s="324" t="s">
        <v>1</v>
      </c>
      <c r="H246" s="325"/>
      <c r="I246" s="326"/>
      <c r="J246" s="327">
        <f>BK246</f>
        <v>0</v>
      </c>
      <c r="K246" s="328"/>
      <c r="L246" s="44"/>
      <c r="M246" s="329" t="s">
        <v>1</v>
      </c>
      <c r="N246" s="330" t="s">
        <v>43</v>
      </c>
      <c r="O246" s="331"/>
      <c r="P246" s="331"/>
      <c r="Q246" s="331"/>
      <c r="R246" s="331"/>
      <c r="S246" s="331"/>
      <c r="T246" s="332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18" t="s">
        <v>1330</v>
      </c>
      <c r="AU246" s="18" t="s">
        <v>85</v>
      </c>
      <c r="AY246" s="18" t="s">
        <v>1330</v>
      </c>
      <c r="BE246" s="154">
        <f>IF(N246="základní",J246,0)</f>
        <v>0</v>
      </c>
      <c r="BF246" s="154">
        <f>IF(N246="snížená",J246,0)</f>
        <v>0</v>
      </c>
      <c r="BG246" s="154">
        <f>IF(N246="zákl. přenesená",J246,0)</f>
        <v>0</v>
      </c>
      <c r="BH246" s="154">
        <f>IF(N246="sníž. přenesená",J246,0)</f>
        <v>0</v>
      </c>
      <c r="BI246" s="154">
        <f>IF(N246="nulová",J246,0)</f>
        <v>0</v>
      </c>
      <c r="BJ246" s="18" t="s">
        <v>85</v>
      </c>
      <c r="BK246" s="154">
        <f>I246*H246</f>
        <v>0</v>
      </c>
    </row>
    <row r="247" s="2" customFormat="1" ht="6.96" customHeight="1">
      <c r="A247" s="41"/>
      <c r="B247" s="69"/>
      <c r="C247" s="70"/>
      <c r="D247" s="70"/>
      <c r="E247" s="70"/>
      <c r="F247" s="70"/>
      <c r="G247" s="70"/>
      <c r="H247" s="70"/>
      <c r="I247" s="70"/>
      <c r="J247" s="70"/>
      <c r="K247" s="70"/>
      <c r="L247" s="44"/>
      <c r="M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</row>
  </sheetData>
  <sheetProtection sheet="1" autoFilter="0" formatColumns="0" formatRows="0" objects="1" scenarios="1" spinCount="100000" saltValue="+SiiuHbgdqZukaCq24cytdgDXppX+NrkxVGwr7whoy375foYgAXpPYngmdfMrDH7Zzw3A3+gn1n0P/ryQnozsw==" hashValue="FZqJ2jdew3jNwE5yc6qara2tbxbjIjtYLrqLDyrF/I7NdRAb7OLS3HBaGpVaifw3RsratRNIkfCAikA8VJpIOA==" algorithmName="SHA-512" password="CC35"/>
  <autoFilter ref="C139:K246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2:F112"/>
    <mergeCell ref="D113:F113"/>
    <mergeCell ref="D114:F114"/>
    <mergeCell ref="D115:F115"/>
    <mergeCell ref="D116:F116"/>
    <mergeCell ref="E128:H128"/>
    <mergeCell ref="E130:H130"/>
    <mergeCell ref="E132:H132"/>
    <mergeCell ref="L2:V2"/>
  </mergeCells>
  <dataValidations count="2">
    <dataValidation type="list" allowBlank="1" showInputMessage="1" showErrorMessage="1" error="Povoleny jsou hodnoty K, M." sqref="D244:D247">
      <formula1>"K, M"</formula1>
    </dataValidation>
    <dataValidation type="list" allowBlank="1" showInputMessage="1" showErrorMessage="1" error="Povoleny jsou hodnoty základní, snížená, zákl. přenesená, sníž. přenesená, nulová." sqref="N244:N247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87</v>
      </c>
    </row>
    <row r="4" s="1" customFormat="1" ht="24.96" customHeight="1">
      <c r="B4" s="21"/>
      <c r="D4" s="164" t="s">
        <v>132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ZŠ a MŠ Ostašov - přístavba učebny</v>
      </c>
      <c r="F7" s="166"/>
      <c r="G7" s="166"/>
      <c r="H7" s="166"/>
      <c r="L7" s="21"/>
    </row>
    <row r="8" s="1" customFormat="1" ht="12" customHeight="1">
      <c r="B8" s="21"/>
      <c r="D8" s="166" t="s">
        <v>133</v>
      </c>
      <c r="L8" s="21"/>
    </row>
    <row r="9" s="2" customFormat="1" ht="16.5" customHeight="1">
      <c r="A9" s="41"/>
      <c r="B9" s="44"/>
      <c r="C9" s="41"/>
      <c r="D9" s="41"/>
      <c r="E9" s="167" t="s">
        <v>134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4"/>
      <c r="C10" s="41"/>
      <c r="D10" s="166" t="s">
        <v>135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4"/>
      <c r="C11" s="41"/>
      <c r="D11" s="41"/>
      <c r="E11" s="168" t="s">
        <v>1506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4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4"/>
      <c r="C13" s="41"/>
      <c r="D13" s="166" t="s">
        <v>18</v>
      </c>
      <c r="E13" s="41"/>
      <c r="F13" s="144" t="s">
        <v>1</v>
      </c>
      <c r="G13" s="41"/>
      <c r="H13" s="41"/>
      <c r="I13" s="166" t="s">
        <v>19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66" t="s">
        <v>20</v>
      </c>
      <c r="E14" s="41"/>
      <c r="F14" s="144" t="s">
        <v>21</v>
      </c>
      <c r="G14" s="41"/>
      <c r="H14" s="41"/>
      <c r="I14" s="166" t="s">
        <v>22</v>
      </c>
      <c r="J14" s="169" t="str">
        <f>'Rekapitulace stavby'!AN8</f>
        <v>5. 6. 2023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4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24</v>
      </c>
      <c r="E16" s="41"/>
      <c r="F16" s="41"/>
      <c r="G16" s="41"/>
      <c r="H16" s="41"/>
      <c r="I16" s="166" t="s">
        <v>25</v>
      </c>
      <c r="J16" s="144" t="s">
        <v>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4"/>
      <c r="C17" s="41"/>
      <c r="D17" s="41"/>
      <c r="E17" s="144" t="s">
        <v>26</v>
      </c>
      <c r="F17" s="41"/>
      <c r="G17" s="41"/>
      <c r="H17" s="41"/>
      <c r="I17" s="166" t="s">
        <v>27</v>
      </c>
      <c r="J17" s="144" t="s">
        <v>1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4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4"/>
      <c r="C19" s="41"/>
      <c r="D19" s="166" t="s">
        <v>28</v>
      </c>
      <c r="E19" s="41"/>
      <c r="F19" s="41"/>
      <c r="G19" s="41"/>
      <c r="H19" s="41"/>
      <c r="I19" s="166" t="s">
        <v>25</v>
      </c>
      <c r="J19" s="34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4"/>
      <c r="C20" s="41"/>
      <c r="D20" s="41"/>
      <c r="E20" s="34" t="str">
        <f>'Rekapitulace stavby'!E14</f>
        <v>Vyplň údaj</v>
      </c>
      <c r="F20" s="144"/>
      <c r="G20" s="144"/>
      <c r="H20" s="144"/>
      <c r="I20" s="166" t="s">
        <v>27</v>
      </c>
      <c r="J20" s="34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4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4"/>
      <c r="C22" s="41"/>
      <c r="D22" s="166" t="s">
        <v>30</v>
      </c>
      <c r="E22" s="41"/>
      <c r="F22" s="41"/>
      <c r="G22" s="41"/>
      <c r="H22" s="41"/>
      <c r="I22" s="166" t="s">
        <v>25</v>
      </c>
      <c r="J22" s="144" t="s">
        <v>1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4"/>
      <c r="C23" s="41"/>
      <c r="D23" s="41"/>
      <c r="E23" s="144" t="s">
        <v>31</v>
      </c>
      <c r="F23" s="41"/>
      <c r="G23" s="41"/>
      <c r="H23" s="41"/>
      <c r="I23" s="166" t="s">
        <v>27</v>
      </c>
      <c r="J23" s="144" t="s">
        <v>1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4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4"/>
      <c r="C25" s="41"/>
      <c r="D25" s="166" t="s">
        <v>33</v>
      </c>
      <c r="E25" s="41"/>
      <c r="F25" s="41"/>
      <c r="G25" s="41"/>
      <c r="H25" s="41"/>
      <c r="I25" s="166" t="s">
        <v>25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4"/>
      <c r="C26" s="41"/>
      <c r="D26" s="41"/>
      <c r="E26" s="144" t="s">
        <v>34</v>
      </c>
      <c r="F26" s="41"/>
      <c r="G26" s="41"/>
      <c r="H26" s="41"/>
      <c r="I26" s="166" t="s">
        <v>27</v>
      </c>
      <c r="J26" s="144" t="s">
        <v>1</v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4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4"/>
      <c r="C28" s="41"/>
      <c r="D28" s="166" t="s">
        <v>35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70"/>
      <c r="B29" s="171"/>
      <c r="C29" s="170"/>
      <c r="D29" s="170"/>
      <c r="E29" s="172" t="s">
        <v>1</v>
      </c>
      <c r="F29" s="172"/>
      <c r="G29" s="172"/>
      <c r="H29" s="172"/>
      <c r="I29" s="170"/>
      <c r="J29" s="170"/>
      <c r="K29" s="170"/>
      <c r="L29" s="173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</row>
    <row r="30" s="2" customFormat="1" ht="6.96" customHeight="1">
      <c r="A30" s="41"/>
      <c r="B30" s="44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4"/>
      <c r="C31" s="41"/>
      <c r="D31" s="174"/>
      <c r="E31" s="174"/>
      <c r="F31" s="174"/>
      <c r="G31" s="174"/>
      <c r="H31" s="174"/>
      <c r="I31" s="174"/>
      <c r="J31" s="174"/>
      <c r="K31" s="174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4"/>
      <c r="C32" s="41"/>
      <c r="D32" s="144" t="s">
        <v>137</v>
      </c>
      <c r="E32" s="41"/>
      <c r="F32" s="41"/>
      <c r="G32" s="41"/>
      <c r="H32" s="41"/>
      <c r="I32" s="41"/>
      <c r="J32" s="175">
        <f>J98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4"/>
      <c r="C33" s="41"/>
      <c r="D33" s="176" t="s">
        <v>126</v>
      </c>
      <c r="E33" s="41"/>
      <c r="F33" s="41"/>
      <c r="G33" s="41"/>
      <c r="H33" s="41"/>
      <c r="I33" s="41"/>
      <c r="J33" s="175">
        <f>J116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4"/>
      <c r="C34" s="41"/>
      <c r="D34" s="177" t="s">
        <v>38</v>
      </c>
      <c r="E34" s="41"/>
      <c r="F34" s="41"/>
      <c r="G34" s="41"/>
      <c r="H34" s="41"/>
      <c r="I34" s="41"/>
      <c r="J34" s="178">
        <f>ROUND(J32 + J33,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4"/>
      <c r="C35" s="41"/>
      <c r="D35" s="174"/>
      <c r="E35" s="174"/>
      <c r="F35" s="174"/>
      <c r="G35" s="174"/>
      <c r="H35" s="174"/>
      <c r="I35" s="174"/>
      <c r="J35" s="174"/>
      <c r="K35" s="174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41"/>
      <c r="F36" s="179" t="s">
        <v>40</v>
      </c>
      <c r="G36" s="41"/>
      <c r="H36" s="41"/>
      <c r="I36" s="179" t="s">
        <v>39</v>
      </c>
      <c r="J36" s="179" t="s">
        <v>41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4"/>
      <c r="C37" s="41"/>
      <c r="D37" s="180" t="s">
        <v>42</v>
      </c>
      <c r="E37" s="166" t="s">
        <v>43</v>
      </c>
      <c r="F37" s="181">
        <f>ROUND((ROUND((SUM(BE116:BE123) + SUM(BE145:BE239)),  2) + SUM(BE241:BE243)), 2)</f>
        <v>0</v>
      </c>
      <c r="G37" s="41"/>
      <c r="H37" s="41"/>
      <c r="I37" s="182">
        <v>0.20999999999999999</v>
      </c>
      <c r="J37" s="181">
        <f>ROUND((ROUND(((SUM(BE116:BE123) + SUM(BE145:BE239))*I37),  2) + (SUM(BE241:BE243)*I37)), 2)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166" t="s">
        <v>44</v>
      </c>
      <c r="F38" s="181">
        <f>ROUND((ROUND((SUM(BF116:BF123) + SUM(BF145:BF239)),  2) + SUM(BF241:BF243)), 2)</f>
        <v>0</v>
      </c>
      <c r="G38" s="41"/>
      <c r="H38" s="41"/>
      <c r="I38" s="182">
        <v>0.14999999999999999</v>
      </c>
      <c r="J38" s="181">
        <f>ROUND((ROUND(((SUM(BF116:BF123) + SUM(BF145:BF239))*I38),  2) + (SUM(BF241:BF243)*I38)), 2)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66" t="s">
        <v>45</v>
      </c>
      <c r="F39" s="181">
        <f>ROUND((ROUND((SUM(BG116:BG123) + SUM(BG145:BG239)),  2) + SUM(BG241:BG243)), 2)</f>
        <v>0</v>
      </c>
      <c r="G39" s="41"/>
      <c r="H39" s="41"/>
      <c r="I39" s="182">
        <v>0.20999999999999999</v>
      </c>
      <c r="J39" s="181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4"/>
      <c r="C40" s="41"/>
      <c r="D40" s="41"/>
      <c r="E40" s="166" t="s">
        <v>46</v>
      </c>
      <c r="F40" s="181">
        <f>ROUND((ROUND((SUM(BH116:BH123) + SUM(BH145:BH239)),  2) + SUM(BH241:BH243)), 2)</f>
        <v>0</v>
      </c>
      <c r="G40" s="41"/>
      <c r="H40" s="41"/>
      <c r="I40" s="182">
        <v>0.14999999999999999</v>
      </c>
      <c r="J40" s="181">
        <f>0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47</v>
      </c>
      <c r="F41" s="181">
        <f>ROUND((ROUND((SUM(BI116:BI123) + SUM(BI145:BI239)),  2) + SUM(BI241:BI243)), 2)</f>
        <v>0</v>
      </c>
      <c r="G41" s="41"/>
      <c r="H41" s="41"/>
      <c r="I41" s="182">
        <v>0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4"/>
      <c r="C43" s="183"/>
      <c r="D43" s="184" t="s">
        <v>48</v>
      </c>
      <c r="E43" s="185"/>
      <c r="F43" s="185"/>
      <c r="G43" s="186" t="s">
        <v>49</v>
      </c>
      <c r="H43" s="187" t="s">
        <v>50</v>
      </c>
      <c r="I43" s="185"/>
      <c r="J43" s="188">
        <f>SUM(J34:J41)</f>
        <v>0</v>
      </c>
      <c r="K43" s="189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51</v>
      </c>
      <c r="E50" s="191"/>
      <c r="F50" s="191"/>
      <c r="G50" s="190" t="s">
        <v>52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53</v>
      </c>
      <c r="E61" s="193"/>
      <c r="F61" s="194" t="s">
        <v>54</v>
      </c>
      <c r="G61" s="192" t="s">
        <v>53</v>
      </c>
      <c r="H61" s="193"/>
      <c r="I61" s="193"/>
      <c r="J61" s="195" t="s">
        <v>54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55</v>
      </c>
      <c r="E65" s="196"/>
      <c r="F65" s="196"/>
      <c r="G65" s="190" t="s">
        <v>56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53</v>
      </c>
      <c r="E76" s="193"/>
      <c r="F76" s="194" t="s">
        <v>54</v>
      </c>
      <c r="G76" s="192" t="s">
        <v>53</v>
      </c>
      <c r="H76" s="193"/>
      <c r="I76" s="193"/>
      <c r="J76" s="195" t="s">
        <v>54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138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ZŠ a MŠ Ostašov - přístavba učebny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133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1"/>
      <c r="B87" s="42"/>
      <c r="C87" s="43"/>
      <c r="D87" s="43"/>
      <c r="E87" s="201" t="s">
        <v>134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3" t="s">
        <v>135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701_03 - ZTI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3" t="s">
        <v>20</v>
      </c>
      <c r="D91" s="43"/>
      <c r="E91" s="43"/>
      <c r="F91" s="28" t="str">
        <f>F14</f>
        <v>Ostašov</v>
      </c>
      <c r="G91" s="43"/>
      <c r="H91" s="43"/>
      <c r="I91" s="33" t="s">
        <v>22</v>
      </c>
      <c r="J91" s="82" t="str">
        <f>IF(J14="","",J14)</f>
        <v>5. 6. 2023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3" t="s">
        <v>24</v>
      </c>
      <c r="D93" s="43"/>
      <c r="E93" s="43"/>
      <c r="F93" s="28" t="str">
        <f>E17</f>
        <v>Statutární město Liberec</v>
      </c>
      <c r="G93" s="43"/>
      <c r="H93" s="43"/>
      <c r="I93" s="33" t="s">
        <v>30</v>
      </c>
      <c r="J93" s="37" t="str">
        <f>E23</f>
        <v>Projektový atelier DAVID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40.05" customHeight="1">
      <c r="A94" s="41"/>
      <c r="B94" s="42"/>
      <c r="C94" s="33" t="s">
        <v>28</v>
      </c>
      <c r="D94" s="43"/>
      <c r="E94" s="43"/>
      <c r="F94" s="28" t="str">
        <f>IF(E20="","",E20)</f>
        <v>Vyplň údaj</v>
      </c>
      <c r="G94" s="43"/>
      <c r="H94" s="43"/>
      <c r="I94" s="33" t="s">
        <v>33</v>
      </c>
      <c r="J94" s="37" t="str">
        <f>E26</f>
        <v>Projektový atelier DAVID - Bc. Zuzana Kosáková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202" t="s">
        <v>139</v>
      </c>
      <c r="D96" s="160"/>
      <c r="E96" s="160"/>
      <c r="F96" s="160"/>
      <c r="G96" s="160"/>
      <c r="H96" s="160"/>
      <c r="I96" s="160"/>
      <c r="J96" s="203" t="s">
        <v>140</v>
      </c>
      <c r="K96" s="160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204" t="s">
        <v>141</v>
      </c>
      <c r="D98" s="43"/>
      <c r="E98" s="43"/>
      <c r="F98" s="43"/>
      <c r="G98" s="43"/>
      <c r="H98" s="43"/>
      <c r="I98" s="43"/>
      <c r="J98" s="113">
        <f>J145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8" t="s">
        <v>142</v>
      </c>
    </row>
    <row r="99" s="9" customFormat="1" ht="24.96" customHeight="1">
      <c r="A99" s="9"/>
      <c r="B99" s="205"/>
      <c r="C99" s="206"/>
      <c r="D99" s="207" t="s">
        <v>143</v>
      </c>
      <c r="E99" s="208"/>
      <c r="F99" s="208"/>
      <c r="G99" s="208"/>
      <c r="H99" s="208"/>
      <c r="I99" s="208"/>
      <c r="J99" s="209">
        <f>J146</f>
        <v>0</v>
      </c>
      <c r="K99" s="206"/>
      <c r="L99" s="21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1"/>
      <c r="C100" s="136"/>
      <c r="D100" s="212" t="s">
        <v>144</v>
      </c>
      <c r="E100" s="213"/>
      <c r="F100" s="213"/>
      <c r="G100" s="213"/>
      <c r="H100" s="213"/>
      <c r="I100" s="213"/>
      <c r="J100" s="214">
        <f>J147</f>
        <v>0</v>
      </c>
      <c r="K100" s="136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1"/>
      <c r="C101" s="136"/>
      <c r="D101" s="212" t="s">
        <v>145</v>
      </c>
      <c r="E101" s="213"/>
      <c r="F101" s="213"/>
      <c r="G101" s="213"/>
      <c r="H101" s="213"/>
      <c r="I101" s="213"/>
      <c r="J101" s="214">
        <f>J175</f>
        <v>0</v>
      </c>
      <c r="K101" s="136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1"/>
      <c r="C102" s="136"/>
      <c r="D102" s="212" t="s">
        <v>1507</v>
      </c>
      <c r="E102" s="213"/>
      <c r="F102" s="213"/>
      <c r="G102" s="213"/>
      <c r="H102" s="213"/>
      <c r="I102" s="213"/>
      <c r="J102" s="214">
        <f>J185</f>
        <v>0</v>
      </c>
      <c r="K102" s="136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1"/>
      <c r="C103" s="136"/>
      <c r="D103" s="212" t="s">
        <v>151</v>
      </c>
      <c r="E103" s="213"/>
      <c r="F103" s="213"/>
      <c r="G103" s="213"/>
      <c r="H103" s="213"/>
      <c r="I103" s="213"/>
      <c r="J103" s="214">
        <f>J192</f>
        <v>0</v>
      </c>
      <c r="K103" s="136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205"/>
      <c r="C104" s="206"/>
      <c r="D104" s="207" t="s">
        <v>152</v>
      </c>
      <c r="E104" s="208"/>
      <c r="F104" s="208"/>
      <c r="G104" s="208"/>
      <c r="H104" s="208"/>
      <c r="I104" s="208"/>
      <c r="J104" s="209">
        <f>J195</f>
        <v>0</v>
      </c>
      <c r="K104" s="206"/>
      <c r="L104" s="21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5"/>
      <c r="C105" s="206"/>
      <c r="D105" s="207" t="s">
        <v>1508</v>
      </c>
      <c r="E105" s="208"/>
      <c r="F105" s="208"/>
      <c r="G105" s="208"/>
      <c r="H105" s="208"/>
      <c r="I105" s="208"/>
      <c r="J105" s="209">
        <f>J196</f>
        <v>0</v>
      </c>
      <c r="K105" s="206"/>
      <c r="L105" s="21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5"/>
      <c r="C106" s="206"/>
      <c r="D106" s="207" t="s">
        <v>1509</v>
      </c>
      <c r="E106" s="208"/>
      <c r="F106" s="208"/>
      <c r="G106" s="208"/>
      <c r="H106" s="208"/>
      <c r="I106" s="208"/>
      <c r="J106" s="209">
        <f>J208</f>
        <v>0</v>
      </c>
      <c r="K106" s="206"/>
      <c r="L106" s="21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5"/>
      <c r="C107" s="206"/>
      <c r="D107" s="207" t="s">
        <v>1510</v>
      </c>
      <c r="E107" s="208"/>
      <c r="F107" s="208"/>
      <c r="G107" s="208"/>
      <c r="H107" s="208"/>
      <c r="I107" s="208"/>
      <c r="J107" s="209">
        <f>J223</f>
        <v>0</v>
      </c>
      <c r="K107" s="206"/>
      <c r="L107" s="21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5"/>
      <c r="C108" s="206"/>
      <c r="D108" s="207" t="s">
        <v>1511</v>
      </c>
      <c r="E108" s="208"/>
      <c r="F108" s="208"/>
      <c r="G108" s="208"/>
      <c r="H108" s="208"/>
      <c r="I108" s="208"/>
      <c r="J108" s="209">
        <f>J231</f>
        <v>0</v>
      </c>
      <c r="K108" s="206"/>
      <c r="L108" s="210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205"/>
      <c r="C109" s="206"/>
      <c r="D109" s="207" t="s">
        <v>1512</v>
      </c>
      <c r="E109" s="208"/>
      <c r="F109" s="208"/>
      <c r="G109" s="208"/>
      <c r="H109" s="208"/>
      <c r="I109" s="208"/>
      <c r="J109" s="209">
        <f>J233</f>
        <v>0</v>
      </c>
      <c r="K109" s="206"/>
      <c r="L109" s="210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211"/>
      <c r="C110" s="136"/>
      <c r="D110" s="212" t="s">
        <v>1513</v>
      </c>
      <c r="E110" s="213"/>
      <c r="F110" s="213"/>
      <c r="G110" s="213"/>
      <c r="H110" s="213"/>
      <c r="I110" s="213"/>
      <c r="J110" s="214">
        <f>J234</f>
        <v>0</v>
      </c>
      <c r="K110" s="136"/>
      <c r="L110" s="21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1"/>
      <c r="C111" s="136"/>
      <c r="D111" s="212" t="s">
        <v>1514</v>
      </c>
      <c r="E111" s="213"/>
      <c r="F111" s="213"/>
      <c r="G111" s="213"/>
      <c r="H111" s="213"/>
      <c r="I111" s="213"/>
      <c r="J111" s="214">
        <f>J236</f>
        <v>0</v>
      </c>
      <c r="K111" s="136"/>
      <c r="L111" s="21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1"/>
      <c r="C112" s="136"/>
      <c r="D112" s="212" t="s">
        <v>1515</v>
      </c>
      <c r="E112" s="213"/>
      <c r="F112" s="213"/>
      <c r="G112" s="213"/>
      <c r="H112" s="213"/>
      <c r="I112" s="213"/>
      <c r="J112" s="214">
        <f>J238</f>
        <v>0</v>
      </c>
      <c r="K112" s="136"/>
      <c r="L112" s="21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1.84" customHeight="1">
      <c r="A113" s="9"/>
      <c r="B113" s="205"/>
      <c r="C113" s="206"/>
      <c r="D113" s="216" t="s">
        <v>168</v>
      </c>
      <c r="E113" s="206"/>
      <c r="F113" s="206"/>
      <c r="G113" s="206"/>
      <c r="H113" s="206"/>
      <c r="I113" s="206"/>
      <c r="J113" s="217">
        <f>J240</f>
        <v>0</v>
      </c>
      <c r="K113" s="206"/>
      <c r="L113" s="210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29.28" customHeight="1">
      <c r="A116" s="41"/>
      <c r="B116" s="42"/>
      <c r="C116" s="204" t="s">
        <v>169</v>
      </c>
      <c r="D116" s="43"/>
      <c r="E116" s="43"/>
      <c r="F116" s="43"/>
      <c r="G116" s="43"/>
      <c r="H116" s="43"/>
      <c r="I116" s="43"/>
      <c r="J116" s="218">
        <f>ROUND(J117 + J118 + J119 + J120 + J121 + J122,2)</f>
        <v>0</v>
      </c>
      <c r="K116" s="43"/>
      <c r="L116" s="66"/>
      <c r="N116" s="219" t="s">
        <v>42</v>
      </c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8" customHeight="1">
      <c r="A117" s="41"/>
      <c r="B117" s="42"/>
      <c r="C117" s="43"/>
      <c r="D117" s="155" t="s">
        <v>170</v>
      </c>
      <c r="E117" s="150"/>
      <c r="F117" s="150"/>
      <c r="G117" s="43"/>
      <c r="H117" s="43"/>
      <c r="I117" s="43"/>
      <c r="J117" s="151">
        <v>0</v>
      </c>
      <c r="K117" s="43"/>
      <c r="L117" s="220"/>
      <c r="M117" s="221"/>
      <c r="N117" s="222" t="s">
        <v>43</v>
      </c>
      <c r="O117" s="221"/>
      <c r="P117" s="221"/>
      <c r="Q117" s="221"/>
      <c r="R117" s="221"/>
      <c r="S117" s="223"/>
      <c r="T117" s="223"/>
      <c r="U117" s="223"/>
      <c r="V117" s="223"/>
      <c r="W117" s="223"/>
      <c r="X117" s="223"/>
      <c r="Y117" s="223"/>
      <c r="Z117" s="223"/>
      <c r="AA117" s="223"/>
      <c r="AB117" s="223"/>
      <c r="AC117" s="223"/>
      <c r="AD117" s="223"/>
      <c r="AE117" s="223"/>
      <c r="AF117" s="221"/>
      <c r="AG117" s="221"/>
      <c r="AH117" s="221"/>
      <c r="AI117" s="221"/>
      <c r="AJ117" s="221"/>
      <c r="AK117" s="221"/>
      <c r="AL117" s="221"/>
      <c r="AM117" s="221"/>
      <c r="AN117" s="221"/>
      <c r="AO117" s="221"/>
      <c r="AP117" s="221"/>
      <c r="AQ117" s="221"/>
      <c r="AR117" s="221"/>
      <c r="AS117" s="221"/>
      <c r="AT117" s="221"/>
      <c r="AU117" s="221"/>
      <c r="AV117" s="221"/>
      <c r="AW117" s="221"/>
      <c r="AX117" s="221"/>
      <c r="AY117" s="224" t="s">
        <v>171</v>
      </c>
      <c r="AZ117" s="221"/>
      <c r="BA117" s="221"/>
      <c r="BB117" s="221"/>
      <c r="BC117" s="221"/>
      <c r="BD117" s="221"/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224" t="s">
        <v>85</v>
      </c>
      <c r="BK117" s="221"/>
      <c r="BL117" s="221"/>
      <c r="BM117" s="221"/>
    </row>
    <row r="118" s="2" customFormat="1" ht="18" customHeight="1">
      <c r="A118" s="41"/>
      <c r="B118" s="42"/>
      <c r="C118" s="43"/>
      <c r="D118" s="155" t="s">
        <v>172</v>
      </c>
      <c r="E118" s="150"/>
      <c r="F118" s="150"/>
      <c r="G118" s="43"/>
      <c r="H118" s="43"/>
      <c r="I118" s="43"/>
      <c r="J118" s="151">
        <v>0</v>
      </c>
      <c r="K118" s="43"/>
      <c r="L118" s="220"/>
      <c r="M118" s="221"/>
      <c r="N118" s="222" t="s">
        <v>43</v>
      </c>
      <c r="O118" s="221"/>
      <c r="P118" s="221"/>
      <c r="Q118" s="221"/>
      <c r="R118" s="221"/>
      <c r="S118" s="223"/>
      <c r="T118" s="223"/>
      <c r="U118" s="223"/>
      <c r="V118" s="223"/>
      <c r="W118" s="223"/>
      <c r="X118" s="223"/>
      <c r="Y118" s="223"/>
      <c r="Z118" s="223"/>
      <c r="AA118" s="223"/>
      <c r="AB118" s="223"/>
      <c r="AC118" s="223"/>
      <c r="AD118" s="223"/>
      <c r="AE118" s="223"/>
      <c r="AF118" s="221"/>
      <c r="AG118" s="221"/>
      <c r="AH118" s="221"/>
      <c r="AI118" s="221"/>
      <c r="AJ118" s="221"/>
      <c r="AK118" s="221"/>
      <c r="AL118" s="221"/>
      <c r="AM118" s="221"/>
      <c r="AN118" s="221"/>
      <c r="AO118" s="221"/>
      <c r="AP118" s="221"/>
      <c r="AQ118" s="221"/>
      <c r="AR118" s="221"/>
      <c r="AS118" s="221"/>
      <c r="AT118" s="221"/>
      <c r="AU118" s="221"/>
      <c r="AV118" s="221"/>
      <c r="AW118" s="221"/>
      <c r="AX118" s="221"/>
      <c r="AY118" s="224" t="s">
        <v>171</v>
      </c>
      <c r="AZ118" s="221"/>
      <c r="BA118" s="221"/>
      <c r="BB118" s="221"/>
      <c r="BC118" s="221"/>
      <c r="BD118" s="221"/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224" t="s">
        <v>85</v>
      </c>
      <c r="BK118" s="221"/>
      <c r="BL118" s="221"/>
      <c r="BM118" s="221"/>
    </row>
    <row r="119" s="2" customFormat="1" ht="18" customHeight="1">
      <c r="A119" s="41"/>
      <c r="B119" s="42"/>
      <c r="C119" s="43"/>
      <c r="D119" s="155" t="s">
        <v>173</v>
      </c>
      <c r="E119" s="150"/>
      <c r="F119" s="150"/>
      <c r="G119" s="43"/>
      <c r="H119" s="43"/>
      <c r="I119" s="43"/>
      <c r="J119" s="151">
        <v>0</v>
      </c>
      <c r="K119" s="43"/>
      <c r="L119" s="220"/>
      <c r="M119" s="221"/>
      <c r="N119" s="222" t="s">
        <v>43</v>
      </c>
      <c r="O119" s="221"/>
      <c r="P119" s="221"/>
      <c r="Q119" s="221"/>
      <c r="R119" s="221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1"/>
      <c r="AG119" s="221"/>
      <c r="AH119" s="221"/>
      <c r="AI119" s="221"/>
      <c r="AJ119" s="221"/>
      <c r="AK119" s="221"/>
      <c r="AL119" s="221"/>
      <c r="AM119" s="221"/>
      <c r="AN119" s="221"/>
      <c r="AO119" s="221"/>
      <c r="AP119" s="221"/>
      <c r="AQ119" s="221"/>
      <c r="AR119" s="221"/>
      <c r="AS119" s="221"/>
      <c r="AT119" s="221"/>
      <c r="AU119" s="221"/>
      <c r="AV119" s="221"/>
      <c r="AW119" s="221"/>
      <c r="AX119" s="221"/>
      <c r="AY119" s="224" t="s">
        <v>171</v>
      </c>
      <c r="AZ119" s="221"/>
      <c r="BA119" s="221"/>
      <c r="BB119" s="221"/>
      <c r="BC119" s="221"/>
      <c r="BD119" s="221"/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224" t="s">
        <v>85</v>
      </c>
      <c r="BK119" s="221"/>
      <c r="BL119" s="221"/>
      <c r="BM119" s="221"/>
    </row>
    <row r="120" s="2" customFormat="1" ht="18" customHeight="1">
      <c r="A120" s="41"/>
      <c r="B120" s="42"/>
      <c r="C120" s="43"/>
      <c r="D120" s="155" t="s">
        <v>174</v>
      </c>
      <c r="E120" s="150"/>
      <c r="F120" s="150"/>
      <c r="G120" s="43"/>
      <c r="H120" s="43"/>
      <c r="I120" s="43"/>
      <c r="J120" s="151">
        <v>0</v>
      </c>
      <c r="K120" s="43"/>
      <c r="L120" s="220"/>
      <c r="M120" s="221"/>
      <c r="N120" s="222" t="s">
        <v>43</v>
      </c>
      <c r="O120" s="221"/>
      <c r="P120" s="221"/>
      <c r="Q120" s="221"/>
      <c r="R120" s="221"/>
      <c r="S120" s="223"/>
      <c r="T120" s="223"/>
      <c r="U120" s="223"/>
      <c r="V120" s="223"/>
      <c r="W120" s="223"/>
      <c r="X120" s="223"/>
      <c r="Y120" s="223"/>
      <c r="Z120" s="223"/>
      <c r="AA120" s="223"/>
      <c r="AB120" s="223"/>
      <c r="AC120" s="223"/>
      <c r="AD120" s="223"/>
      <c r="AE120" s="223"/>
      <c r="AF120" s="221"/>
      <c r="AG120" s="221"/>
      <c r="AH120" s="221"/>
      <c r="AI120" s="221"/>
      <c r="AJ120" s="221"/>
      <c r="AK120" s="221"/>
      <c r="AL120" s="221"/>
      <c r="AM120" s="221"/>
      <c r="AN120" s="221"/>
      <c r="AO120" s="221"/>
      <c r="AP120" s="221"/>
      <c r="AQ120" s="221"/>
      <c r="AR120" s="221"/>
      <c r="AS120" s="221"/>
      <c r="AT120" s="221"/>
      <c r="AU120" s="221"/>
      <c r="AV120" s="221"/>
      <c r="AW120" s="221"/>
      <c r="AX120" s="221"/>
      <c r="AY120" s="224" t="s">
        <v>171</v>
      </c>
      <c r="AZ120" s="221"/>
      <c r="BA120" s="221"/>
      <c r="BB120" s="221"/>
      <c r="BC120" s="221"/>
      <c r="BD120" s="221"/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224" t="s">
        <v>85</v>
      </c>
      <c r="BK120" s="221"/>
      <c r="BL120" s="221"/>
      <c r="BM120" s="221"/>
    </row>
    <row r="121" s="2" customFormat="1" ht="18" customHeight="1">
      <c r="A121" s="41"/>
      <c r="B121" s="42"/>
      <c r="C121" s="43"/>
      <c r="D121" s="155" t="s">
        <v>175</v>
      </c>
      <c r="E121" s="150"/>
      <c r="F121" s="150"/>
      <c r="G121" s="43"/>
      <c r="H121" s="43"/>
      <c r="I121" s="43"/>
      <c r="J121" s="151">
        <v>0</v>
      </c>
      <c r="K121" s="43"/>
      <c r="L121" s="220"/>
      <c r="M121" s="221"/>
      <c r="N121" s="222" t="s">
        <v>43</v>
      </c>
      <c r="O121" s="221"/>
      <c r="P121" s="221"/>
      <c r="Q121" s="221"/>
      <c r="R121" s="221"/>
      <c r="S121" s="223"/>
      <c r="T121" s="223"/>
      <c r="U121" s="223"/>
      <c r="V121" s="223"/>
      <c r="W121" s="223"/>
      <c r="X121" s="223"/>
      <c r="Y121" s="223"/>
      <c r="Z121" s="223"/>
      <c r="AA121" s="223"/>
      <c r="AB121" s="223"/>
      <c r="AC121" s="223"/>
      <c r="AD121" s="223"/>
      <c r="AE121" s="223"/>
      <c r="AF121" s="221"/>
      <c r="AG121" s="221"/>
      <c r="AH121" s="221"/>
      <c r="AI121" s="221"/>
      <c r="AJ121" s="221"/>
      <c r="AK121" s="221"/>
      <c r="AL121" s="221"/>
      <c r="AM121" s="221"/>
      <c r="AN121" s="221"/>
      <c r="AO121" s="221"/>
      <c r="AP121" s="221"/>
      <c r="AQ121" s="221"/>
      <c r="AR121" s="221"/>
      <c r="AS121" s="221"/>
      <c r="AT121" s="221"/>
      <c r="AU121" s="221"/>
      <c r="AV121" s="221"/>
      <c r="AW121" s="221"/>
      <c r="AX121" s="221"/>
      <c r="AY121" s="224" t="s">
        <v>171</v>
      </c>
      <c r="AZ121" s="221"/>
      <c r="BA121" s="221"/>
      <c r="BB121" s="221"/>
      <c r="BC121" s="221"/>
      <c r="BD121" s="221"/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224" t="s">
        <v>85</v>
      </c>
      <c r="BK121" s="221"/>
      <c r="BL121" s="221"/>
      <c r="BM121" s="221"/>
    </row>
    <row r="122" s="2" customFormat="1" ht="18" customHeight="1">
      <c r="A122" s="41"/>
      <c r="B122" s="42"/>
      <c r="C122" s="43"/>
      <c r="D122" s="150" t="s">
        <v>176</v>
      </c>
      <c r="E122" s="43"/>
      <c r="F122" s="43"/>
      <c r="G122" s="43"/>
      <c r="H122" s="43"/>
      <c r="I122" s="43"/>
      <c r="J122" s="151">
        <f>ROUND(J32*T122,2)</f>
        <v>0</v>
      </c>
      <c r="K122" s="43"/>
      <c r="L122" s="220"/>
      <c r="M122" s="221"/>
      <c r="N122" s="222" t="s">
        <v>43</v>
      </c>
      <c r="O122" s="221"/>
      <c r="P122" s="221"/>
      <c r="Q122" s="221"/>
      <c r="R122" s="221"/>
      <c r="S122" s="223"/>
      <c r="T122" s="223"/>
      <c r="U122" s="223"/>
      <c r="V122" s="223"/>
      <c r="W122" s="223"/>
      <c r="X122" s="223"/>
      <c r="Y122" s="223"/>
      <c r="Z122" s="223"/>
      <c r="AA122" s="223"/>
      <c r="AB122" s="223"/>
      <c r="AC122" s="223"/>
      <c r="AD122" s="223"/>
      <c r="AE122" s="223"/>
      <c r="AF122" s="221"/>
      <c r="AG122" s="221"/>
      <c r="AH122" s="221"/>
      <c r="AI122" s="221"/>
      <c r="AJ122" s="221"/>
      <c r="AK122" s="221"/>
      <c r="AL122" s="221"/>
      <c r="AM122" s="221"/>
      <c r="AN122" s="221"/>
      <c r="AO122" s="221"/>
      <c r="AP122" s="221"/>
      <c r="AQ122" s="221"/>
      <c r="AR122" s="221"/>
      <c r="AS122" s="221"/>
      <c r="AT122" s="221"/>
      <c r="AU122" s="221"/>
      <c r="AV122" s="221"/>
      <c r="AW122" s="221"/>
      <c r="AX122" s="221"/>
      <c r="AY122" s="224" t="s">
        <v>177</v>
      </c>
      <c r="AZ122" s="221"/>
      <c r="BA122" s="221"/>
      <c r="BB122" s="221"/>
      <c r="BC122" s="221"/>
      <c r="BD122" s="221"/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224" t="s">
        <v>85</v>
      </c>
      <c r="BK122" s="221"/>
      <c r="BL122" s="221"/>
      <c r="BM122" s="221"/>
    </row>
    <row r="123" s="2" customForma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29.28" customHeight="1">
      <c r="A124" s="41"/>
      <c r="B124" s="42"/>
      <c r="C124" s="159" t="s">
        <v>131</v>
      </c>
      <c r="D124" s="160"/>
      <c r="E124" s="160"/>
      <c r="F124" s="160"/>
      <c r="G124" s="160"/>
      <c r="H124" s="160"/>
      <c r="I124" s="160"/>
      <c r="J124" s="161">
        <f>ROUND(J98+J116,2)</f>
        <v>0</v>
      </c>
      <c r="K124" s="160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6.96" customHeight="1">
      <c r="A125" s="41"/>
      <c r="B125" s="69"/>
      <c r="C125" s="70"/>
      <c r="D125" s="70"/>
      <c r="E125" s="70"/>
      <c r="F125" s="70"/>
      <c r="G125" s="70"/>
      <c r="H125" s="70"/>
      <c r="I125" s="70"/>
      <c r="J125" s="70"/>
      <c r="K125" s="70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9" s="2" customFormat="1" ht="6.96" customHeight="1">
      <c r="A129" s="41"/>
      <c r="B129" s="71"/>
      <c r="C129" s="72"/>
      <c r="D129" s="72"/>
      <c r="E129" s="72"/>
      <c r="F129" s="72"/>
      <c r="G129" s="72"/>
      <c r="H129" s="72"/>
      <c r="I129" s="72"/>
      <c r="J129" s="72"/>
      <c r="K129" s="72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24.96" customHeight="1">
      <c r="A130" s="41"/>
      <c r="B130" s="42"/>
      <c r="C130" s="24" t="s">
        <v>178</v>
      </c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6.96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2" customHeight="1">
      <c r="A132" s="41"/>
      <c r="B132" s="42"/>
      <c r="C132" s="33" t="s">
        <v>16</v>
      </c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6.5" customHeight="1">
      <c r="A133" s="41"/>
      <c r="B133" s="42"/>
      <c r="C133" s="43"/>
      <c r="D133" s="43"/>
      <c r="E133" s="201" t="str">
        <f>E7</f>
        <v>ZŠ a MŠ Ostašov - přístavba učebny</v>
      </c>
      <c r="F133" s="33"/>
      <c r="G133" s="33"/>
      <c r="H133" s="3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1" customFormat="1" ht="12" customHeight="1">
      <c r="B134" s="22"/>
      <c r="C134" s="33" t="s">
        <v>133</v>
      </c>
      <c r="D134" s="23"/>
      <c r="E134" s="23"/>
      <c r="F134" s="23"/>
      <c r="G134" s="23"/>
      <c r="H134" s="23"/>
      <c r="I134" s="23"/>
      <c r="J134" s="23"/>
      <c r="K134" s="23"/>
      <c r="L134" s="21"/>
    </row>
    <row r="135" s="2" customFormat="1" ht="16.5" customHeight="1">
      <c r="A135" s="41"/>
      <c r="B135" s="42"/>
      <c r="C135" s="43"/>
      <c r="D135" s="43"/>
      <c r="E135" s="201" t="s">
        <v>134</v>
      </c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2" customHeight="1">
      <c r="A136" s="41"/>
      <c r="B136" s="42"/>
      <c r="C136" s="33" t="s">
        <v>135</v>
      </c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6.5" customHeight="1">
      <c r="A137" s="41"/>
      <c r="B137" s="42"/>
      <c r="C137" s="43"/>
      <c r="D137" s="43"/>
      <c r="E137" s="79" t="str">
        <f>E11</f>
        <v>SO 701_03 - ZTI</v>
      </c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6.96" customHeight="1">
      <c r="A138" s="41"/>
      <c r="B138" s="42"/>
      <c r="C138" s="43"/>
      <c r="D138" s="43"/>
      <c r="E138" s="43"/>
      <c r="F138" s="43"/>
      <c r="G138" s="43"/>
      <c r="H138" s="43"/>
      <c r="I138" s="43"/>
      <c r="J138" s="43"/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12" customHeight="1">
      <c r="A139" s="41"/>
      <c r="B139" s="42"/>
      <c r="C139" s="33" t="s">
        <v>20</v>
      </c>
      <c r="D139" s="43"/>
      <c r="E139" s="43"/>
      <c r="F139" s="28" t="str">
        <f>F14</f>
        <v>Ostašov</v>
      </c>
      <c r="G139" s="43"/>
      <c r="H139" s="43"/>
      <c r="I139" s="33" t="s">
        <v>22</v>
      </c>
      <c r="J139" s="82" t="str">
        <f>IF(J14="","",J14)</f>
        <v>5. 6. 2023</v>
      </c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6.96" customHeight="1">
      <c r="A140" s="41"/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25.65" customHeight="1">
      <c r="A141" s="41"/>
      <c r="B141" s="42"/>
      <c r="C141" s="33" t="s">
        <v>24</v>
      </c>
      <c r="D141" s="43"/>
      <c r="E141" s="43"/>
      <c r="F141" s="28" t="str">
        <f>E17</f>
        <v>Statutární město Liberec</v>
      </c>
      <c r="G141" s="43"/>
      <c r="H141" s="43"/>
      <c r="I141" s="33" t="s">
        <v>30</v>
      </c>
      <c r="J141" s="37" t="str">
        <f>E23</f>
        <v>Projektový atelier DAVID</v>
      </c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40.05" customHeight="1">
      <c r="A142" s="41"/>
      <c r="B142" s="42"/>
      <c r="C142" s="33" t="s">
        <v>28</v>
      </c>
      <c r="D142" s="43"/>
      <c r="E142" s="43"/>
      <c r="F142" s="28" t="str">
        <f>IF(E20="","",E20)</f>
        <v>Vyplň údaj</v>
      </c>
      <c r="G142" s="43"/>
      <c r="H142" s="43"/>
      <c r="I142" s="33" t="s">
        <v>33</v>
      </c>
      <c r="J142" s="37" t="str">
        <f>E26</f>
        <v>Projektový atelier DAVID - Bc. Zuzana Kosáková</v>
      </c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10.32" customHeight="1">
      <c r="A143" s="41"/>
      <c r="B143" s="42"/>
      <c r="C143" s="43"/>
      <c r="D143" s="43"/>
      <c r="E143" s="43"/>
      <c r="F143" s="43"/>
      <c r="G143" s="43"/>
      <c r="H143" s="43"/>
      <c r="I143" s="43"/>
      <c r="J143" s="43"/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11" customFormat="1" ht="29.28" customHeight="1">
      <c r="A144" s="226"/>
      <c r="B144" s="227"/>
      <c r="C144" s="228" t="s">
        <v>179</v>
      </c>
      <c r="D144" s="229" t="s">
        <v>63</v>
      </c>
      <c r="E144" s="229" t="s">
        <v>59</v>
      </c>
      <c r="F144" s="229" t="s">
        <v>60</v>
      </c>
      <c r="G144" s="229" t="s">
        <v>180</v>
      </c>
      <c r="H144" s="229" t="s">
        <v>181</v>
      </c>
      <c r="I144" s="229" t="s">
        <v>182</v>
      </c>
      <c r="J144" s="229" t="s">
        <v>140</v>
      </c>
      <c r="K144" s="230" t="s">
        <v>183</v>
      </c>
      <c r="L144" s="231"/>
      <c r="M144" s="103" t="s">
        <v>1</v>
      </c>
      <c r="N144" s="104" t="s">
        <v>42</v>
      </c>
      <c r="O144" s="104" t="s">
        <v>184</v>
      </c>
      <c r="P144" s="104" t="s">
        <v>185</v>
      </c>
      <c r="Q144" s="104" t="s">
        <v>186</v>
      </c>
      <c r="R144" s="104" t="s">
        <v>187</v>
      </c>
      <c r="S144" s="104" t="s">
        <v>188</v>
      </c>
      <c r="T144" s="105" t="s">
        <v>189</v>
      </c>
      <c r="U144" s="226"/>
      <c r="V144" s="226"/>
      <c r="W144" s="226"/>
      <c r="X144" s="226"/>
      <c r="Y144" s="226"/>
      <c r="Z144" s="226"/>
      <c r="AA144" s="226"/>
      <c r="AB144" s="226"/>
      <c r="AC144" s="226"/>
      <c r="AD144" s="226"/>
      <c r="AE144" s="226"/>
    </row>
    <row r="145" s="2" customFormat="1" ht="22.8" customHeight="1">
      <c r="A145" s="41"/>
      <c r="B145" s="42"/>
      <c r="C145" s="110" t="s">
        <v>190</v>
      </c>
      <c r="D145" s="43"/>
      <c r="E145" s="43"/>
      <c r="F145" s="43"/>
      <c r="G145" s="43"/>
      <c r="H145" s="43"/>
      <c r="I145" s="43"/>
      <c r="J145" s="232">
        <f>BK145</f>
        <v>0</v>
      </c>
      <c r="K145" s="43"/>
      <c r="L145" s="44"/>
      <c r="M145" s="106"/>
      <c r="N145" s="233"/>
      <c r="O145" s="107"/>
      <c r="P145" s="234">
        <f>P146+P195+P196+P208+P223+P231+P233+P240</f>
        <v>0</v>
      </c>
      <c r="Q145" s="107"/>
      <c r="R145" s="234">
        <f>R146+R195+R196+R208+R223+R231+R233+R240</f>
        <v>7.4765732000000007</v>
      </c>
      <c r="S145" s="107"/>
      <c r="T145" s="235">
        <f>T146+T195+T196+T208+T223+T231+T233+T240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8" t="s">
        <v>77</v>
      </c>
      <c r="AU145" s="18" t="s">
        <v>142</v>
      </c>
      <c r="BK145" s="236">
        <f>BK146+BK195+BK196+BK208+BK223+BK231+BK233+BK240</f>
        <v>0</v>
      </c>
    </row>
    <row r="146" s="12" customFormat="1" ht="25.92" customHeight="1">
      <c r="A146" s="12"/>
      <c r="B146" s="237"/>
      <c r="C146" s="238"/>
      <c r="D146" s="239" t="s">
        <v>77</v>
      </c>
      <c r="E146" s="240" t="s">
        <v>191</v>
      </c>
      <c r="F146" s="240" t="s">
        <v>192</v>
      </c>
      <c r="G146" s="238"/>
      <c r="H146" s="238"/>
      <c r="I146" s="241"/>
      <c r="J146" s="217">
        <f>BK146</f>
        <v>0</v>
      </c>
      <c r="K146" s="238"/>
      <c r="L146" s="242"/>
      <c r="M146" s="243"/>
      <c r="N146" s="244"/>
      <c r="O146" s="244"/>
      <c r="P146" s="245">
        <f>P147+P175+P185+P192</f>
        <v>0</v>
      </c>
      <c r="Q146" s="244"/>
      <c r="R146" s="245">
        <f>R147+R175+R185+R192</f>
        <v>6.7111052000000004</v>
      </c>
      <c r="S146" s="244"/>
      <c r="T146" s="246">
        <f>T147+T175+T185+T192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7" t="s">
        <v>85</v>
      </c>
      <c r="AT146" s="248" t="s">
        <v>77</v>
      </c>
      <c r="AU146" s="248" t="s">
        <v>78</v>
      </c>
      <c r="AY146" s="247" t="s">
        <v>193</v>
      </c>
      <c r="BK146" s="249">
        <f>BK147+BK175+BK185+BK192</f>
        <v>0</v>
      </c>
    </row>
    <row r="147" s="12" customFormat="1" ht="22.8" customHeight="1">
      <c r="A147" s="12"/>
      <c r="B147" s="237"/>
      <c r="C147" s="238"/>
      <c r="D147" s="239" t="s">
        <v>77</v>
      </c>
      <c r="E147" s="250" t="s">
        <v>85</v>
      </c>
      <c r="F147" s="250" t="s">
        <v>194</v>
      </c>
      <c r="G147" s="238"/>
      <c r="H147" s="238"/>
      <c r="I147" s="241"/>
      <c r="J147" s="251">
        <f>BK147</f>
        <v>0</v>
      </c>
      <c r="K147" s="238"/>
      <c r="L147" s="242"/>
      <c r="M147" s="243"/>
      <c r="N147" s="244"/>
      <c r="O147" s="244"/>
      <c r="P147" s="245">
        <f>SUM(P148:P174)</f>
        <v>0</v>
      </c>
      <c r="Q147" s="244"/>
      <c r="R147" s="245">
        <f>SUM(R148:R174)</f>
        <v>6.4000000000000004</v>
      </c>
      <c r="S147" s="244"/>
      <c r="T147" s="246">
        <f>SUM(T148:T174)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47" t="s">
        <v>85</v>
      </c>
      <c r="AT147" s="248" t="s">
        <v>77</v>
      </c>
      <c r="AU147" s="248" t="s">
        <v>85</v>
      </c>
      <c r="AY147" s="247" t="s">
        <v>193</v>
      </c>
      <c r="BK147" s="249">
        <f>SUM(BK148:BK174)</f>
        <v>0</v>
      </c>
    </row>
    <row r="148" s="2" customFormat="1" ht="44.25" customHeight="1">
      <c r="A148" s="41"/>
      <c r="B148" s="42"/>
      <c r="C148" s="252" t="s">
        <v>85</v>
      </c>
      <c r="D148" s="252" t="s">
        <v>195</v>
      </c>
      <c r="E148" s="253" t="s">
        <v>221</v>
      </c>
      <c r="F148" s="254" t="s">
        <v>1516</v>
      </c>
      <c r="G148" s="255" t="s">
        <v>223</v>
      </c>
      <c r="H148" s="256">
        <v>12.5</v>
      </c>
      <c r="I148" s="257"/>
      <c r="J148" s="258">
        <f>ROUND(I148*H148,2)</f>
        <v>0</v>
      </c>
      <c r="K148" s="254" t="s">
        <v>1</v>
      </c>
      <c r="L148" s="44"/>
      <c r="M148" s="259" t="s">
        <v>1</v>
      </c>
      <c r="N148" s="260" t="s">
        <v>43</v>
      </c>
      <c r="O148" s="94"/>
      <c r="P148" s="261">
        <f>O148*H148</f>
        <v>0</v>
      </c>
      <c r="Q148" s="261">
        <v>0</v>
      </c>
      <c r="R148" s="261">
        <f>Q148*H148</f>
        <v>0</v>
      </c>
      <c r="S148" s="261">
        <v>0</v>
      </c>
      <c r="T148" s="262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3" t="s">
        <v>200</v>
      </c>
      <c r="AT148" s="263" t="s">
        <v>195</v>
      </c>
      <c r="AU148" s="263" t="s">
        <v>87</v>
      </c>
      <c r="AY148" s="18" t="s">
        <v>193</v>
      </c>
      <c r="BE148" s="154">
        <f>IF(N148="základní",J148,0)</f>
        <v>0</v>
      </c>
      <c r="BF148" s="154">
        <f>IF(N148="snížená",J148,0)</f>
        <v>0</v>
      </c>
      <c r="BG148" s="154">
        <f>IF(N148="zákl. přenesená",J148,0)</f>
        <v>0</v>
      </c>
      <c r="BH148" s="154">
        <f>IF(N148="sníž. přenesená",J148,0)</f>
        <v>0</v>
      </c>
      <c r="BI148" s="154">
        <f>IF(N148="nulová",J148,0)</f>
        <v>0</v>
      </c>
      <c r="BJ148" s="18" t="s">
        <v>85</v>
      </c>
      <c r="BK148" s="154">
        <f>ROUND(I148*H148,2)</f>
        <v>0</v>
      </c>
      <c r="BL148" s="18" t="s">
        <v>200</v>
      </c>
      <c r="BM148" s="263" t="s">
        <v>87</v>
      </c>
    </row>
    <row r="149" s="14" customFormat="1">
      <c r="A149" s="14"/>
      <c r="B149" s="275"/>
      <c r="C149" s="276"/>
      <c r="D149" s="266" t="s">
        <v>202</v>
      </c>
      <c r="E149" s="277" t="s">
        <v>1</v>
      </c>
      <c r="F149" s="278" t="s">
        <v>1517</v>
      </c>
      <c r="G149" s="276"/>
      <c r="H149" s="279">
        <v>7.5</v>
      </c>
      <c r="I149" s="280"/>
      <c r="J149" s="276"/>
      <c r="K149" s="276"/>
      <c r="L149" s="281"/>
      <c r="M149" s="282"/>
      <c r="N149" s="283"/>
      <c r="O149" s="283"/>
      <c r="P149" s="283"/>
      <c r="Q149" s="283"/>
      <c r="R149" s="283"/>
      <c r="S149" s="283"/>
      <c r="T149" s="28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5" t="s">
        <v>202</v>
      </c>
      <c r="AU149" s="285" t="s">
        <v>87</v>
      </c>
      <c r="AV149" s="14" t="s">
        <v>87</v>
      </c>
      <c r="AW149" s="14" t="s">
        <v>32</v>
      </c>
      <c r="AX149" s="14" t="s">
        <v>78</v>
      </c>
      <c r="AY149" s="285" t="s">
        <v>193</v>
      </c>
    </row>
    <row r="150" s="14" customFormat="1">
      <c r="A150" s="14"/>
      <c r="B150" s="275"/>
      <c r="C150" s="276"/>
      <c r="D150" s="266" t="s">
        <v>202</v>
      </c>
      <c r="E150" s="277" t="s">
        <v>1</v>
      </c>
      <c r="F150" s="278" t="s">
        <v>1518</v>
      </c>
      <c r="G150" s="276"/>
      <c r="H150" s="279">
        <v>5</v>
      </c>
      <c r="I150" s="280"/>
      <c r="J150" s="276"/>
      <c r="K150" s="276"/>
      <c r="L150" s="281"/>
      <c r="M150" s="282"/>
      <c r="N150" s="283"/>
      <c r="O150" s="283"/>
      <c r="P150" s="283"/>
      <c r="Q150" s="283"/>
      <c r="R150" s="283"/>
      <c r="S150" s="283"/>
      <c r="T150" s="28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5" t="s">
        <v>202</v>
      </c>
      <c r="AU150" s="285" t="s">
        <v>87</v>
      </c>
      <c r="AV150" s="14" t="s">
        <v>87</v>
      </c>
      <c r="AW150" s="14" t="s">
        <v>32</v>
      </c>
      <c r="AX150" s="14" t="s">
        <v>78</v>
      </c>
      <c r="AY150" s="285" t="s">
        <v>193</v>
      </c>
    </row>
    <row r="151" s="15" customFormat="1">
      <c r="A151" s="15"/>
      <c r="B151" s="286"/>
      <c r="C151" s="287"/>
      <c r="D151" s="266" t="s">
        <v>202</v>
      </c>
      <c r="E151" s="288" t="s">
        <v>1</v>
      </c>
      <c r="F151" s="289" t="s">
        <v>214</v>
      </c>
      <c r="G151" s="287"/>
      <c r="H151" s="290">
        <v>12.5</v>
      </c>
      <c r="I151" s="291"/>
      <c r="J151" s="287"/>
      <c r="K151" s="287"/>
      <c r="L151" s="292"/>
      <c r="M151" s="293"/>
      <c r="N151" s="294"/>
      <c r="O151" s="294"/>
      <c r="P151" s="294"/>
      <c r="Q151" s="294"/>
      <c r="R151" s="294"/>
      <c r="S151" s="294"/>
      <c r="T151" s="29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96" t="s">
        <v>202</v>
      </c>
      <c r="AU151" s="296" t="s">
        <v>87</v>
      </c>
      <c r="AV151" s="15" t="s">
        <v>200</v>
      </c>
      <c r="AW151" s="15" t="s">
        <v>32</v>
      </c>
      <c r="AX151" s="15" t="s">
        <v>85</v>
      </c>
      <c r="AY151" s="296" t="s">
        <v>193</v>
      </c>
    </row>
    <row r="152" s="2" customFormat="1" ht="44.25" customHeight="1">
      <c r="A152" s="41"/>
      <c r="B152" s="42"/>
      <c r="C152" s="252" t="s">
        <v>87</v>
      </c>
      <c r="D152" s="252" t="s">
        <v>195</v>
      </c>
      <c r="E152" s="253" t="s">
        <v>1519</v>
      </c>
      <c r="F152" s="254" t="s">
        <v>1520</v>
      </c>
      <c r="G152" s="255" t="s">
        <v>223</v>
      </c>
      <c r="H152" s="256">
        <v>2.5</v>
      </c>
      <c r="I152" s="257"/>
      <c r="J152" s="258">
        <f>ROUND(I152*H152,2)</f>
        <v>0</v>
      </c>
      <c r="K152" s="254" t="s">
        <v>1</v>
      </c>
      <c r="L152" s="44"/>
      <c r="M152" s="259" t="s">
        <v>1</v>
      </c>
      <c r="N152" s="260" t="s">
        <v>43</v>
      </c>
      <c r="O152" s="94"/>
      <c r="P152" s="261">
        <f>O152*H152</f>
        <v>0</v>
      </c>
      <c r="Q152" s="261">
        <v>0</v>
      </c>
      <c r="R152" s="261">
        <f>Q152*H152</f>
        <v>0</v>
      </c>
      <c r="S152" s="261">
        <v>0</v>
      </c>
      <c r="T152" s="262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3" t="s">
        <v>200</v>
      </c>
      <c r="AT152" s="263" t="s">
        <v>195</v>
      </c>
      <c r="AU152" s="263" t="s">
        <v>87</v>
      </c>
      <c r="AY152" s="18" t="s">
        <v>193</v>
      </c>
      <c r="BE152" s="154">
        <f>IF(N152="základní",J152,0)</f>
        <v>0</v>
      </c>
      <c r="BF152" s="154">
        <f>IF(N152="snížená",J152,0)</f>
        <v>0</v>
      </c>
      <c r="BG152" s="154">
        <f>IF(N152="zákl. přenesená",J152,0)</f>
        <v>0</v>
      </c>
      <c r="BH152" s="154">
        <f>IF(N152="sníž. přenesená",J152,0)</f>
        <v>0</v>
      </c>
      <c r="BI152" s="154">
        <f>IF(N152="nulová",J152,0)</f>
        <v>0</v>
      </c>
      <c r="BJ152" s="18" t="s">
        <v>85</v>
      </c>
      <c r="BK152" s="154">
        <f>ROUND(I152*H152,2)</f>
        <v>0</v>
      </c>
      <c r="BL152" s="18" t="s">
        <v>200</v>
      </c>
      <c r="BM152" s="263" t="s">
        <v>200</v>
      </c>
    </row>
    <row r="153" s="14" customFormat="1">
      <c r="A153" s="14"/>
      <c r="B153" s="275"/>
      <c r="C153" s="276"/>
      <c r="D153" s="266" t="s">
        <v>202</v>
      </c>
      <c r="E153" s="277" t="s">
        <v>1</v>
      </c>
      <c r="F153" s="278" t="s">
        <v>1521</v>
      </c>
      <c r="G153" s="276"/>
      <c r="H153" s="279">
        <v>2.5</v>
      </c>
      <c r="I153" s="280"/>
      <c r="J153" s="276"/>
      <c r="K153" s="276"/>
      <c r="L153" s="281"/>
      <c r="M153" s="282"/>
      <c r="N153" s="283"/>
      <c r="O153" s="283"/>
      <c r="P153" s="283"/>
      <c r="Q153" s="283"/>
      <c r="R153" s="283"/>
      <c r="S153" s="283"/>
      <c r="T153" s="28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5" t="s">
        <v>202</v>
      </c>
      <c r="AU153" s="285" t="s">
        <v>87</v>
      </c>
      <c r="AV153" s="14" t="s">
        <v>87</v>
      </c>
      <c r="AW153" s="14" t="s">
        <v>32</v>
      </c>
      <c r="AX153" s="14" t="s">
        <v>78</v>
      </c>
      <c r="AY153" s="285" t="s">
        <v>193</v>
      </c>
    </row>
    <row r="154" s="15" customFormat="1">
      <c r="A154" s="15"/>
      <c r="B154" s="286"/>
      <c r="C154" s="287"/>
      <c r="D154" s="266" t="s">
        <v>202</v>
      </c>
      <c r="E154" s="288" t="s">
        <v>1</v>
      </c>
      <c r="F154" s="289" t="s">
        <v>214</v>
      </c>
      <c r="G154" s="287"/>
      <c r="H154" s="290">
        <v>2.5</v>
      </c>
      <c r="I154" s="291"/>
      <c r="J154" s="287"/>
      <c r="K154" s="287"/>
      <c r="L154" s="292"/>
      <c r="M154" s="293"/>
      <c r="N154" s="294"/>
      <c r="O154" s="294"/>
      <c r="P154" s="294"/>
      <c r="Q154" s="294"/>
      <c r="R154" s="294"/>
      <c r="S154" s="294"/>
      <c r="T154" s="29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96" t="s">
        <v>202</v>
      </c>
      <c r="AU154" s="296" t="s">
        <v>87</v>
      </c>
      <c r="AV154" s="15" t="s">
        <v>200</v>
      </c>
      <c r="AW154" s="15" t="s">
        <v>32</v>
      </c>
      <c r="AX154" s="15" t="s">
        <v>85</v>
      </c>
      <c r="AY154" s="296" t="s">
        <v>193</v>
      </c>
    </row>
    <row r="155" s="2" customFormat="1" ht="24.15" customHeight="1">
      <c r="A155" s="41"/>
      <c r="B155" s="42"/>
      <c r="C155" s="252" t="s">
        <v>209</v>
      </c>
      <c r="D155" s="252" t="s">
        <v>195</v>
      </c>
      <c r="E155" s="253" t="s">
        <v>1522</v>
      </c>
      <c r="F155" s="254" t="s">
        <v>1523</v>
      </c>
      <c r="G155" s="255" t="s">
        <v>223</v>
      </c>
      <c r="H155" s="256">
        <v>0.80000000000000004</v>
      </c>
      <c r="I155" s="257"/>
      <c r="J155" s="258">
        <f>ROUND(I155*H155,2)</f>
        <v>0</v>
      </c>
      <c r="K155" s="254" t="s">
        <v>1</v>
      </c>
      <c r="L155" s="44"/>
      <c r="M155" s="259" t="s">
        <v>1</v>
      </c>
      <c r="N155" s="260" t="s">
        <v>43</v>
      </c>
      <c r="O155" s="94"/>
      <c r="P155" s="261">
        <f>O155*H155</f>
        <v>0</v>
      </c>
      <c r="Q155" s="261">
        <v>0</v>
      </c>
      <c r="R155" s="261">
        <f>Q155*H155</f>
        <v>0</v>
      </c>
      <c r="S155" s="261">
        <v>0</v>
      </c>
      <c r="T155" s="262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3" t="s">
        <v>200</v>
      </c>
      <c r="AT155" s="263" t="s">
        <v>195</v>
      </c>
      <c r="AU155" s="263" t="s">
        <v>87</v>
      </c>
      <c r="AY155" s="18" t="s">
        <v>193</v>
      </c>
      <c r="BE155" s="154">
        <f>IF(N155="základní",J155,0)</f>
        <v>0</v>
      </c>
      <c r="BF155" s="154">
        <f>IF(N155="snížená",J155,0)</f>
        <v>0</v>
      </c>
      <c r="BG155" s="154">
        <f>IF(N155="zákl. přenesená",J155,0)</f>
        <v>0</v>
      </c>
      <c r="BH155" s="154">
        <f>IF(N155="sníž. přenesená",J155,0)</f>
        <v>0</v>
      </c>
      <c r="BI155" s="154">
        <f>IF(N155="nulová",J155,0)</f>
        <v>0</v>
      </c>
      <c r="BJ155" s="18" t="s">
        <v>85</v>
      </c>
      <c r="BK155" s="154">
        <f>ROUND(I155*H155,2)</f>
        <v>0</v>
      </c>
      <c r="BL155" s="18" t="s">
        <v>200</v>
      </c>
      <c r="BM155" s="263" t="s">
        <v>232</v>
      </c>
    </row>
    <row r="156" s="2" customFormat="1" ht="33" customHeight="1">
      <c r="A156" s="41"/>
      <c r="B156" s="42"/>
      <c r="C156" s="252" t="s">
        <v>200</v>
      </c>
      <c r="D156" s="252" t="s">
        <v>195</v>
      </c>
      <c r="E156" s="253" t="s">
        <v>238</v>
      </c>
      <c r="F156" s="254" t="s">
        <v>1524</v>
      </c>
      <c r="G156" s="255" t="s">
        <v>223</v>
      </c>
      <c r="H156" s="256">
        <v>15.800000000000001</v>
      </c>
      <c r="I156" s="257"/>
      <c r="J156" s="258">
        <f>ROUND(I156*H156,2)</f>
        <v>0</v>
      </c>
      <c r="K156" s="254" t="s">
        <v>1</v>
      </c>
      <c r="L156" s="44"/>
      <c r="M156" s="259" t="s">
        <v>1</v>
      </c>
      <c r="N156" s="260" t="s">
        <v>43</v>
      </c>
      <c r="O156" s="94"/>
      <c r="P156" s="261">
        <f>O156*H156</f>
        <v>0</v>
      </c>
      <c r="Q156" s="261">
        <v>0</v>
      </c>
      <c r="R156" s="261">
        <f>Q156*H156</f>
        <v>0</v>
      </c>
      <c r="S156" s="261">
        <v>0</v>
      </c>
      <c r="T156" s="262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3" t="s">
        <v>200</v>
      </c>
      <c r="AT156" s="263" t="s">
        <v>195</v>
      </c>
      <c r="AU156" s="263" t="s">
        <v>87</v>
      </c>
      <c r="AY156" s="18" t="s">
        <v>193</v>
      </c>
      <c r="BE156" s="154">
        <f>IF(N156="základní",J156,0)</f>
        <v>0</v>
      </c>
      <c r="BF156" s="154">
        <f>IF(N156="snížená",J156,0)</f>
        <v>0</v>
      </c>
      <c r="BG156" s="154">
        <f>IF(N156="zákl. přenesená",J156,0)</f>
        <v>0</v>
      </c>
      <c r="BH156" s="154">
        <f>IF(N156="sníž. přenesená",J156,0)</f>
        <v>0</v>
      </c>
      <c r="BI156" s="154">
        <f>IF(N156="nulová",J156,0)</f>
        <v>0</v>
      </c>
      <c r="BJ156" s="18" t="s">
        <v>85</v>
      </c>
      <c r="BK156" s="154">
        <f>ROUND(I156*H156,2)</f>
        <v>0</v>
      </c>
      <c r="BL156" s="18" t="s">
        <v>200</v>
      </c>
      <c r="BM156" s="263" t="s">
        <v>242</v>
      </c>
    </row>
    <row r="157" s="14" customFormat="1">
      <c r="A157" s="14"/>
      <c r="B157" s="275"/>
      <c r="C157" s="276"/>
      <c r="D157" s="266" t="s">
        <v>202</v>
      </c>
      <c r="E157" s="277" t="s">
        <v>1</v>
      </c>
      <c r="F157" s="278" t="s">
        <v>1525</v>
      </c>
      <c r="G157" s="276"/>
      <c r="H157" s="279">
        <v>12.5</v>
      </c>
      <c r="I157" s="280"/>
      <c r="J157" s="276"/>
      <c r="K157" s="276"/>
      <c r="L157" s="281"/>
      <c r="M157" s="282"/>
      <c r="N157" s="283"/>
      <c r="O157" s="283"/>
      <c r="P157" s="283"/>
      <c r="Q157" s="283"/>
      <c r="R157" s="283"/>
      <c r="S157" s="283"/>
      <c r="T157" s="28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5" t="s">
        <v>202</v>
      </c>
      <c r="AU157" s="285" t="s">
        <v>87</v>
      </c>
      <c r="AV157" s="14" t="s">
        <v>87</v>
      </c>
      <c r="AW157" s="14" t="s">
        <v>32</v>
      </c>
      <c r="AX157" s="14" t="s">
        <v>78</v>
      </c>
      <c r="AY157" s="285" t="s">
        <v>193</v>
      </c>
    </row>
    <row r="158" s="14" customFormat="1">
      <c r="A158" s="14"/>
      <c r="B158" s="275"/>
      <c r="C158" s="276"/>
      <c r="D158" s="266" t="s">
        <v>202</v>
      </c>
      <c r="E158" s="277" t="s">
        <v>1</v>
      </c>
      <c r="F158" s="278" t="s">
        <v>1526</v>
      </c>
      <c r="G158" s="276"/>
      <c r="H158" s="279">
        <v>2.5</v>
      </c>
      <c r="I158" s="280"/>
      <c r="J158" s="276"/>
      <c r="K158" s="276"/>
      <c r="L158" s="281"/>
      <c r="M158" s="282"/>
      <c r="N158" s="283"/>
      <c r="O158" s="283"/>
      <c r="P158" s="283"/>
      <c r="Q158" s="283"/>
      <c r="R158" s="283"/>
      <c r="S158" s="283"/>
      <c r="T158" s="28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5" t="s">
        <v>202</v>
      </c>
      <c r="AU158" s="285" t="s">
        <v>87</v>
      </c>
      <c r="AV158" s="14" t="s">
        <v>87</v>
      </c>
      <c r="AW158" s="14" t="s">
        <v>32</v>
      </c>
      <c r="AX158" s="14" t="s">
        <v>78</v>
      </c>
      <c r="AY158" s="285" t="s">
        <v>193</v>
      </c>
    </row>
    <row r="159" s="14" customFormat="1">
      <c r="A159" s="14"/>
      <c r="B159" s="275"/>
      <c r="C159" s="276"/>
      <c r="D159" s="266" t="s">
        <v>202</v>
      </c>
      <c r="E159" s="277" t="s">
        <v>1</v>
      </c>
      <c r="F159" s="278" t="s">
        <v>1527</v>
      </c>
      <c r="G159" s="276"/>
      <c r="H159" s="279">
        <v>0.80000000000000004</v>
      </c>
      <c r="I159" s="280"/>
      <c r="J159" s="276"/>
      <c r="K159" s="276"/>
      <c r="L159" s="281"/>
      <c r="M159" s="282"/>
      <c r="N159" s="283"/>
      <c r="O159" s="283"/>
      <c r="P159" s="283"/>
      <c r="Q159" s="283"/>
      <c r="R159" s="283"/>
      <c r="S159" s="283"/>
      <c r="T159" s="28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5" t="s">
        <v>202</v>
      </c>
      <c r="AU159" s="285" t="s">
        <v>87</v>
      </c>
      <c r="AV159" s="14" t="s">
        <v>87</v>
      </c>
      <c r="AW159" s="14" t="s">
        <v>32</v>
      </c>
      <c r="AX159" s="14" t="s">
        <v>78</v>
      </c>
      <c r="AY159" s="285" t="s">
        <v>193</v>
      </c>
    </row>
    <row r="160" s="15" customFormat="1">
      <c r="A160" s="15"/>
      <c r="B160" s="286"/>
      <c r="C160" s="287"/>
      <c r="D160" s="266" t="s">
        <v>202</v>
      </c>
      <c r="E160" s="288" t="s">
        <v>1</v>
      </c>
      <c r="F160" s="289" t="s">
        <v>214</v>
      </c>
      <c r="G160" s="287"/>
      <c r="H160" s="290">
        <v>15.800000000000001</v>
      </c>
      <c r="I160" s="291"/>
      <c r="J160" s="287"/>
      <c r="K160" s="287"/>
      <c r="L160" s="292"/>
      <c r="M160" s="293"/>
      <c r="N160" s="294"/>
      <c r="O160" s="294"/>
      <c r="P160" s="294"/>
      <c r="Q160" s="294"/>
      <c r="R160" s="294"/>
      <c r="S160" s="294"/>
      <c r="T160" s="29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96" t="s">
        <v>202</v>
      </c>
      <c r="AU160" s="296" t="s">
        <v>87</v>
      </c>
      <c r="AV160" s="15" t="s">
        <v>200</v>
      </c>
      <c r="AW160" s="15" t="s">
        <v>32</v>
      </c>
      <c r="AX160" s="15" t="s">
        <v>85</v>
      </c>
      <c r="AY160" s="296" t="s">
        <v>193</v>
      </c>
    </row>
    <row r="161" s="2" customFormat="1" ht="24.15" customHeight="1">
      <c r="A161" s="41"/>
      <c r="B161" s="42"/>
      <c r="C161" s="252" t="s">
        <v>220</v>
      </c>
      <c r="D161" s="252" t="s">
        <v>195</v>
      </c>
      <c r="E161" s="253" t="s">
        <v>1528</v>
      </c>
      <c r="F161" s="254" t="s">
        <v>1529</v>
      </c>
      <c r="G161" s="255" t="s">
        <v>223</v>
      </c>
      <c r="H161" s="256">
        <v>15.800000000000001</v>
      </c>
      <c r="I161" s="257"/>
      <c r="J161" s="258">
        <f>ROUND(I161*H161,2)</f>
        <v>0</v>
      </c>
      <c r="K161" s="254" t="s">
        <v>1</v>
      </c>
      <c r="L161" s="44"/>
      <c r="M161" s="259" t="s">
        <v>1</v>
      </c>
      <c r="N161" s="260" t="s">
        <v>43</v>
      </c>
      <c r="O161" s="94"/>
      <c r="P161" s="261">
        <f>O161*H161</f>
        <v>0</v>
      </c>
      <c r="Q161" s="261">
        <v>0</v>
      </c>
      <c r="R161" s="261">
        <f>Q161*H161</f>
        <v>0</v>
      </c>
      <c r="S161" s="261">
        <v>0</v>
      </c>
      <c r="T161" s="262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3" t="s">
        <v>200</v>
      </c>
      <c r="AT161" s="263" t="s">
        <v>195</v>
      </c>
      <c r="AU161" s="263" t="s">
        <v>87</v>
      </c>
      <c r="AY161" s="18" t="s">
        <v>193</v>
      </c>
      <c r="BE161" s="154">
        <f>IF(N161="základní",J161,0)</f>
        <v>0</v>
      </c>
      <c r="BF161" s="154">
        <f>IF(N161="snížená",J161,0)</f>
        <v>0</v>
      </c>
      <c r="BG161" s="154">
        <f>IF(N161="zákl. přenesená",J161,0)</f>
        <v>0</v>
      </c>
      <c r="BH161" s="154">
        <f>IF(N161="sníž. přenesená",J161,0)</f>
        <v>0</v>
      </c>
      <c r="BI161" s="154">
        <f>IF(N161="nulová",J161,0)</f>
        <v>0</v>
      </c>
      <c r="BJ161" s="18" t="s">
        <v>85</v>
      </c>
      <c r="BK161" s="154">
        <f>ROUND(I161*H161,2)</f>
        <v>0</v>
      </c>
      <c r="BL161" s="18" t="s">
        <v>200</v>
      </c>
      <c r="BM161" s="263" t="s">
        <v>253</v>
      </c>
    </row>
    <row r="162" s="14" customFormat="1">
      <c r="A162" s="14"/>
      <c r="B162" s="275"/>
      <c r="C162" s="276"/>
      <c r="D162" s="266" t="s">
        <v>202</v>
      </c>
      <c r="E162" s="277" t="s">
        <v>1</v>
      </c>
      <c r="F162" s="278" t="s">
        <v>1530</v>
      </c>
      <c r="G162" s="276"/>
      <c r="H162" s="279">
        <v>15.800000000000001</v>
      </c>
      <c r="I162" s="280"/>
      <c r="J162" s="276"/>
      <c r="K162" s="276"/>
      <c r="L162" s="281"/>
      <c r="M162" s="282"/>
      <c r="N162" s="283"/>
      <c r="O162" s="283"/>
      <c r="P162" s="283"/>
      <c r="Q162" s="283"/>
      <c r="R162" s="283"/>
      <c r="S162" s="283"/>
      <c r="T162" s="28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5" t="s">
        <v>202</v>
      </c>
      <c r="AU162" s="285" t="s">
        <v>87</v>
      </c>
      <c r="AV162" s="14" t="s">
        <v>87</v>
      </c>
      <c r="AW162" s="14" t="s">
        <v>32</v>
      </c>
      <c r="AX162" s="14" t="s">
        <v>78</v>
      </c>
      <c r="AY162" s="285" t="s">
        <v>193</v>
      </c>
    </row>
    <row r="163" s="15" customFormat="1">
      <c r="A163" s="15"/>
      <c r="B163" s="286"/>
      <c r="C163" s="287"/>
      <c r="D163" s="266" t="s">
        <v>202</v>
      </c>
      <c r="E163" s="288" t="s">
        <v>1</v>
      </c>
      <c r="F163" s="289" t="s">
        <v>214</v>
      </c>
      <c r="G163" s="287"/>
      <c r="H163" s="290">
        <v>15.800000000000001</v>
      </c>
      <c r="I163" s="291"/>
      <c r="J163" s="287"/>
      <c r="K163" s="287"/>
      <c r="L163" s="292"/>
      <c r="M163" s="293"/>
      <c r="N163" s="294"/>
      <c r="O163" s="294"/>
      <c r="P163" s="294"/>
      <c r="Q163" s="294"/>
      <c r="R163" s="294"/>
      <c r="S163" s="294"/>
      <c r="T163" s="29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6" t="s">
        <v>202</v>
      </c>
      <c r="AU163" s="296" t="s">
        <v>87</v>
      </c>
      <c r="AV163" s="15" t="s">
        <v>200</v>
      </c>
      <c r="AW163" s="15" t="s">
        <v>32</v>
      </c>
      <c r="AX163" s="15" t="s">
        <v>85</v>
      </c>
      <c r="AY163" s="296" t="s">
        <v>193</v>
      </c>
    </row>
    <row r="164" s="2" customFormat="1" ht="24.15" customHeight="1">
      <c r="A164" s="41"/>
      <c r="B164" s="42"/>
      <c r="C164" s="252" t="s">
        <v>232</v>
      </c>
      <c r="D164" s="252" t="s">
        <v>195</v>
      </c>
      <c r="E164" s="253" t="s">
        <v>1531</v>
      </c>
      <c r="F164" s="254" t="s">
        <v>1532</v>
      </c>
      <c r="G164" s="255" t="s">
        <v>250</v>
      </c>
      <c r="H164" s="256">
        <v>17.600000000000001</v>
      </c>
      <c r="I164" s="257"/>
      <c r="J164" s="258">
        <f>ROUND(I164*H164,2)</f>
        <v>0</v>
      </c>
      <c r="K164" s="254" t="s">
        <v>1</v>
      </c>
      <c r="L164" s="44"/>
      <c r="M164" s="259" t="s">
        <v>1</v>
      </c>
      <c r="N164" s="260" t="s">
        <v>43</v>
      </c>
      <c r="O164" s="94"/>
      <c r="P164" s="261">
        <f>O164*H164</f>
        <v>0</v>
      </c>
      <c r="Q164" s="261">
        <v>0</v>
      </c>
      <c r="R164" s="261">
        <f>Q164*H164</f>
        <v>0</v>
      </c>
      <c r="S164" s="261">
        <v>0</v>
      </c>
      <c r="T164" s="262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3" t="s">
        <v>200</v>
      </c>
      <c r="AT164" s="263" t="s">
        <v>195</v>
      </c>
      <c r="AU164" s="263" t="s">
        <v>87</v>
      </c>
      <c r="AY164" s="18" t="s">
        <v>193</v>
      </c>
      <c r="BE164" s="154">
        <f>IF(N164="základní",J164,0)</f>
        <v>0</v>
      </c>
      <c r="BF164" s="154">
        <f>IF(N164="snížená",J164,0)</f>
        <v>0</v>
      </c>
      <c r="BG164" s="154">
        <f>IF(N164="zákl. přenesená",J164,0)</f>
        <v>0</v>
      </c>
      <c r="BH164" s="154">
        <f>IF(N164="sníž. přenesená",J164,0)</f>
        <v>0</v>
      </c>
      <c r="BI164" s="154">
        <f>IF(N164="nulová",J164,0)</f>
        <v>0</v>
      </c>
      <c r="BJ164" s="18" t="s">
        <v>85</v>
      </c>
      <c r="BK164" s="154">
        <f>ROUND(I164*H164,2)</f>
        <v>0</v>
      </c>
      <c r="BL164" s="18" t="s">
        <v>200</v>
      </c>
      <c r="BM164" s="263" t="s">
        <v>262</v>
      </c>
    </row>
    <row r="165" s="2" customFormat="1" ht="24.15" customHeight="1">
      <c r="A165" s="41"/>
      <c r="B165" s="42"/>
      <c r="C165" s="252" t="s">
        <v>237</v>
      </c>
      <c r="D165" s="252" t="s">
        <v>195</v>
      </c>
      <c r="E165" s="253" t="s">
        <v>1533</v>
      </c>
      <c r="F165" s="254" t="s">
        <v>1534</v>
      </c>
      <c r="G165" s="255" t="s">
        <v>223</v>
      </c>
      <c r="H165" s="256">
        <v>10</v>
      </c>
      <c r="I165" s="257"/>
      <c r="J165" s="258">
        <f>ROUND(I165*H165,2)</f>
        <v>0</v>
      </c>
      <c r="K165" s="254" t="s">
        <v>1</v>
      </c>
      <c r="L165" s="44"/>
      <c r="M165" s="259" t="s">
        <v>1</v>
      </c>
      <c r="N165" s="260" t="s">
        <v>43</v>
      </c>
      <c r="O165" s="94"/>
      <c r="P165" s="261">
        <f>O165*H165</f>
        <v>0</v>
      </c>
      <c r="Q165" s="261">
        <v>0</v>
      </c>
      <c r="R165" s="261">
        <f>Q165*H165</f>
        <v>0</v>
      </c>
      <c r="S165" s="261">
        <v>0</v>
      </c>
      <c r="T165" s="262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3" t="s">
        <v>200</v>
      </c>
      <c r="AT165" s="263" t="s">
        <v>195</v>
      </c>
      <c r="AU165" s="263" t="s">
        <v>87</v>
      </c>
      <c r="AY165" s="18" t="s">
        <v>193</v>
      </c>
      <c r="BE165" s="154">
        <f>IF(N165="základní",J165,0)</f>
        <v>0</v>
      </c>
      <c r="BF165" s="154">
        <f>IF(N165="snížená",J165,0)</f>
        <v>0</v>
      </c>
      <c r="BG165" s="154">
        <f>IF(N165="zákl. přenesená",J165,0)</f>
        <v>0</v>
      </c>
      <c r="BH165" s="154">
        <f>IF(N165="sníž. přenesená",J165,0)</f>
        <v>0</v>
      </c>
      <c r="BI165" s="154">
        <f>IF(N165="nulová",J165,0)</f>
        <v>0</v>
      </c>
      <c r="BJ165" s="18" t="s">
        <v>85</v>
      </c>
      <c r="BK165" s="154">
        <f>ROUND(I165*H165,2)</f>
        <v>0</v>
      </c>
      <c r="BL165" s="18" t="s">
        <v>200</v>
      </c>
      <c r="BM165" s="263" t="s">
        <v>275</v>
      </c>
    </row>
    <row r="166" s="14" customFormat="1">
      <c r="A166" s="14"/>
      <c r="B166" s="275"/>
      <c r="C166" s="276"/>
      <c r="D166" s="266" t="s">
        <v>202</v>
      </c>
      <c r="E166" s="277" t="s">
        <v>1</v>
      </c>
      <c r="F166" s="278" t="s">
        <v>1535</v>
      </c>
      <c r="G166" s="276"/>
      <c r="H166" s="279">
        <v>10</v>
      </c>
      <c r="I166" s="280"/>
      <c r="J166" s="276"/>
      <c r="K166" s="276"/>
      <c r="L166" s="281"/>
      <c r="M166" s="282"/>
      <c r="N166" s="283"/>
      <c r="O166" s="283"/>
      <c r="P166" s="283"/>
      <c r="Q166" s="283"/>
      <c r="R166" s="283"/>
      <c r="S166" s="283"/>
      <c r="T166" s="28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5" t="s">
        <v>202</v>
      </c>
      <c r="AU166" s="285" t="s">
        <v>87</v>
      </c>
      <c r="AV166" s="14" t="s">
        <v>87</v>
      </c>
      <c r="AW166" s="14" t="s">
        <v>32</v>
      </c>
      <c r="AX166" s="14" t="s">
        <v>78</v>
      </c>
      <c r="AY166" s="285" t="s">
        <v>193</v>
      </c>
    </row>
    <row r="167" s="15" customFormat="1">
      <c r="A167" s="15"/>
      <c r="B167" s="286"/>
      <c r="C167" s="287"/>
      <c r="D167" s="266" t="s">
        <v>202</v>
      </c>
      <c r="E167" s="288" t="s">
        <v>1</v>
      </c>
      <c r="F167" s="289" t="s">
        <v>214</v>
      </c>
      <c r="G167" s="287"/>
      <c r="H167" s="290">
        <v>10</v>
      </c>
      <c r="I167" s="291"/>
      <c r="J167" s="287"/>
      <c r="K167" s="287"/>
      <c r="L167" s="292"/>
      <c r="M167" s="293"/>
      <c r="N167" s="294"/>
      <c r="O167" s="294"/>
      <c r="P167" s="294"/>
      <c r="Q167" s="294"/>
      <c r="R167" s="294"/>
      <c r="S167" s="294"/>
      <c r="T167" s="29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96" t="s">
        <v>202</v>
      </c>
      <c r="AU167" s="296" t="s">
        <v>87</v>
      </c>
      <c r="AV167" s="15" t="s">
        <v>200</v>
      </c>
      <c r="AW167" s="15" t="s">
        <v>32</v>
      </c>
      <c r="AX167" s="15" t="s">
        <v>85</v>
      </c>
      <c r="AY167" s="296" t="s">
        <v>193</v>
      </c>
    </row>
    <row r="168" s="2" customFormat="1" ht="66.75" customHeight="1">
      <c r="A168" s="41"/>
      <c r="B168" s="42"/>
      <c r="C168" s="252" t="s">
        <v>242</v>
      </c>
      <c r="D168" s="252" t="s">
        <v>195</v>
      </c>
      <c r="E168" s="253" t="s">
        <v>1536</v>
      </c>
      <c r="F168" s="254" t="s">
        <v>1537</v>
      </c>
      <c r="G168" s="255" t="s">
        <v>223</v>
      </c>
      <c r="H168" s="256">
        <v>3.2000000000000002</v>
      </c>
      <c r="I168" s="257"/>
      <c r="J168" s="258">
        <f>ROUND(I168*H168,2)</f>
        <v>0</v>
      </c>
      <c r="K168" s="254" t="s">
        <v>1</v>
      </c>
      <c r="L168" s="44"/>
      <c r="M168" s="259" t="s">
        <v>1</v>
      </c>
      <c r="N168" s="260" t="s">
        <v>43</v>
      </c>
      <c r="O168" s="94"/>
      <c r="P168" s="261">
        <f>O168*H168</f>
        <v>0</v>
      </c>
      <c r="Q168" s="261">
        <v>0</v>
      </c>
      <c r="R168" s="261">
        <f>Q168*H168</f>
        <v>0</v>
      </c>
      <c r="S168" s="261">
        <v>0</v>
      </c>
      <c r="T168" s="262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3" t="s">
        <v>200</v>
      </c>
      <c r="AT168" s="263" t="s">
        <v>195</v>
      </c>
      <c r="AU168" s="263" t="s">
        <v>87</v>
      </c>
      <c r="AY168" s="18" t="s">
        <v>193</v>
      </c>
      <c r="BE168" s="154">
        <f>IF(N168="základní",J168,0)</f>
        <v>0</v>
      </c>
      <c r="BF168" s="154">
        <f>IF(N168="snížená",J168,0)</f>
        <v>0</v>
      </c>
      <c r="BG168" s="154">
        <f>IF(N168="zákl. přenesená",J168,0)</f>
        <v>0</v>
      </c>
      <c r="BH168" s="154">
        <f>IF(N168="sníž. přenesená",J168,0)</f>
        <v>0</v>
      </c>
      <c r="BI168" s="154">
        <f>IF(N168="nulová",J168,0)</f>
        <v>0</v>
      </c>
      <c r="BJ168" s="18" t="s">
        <v>85</v>
      </c>
      <c r="BK168" s="154">
        <f>ROUND(I168*H168,2)</f>
        <v>0</v>
      </c>
      <c r="BL168" s="18" t="s">
        <v>200</v>
      </c>
      <c r="BM168" s="263" t="s">
        <v>284</v>
      </c>
    </row>
    <row r="169" s="2" customFormat="1" ht="16.5" customHeight="1">
      <c r="A169" s="41"/>
      <c r="B169" s="42"/>
      <c r="C169" s="308" t="s">
        <v>247</v>
      </c>
      <c r="D169" s="308" t="s">
        <v>354</v>
      </c>
      <c r="E169" s="309" t="s">
        <v>1538</v>
      </c>
      <c r="F169" s="310" t="s">
        <v>1539</v>
      </c>
      <c r="G169" s="311" t="s">
        <v>250</v>
      </c>
      <c r="H169" s="312">
        <v>6.4000000000000004</v>
      </c>
      <c r="I169" s="313"/>
      <c r="J169" s="314">
        <f>ROUND(I169*H169,2)</f>
        <v>0</v>
      </c>
      <c r="K169" s="310" t="s">
        <v>1</v>
      </c>
      <c r="L169" s="315"/>
      <c r="M169" s="316" t="s">
        <v>1</v>
      </c>
      <c r="N169" s="317" t="s">
        <v>43</v>
      </c>
      <c r="O169" s="94"/>
      <c r="P169" s="261">
        <f>O169*H169</f>
        <v>0</v>
      </c>
      <c r="Q169" s="261">
        <v>1</v>
      </c>
      <c r="R169" s="261">
        <f>Q169*H169</f>
        <v>6.4000000000000004</v>
      </c>
      <c r="S169" s="261">
        <v>0</v>
      </c>
      <c r="T169" s="262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3" t="s">
        <v>242</v>
      </c>
      <c r="AT169" s="263" t="s">
        <v>354</v>
      </c>
      <c r="AU169" s="263" t="s">
        <v>87</v>
      </c>
      <c r="AY169" s="18" t="s">
        <v>193</v>
      </c>
      <c r="BE169" s="154">
        <f>IF(N169="základní",J169,0)</f>
        <v>0</v>
      </c>
      <c r="BF169" s="154">
        <f>IF(N169="snížená",J169,0)</f>
        <v>0</v>
      </c>
      <c r="BG169" s="154">
        <f>IF(N169="zákl. přenesená",J169,0)</f>
        <v>0</v>
      </c>
      <c r="BH169" s="154">
        <f>IF(N169="sníž. přenesená",J169,0)</f>
        <v>0</v>
      </c>
      <c r="BI169" s="154">
        <f>IF(N169="nulová",J169,0)</f>
        <v>0</v>
      </c>
      <c r="BJ169" s="18" t="s">
        <v>85</v>
      </c>
      <c r="BK169" s="154">
        <f>ROUND(I169*H169,2)</f>
        <v>0</v>
      </c>
      <c r="BL169" s="18" t="s">
        <v>200</v>
      </c>
      <c r="BM169" s="263" t="s">
        <v>293</v>
      </c>
    </row>
    <row r="170" s="14" customFormat="1">
      <c r="A170" s="14"/>
      <c r="B170" s="275"/>
      <c r="C170" s="276"/>
      <c r="D170" s="266" t="s">
        <v>202</v>
      </c>
      <c r="E170" s="277" t="s">
        <v>1</v>
      </c>
      <c r="F170" s="278" t="s">
        <v>1540</v>
      </c>
      <c r="G170" s="276"/>
      <c r="H170" s="279">
        <v>6.4000000000000004</v>
      </c>
      <c r="I170" s="280"/>
      <c r="J170" s="276"/>
      <c r="K170" s="276"/>
      <c r="L170" s="281"/>
      <c r="M170" s="282"/>
      <c r="N170" s="283"/>
      <c r="O170" s="283"/>
      <c r="P170" s="283"/>
      <c r="Q170" s="283"/>
      <c r="R170" s="283"/>
      <c r="S170" s="283"/>
      <c r="T170" s="28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5" t="s">
        <v>202</v>
      </c>
      <c r="AU170" s="285" t="s">
        <v>87</v>
      </c>
      <c r="AV170" s="14" t="s">
        <v>87</v>
      </c>
      <c r="AW170" s="14" t="s">
        <v>32</v>
      </c>
      <c r="AX170" s="14" t="s">
        <v>78</v>
      </c>
      <c r="AY170" s="285" t="s">
        <v>193</v>
      </c>
    </row>
    <row r="171" s="15" customFormat="1">
      <c r="A171" s="15"/>
      <c r="B171" s="286"/>
      <c r="C171" s="287"/>
      <c r="D171" s="266" t="s">
        <v>202</v>
      </c>
      <c r="E171" s="288" t="s">
        <v>1</v>
      </c>
      <c r="F171" s="289" t="s">
        <v>214</v>
      </c>
      <c r="G171" s="287"/>
      <c r="H171" s="290">
        <v>6.4000000000000004</v>
      </c>
      <c r="I171" s="291"/>
      <c r="J171" s="287"/>
      <c r="K171" s="287"/>
      <c r="L171" s="292"/>
      <c r="M171" s="293"/>
      <c r="N171" s="294"/>
      <c r="O171" s="294"/>
      <c r="P171" s="294"/>
      <c r="Q171" s="294"/>
      <c r="R171" s="294"/>
      <c r="S171" s="294"/>
      <c r="T171" s="29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96" t="s">
        <v>202</v>
      </c>
      <c r="AU171" s="296" t="s">
        <v>87</v>
      </c>
      <c r="AV171" s="15" t="s">
        <v>200</v>
      </c>
      <c r="AW171" s="15" t="s">
        <v>32</v>
      </c>
      <c r="AX171" s="15" t="s">
        <v>85</v>
      </c>
      <c r="AY171" s="296" t="s">
        <v>193</v>
      </c>
    </row>
    <row r="172" s="2" customFormat="1" ht="33" customHeight="1">
      <c r="A172" s="41"/>
      <c r="B172" s="42"/>
      <c r="C172" s="252" t="s">
        <v>253</v>
      </c>
      <c r="D172" s="252" t="s">
        <v>195</v>
      </c>
      <c r="E172" s="253" t="s">
        <v>1541</v>
      </c>
      <c r="F172" s="254" t="s">
        <v>1542</v>
      </c>
      <c r="G172" s="255" t="s">
        <v>223</v>
      </c>
      <c r="H172" s="256">
        <v>6.7999999999999998</v>
      </c>
      <c r="I172" s="257"/>
      <c r="J172" s="258">
        <f>ROUND(I172*H172,2)</f>
        <v>0</v>
      </c>
      <c r="K172" s="254" t="s">
        <v>1</v>
      </c>
      <c r="L172" s="44"/>
      <c r="M172" s="259" t="s">
        <v>1</v>
      </c>
      <c r="N172" s="260" t="s">
        <v>43</v>
      </c>
      <c r="O172" s="94"/>
      <c r="P172" s="261">
        <f>O172*H172</f>
        <v>0</v>
      </c>
      <c r="Q172" s="261">
        <v>0</v>
      </c>
      <c r="R172" s="261">
        <f>Q172*H172</f>
        <v>0</v>
      </c>
      <c r="S172" s="261">
        <v>0</v>
      </c>
      <c r="T172" s="262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3" t="s">
        <v>200</v>
      </c>
      <c r="AT172" s="263" t="s">
        <v>195</v>
      </c>
      <c r="AU172" s="263" t="s">
        <v>87</v>
      </c>
      <c r="AY172" s="18" t="s">
        <v>193</v>
      </c>
      <c r="BE172" s="154">
        <f>IF(N172="základní",J172,0)</f>
        <v>0</v>
      </c>
      <c r="BF172" s="154">
        <f>IF(N172="snížená",J172,0)</f>
        <v>0</v>
      </c>
      <c r="BG172" s="154">
        <f>IF(N172="zákl. přenesená",J172,0)</f>
        <v>0</v>
      </c>
      <c r="BH172" s="154">
        <f>IF(N172="sníž. přenesená",J172,0)</f>
        <v>0</v>
      </c>
      <c r="BI172" s="154">
        <f>IF(N172="nulová",J172,0)</f>
        <v>0</v>
      </c>
      <c r="BJ172" s="18" t="s">
        <v>85</v>
      </c>
      <c r="BK172" s="154">
        <f>ROUND(I172*H172,2)</f>
        <v>0</v>
      </c>
      <c r="BL172" s="18" t="s">
        <v>200</v>
      </c>
      <c r="BM172" s="263" t="s">
        <v>310</v>
      </c>
    </row>
    <row r="173" s="14" customFormat="1">
      <c r="A173" s="14"/>
      <c r="B173" s="275"/>
      <c r="C173" s="276"/>
      <c r="D173" s="266" t="s">
        <v>202</v>
      </c>
      <c r="E173" s="277" t="s">
        <v>1</v>
      </c>
      <c r="F173" s="278" t="s">
        <v>1543</v>
      </c>
      <c r="G173" s="276"/>
      <c r="H173" s="279">
        <v>6.7999999999999998</v>
      </c>
      <c r="I173" s="280"/>
      <c r="J173" s="276"/>
      <c r="K173" s="276"/>
      <c r="L173" s="281"/>
      <c r="M173" s="282"/>
      <c r="N173" s="283"/>
      <c r="O173" s="283"/>
      <c r="P173" s="283"/>
      <c r="Q173" s="283"/>
      <c r="R173" s="283"/>
      <c r="S173" s="283"/>
      <c r="T173" s="28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5" t="s">
        <v>202</v>
      </c>
      <c r="AU173" s="285" t="s">
        <v>87</v>
      </c>
      <c r="AV173" s="14" t="s">
        <v>87</v>
      </c>
      <c r="AW173" s="14" t="s">
        <v>32</v>
      </c>
      <c r="AX173" s="14" t="s">
        <v>78</v>
      </c>
      <c r="AY173" s="285" t="s">
        <v>193</v>
      </c>
    </row>
    <row r="174" s="15" customFormat="1">
      <c r="A174" s="15"/>
      <c r="B174" s="286"/>
      <c r="C174" s="287"/>
      <c r="D174" s="266" t="s">
        <v>202</v>
      </c>
      <c r="E174" s="288" t="s">
        <v>1</v>
      </c>
      <c r="F174" s="289" t="s">
        <v>214</v>
      </c>
      <c r="G174" s="287"/>
      <c r="H174" s="290">
        <v>6.7999999999999998</v>
      </c>
      <c r="I174" s="291"/>
      <c r="J174" s="287"/>
      <c r="K174" s="287"/>
      <c r="L174" s="292"/>
      <c r="M174" s="293"/>
      <c r="N174" s="294"/>
      <c r="O174" s="294"/>
      <c r="P174" s="294"/>
      <c r="Q174" s="294"/>
      <c r="R174" s="294"/>
      <c r="S174" s="294"/>
      <c r="T174" s="29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96" t="s">
        <v>202</v>
      </c>
      <c r="AU174" s="296" t="s">
        <v>87</v>
      </c>
      <c r="AV174" s="15" t="s">
        <v>200</v>
      </c>
      <c r="AW174" s="15" t="s">
        <v>32</v>
      </c>
      <c r="AX174" s="15" t="s">
        <v>85</v>
      </c>
      <c r="AY174" s="296" t="s">
        <v>193</v>
      </c>
    </row>
    <row r="175" s="12" customFormat="1" ht="22.8" customHeight="1">
      <c r="A175" s="12"/>
      <c r="B175" s="237"/>
      <c r="C175" s="238"/>
      <c r="D175" s="239" t="s">
        <v>77</v>
      </c>
      <c r="E175" s="250" t="s">
        <v>87</v>
      </c>
      <c r="F175" s="250" t="s">
        <v>261</v>
      </c>
      <c r="G175" s="238"/>
      <c r="H175" s="238"/>
      <c r="I175" s="241"/>
      <c r="J175" s="251">
        <f>BK175</f>
        <v>0</v>
      </c>
      <c r="K175" s="238"/>
      <c r="L175" s="242"/>
      <c r="M175" s="243"/>
      <c r="N175" s="244"/>
      <c r="O175" s="244"/>
      <c r="P175" s="245">
        <f>SUM(P176:P184)</f>
        <v>0</v>
      </c>
      <c r="Q175" s="244"/>
      <c r="R175" s="245">
        <f>SUM(R176:R184)</f>
        <v>0.158</v>
      </c>
      <c r="S175" s="244"/>
      <c r="T175" s="246">
        <f>SUM(T176:T184)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47" t="s">
        <v>85</v>
      </c>
      <c r="AT175" s="248" t="s">
        <v>77</v>
      </c>
      <c r="AU175" s="248" t="s">
        <v>85</v>
      </c>
      <c r="AY175" s="247" t="s">
        <v>193</v>
      </c>
      <c r="BK175" s="249">
        <f>SUM(BK176:BK184)</f>
        <v>0</v>
      </c>
    </row>
    <row r="176" s="2" customFormat="1" ht="16.5" customHeight="1">
      <c r="A176" s="41"/>
      <c r="B176" s="42"/>
      <c r="C176" s="252" t="s">
        <v>257</v>
      </c>
      <c r="D176" s="252" t="s">
        <v>195</v>
      </c>
      <c r="E176" s="253" t="s">
        <v>1544</v>
      </c>
      <c r="F176" s="254" t="s">
        <v>1545</v>
      </c>
      <c r="G176" s="255" t="s">
        <v>223</v>
      </c>
      <c r="H176" s="256">
        <v>9.5999999999999996</v>
      </c>
      <c r="I176" s="257"/>
      <c r="J176" s="258">
        <f>ROUND(I176*H176,2)</f>
        <v>0</v>
      </c>
      <c r="K176" s="254" t="s">
        <v>1</v>
      </c>
      <c r="L176" s="44"/>
      <c r="M176" s="259" t="s">
        <v>1</v>
      </c>
      <c r="N176" s="260" t="s">
        <v>43</v>
      </c>
      <c r="O176" s="94"/>
      <c r="P176" s="261">
        <f>O176*H176</f>
        <v>0</v>
      </c>
      <c r="Q176" s="261">
        <v>0.0050000000000000001</v>
      </c>
      <c r="R176" s="261">
        <f>Q176*H176</f>
        <v>0.048000000000000001</v>
      </c>
      <c r="S176" s="261">
        <v>0</v>
      </c>
      <c r="T176" s="262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3" t="s">
        <v>200</v>
      </c>
      <c r="AT176" s="263" t="s">
        <v>195</v>
      </c>
      <c r="AU176" s="263" t="s">
        <v>87</v>
      </c>
      <c r="AY176" s="18" t="s">
        <v>193</v>
      </c>
      <c r="BE176" s="154">
        <f>IF(N176="základní",J176,0)</f>
        <v>0</v>
      </c>
      <c r="BF176" s="154">
        <f>IF(N176="snížená",J176,0)</f>
        <v>0</v>
      </c>
      <c r="BG176" s="154">
        <f>IF(N176="zákl. přenesená",J176,0)</f>
        <v>0</v>
      </c>
      <c r="BH176" s="154">
        <f>IF(N176="sníž. přenesená",J176,0)</f>
        <v>0</v>
      </c>
      <c r="BI176" s="154">
        <f>IF(N176="nulová",J176,0)</f>
        <v>0</v>
      </c>
      <c r="BJ176" s="18" t="s">
        <v>85</v>
      </c>
      <c r="BK176" s="154">
        <f>ROUND(I176*H176,2)</f>
        <v>0</v>
      </c>
      <c r="BL176" s="18" t="s">
        <v>200</v>
      </c>
      <c r="BM176" s="263" t="s">
        <v>322</v>
      </c>
    </row>
    <row r="177" s="14" customFormat="1">
      <c r="A177" s="14"/>
      <c r="B177" s="275"/>
      <c r="C177" s="276"/>
      <c r="D177" s="266" t="s">
        <v>202</v>
      </c>
      <c r="E177" s="277" t="s">
        <v>1</v>
      </c>
      <c r="F177" s="278" t="s">
        <v>1546</v>
      </c>
      <c r="G177" s="276"/>
      <c r="H177" s="279">
        <v>9.5999999999999996</v>
      </c>
      <c r="I177" s="280"/>
      <c r="J177" s="276"/>
      <c r="K177" s="276"/>
      <c r="L177" s="281"/>
      <c r="M177" s="282"/>
      <c r="N177" s="283"/>
      <c r="O177" s="283"/>
      <c r="P177" s="283"/>
      <c r="Q177" s="283"/>
      <c r="R177" s="283"/>
      <c r="S177" s="283"/>
      <c r="T177" s="28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5" t="s">
        <v>202</v>
      </c>
      <c r="AU177" s="285" t="s">
        <v>87</v>
      </c>
      <c r="AV177" s="14" t="s">
        <v>87</v>
      </c>
      <c r="AW177" s="14" t="s">
        <v>32</v>
      </c>
      <c r="AX177" s="14" t="s">
        <v>78</v>
      </c>
      <c r="AY177" s="285" t="s">
        <v>193</v>
      </c>
    </row>
    <row r="178" s="15" customFormat="1">
      <c r="A178" s="15"/>
      <c r="B178" s="286"/>
      <c r="C178" s="287"/>
      <c r="D178" s="266" t="s">
        <v>202</v>
      </c>
      <c r="E178" s="288" t="s">
        <v>1</v>
      </c>
      <c r="F178" s="289" t="s">
        <v>214</v>
      </c>
      <c r="G178" s="287"/>
      <c r="H178" s="290">
        <v>9.5999999999999996</v>
      </c>
      <c r="I178" s="291"/>
      <c r="J178" s="287"/>
      <c r="K178" s="287"/>
      <c r="L178" s="292"/>
      <c r="M178" s="293"/>
      <c r="N178" s="294"/>
      <c r="O178" s="294"/>
      <c r="P178" s="294"/>
      <c r="Q178" s="294"/>
      <c r="R178" s="294"/>
      <c r="S178" s="294"/>
      <c r="T178" s="29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96" t="s">
        <v>202</v>
      </c>
      <c r="AU178" s="296" t="s">
        <v>87</v>
      </c>
      <c r="AV178" s="15" t="s">
        <v>200</v>
      </c>
      <c r="AW178" s="15" t="s">
        <v>32</v>
      </c>
      <c r="AX178" s="15" t="s">
        <v>85</v>
      </c>
      <c r="AY178" s="296" t="s">
        <v>193</v>
      </c>
    </row>
    <row r="179" s="2" customFormat="1" ht="37.8" customHeight="1">
      <c r="A179" s="41"/>
      <c r="B179" s="42"/>
      <c r="C179" s="252" t="s">
        <v>262</v>
      </c>
      <c r="D179" s="252" t="s">
        <v>195</v>
      </c>
      <c r="E179" s="253" t="s">
        <v>1547</v>
      </c>
      <c r="F179" s="254" t="s">
        <v>1548</v>
      </c>
      <c r="G179" s="255" t="s">
        <v>198</v>
      </c>
      <c r="H179" s="256">
        <v>10</v>
      </c>
      <c r="I179" s="257"/>
      <c r="J179" s="258">
        <f>ROUND(I179*H179,2)</f>
        <v>0</v>
      </c>
      <c r="K179" s="254" t="s">
        <v>1</v>
      </c>
      <c r="L179" s="44"/>
      <c r="M179" s="259" t="s">
        <v>1</v>
      </c>
      <c r="N179" s="260" t="s">
        <v>43</v>
      </c>
      <c r="O179" s="94"/>
      <c r="P179" s="261">
        <f>O179*H179</f>
        <v>0</v>
      </c>
      <c r="Q179" s="261">
        <v>0.0050000000000000001</v>
      </c>
      <c r="R179" s="261">
        <f>Q179*H179</f>
        <v>0.050000000000000003</v>
      </c>
      <c r="S179" s="261">
        <v>0</v>
      </c>
      <c r="T179" s="262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3" t="s">
        <v>200</v>
      </c>
      <c r="AT179" s="263" t="s">
        <v>195</v>
      </c>
      <c r="AU179" s="263" t="s">
        <v>87</v>
      </c>
      <c r="AY179" s="18" t="s">
        <v>193</v>
      </c>
      <c r="BE179" s="154">
        <f>IF(N179="základní",J179,0)</f>
        <v>0</v>
      </c>
      <c r="BF179" s="154">
        <f>IF(N179="snížená",J179,0)</f>
        <v>0</v>
      </c>
      <c r="BG179" s="154">
        <f>IF(N179="zákl. přenesená",J179,0)</f>
        <v>0</v>
      </c>
      <c r="BH179" s="154">
        <f>IF(N179="sníž. přenesená",J179,0)</f>
        <v>0</v>
      </c>
      <c r="BI179" s="154">
        <f>IF(N179="nulová",J179,0)</f>
        <v>0</v>
      </c>
      <c r="BJ179" s="18" t="s">
        <v>85</v>
      </c>
      <c r="BK179" s="154">
        <f>ROUND(I179*H179,2)</f>
        <v>0</v>
      </c>
      <c r="BL179" s="18" t="s">
        <v>200</v>
      </c>
      <c r="BM179" s="263" t="s">
        <v>334</v>
      </c>
    </row>
    <row r="180" s="2" customFormat="1" ht="24.15" customHeight="1">
      <c r="A180" s="41"/>
      <c r="B180" s="42"/>
      <c r="C180" s="308" t="s">
        <v>270</v>
      </c>
      <c r="D180" s="308" t="s">
        <v>354</v>
      </c>
      <c r="E180" s="309" t="s">
        <v>1549</v>
      </c>
      <c r="F180" s="310" t="s">
        <v>1550</v>
      </c>
      <c r="G180" s="311" t="s">
        <v>198</v>
      </c>
      <c r="H180" s="312">
        <v>10</v>
      </c>
      <c r="I180" s="313"/>
      <c r="J180" s="314">
        <f>ROUND(I180*H180,2)</f>
        <v>0</v>
      </c>
      <c r="K180" s="310" t="s">
        <v>1</v>
      </c>
      <c r="L180" s="315"/>
      <c r="M180" s="316" t="s">
        <v>1</v>
      </c>
      <c r="N180" s="317" t="s">
        <v>43</v>
      </c>
      <c r="O180" s="94"/>
      <c r="P180" s="261">
        <f>O180*H180</f>
        <v>0</v>
      </c>
      <c r="Q180" s="261">
        <v>0.0050000000000000001</v>
      </c>
      <c r="R180" s="261">
        <f>Q180*H180</f>
        <v>0.050000000000000003</v>
      </c>
      <c r="S180" s="261">
        <v>0</v>
      </c>
      <c r="T180" s="262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3" t="s">
        <v>242</v>
      </c>
      <c r="AT180" s="263" t="s">
        <v>354</v>
      </c>
      <c r="AU180" s="263" t="s">
        <v>87</v>
      </c>
      <c r="AY180" s="18" t="s">
        <v>193</v>
      </c>
      <c r="BE180" s="154">
        <f>IF(N180="základní",J180,0)</f>
        <v>0</v>
      </c>
      <c r="BF180" s="154">
        <f>IF(N180="snížená",J180,0)</f>
        <v>0</v>
      </c>
      <c r="BG180" s="154">
        <f>IF(N180="zákl. přenesená",J180,0)</f>
        <v>0</v>
      </c>
      <c r="BH180" s="154">
        <f>IF(N180="sníž. přenesená",J180,0)</f>
        <v>0</v>
      </c>
      <c r="BI180" s="154">
        <f>IF(N180="nulová",J180,0)</f>
        <v>0</v>
      </c>
      <c r="BJ180" s="18" t="s">
        <v>85</v>
      </c>
      <c r="BK180" s="154">
        <f>ROUND(I180*H180,2)</f>
        <v>0</v>
      </c>
      <c r="BL180" s="18" t="s">
        <v>200</v>
      </c>
      <c r="BM180" s="263" t="s">
        <v>348</v>
      </c>
    </row>
    <row r="181" s="2" customFormat="1" ht="16.5" customHeight="1">
      <c r="A181" s="41"/>
      <c r="B181" s="42"/>
      <c r="C181" s="252" t="s">
        <v>275</v>
      </c>
      <c r="D181" s="252" t="s">
        <v>195</v>
      </c>
      <c r="E181" s="253" t="s">
        <v>1551</v>
      </c>
      <c r="F181" s="254" t="s">
        <v>1552</v>
      </c>
      <c r="G181" s="255" t="s">
        <v>1553</v>
      </c>
      <c r="H181" s="256">
        <v>2</v>
      </c>
      <c r="I181" s="257"/>
      <c r="J181" s="258">
        <f>ROUND(I181*H181,2)</f>
        <v>0</v>
      </c>
      <c r="K181" s="254" t="s">
        <v>1</v>
      </c>
      <c r="L181" s="44"/>
      <c r="M181" s="259" t="s">
        <v>1</v>
      </c>
      <c r="N181" s="260" t="s">
        <v>43</v>
      </c>
      <c r="O181" s="94"/>
      <c r="P181" s="261">
        <f>O181*H181</f>
        <v>0</v>
      </c>
      <c r="Q181" s="261">
        <v>0</v>
      </c>
      <c r="R181" s="261">
        <f>Q181*H181</f>
        <v>0</v>
      </c>
      <c r="S181" s="261">
        <v>0</v>
      </c>
      <c r="T181" s="262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3" t="s">
        <v>200</v>
      </c>
      <c r="AT181" s="263" t="s">
        <v>195</v>
      </c>
      <c r="AU181" s="263" t="s">
        <v>87</v>
      </c>
      <c r="AY181" s="18" t="s">
        <v>193</v>
      </c>
      <c r="BE181" s="154">
        <f>IF(N181="základní",J181,0)</f>
        <v>0</v>
      </c>
      <c r="BF181" s="154">
        <f>IF(N181="snížená",J181,0)</f>
        <v>0</v>
      </c>
      <c r="BG181" s="154">
        <f>IF(N181="zákl. přenesená",J181,0)</f>
        <v>0</v>
      </c>
      <c r="BH181" s="154">
        <f>IF(N181="sníž. přenesená",J181,0)</f>
        <v>0</v>
      </c>
      <c r="BI181" s="154">
        <f>IF(N181="nulová",J181,0)</f>
        <v>0</v>
      </c>
      <c r="BJ181" s="18" t="s">
        <v>85</v>
      </c>
      <c r="BK181" s="154">
        <f>ROUND(I181*H181,2)</f>
        <v>0</v>
      </c>
      <c r="BL181" s="18" t="s">
        <v>200</v>
      </c>
      <c r="BM181" s="263" t="s">
        <v>359</v>
      </c>
    </row>
    <row r="182" s="2" customFormat="1" ht="16.5" customHeight="1">
      <c r="A182" s="41"/>
      <c r="B182" s="42"/>
      <c r="C182" s="252" t="s">
        <v>8</v>
      </c>
      <c r="D182" s="252" t="s">
        <v>195</v>
      </c>
      <c r="E182" s="253" t="s">
        <v>1554</v>
      </c>
      <c r="F182" s="254" t="s">
        <v>1555</v>
      </c>
      <c r="G182" s="255" t="s">
        <v>465</v>
      </c>
      <c r="H182" s="256">
        <v>2</v>
      </c>
      <c r="I182" s="257"/>
      <c r="J182" s="258">
        <f>ROUND(I182*H182,2)</f>
        <v>0</v>
      </c>
      <c r="K182" s="254" t="s">
        <v>1</v>
      </c>
      <c r="L182" s="44"/>
      <c r="M182" s="259" t="s">
        <v>1</v>
      </c>
      <c r="N182" s="260" t="s">
        <v>43</v>
      </c>
      <c r="O182" s="94"/>
      <c r="P182" s="261">
        <f>O182*H182</f>
        <v>0</v>
      </c>
      <c r="Q182" s="261">
        <v>0.0050000000000000001</v>
      </c>
      <c r="R182" s="261">
        <f>Q182*H182</f>
        <v>0.01</v>
      </c>
      <c r="S182" s="261">
        <v>0</v>
      </c>
      <c r="T182" s="262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3" t="s">
        <v>200</v>
      </c>
      <c r="AT182" s="263" t="s">
        <v>195</v>
      </c>
      <c r="AU182" s="263" t="s">
        <v>87</v>
      </c>
      <c r="AY182" s="18" t="s">
        <v>193</v>
      </c>
      <c r="BE182" s="154">
        <f>IF(N182="základní",J182,0)</f>
        <v>0</v>
      </c>
      <c r="BF182" s="154">
        <f>IF(N182="snížená",J182,0)</f>
        <v>0</v>
      </c>
      <c r="BG182" s="154">
        <f>IF(N182="zákl. přenesená",J182,0)</f>
        <v>0</v>
      </c>
      <c r="BH182" s="154">
        <f>IF(N182="sníž. přenesená",J182,0)</f>
        <v>0</v>
      </c>
      <c r="BI182" s="154">
        <f>IF(N182="nulová",J182,0)</f>
        <v>0</v>
      </c>
      <c r="BJ182" s="18" t="s">
        <v>85</v>
      </c>
      <c r="BK182" s="154">
        <f>ROUND(I182*H182,2)</f>
        <v>0</v>
      </c>
      <c r="BL182" s="18" t="s">
        <v>200</v>
      </c>
      <c r="BM182" s="263" t="s">
        <v>373</v>
      </c>
    </row>
    <row r="183" s="14" customFormat="1">
      <c r="A183" s="14"/>
      <c r="B183" s="275"/>
      <c r="C183" s="276"/>
      <c r="D183" s="266" t="s">
        <v>202</v>
      </c>
      <c r="E183" s="277" t="s">
        <v>1</v>
      </c>
      <c r="F183" s="278" t="s">
        <v>87</v>
      </c>
      <c r="G183" s="276"/>
      <c r="H183" s="279">
        <v>2</v>
      </c>
      <c r="I183" s="280"/>
      <c r="J183" s="276"/>
      <c r="K183" s="276"/>
      <c r="L183" s="281"/>
      <c r="M183" s="282"/>
      <c r="N183" s="283"/>
      <c r="O183" s="283"/>
      <c r="P183" s="283"/>
      <c r="Q183" s="283"/>
      <c r="R183" s="283"/>
      <c r="S183" s="283"/>
      <c r="T183" s="28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5" t="s">
        <v>202</v>
      </c>
      <c r="AU183" s="285" t="s">
        <v>87</v>
      </c>
      <c r="AV183" s="14" t="s">
        <v>87</v>
      </c>
      <c r="AW183" s="14" t="s">
        <v>32</v>
      </c>
      <c r="AX183" s="14" t="s">
        <v>78</v>
      </c>
      <c r="AY183" s="285" t="s">
        <v>193</v>
      </c>
    </row>
    <row r="184" s="15" customFormat="1">
      <c r="A184" s="15"/>
      <c r="B184" s="286"/>
      <c r="C184" s="287"/>
      <c r="D184" s="266" t="s">
        <v>202</v>
      </c>
      <c r="E184" s="288" t="s">
        <v>1</v>
      </c>
      <c r="F184" s="289" t="s">
        <v>214</v>
      </c>
      <c r="G184" s="287"/>
      <c r="H184" s="290">
        <v>2</v>
      </c>
      <c r="I184" s="291"/>
      <c r="J184" s="287"/>
      <c r="K184" s="287"/>
      <c r="L184" s="292"/>
      <c r="M184" s="293"/>
      <c r="N184" s="294"/>
      <c r="O184" s="294"/>
      <c r="P184" s="294"/>
      <c r="Q184" s="294"/>
      <c r="R184" s="294"/>
      <c r="S184" s="294"/>
      <c r="T184" s="29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96" t="s">
        <v>202</v>
      </c>
      <c r="AU184" s="296" t="s">
        <v>87</v>
      </c>
      <c r="AV184" s="15" t="s">
        <v>200</v>
      </c>
      <c r="AW184" s="15" t="s">
        <v>32</v>
      </c>
      <c r="AX184" s="15" t="s">
        <v>85</v>
      </c>
      <c r="AY184" s="296" t="s">
        <v>193</v>
      </c>
    </row>
    <row r="185" s="12" customFormat="1" ht="22.8" customHeight="1">
      <c r="A185" s="12"/>
      <c r="B185" s="237"/>
      <c r="C185" s="238"/>
      <c r="D185" s="239" t="s">
        <v>77</v>
      </c>
      <c r="E185" s="250" t="s">
        <v>242</v>
      </c>
      <c r="F185" s="250" t="s">
        <v>1556</v>
      </c>
      <c r="G185" s="238"/>
      <c r="H185" s="238"/>
      <c r="I185" s="241"/>
      <c r="J185" s="251">
        <f>BK185</f>
        <v>0</v>
      </c>
      <c r="K185" s="238"/>
      <c r="L185" s="242"/>
      <c r="M185" s="243"/>
      <c r="N185" s="244"/>
      <c r="O185" s="244"/>
      <c r="P185" s="245">
        <f>SUM(P186:P191)</f>
        <v>0</v>
      </c>
      <c r="Q185" s="244"/>
      <c r="R185" s="245">
        <f>SUM(R186:R191)</f>
        <v>0.14000000000000001</v>
      </c>
      <c r="S185" s="244"/>
      <c r="T185" s="246">
        <f>SUM(T186:T191)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47" t="s">
        <v>85</v>
      </c>
      <c r="AT185" s="248" t="s">
        <v>77</v>
      </c>
      <c r="AU185" s="248" t="s">
        <v>85</v>
      </c>
      <c r="AY185" s="247" t="s">
        <v>193</v>
      </c>
      <c r="BK185" s="249">
        <f>SUM(BK186:BK191)</f>
        <v>0</v>
      </c>
    </row>
    <row r="186" s="2" customFormat="1" ht="33" customHeight="1">
      <c r="A186" s="41"/>
      <c r="B186" s="42"/>
      <c r="C186" s="252" t="s">
        <v>284</v>
      </c>
      <c r="D186" s="252" t="s">
        <v>195</v>
      </c>
      <c r="E186" s="253" t="s">
        <v>1557</v>
      </c>
      <c r="F186" s="254" t="s">
        <v>1558</v>
      </c>
      <c r="G186" s="255" t="s">
        <v>217</v>
      </c>
      <c r="H186" s="256">
        <v>14</v>
      </c>
      <c r="I186" s="257"/>
      <c r="J186" s="258">
        <f>ROUND(I186*H186,2)</f>
        <v>0</v>
      </c>
      <c r="K186" s="254" t="s">
        <v>1</v>
      </c>
      <c r="L186" s="44"/>
      <c r="M186" s="259" t="s">
        <v>1</v>
      </c>
      <c r="N186" s="260" t="s">
        <v>43</v>
      </c>
      <c r="O186" s="94"/>
      <c r="P186" s="261">
        <f>O186*H186</f>
        <v>0</v>
      </c>
      <c r="Q186" s="261">
        <v>0.0050000000000000001</v>
      </c>
      <c r="R186" s="261">
        <f>Q186*H186</f>
        <v>0.070000000000000007</v>
      </c>
      <c r="S186" s="261">
        <v>0</v>
      </c>
      <c r="T186" s="262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3" t="s">
        <v>200</v>
      </c>
      <c r="AT186" s="263" t="s">
        <v>195</v>
      </c>
      <c r="AU186" s="263" t="s">
        <v>87</v>
      </c>
      <c r="AY186" s="18" t="s">
        <v>193</v>
      </c>
      <c r="BE186" s="154">
        <f>IF(N186="základní",J186,0)</f>
        <v>0</v>
      </c>
      <c r="BF186" s="154">
        <f>IF(N186="snížená",J186,0)</f>
        <v>0</v>
      </c>
      <c r="BG186" s="154">
        <f>IF(N186="zákl. přenesená",J186,0)</f>
        <v>0</v>
      </c>
      <c r="BH186" s="154">
        <f>IF(N186="sníž. přenesená",J186,0)</f>
        <v>0</v>
      </c>
      <c r="BI186" s="154">
        <f>IF(N186="nulová",J186,0)</f>
        <v>0</v>
      </c>
      <c r="BJ186" s="18" t="s">
        <v>85</v>
      </c>
      <c r="BK186" s="154">
        <f>ROUND(I186*H186,2)</f>
        <v>0</v>
      </c>
      <c r="BL186" s="18" t="s">
        <v>200</v>
      </c>
      <c r="BM186" s="263" t="s">
        <v>384</v>
      </c>
    </row>
    <row r="187" s="2" customFormat="1" ht="16.5" customHeight="1">
      <c r="A187" s="41"/>
      <c r="B187" s="42"/>
      <c r="C187" s="252" t="s">
        <v>288</v>
      </c>
      <c r="D187" s="252" t="s">
        <v>195</v>
      </c>
      <c r="E187" s="253" t="s">
        <v>1559</v>
      </c>
      <c r="F187" s="254" t="s">
        <v>1560</v>
      </c>
      <c r="G187" s="255" t="s">
        <v>1553</v>
      </c>
      <c r="H187" s="256">
        <v>1</v>
      </c>
      <c r="I187" s="257"/>
      <c r="J187" s="258">
        <f>ROUND(I187*H187,2)</f>
        <v>0</v>
      </c>
      <c r="K187" s="254" t="s">
        <v>1</v>
      </c>
      <c r="L187" s="44"/>
      <c r="M187" s="259" t="s">
        <v>1</v>
      </c>
      <c r="N187" s="260" t="s">
        <v>43</v>
      </c>
      <c r="O187" s="94"/>
      <c r="P187" s="261">
        <f>O187*H187</f>
        <v>0</v>
      </c>
      <c r="Q187" s="261">
        <v>0.0050000000000000001</v>
      </c>
      <c r="R187" s="261">
        <f>Q187*H187</f>
        <v>0.0050000000000000001</v>
      </c>
      <c r="S187" s="261">
        <v>0</v>
      </c>
      <c r="T187" s="262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63" t="s">
        <v>200</v>
      </c>
      <c r="AT187" s="263" t="s">
        <v>195</v>
      </c>
      <c r="AU187" s="263" t="s">
        <v>87</v>
      </c>
      <c r="AY187" s="18" t="s">
        <v>193</v>
      </c>
      <c r="BE187" s="154">
        <f>IF(N187="základní",J187,0)</f>
        <v>0</v>
      </c>
      <c r="BF187" s="154">
        <f>IF(N187="snížená",J187,0)</f>
        <v>0</v>
      </c>
      <c r="BG187" s="154">
        <f>IF(N187="zákl. přenesená",J187,0)</f>
        <v>0</v>
      </c>
      <c r="BH187" s="154">
        <f>IF(N187="sníž. přenesená",J187,0)</f>
        <v>0</v>
      </c>
      <c r="BI187" s="154">
        <f>IF(N187="nulová",J187,0)</f>
        <v>0</v>
      </c>
      <c r="BJ187" s="18" t="s">
        <v>85</v>
      </c>
      <c r="BK187" s="154">
        <f>ROUND(I187*H187,2)</f>
        <v>0</v>
      </c>
      <c r="BL187" s="18" t="s">
        <v>200</v>
      </c>
      <c r="BM187" s="263" t="s">
        <v>394</v>
      </c>
    </row>
    <row r="188" s="2" customFormat="1" ht="44.25" customHeight="1">
      <c r="A188" s="41"/>
      <c r="B188" s="42"/>
      <c r="C188" s="252" t="s">
        <v>293</v>
      </c>
      <c r="D188" s="252" t="s">
        <v>195</v>
      </c>
      <c r="E188" s="253" t="s">
        <v>1561</v>
      </c>
      <c r="F188" s="254" t="s">
        <v>1562</v>
      </c>
      <c r="G188" s="255" t="s">
        <v>465</v>
      </c>
      <c r="H188" s="256">
        <v>1</v>
      </c>
      <c r="I188" s="257"/>
      <c r="J188" s="258">
        <f>ROUND(I188*H188,2)</f>
        <v>0</v>
      </c>
      <c r="K188" s="254" t="s">
        <v>1</v>
      </c>
      <c r="L188" s="44"/>
      <c r="M188" s="259" t="s">
        <v>1</v>
      </c>
      <c r="N188" s="260" t="s">
        <v>43</v>
      </c>
      <c r="O188" s="94"/>
      <c r="P188" s="261">
        <f>O188*H188</f>
        <v>0</v>
      </c>
      <c r="Q188" s="261">
        <v>0.0050000000000000001</v>
      </c>
      <c r="R188" s="261">
        <f>Q188*H188</f>
        <v>0.0050000000000000001</v>
      </c>
      <c r="S188" s="261">
        <v>0</v>
      </c>
      <c r="T188" s="262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63" t="s">
        <v>200</v>
      </c>
      <c r="AT188" s="263" t="s">
        <v>195</v>
      </c>
      <c r="AU188" s="263" t="s">
        <v>87</v>
      </c>
      <c r="AY188" s="18" t="s">
        <v>193</v>
      </c>
      <c r="BE188" s="154">
        <f>IF(N188="základní",J188,0)</f>
        <v>0</v>
      </c>
      <c r="BF188" s="154">
        <f>IF(N188="snížená",J188,0)</f>
        <v>0</v>
      </c>
      <c r="BG188" s="154">
        <f>IF(N188="zákl. přenesená",J188,0)</f>
        <v>0</v>
      </c>
      <c r="BH188" s="154">
        <f>IF(N188="sníž. přenesená",J188,0)</f>
        <v>0</v>
      </c>
      <c r="BI188" s="154">
        <f>IF(N188="nulová",J188,0)</f>
        <v>0</v>
      </c>
      <c r="BJ188" s="18" t="s">
        <v>85</v>
      </c>
      <c r="BK188" s="154">
        <f>ROUND(I188*H188,2)</f>
        <v>0</v>
      </c>
      <c r="BL188" s="18" t="s">
        <v>200</v>
      </c>
      <c r="BM188" s="263" t="s">
        <v>404</v>
      </c>
    </row>
    <row r="189" s="2" customFormat="1" ht="37.8" customHeight="1">
      <c r="A189" s="41"/>
      <c r="B189" s="42"/>
      <c r="C189" s="252" t="s">
        <v>301</v>
      </c>
      <c r="D189" s="252" t="s">
        <v>195</v>
      </c>
      <c r="E189" s="253" t="s">
        <v>1563</v>
      </c>
      <c r="F189" s="254" t="s">
        <v>1564</v>
      </c>
      <c r="G189" s="255" t="s">
        <v>465</v>
      </c>
      <c r="H189" s="256">
        <v>1</v>
      </c>
      <c r="I189" s="257"/>
      <c r="J189" s="258">
        <f>ROUND(I189*H189,2)</f>
        <v>0</v>
      </c>
      <c r="K189" s="254" t="s">
        <v>1</v>
      </c>
      <c r="L189" s="44"/>
      <c r="M189" s="259" t="s">
        <v>1</v>
      </c>
      <c r="N189" s="260" t="s">
        <v>43</v>
      </c>
      <c r="O189" s="94"/>
      <c r="P189" s="261">
        <f>O189*H189</f>
        <v>0</v>
      </c>
      <c r="Q189" s="261">
        <v>0.0050000000000000001</v>
      </c>
      <c r="R189" s="261">
        <f>Q189*H189</f>
        <v>0.0050000000000000001</v>
      </c>
      <c r="S189" s="261">
        <v>0</v>
      </c>
      <c r="T189" s="262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3" t="s">
        <v>200</v>
      </c>
      <c r="AT189" s="263" t="s">
        <v>195</v>
      </c>
      <c r="AU189" s="263" t="s">
        <v>87</v>
      </c>
      <c r="AY189" s="18" t="s">
        <v>193</v>
      </c>
      <c r="BE189" s="154">
        <f>IF(N189="základní",J189,0)</f>
        <v>0</v>
      </c>
      <c r="BF189" s="154">
        <f>IF(N189="snížená",J189,0)</f>
        <v>0</v>
      </c>
      <c r="BG189" s="154">
        <f>IF(N189="zákl. přenesená",J189,0)</f>
        <v>0</v>
      </c>
      <c r="BH189" s="154">
        <f>IF(N189="sníž. přenesená",J189,0)</f>
        <v>0</v>
      </c>
      <c r="BI189" s="154">
        <f>IF(N189="nulová",J189,0)</f>
        <v>0</v>
      </c>
      <c r="BJ189" s="18" t="s">
        <v>85</v>
      </c>
      <c r="BK189" s="154">
        <f>ROUND(I189*H189,2)</f>
        <v>0</v>
      </c>
      <c r="BL189" s="18" t="s">
        <v>200</v>
      </c>
      <c r="BM189" s="263" t="s">
        <v>417</v>
      </c>
    </row>
    <row r="190" s="2" customFormat="1" ht="33" customHeight="1">
      <c r="A190" s="41"/>
      <c r="B190" s="42"/>
      <c r="C190" s="252" t="s">
        <v>310</v>
      </c>
      <c r="D190" s="252" t="s">
        <v>195</v>
      </c>
      <c r="E190" s="253" t="s">
        <v>1565</v>
      </c>
      <c r="F190" s="254" t="s">
        <v>1566</v>
      </c>
      <c r="G190" s="255" t="s">
        <v>465</v>
      </c>
      <c r="H190" s="256">
        <v>1</v>
      </c>
      <c r="I190" s="257"/>
      <c r="J190" s="258">
        <f>ROUND(I190*H190,2)</f>
        <v>0</v>
      </c>
      <c r="K190" s="254" t="s">
        <v>1</v>
      </c>
      <c r="L190" s="44"/>
      <c r="M190" s="259" t="s">
        <v>1</v>
      </c>
      <c r="N190" s="260" t="s">
        <v>43</v>
      </c>
      <c r="O190" s="94"/>
      <c r="P190" s="261">
        <f>O190*H190</f>
        <v>0</v>
      </c>
      <c r="Q190" s="261">
        <v>0.0050000000000000001</v>
      </c>
      <c r="R190" s="261">
        <f>Q190*H190</f>
        <v>0.0050000000000000001</v>
      </c>
      <c r="S190" s="261">
        <v>0</v>
      </c>
      <c r="T190" s="262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63" t="s">
        <v>200</v>
      </c>
      <c r="AT190" s="263" t="s">
        <v>195</v>
      </c>
      <c r="AU190" s="263" t="s">
        <v>87</v>
      </c>
      <c r="AY190" s="18" t="s">
        <v>193</v>
      </c>
      <c r="BE190" s="154">
        <f>IF(N190="základní",J190,0)</f>
        <v>0</v>
      </c>
      <c r="BF190" s="154">
        <f>IF(N190="snížená",J190,0)</f>
        <v>0</v>
      </c>
      <c r="BG190" s="154">
        <f>IF(N190="zákl. přenesená",J190,0)</f>
        <v>0</v>
      </c>
      <c r="BH190" s="154">
        <f>IF(N190="sníž. přenesená",J190,0)</f>
        <v>0</v>
      </c>
      <c r="BI190" s="154">
        <f>IF(N190="nulová",J190,0)</f>
        <v>0</v>
      </c>
      <c r="BJ190" s="18" t="s">
        <v>85</v>
      </c>
      <c r="BK190" s="154">
        <f>ROUND(I190*H190,2)</f>
        <v>0</v>
      </c>
      <c r="BL190" s="18" t="s">
        <v>200</v>
      </c>
      <c r="BM190" s="263" t="s">
        <v>427</v>
      </c>
    </row>
    <row r="191" s="2" customFormat="1" ht="21.75" customHeight="1">
      <c r="A191" s="41"/>
      <c r="B191" s="42"/>
      <c r="C191" s="252" t="s">
        <v>7</v>
      </c>
      <c r="D191" s="252" t="s">
        <v>195</v>
      </c>
      <c r="E191" s="253" t="s">
        <v>1567</v>
      </c>
      <c r="F191" s="254" t="s">
        <v>1568</v>
      </c>
      <c r="G191" s="255" t="s">
        <v>217</v>
      </c>
      <c r="H191" s="256">
        <v>10</v>
      </c>
      <c r="I191" s="257"/>
      <c r="J191" s="258">
        <f>ROUND(I191*H191,2)</f>
        <v>0</v>
      </c>
      <c r="K191" s="254" t="s">
        <v>1</v>
      </c>
      <c r="L191" s="44"/>
      <c r="M191" s="259" t="s">
        <v>1</v>
      </c>
      <c r="N191" s="260" t="s">
        <v>43</v>
      </c>
      <c r="O191" s="94"/>
      <c r="P191" s="261">
        <f>O191*H191</f>
        <v>0</v>
      </c>
      <c r="Q191" s="261">
        <v>0.0050000000000000001</v>
      </c>
      <c r="R191" s="261">
        <f>Q191*H191</f>
        <v>0.050000000000000003</v>
      </c>
      <c r="S191" s="261">
        <v>0</v>
      </c>
      <c r="T191" s="262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3" t="s">
        <v>200</v>
      </c>
      <c r="AT191" s="263" t="s">
        <v>195</v>
      </c>
      <c r="AU191" s="263" t="s">
        <v>87</v>
      </c>
      <c r="AY191" s="18" t="s">
        <v>193</v>
      </c>
      <c r="BE191" s="154">
        <f>IF(N191="základní",J191,0)</f>
        <v>0</v>
      </c>
      <c r="BF191" s="154">
        <f>IF(N191="snížená",J191,0)</f>
        <v>0</v>
      </c>
      <c r="BG191" s="154">
        <f>IF(N191="zákl. přenesená",J191,0)</f>
        <v>0</v>
      </c>
      <c r="BH191" s="154">
        <f>IF(N191="sníž. přenesená",J191,0)</f>
        <v>0</v>
      </c>
      <c r="BI191" s="154">
        <f>IF(N191="nulová",J191,0)</f>
        <v>0</v>
      </c>
      <c r="BJ191" s="18" t="s">
        <v>85</v>
      </c>
      <c r="BK191" s="154">
        <f>ROUND(I191*H191,2)</f>
        <v>0</v>
      </c>
      <c r="BL191" s="18" t="s">
        <v>200</v>
      </c>
      <c r="BM191" s="263" t="s">
        <v>438</v>
      </c>
    </row>
    <row r="192" s="12" customFormat="1" ht="22.8" customHeight="1">
      <c r="A192" s="12"/>
      <c r="B192" s="237"/>
      <c r="C192" s="238"/>
      <c r="D192" s="239" t="s">
        <v>77</v>
      </c>
      <c r="E192" s="250" t="s">
        <v>741</v>
      </c>
      <c r="F192" s="250" t="s">
        <v>742</v>
      </c>
      <c r="G192" s="238"/>
      <c r="H192" s="238"/>
      <c r="I192" s="241"/>
      <c r="J192" s="251">
        <f>BK192</f>
        <v>0</v>
      </c>
      <c r="K192" s="238"/>
      <c r="L192" s="242"/>
      <c r="M192" s="243"/>
      <c r="N192" s="244"/>
      <c r="O192" s="244"/>
      <c r="P192" s="245">
        <f>SUM(P193:P194)</f>
        <v>0</v>
      </c>
      <c r="Q192" s="244"/>
      <c r="R192" s="245">
        <f>SUM(R193:R194)</f>
        <v>0.013105199999999999</v>
      </c>
      <c r="S192" s="244"/>
      <c r="T192" s="246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47" t="s">
        <v>85</v>
      </c>
      <c r="AT192" s="248" t="s">
        <v>77</v>
      </c>
      <c r="AU192" s="248" t="s">
        <v>85</v>
      </c>
      <c r="AY192" s="247" t="s">
        <v>193</v>
      </c>
      <c r="BK192" s="249">
        <f>SUM(BK193:BK194)</f>
        <v>0</v>
      </c>
    </row>
    <row r="193" s="2" customFormat="1" ht="62.7" customHeight="1">
      <c r="A193" s="41"/>
      <c r="B193" s="42"/>
      <c r="C193" s="252" t="s">
        <v>322</v>
      </c>
      <c r="D193" s="252" t="s">
        <v>195</v>
      </c>
      <c r="E193" s="253" t="s">
        <v>1569</v>
      </c>
      <c r="F193" s="254" t="s">
        <v>1570</v>
      </c>
      <c r="G193" s="255" t="s">
        <v>250</v>
      </c>
      <c r="H193" s="256">
        <v>3.2599999999999998</v>
      </c>
      <c r="I193" s="257"/>
      <c r="J193" s="258">
        <f>ROUND(I193*H193,2)</f>
        <v>0</v>
      </c>
      <c r="K193" s="254" t="s">
        <v>1</v>
      </c>
      <c r="L193" s="44"/>
      <c r="M193" s="259" t="s">
        <v>1</v>
      </c>
      <c r="N193" s="260" t="s">
        <v>43</v>
      </c>
      <c r="O193" s="94"/>
      <c r="P193" s="261">
        <f>O193*H193</f>
        <v>0</v>
      </c>
      <c r="Q193" s="261">
        <v>0.0020100000000000001</v>
      </c>
      <c r="R193" s="261">
        <f>Q193*H193</f>
        <v>0.0065525999999999996</v>
      </c>
      <c r="S193" s="261">
        <v>0</v>
      </c>
      <c r="T193" s="262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3" t="s">
        <v>200</v>
      </c>
      <c r="AT193" s="263" t="s">
        <v>195</v>
      </c>
      <c r="AU193" s="263" t="s">
        <v>87</v>
      </c>
      <c r="AY193" s="18" t="s">
        <v>193</v>
      </c>
      <c r="BE193" s="154">
        <f>IF(N193="základní",J193,0)</f>
        <v>0</v>
      </c>
      <c r="BF193" s="154">
        <f>IF(N193="snížená",J193,0)</f>
        <v>0</v>
      </c>
      <c r="BG193" s="154">
        <f>IF(N193="zákl. přenesená",J193,0)</f>
        <v>0</v>
      </c>
      <c r="BH193" s="154">
        <f>IF(N193="sníž. přenesená",J193,0)</f>
        <v>0</v>
      </c>
      <c r="BI193" s="154">
        <f>IF(N193="nulová",J193,0)</f>
        <v>0</v>
      </c>
      <c r="BJ193" s="18" t="s">
        <v>85</v>
      </c>
      <c r="BK193" s="154">
        <f>ROUND(I193*H193,2)</f>
        <v>0</v>
      </c>
      <c r="BL193" s="18" t="s">
        <v>200</v>
      </c>
      <c r="BM193" s="263" t="s">
        <v>451</v>
      </c>
    </row>
    <row r="194" s="2" customFormat="1" ht="49.05" customHeight="1">
      <c r="A194" s="41"/>
      <c r="B194" s="42"/>
      <c r="C194" s="252" t="s">
        <v>327</v>
      </c>
      <c r="D194" s="252" t="s">
        <v>195</v>
      </c>
      <c r="E194" s="253" t="s">
        <v>1571</v>
      </c>
      <c r="F194" s="254" t="s">
        <v>1572</v>
      </c>
      <c r="G194" s="255" t="s">
        <v>250</v>
      </c>
      <c r="H194" s="256">
        <v>3.2599999999999998</v>
      </c>
      <c r="I194" s="257"/>
      <c r="J194" s="258">
        <f>ROUND(I194*H194,2)</f>
        <v>0</v>
      </c>
      <c r="K194" s="254" t="s">
        <v>1</v>
      </c>
      <c r="L194" s="44"/>
      <c r="M194" s="259" t="s">
        <v>1</v>
      </c>
      <c r="N194" s="260" t="s">
        <v>43</v>
      </c>
      <c r="O194" s="94"/>
      <c r="P194" s="261">
        <f>O194*H194</f>
        <v>0</v>
      </c>
      <c r="Q194" s="261">
        <v>0.0020100000000000001</v>
      </c>
      <c r="R194" s="261">
        <f>Q194*H194</f>
        <v>0.0065525999999999996</v>
      </c>
      <c r="S194" s="261">
        <v>0</v>
      </c>
      <c r="T194" s="262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63" t="s">
        <v>200</v>
      </c>
      <c r="AT194" s="263" t="s">
        <v>195</v>
      </c>
      <c r="AU194" s="263" t="s">
        <v>87</v>
      </c>
      <c r="AY194" s="18" t="s">
        <v>193</v>
      </c>
      <c r="BE194" s="154">
        <f>IF(N194="základní",J194,0)</f>
        <v>0</v>
      </c>
      <c r="BF194" s="154">
        <f>IF(N194="snížená",J194,0)</f>
        <v>0</v>
      </c>
      <c r="BG194" s="154">
        <f>IF(N194="zákl. přenesená",J194,0)</f>
        <v>0</v>
      </c>
      <c r="BH194" s="154">
        <f>IF(N194="sníž. přenesená",J194,0)</f>
        <v>0</v>
      </c>
      <c r="BI194" s="154">
        <f>IF(N194="nulová",J194,0)</f>
        <v>0</v>
      </c>
      <c r="BJ194" s="18" t="s">
        <v>85</v>
      </c>
      <c r="BK194" s="154">
        <f>ROUND(I194*H194,2)</f>
        <v>0</v>
      </c>
      <c r="BL194" s="18" t="s">
        <v>200</v>
      </c>
      <c r="BM194" s="263" t="s">
        <v>462</v>
      </c>
    </row>
    <row r="195" s="12" customFormat="1" ht="25.92" customHeight="1">
      <c r="A195" s="12"/>
      <c r="B195" s="237"/>
      <c r="C195" s="238"/>
      <c r="D195" s="239" t="s">
        <v>77</v>
      </c>
      <c r="E195" s="240" t="s">
        <v>747</v>
      </c>
      <c r="F195" s="240" t="s">
        <v>748</v>
      </c>
      <c r="G195" s="238"/>
      <c r="H195" s="238"/>
      <c r="I195" s="241"/>
      <c r="J195" s="217">
        <f>BK195</f>
        <v>0</v>
      </c>
      <c r="K195" s="238"/>
      <c r="L195" s="242"/>
      <c r="M195" s="243"/>
      <c r="N195" s="244"/>
      <c r="O195" s="244"/>
      <c r="P195" s="245">
        <v>0</v>
      </c>
      <c r="Q195" s="244"/>
      <c r="R195" s="245">
        <v>0</v>
      </c>
      <c r="S195" s="244"/>
      <c r="T195" s="246"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47" t="s">
        <v>87</v>
      </c>
      <c r="AT195" s="248" t="s">
        <v>77</v>
      </c>
      <c r="AU195" s="248" t="s">
        <v>78</v>
      </c>
      <c r="AY195" s="247" t="s">
        <v>193</v>
      </c>
      <c r="BK195" s="249">
        <v>0</v>
      </c>
    </row>
    <row r="196" s="12" customFormat="1" ht="25.92" customHeight="1">
      <c r="A196" s="12"/>
      <c r="B196" s="237"/>
      <c r="C196" s="238"/>
      <c r="D196" s="239" t="s">
        <v>77</v>
      </c>
      <c r="E196" s="240" t="s">
        <v>1573</v>
      </c>
      <c r="F196" s="240" t="s">
        <v>1574</v>
      </c>
      <c r="G196" s="238"/>
      <c r="H196" s="238"/>
      <c r="I196" s="241"/>
      <c r="J196" s="217">
        <f>BK196</f>
        <v>0</v>
      </c>
      <c r="K196" s="238"/>
      <c r="L196" s="242"/>
      <c r="M196" s="243"/>
      <c r="N196" s="244"/>
      <c r="O196" s="244"/>
      <c r="P196" s="245">
        <f>SUM(P197:P207)</f>
        <v>0</v>
      </c>
      <c r="Q196" s="244"/>
      <c r="R196" s="245">
        <f>SUM(R197:R207)</f>
        <v>0.42225000000000001</v>
      </c>
      <c r="S196" s="244"/>
      <c r="T196" s="246">
        <f>SUM(T197:T207)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47" t="s">
        <v>87</v>
      </c>
      <c r="AT196" s="248" t="s">
        <v>77</v>
      </c>
      <c r="AU196" s="248" t="s">
        <v>78</v>
      </c>
      <c r="AY196" s="247" t="s">
        <v>193</v>
      </c>
      <c r="BK196" s="249">
        <f>SUM(BK197:BK207)</f>
        <v>0</v>
      </c>
    </row>
    <row r="197" s="2" customFormat="1" ht="21.75" customHeight="1">
      <c r="A197" s="41"/>
      <c r="B197" s="42"/>
      <c r="C197" s="252" t="s">
        <v>334</v>
      </c>
      <c r="D197" s="252" t="s">
        <v>195</v>
      </c>
      <c r="E197" s="253" t="s">
        <v>1575</v>
      </c>
      <c r="F197" s="254" t="s">
        <v>1576</v>
      </c>
      <c r="G197" s="255" t="s">
        <v>217</v>
      </c>
      <c r="H197" s="256">
        <v>12</v>
      </c>
      <c r="I197" s="257"/>
      <c r="J197" s="258">
        <f>ROUND(I197*H197,2)</f>
        <v>0</v>
      </c>
      <c r="K197" s="254" t="s">
        <v>1</v>
      </c>
      <c r="L197" s="44"/>
      <c r="M197" s="259" t="s">
        <v>1</v>
      </c>
      <c r="N197" s="260" t="s">
        <v>43</v>
      </c>
      <c r="O197" s="94"/>
      <c r="P197" s="261">
        <f>O197*H197</f>
        <v>0</v>
      </c>
      <c r="Q197" s="261">
        <v>0.029659999999999999</v>
      </c>
      <c r="R197" s="261">
        <f>Q197*H197</f>
        <v>0.35592000000000001</v>
      </c>
      <c r="S197" s="261">
        <v>0</v>
      </c>
      <c r="T197" s="262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63" t="s">
        <v>284</v>
      </c>
      <c r="AT197" s="263" t="s">
        <v>195</v>
      </c>
      <c r="AU197" s="263" t="s">
        <v>85</v>
      </c>
      <c r="AY197" s="18" t="s">
        <v>193</v>
      </c>
      <c r="BE197" s="154">
        <f>IF(N197="základní",J197,0)</f>
        <v>0</v>
      </c>
      <c r="BF197" s="154">
        <f>IF(N197="snížená",J197,0)</f>
        <v>0</v>
      </c>
      <c r="BG197" s="154">
        <f>IF(N197="zákl. přenesená",J197,0)</f>
        <v>0</v>
      </c>
      <c r="BH197" s="154">
        <f>IF(N197="sníž. přenesená",J197,0)</f>
        <v>0</v>
      </c>
      <c r="BI197" s="154">
        <f>IF(N197="nulová",J197,0)</f>
        <v>0</v>
      </c>
      <c r="BJ197" s="18" t="s">
        <v>85</v>
      </c>
      <c r="BK197" s="154">
        <f>ROUND(I197*H197,2)</f>
        <v>0</v>
      </c>
      <c r="BL197" s="18" t="s">
        <v>284</v>
      </c>
      <c r="BM197" s="263" t="s">
        <v>473</v>
      </c>
    </row>
    <row r="198" s="2" customFormat="1" ht="24.15" customHeight="1">
      <c r="A198" s="41"/>
      <c r="B198" s="42"/>
      <c r="C198" s="252" t="s">
        <v>340</v>
      </c>
      <c r="D198" s="252" t="s">
        <v>195</v>
      </c>
      <c r="E198" s="253" t="s">
        <v>1577</v>
      </c>
      <c r="F198" s="254" t="s">
        <v>1578</v>
      </c>
      <c r="G198" s="255" t="s">
        <v>217</v>
      </c>
      <c r="H198" s="256">
        <v>17</v>
      </c>
      <c r="I198" s="257"/>
      <c r="J198" s="258">
        <f>ROUND(I198*H198,2)</f>
        <v>0</v>
      </c>
      <c r="K198" s="254" t="s">
        <v>1</v>
      </c>
      <c r="L198" s="44"/>
      <c r="M198" s="259" t="s">
        <v>1</v>
      </c>
      <c r="N198" s="260" t="s">
        <v>43</v>
      </c>
      <c r="O198" s="94"/>
      <c r="P198" s="261">
        <f>O198*H198</f>
        <v>0</v>
      </c>
      <c r="Q198" s="261">
        <v>0.0020100000000000001</v>
      </c>
      <c r="R198" s="261">
        <f>Q198*H198</f>
        <v>0.034169999999999999</v>
      </c>
      <c r="S198" s="261">
        <v>0</v>
      </c>
      <c r="T198" s="262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3" t="s">
        <v>284</v>
      </c>
      <c r="AT198" s="263" t="s">
        <v>195</v>
      </c>
      <c r="AU198" s="263" t="s">
        <v>85</v>
      </c>
      <c r="AY198" s="18" t="s">
        <v>193</v>
      </c>
      <c r="BE198" s="154">
        <f>IF(N198="základní",J198,0)</f>
        <v>0</v>
      </c>
      <c r="BF198" s="154">
        <f>IF(N198="snížená",J198,0)</f>
        <v>0</v>
      </c>
      <c r="BG198" s="154">
        <f>IF(N198="zákl. přenesená",J198,0)</f>
        <v>0</v>
      </c>
      <c r="BH198" s="154">
        <f>IF(N198="sníž. přenesená",J198,0)</f>
        <v>0</v>
      </c>
      <c r="BI198" s="154">
        <f>IF(N198="nulová",J198,0)</f>
        <v>0</v>
      </c>
      <c r="BJ198" s="18" t="s">
        <v>85</v>
      </c>
      <c r="BK198" s="154">
        <f>ROUND(I198*H198,2)</f>
        <v>0</v>
      </c>
      <c r="BL198" s="18" t="s">
        <v>284</v>
      </c>
      <c r="BM198" s="263" t="s">
        <v>487</v>
      </c>
    </row>
    <row r="199" s="2" customFormat="1" ht="21.75" customHeight="1">
      <c r="A199" s="41"/>
      <c r="B199" s="42"/>
      <c r="C199" s="252" t="s">
        <v>348</v>
      </c>
      <c r="D199" s="252" t="s">
        <v>195</v>
      </c>
      <c r="E199" s="253" t="s">
        <v>1579</v>
      </c>
      <c r="F199" s="254" t="s">
        <v>1580</v>
      </c>
      <c r="G199" s="255" t="s">
        <v>217</v>
      </c>
      <c r="H199" s="256">
        <v>4</v>
      </c>
      <c r="I199" s="257"/>
      <c r="J199" s="258">
        <f>ROUND(I199*H199,2)</f>
        <v>0</v>
      </c>
      <c r="K199" s="254" t="s">
        <v>1</v>
      </c>
      <c r="L199" s="44"/>
      <c r="M199" s="259" t="s">
        <v>1</v>
      </c>
      <c r="N199" s="260" t="s">
        <v>43</v>
      </c>
      <c r="O199" s="94"/>
      <c r="P199" s="261">
        <f>O199*H199</f>
        <v>0</v>
      </c>
      <c r="Q199" s="261">
        <v>0.0020100000000000001</v>
      </c>
      <c r="R199" s="261">
        <f>Q199*H199</f>
        <v>0.0080400000000000003</v>
      </c>
      <c r="S199" s="261">
        <v>0</v>
      </c>
      <c r="T199" s="262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63" t="s">
        <v>284</v>
      </c>
      <c r="AT199" s="263" t="s">
        <v>195</v>
      </c>
      <c r="AU199" s="263" t="s">
        <v>85</v>
      </c>
      <c r="AY199" s="18" t="s">
        <v>193</v>
      </c>
      <c r="BE199" s="154">
        <f>IF(N199="základní",J199,0)</f>
        <v>0</v>
      </c>
      <c r="BF199" s="154">
        <f>IF(N199="snížená",J199,0)</f>
        <v>0</v>
      </c>
      <c r="BG199" s="154">
        <f>IF(N199="zákl. přenesená",J199,0)</f>
        <v>0</v>
      </c>
      <c r="BH199" s="154">
        <f>IF(N199="sníž. přenesená",J199,0)</f>
        <v>0</v>
      </c>
      <c r="BI199" s="154">
        <f>IF(N199="nulová",J199,0)</f>
        <v>0</v>
      </c>
      <c r="BJ199" s="18" t="s">
        <v>85</v>
      </c>
      <c r="BK199" s="154">
        <f>ROUND(I199*H199,2)</f>
        <v>0</v>
      </c>
      <c r="BL199" s="18" t="s">
        <v>284</v>
      </c>
      <c r="BM199" s="263" t="s">
        <v>496</v>
      </c>
    </row>
    <row r="200" s="2" customFormat="1" ht="21.75" customHeight="1">
      <c r="A200" s="41"/>
      <c r="B200" s="42"/>
      <c r="C200" s="252" t="s">
        <v>353</v>
      </c>
      <c r="D200" s="252" t="s">
        <v>195</v>
      </c>
      <c r="E200" s="253" t="s">
        <v>1581</v>
      </c>
      <c r="F200" s="254" t="s">
        <v>1582</v>
      </c>
      <c r="G200" s="255" t="s">
        <v>217</v>
      </c>
      <c r="H200" s="256">
        <v>5</v>
      </c>
      <c r="I200" s="257"/>
      <c r="J200" s="258">
        <f>ROUND(I200*H200,2)</f>
        <v>0</v>
      </c>
      <c r="K200" s="254" t="s">
        <v>1</v>
      </c>
      <c r="L200" s="44"/>
      <c r="M200" s="259" t="s">
        <v>1</v>
      </c>
      <c r="N200" s="260" t="s">
        <v>43</v>
      </c>
      <c r="O200" s="94"/>
      <c r="P200" s="261">
        <f>O200*H200</f>
        <v>0</v>
      </c>
      <c r="Q200" s="261">
        <v>0.0020100000000000001</v>
      </c>
      <c r="R200" s="261">
        <f>Q200*H200</f>
        <v>0.01005</v>
      </c>
      <c r="S200" s="261">
        <v>0</v>
      </c>
      <c r="T200" s="262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3" t="s">
        <v>284</v>
      </c>
      <c r="AT200" s="263" t="s">
        <v>195</v>
      </c>
      <c r="AU200" s="263" t="s">
        <v>85</v>
      </c>
      <c r="AY200" s="18" t="s">
        <v>193</v>
      </c>
      <c r="BE200" s="154">
        <f>IF(N200="základní",J200,0)</f>
        <v>0</v>
      </c>
      <c r="BF200" s="154">
        <f>IF(N200="snížená",J200,0)</f>
        <v>0</v>
      </c>
      <c r="BG200" s="154">
        <f>IF(N200="zákl. přenesená",J200,0)</f>
        <v>0</v>
      </c>
      <c r="BH200" s="154">
        <f>IF(N200="sníž. přenesená",J200,0)</f>
        <v>0</v>
      </c>
      <c r="BI200" s="154">
        <f>IF(N200="nulová",J200,0)</f>
        <v>0</v>
      </c>
      <c r="BJ200" s="18" t="s">
        <v>85</v>
      </c>
      <c r="BK200" s="154">
        <f>ROUND(I200*H200,2)</f>
        <v>0</v>
      </c>
      <c r="BL200" s="18" t="s">
        <v>284</v>
      </c>
      <c r="BM200" s="263" t="s">
        <v>508</v>
      </c>
    </row>
    <row r="201" s="2" customFormat="1" ht="21.75" customHeight="1">
      <c r="A201" s="41"/>
      <c r="B201" s="42"/>
      <c r="C201" s="308" t="s">
        <v>359</v>
      </c>
      <c r="D201" s="308" t="s">
        <v>354</v>
      </c>
      <c r="E201" s="309" t="s">
        <v>1583</v>
      </c>
      <c r="F201" s="310" t="s">
        <v>1584</v>
      </c>
      <c r="G201" s="311" t="s">
        <v>465</v>
      </c>
      <c r="H201" s="312">
        <v>2</v>
      </c>
      <c r="I201" s="313"/>
      <c r="J201" s="314">
        <f>ROUND(I201*H201,2)</f>
        <v>0</v>
      </c>
      <c r="K201" s="310" t="s">
        <v>1</v>
      </c>
      <c r="L201" s="315"/>
      <c r="M201" s="316" t="s">
        <v>1</v>
      </c>
      <c r="N201" s="317" t="s">
        <v>43</v>
      </c>
      <c r="O201" s="94"/>
      <c r="P201" s="261">
        <f>O201*H201</f>
        <v>0</v>
      </c>
      <c r="Q201" s="261">
        <v>0.0020100000000000001</v>
      </c>
      <c r="R201" s="261">
        <f>Q201*H201</f>
        <v>0.0040200000000000001</v>
      </c>
      <c r="S201" s="261">
        <v>0</v>
      </c>
      <c r="T201" s="262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63" t="s">
        <v>384</v>
      </c>
      <c r="AT201" s="263" t="s">
        <v>354</v>
      </c>
      <c r="AU201" s="263" t="s">
        <v>85</v>
      </c>
      <c r="AY201" s="18" t="s">
        <v>193</v>
      </c>
      <c r="BE201" s="154">
        <f>IF(N201="základní",J201,0)</f>
        <v>0</v>
      </c>
      <c r="BF201" s="154">
        <f>IF(N201="snížená",J201,0)</f>
        <v>0</v>
      </c>
      <c r="BG201" s="154">
        <f>IF(N201="zákl. přenesená",J201,0)</f>
        <v>0</v>
      </c>
      <c r="BH201" s="154">
        <f>IF(N201="sníž. přenesená",J201,0)</f>
        <v>0</v>
      </c>
      <c r="BI201" s="154">
        <f>IF(N201="nulová",J201,0)</f>
        <v>0</v>
      </c>
      <c r="BJ201" s="18" t="s">
        <v>85</v>
      </c>
      <c r="BK201" s="154">
        <f>ROUND(I201*H201,2)</f>
        <v>0</v>
      </c>
      <c r="BL201" s="18" t="s">
        <v>284</v>
      </c>
      <c r="BM201" s="263" t="s">
        <v>517</v>
      </c>
    </row>
    <row r="202" s="2" customFormat="1" ht="21.75" customHeight="1">
      <c r="A202" s="41"/>
      <c r="B202" s="42"/>
      <c r="C202" s="308" t="s">
        <v>368</v>
      </c>
      <c r="D202" s="308" t="s">
        <v>354</v>
      </c>
      <c r="E202" s="309" t="s">
        <v>1585</v>
      </c>
      <c r="F202" s="310" t="s">
        <v>1586</v>
      </c>
      <c r="G202" s="311" t="s">
        <v>465</v>
      </c>
      <c r="H202" s="312">
        <v>3</v>
      </c>
      <c r="I202" s="313"/>
      <c r="J202" s="314">
        <f>ROUND(I202*H202,2)</f>
        <v>0</v>
      </c>
      <c r="K202" s="310" t="s">
        <v>1</v>
      </c>
      <c r="L202" s="315"/>
      <c r="M202" s="316" t="s">
        <v>1</v>
      </c>
      <c r="N202" s="317" t="s">
        <v>43</v>
      </c>
      <c r="O202" s="94"/>
      <c r="P202" s="261">
        <f>O202*H202</f>
        <v>0</v>
      </c>
      <c r="Q202" s="261">
        <v>0.0020100000000000001</v>
      </c>
      <c r="R202" s="261">
        <f>Q202*H202</f>
        <v>0.0060300000000000006</v>
      </c>
      <c r="S202" s="261">
        <v>0</v>
      </c>
      <c r="T202" s="262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63" t="s">
        <v>384</v>
      </c>
      <c r="AT202" s="263" t="s">
        <v>354</v>
      </c>
      <c r="AU202" s="263" t="s">
        <v>85</v>
      </c>
      <c r="AY202" s="18" t="s">
        <v>193</v>
      </c>
      <c r="BE202" s="154">
        <f>IF(N202="základní",J202,0)</f>
        <v>0</v>
      </c>
      <c r="BF202" s="154">
        <f>IF(N202="snížená",J202,0)</f>
        <v>0</v>
      </c>
      <c r="BG202" s="154">
        <f>IF(N202="zákl. přenesená",J202,0)</f>
        <v>0</v>
      </c>
      <c r="BH202" s="154">
        <f>IF(N202="sníž. přenesená",J202,0)</f>
        <v>0</v>
      </c>
      <c r="BI202" s="154">
        <f>IF(N202="nulová",J202,0)</f>
        <v>0</v>
      </c>
      <c r="BJ202" s="18" t="s">
        <v>85</v>
      </c>
      <c r="BK202" s="154">
        <f>ROUND(I202*H202,2)</f>
        <v>0</v>
      </c>
      <c r="BL202" s="18" t="s">
        <v>284</v>
      </c>
      <c r="BM202" s="263" t="s">
        <v>528</v>
      </c>
    </row>
    <row r="203" s="2" customFormat="1" ht="24.15" customHeight="1">
      <c r="A203" s="41"/>
      <c r="B203" s="42"/>
      <c r="C203" s="252" t="s">
        <v>373</v>
      </c>
      <c r="D203" s="252" t="s">
        <v>195</v>
      </c>
      <c r="E203" s="253" t="s">
        <v>1587</v>
      </c>
      <c r="F203" s="254" t="s">
        <v>1588</v>
      </c>
      <c r="G203" s="255" t="s">
        <v>465</v>
      </c>
      <c r="H203" s="256">
        <v>1</v>
      </c>
      <c r="I203" s="257"/>
      <c r="J203" s="258">
        <f>ROUND(I203*H203,2)</f>
        <v>0</v>
      </c>
      <c r="K203" s="254" t="s">
        <v>1</v>
      </c>
      <c r="L203" s="44"/>
      <c r="M203" s="259" t="s">
        <v>1</v>
      </c>
      <c r="N203" s="260" t="s">
        <v>43</v>
      </c>
      <c r="O203" s="94"/>
      <c r="P203" s="261">
        <f>O203*H203</f>
        <v>0</v>
      </c>
      <c r="Q203" s="261">
        <v>0.0020100000000000001</v>
      </c>
      <c r="R203" s="261">
        <f>Q203*H203</f>
        <v>0.0020100000000000001</v>
      </c>
      <c r="S203" s="261">
        <v>0</v>
      </c>
      <c r="T203" s="262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63" t="s">
        <v>284</v>
      </c>
      <c r="AT203" s="263" t="s">
        <v>195</v>
      </c>
      <c r="AU203" s="263" t="s">
        <v>85</v>
      </c>
      <c r="AY203" s="18" t="s">
        <v>193</v>
      </c>
      <c r="BE203" s="154">
        <f>IF(N203="základní",J203,0)</f>
        <v>0</v>
      </c>
      <c r="BF203" s="154">
        <f>IF(N203="snížená",J203,0)</f>
        <v>0</v>
      </c>
      <c r="BG203" s="154">
        <f>IF(N203="zákl. přenesená",J203,0)</f>
        <v>0</v>
      </c>
      <c r="BH203" s="154">
        <f>IF(N203="sníž. přenesená",J203,0)</f>
        <v>0</v>
      </c>
      <c r="BI203" s="154">
        <f>IF(N203="nulová",J203,0)</f>
        <v>0</v>
      </c>
      <c r="BJ203" s="18" t="s">
        <v>85</v>
      </c>
      <c r="BK203" s="154">
        <f>ROUND(I203*H203,2)</f>
        <v>0</v>
      </c>
      <c r="BL203" s="18" t="s">
        <v>284</v>
      </c>
      <c r="BM203" s="263" t="s">
        <v>538</v>
      </c>
    </row>
    <row r="204" s="2" customFormat="1" ht="24.15" customHeight="1">
      <c r="A204" s="41"/>
      <c r="B204" s="42"/>
      <c r="C204" s="252" t="s">
        <v>378</v>
      </c>
      <c r="D204" s="252" t="s">
        <v>195</v>
      </c>
      <c r="E204" s="253" t="s">
        <v>1589</v>
      </c>
      <c r="F204" s="254" t="s">
        <v>1590</v>
      </c>
      <c r="G204" s="255" t="s">
        <v>465</v>
      </c>
      <c r="H204" s="256">
        <v>1</v>
      </c>
      <c r="I204" s="257"/>
      <c r="J204" s="258">
        <f>ROUND(I204*H204,2)</f>
        <v>0</v>
      </c>
      <c r="K204" s="254" t="s">
        <v>1</v>
      </c>
      <c r="L204" s="44"/>
      <c r="M204" s="259" t="s">
        <v>1</v>
      </c>
      <c r="N204" s="260" t="s">
        <v>43</v>
      </c>
      <c r="O204" s="94"/>
      <c r="P204" s="261">
        <f>O204*H204</f>
        <v>0</v>
      </c>
      <c r="Q204" s="261">
        <v>0.0020100000000000001</v>
      </c>
      <c r="R204" s="261">
        <f>Q204*H204</f>
        <v>0.0020100000000000001</v>
      </c>
      <c r="S204" s="261">
        <v>0</v>
      </c>
      <c r="T204" s="262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63" t="s">
        <v>284</v>
      </c>
      <c r="AT204" s="263" t="s">
        <v>195</v>
      </c>
      <c r="AU204" s="263" t="s">
        <v>85</v>
      </c>
      <c r="AY204" s="18" t="s">
        <v>193</v>
      </c>
      <c r="BE204" s="154">
        <f>IF(N204="základní",J204,0)</f>
        <v>0</v>
      </c>
      <c r="BF204" s="154">
        <f>IF(N204="snížená",J204,0)</f>
        <v>0</v>
      </c>
      <c r="BG204" s="154">
        <f>IF(N204="zákl. přenesená",J204,0)</f>
        <v>0</v>
      </c>
      <c r="BH204" s="154">
        <f>IF(N204="sníž. přenesená",J204,0)</f>
        <v>0</v>
      </c>
      <c r="BI204" s="154">
        <f>IF(N204="nulová",J204,0)</f>
        <v>0</v>
      </c>
      <c r="BJ204" s="18" t="s">
        <v>85</v>
      </c>
      <c r="BK204" s="154">
        <f>ROUND(I204*H204,2)</f>
        <v>0</v>
      </c>
      <c r="BL204" s="18" t="s">
        <v>284</v>
      </c>
      <c r="BM204" s="263" t="s">
        <v>550</v>
      </c>
    </row>
    <row r="205" s="2" customFormat="1" ht="24.15" customHeight="1">
      <c r="A205" s="41"/>
      <c r="B205" s="42"/>
      <c r="C205" s="252" t="s">
        <v>384</v>
      </c>
      <c r="D205" s="252" t="s">
        <v>195</v>
      </c>
      <c r="E205" s="253" t="s">
        <v>1591</v>
      </c>
      <c r="F205" s="254" t="s">
        <v>1592</v>
      </c>
      <c r="G205" s="255" t="s">
        <v>217</v>
      </c>
      <c r="H205" s="256">
        <v>26</v>
      </c>
      <c r="I205" s="257"/>
      <c r="J205" s="258">
        <f>ROUND(I205*H205,2)</f>
        <v>0</v>
      </c>
      <c r="K205" s="254" t="s">
        <v>1</v>
      </c>
      <c r="L205" s="44"/>
      <c r="M205" s="259" t="s">
        <v>1</v>
      </c>
      <c r="N205" s="260" t="s">
        <v>43</v>
      </c>
      <c r="O205" s="94"/>
      <c r="P205" s="261">
        <f>O205*H205</f>
        <v>0</v>
      </c>
      <c r="Q205" s="261">
        <v>0</v>
      </c>
      <c r="R205" s="261">
        <f>Q205*H205</f>
        <v>0</v>
      </c>
      <c r="S205" s="261">
        <v>0</v>
      </c>
      <c r="T205" s="262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63" t="s">
        <v>284</v>
      </c>
      <c r="AT205" s="263" t="s">
        <v>195</v>
      </c>
      <c r="AU205" s="263" t="s">
        <v>85</v>
      </c>
      <c r="AY205" s="18" t="s">
        <v>193</v>
      </c>
      <c r="BE205" s="154">
        <f>IF(N205="základní",J205,0)</f>
        <v>0</v>
      </c>
      <c r="BF205" s="154">
        <f>IF(N205="snížená",J205,0)</f>
        <v>0</v>
      </c>
      <c r="BG205" s="154">
        <f>IF(N205="zákl. přenesená",J205,0)</f>
        <v>0</v>
      </c>
      <c r="BH205" s="154">
        <f>IF(N205="sníž. přenesená",J205,0)</f>
        <v>0</v>
      </c>
      <c r="BI205" s="154">
        <f>IF(N205="nulová",J205,0)</f>
        <v>0</v>
      </c>
      <c r="BJ205" s="18" t="s">
        <v>85</v>
      </c>
      <c r="BK205" s="154">
        <f>ROUND(I205*H205,2)</f>
        <v>0</v>
      </c>
      <c r="BL205" s="18" t="s">
        <v>284</v>
      </c>
      <c r="BM205" s="263" t="s">
        <v>560</v>
      </c>
    </row>
    <row r="206" s="2" customFormat="1" ht="24.15" customHeight="1">
      <c r="A206" s="41"/>
      <c r="B206" s="42"/>
      <c r="C206" s="252" t="s">
        <v>390</v>
      </c>
      <c r="D206" s="252" t="s">
        <v>195</v>
      </c>
      <c r="E206" s="253" t="s">
        <v>1593</v>
      </c>
      <c r="F206" s="254" t="s">
        <v>1594</v>
      </c>
      <c r="G206" s="255" t="s">
        <v>217</v>
      </c>
      <c r="H206" s="256">
        <v>12</v>
      </c>
      <c r="I206" s="257"/>
      <c r="J206" s="258">
        <f>ROUND(I206*H206,2)</f>
        <v>0</v>
      </c>
      <c r="K206" s="254" t="s">
        <v>1</v>
      </c>
      <c r="L206" s="44"/>
      <c r="M206" s="259" t="s">
        <v>1</v>
      </c>
      <c r="N206" s="260" t="s">
        <v>43</v>
      </c>
      <c r="O206" s="94"/>
      <c r="P206" s="261">
        <f>O206*H206</f>
        <v>0</v>
      </c>
      <c r="Q206" s="261">
        <v>0</v>
      </c>
      <c r="R206" s="261">
        <f>Q206*H206</f>
        <v>0</v>
      </c>
      <c r="S206" s="261">
        <v>0</v>
      </c>
      <c r="T206" s="262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63" t="s">
        <v>284</v>
      </c>
      <c r="AT206" s="263" t="s">
        <v>195</v>
      </c>
      <c r="AU206" s="263" t="s">
        <v>85</v>
      </c>
      <c r="AY206" s="18" t="s">
        <v>193</v>
      </c>
      <c r="BE206" s="154">
        <f>IF(N206="základní",J206,0)</f>
        <v>0</v>
      </c>
      <c r="BF206" s="154">
        <f>IF(N206="snížená",J206,0)</f>
        <v>0</v>
      </c>
      <c r="BG206" s="154">
        <f>IF(N206="zákl. přenesená",J206,0)</f>
        <v>0</v>
      </c>
      <c r="BH206" s="154">
        <f>IF(N206="sníž. přenesená",J206,0)</f>
        <v>0</v>
      </c>
      <c r="BI206" s="154">
        <f>IF(N206="nulová",J206,0)</f>
        <v>0</v>
      </c>
      <c r="BJ206" s="18" t="s">
        <v>85</v>
      </c>
      <c r="BK206" s="154">
        <f>ROUND(I206*H206,2)</f>
        <v>0</v>
      </c>
      <c r="BL206" s="18" t="s">
        <v>284</v>
      </c>
      <c r="BM206" s="263" t="s">
        <v>569</v>
      </c>
    </row>
    <row r="207" s="2" customFormat="1" ht="24.15" customHeight="1">
      <c r="A207" s="41"/>
      <c r="B207" s="42"/>
      <c r="C207" s="252" t="s">
        <v>394</v>
      </c>
      <c r="D207" s="252" t="s">
        <v>195</v>
      </c>
      <c r="E207" s="253" t="s">
        <v>1595</v>
      </c>
      <c r="F207" s="254" t="s">
        <v>1596</v>
      </c>
      <c r="G207" s="255" t="s">
        <v>1181</v>
      </c>
      <c r="H207" s="318"/>
      <c r="I207" s="257"/>
      <c r="J207" s="258">
        <f>ROUND(I207*H207,2)</f>
        <v>0</v>
      </c>
      <c r="K207" s="254" t="s">
        <v>1</v>
      </c>
      <c r="L207" s="44"/>
      <c r="M207" s="259" t="s">
        <v>1</v>
      </c>
      <c r="N207" s="260" t="s">
        <v>43</v>
      </c>
      <c r="O207" s="94"/>
      <c r="P207" s="261">
        <f>O207*H207</f>
        <v>0</v>
      </c>
      <c r="Q207" s="261">
        <v>0</v>
      </c>
      <c r="R207" s="261">
        <f>Q207*H207</f>
        <v>0</v>
      </c>
      <c r="S207" s="261">
        <v>0</v>
      </c>
      <c r="T207" s="262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63" t="s">
        <v>284</v>
      </c>
      <c r="AT207" s="263" t="s">
        <v>195</v>
      </c>
      <c r="AU207" s="263" t="s">
        <v>85</v>
      </c>
      <c r="AY207" s="18" t="s">
        <v>193</v>
      </c>
      <c r="BE207" s="154">
        <f>IF(N207="základní",J207,0)</f>
        <v>0</v>
      </c>
      <c r="BF207" s="154">
        <f>IF(N207="snížená",J207,0)</f>
        <v>0</v>
      </c>
      <c r="BG207" s="154">
        <f>IF(N207="zákl. přenesená",J207,0)</f>
        <v>0</v>
      </c>
      <c r="BH207" s="154">
        <f>IF(N207="sníž. přenesená",J207,0)</f>
        <v>0</v>
      </c>
      <c r="BI207" s="154">
        <f>IF(N207="nulová",J207,0)</f>
        <v>0</v>
      </c>
      <c r="BJ207" s="18" t="s">
        <v>85</v>
      </c>
      <c r="BK207" s="154">
        <f>ROUND(I207*H207,2)</f>
        <v>0</v>
      </c>
      <c r="BL207" s="18" t="s">
        <v>284</v>
      </c>
      <c r="BM207" s="263" t="s">
        <v>581</v>
      </c>
    </row>
    <row r="208" s="12" customFormat="1" ht="25.92" customHeight="1">
      <c r="A208" s="12"/>
      <c r="B208" s="237"/>
      <c r="C208" s="238"/>
      <c r="D208" s="239" t="s">
        <v>77</v>
      </c>
      <c r="E208" s="240" t="s">
        <v>1341</v>
      </c>
      <c r="F208" s="240" t="s">
        <v>1597</v>
      </c>
      <c r="G208" s="238"/>
      <c r="H208" s="238"/>
      <c r="I208" s="241"/>
      <c r="J208" s="217">
        <f>BK208</f>
        <v>0</v>
      </c>
      <c r="K208" s="238"/>
      <c r="L208" s="242"/>
      <c r="M208" s="243"/>
      <c r="N208" s="244"/>
      <c r="O208" s="244"/>
      <c r="P208" s="245">
        <f>SUM(P209:P222)</f>
        <v>0</v>
      </c>
      <c r="Q208" s="244"/>
      <c r="R208" s="245">
        <f>SUM(R209:R222)</f>
        <v>0.3193680000000001</v>
      </c>
      <c r="S208" s="244"/>
      <c r="T208" s="246">
        <f>SUM(T209:T222)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47" t="s">
        <v>85</v>
      </c>
      <c r="AT208" s="248" t="s">
        <v>77</v>
      </c>
      <c r="AU208" s="248" t="s">
        <v>78</v>
      </c>
      <c r="AY208" s="247" t="s">
        <v>193</v>
      </c>
      <c r="BK208" s="249">
        <f>SUM(BK209:BK222)</f>
        <v>0</v>
      </c>
    </row>
    <row r="209" s="2" customFormat="1" ht="24.15" customHeight="1">
      <c r="A209" s="41"/>
      <c r="B209" s="42"/>
      <c r="C209" s="252" t="s">
        <v>399</v>
      </c>
      <c r="D209" s="252" t="s">
        <v>195</v>
      </c>
      <c r="E209" s="253" t="s">
        <v>1598</v>
      </c>
      <c r="F209" s="254" t="s">
        <v>1599</v>
      </c>
      <c r="G209" s="255" t="s">
        <v>217</v>
      </c>
      <c r="H209" s="256">
        <v>16</v>
      </c>
      <c r="I209" s="257"/>
      <c r="J209" s="258">
        <f>ROUND(I209*H209,2)</f>
        <v>0</v>
      </c>
      <c r="K209" s="254" t="s">
        <v>1</v>
      </c>
      <c r="L209" s="44"/>
      <c r="M209" s="259" t="s">
        <v>1</v>
      </c>
      <c r="N209" s="260" t="s">
        <v>43</v>
      </c>
      <c r="O209" s="94"/>
      <c r="P209" s="261">
        <f>O209*H209</f>
        <v>0</v>
      </c>
      <c r="Q209" s="261">
        <v>0.0020100000000000001</v>
      </c>
      <c r="R209" s="261">
        <f>Q209*H209</f>
        <v>0.032160000000000001</v>
      </c>
      <c r="S209" s="261">
        <v>0</v>
      </c>
      <c r="T209" s="262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63" t="s">
        <v>200</v>
      </c>
      <c r="AT209" s="263" t="s">
        <v>195</v>
      </c>
      <c r="AU209" s="263" t="s">
        <v>85</v>
      </c>
      <c r="AY209" s="18" t="s">
        <v>193</v>
      </c>
      <c r="BE209" s="154">
        <f>IF(N209="základní",J209,0)</f>
        <v>0</v>
      </c>
      <c r="BF209" s="154">
        <f>IF(N209="snížená",J209,0)</f>
        <v>0</v>
      </c>
      <c r="BG209" s="154">
        <f>IF(N209="zákl. přenesená",J209,0)</f>
        <v>0</v>
      </c>
      <c r="BH209" s="154">
        <f>IF(N209="sníž. přenesená",J209,0)</f>
        <v>0</v>
      </c>
      <c r="BI209" s="154">
        <f>IF(N209="nulová",J209,0)</f>
        <v>0</v>
      </c>
      <c r="BJ209" s="18" t="s">
        <v>85</v>
      </c>
      <c r="BK209" s="154">
        <f>ROUND(I209*H209,2)</f>
        <v>0</v>
      </c>
      <c r="BL209" s="18" t="s">
        <v>200</v>
      </c>
      <c r="BM209" s="263" t="s">
        <v>590</v>
      </c>
    </row>
    <row r="210" s="2" customFormat="1" ht="24.15" customHeight="1">
      <c r="A210" s="41"/>
      <c r="B210" s="42"/>
      <c r="C210" s="252" t="s">
        <v>404</v>
      </c>
      <c r="D210" s="252" t="s">
        <v>195</v>
      </c>
      <c r="E210" s="253" t="s">
        <v>1600</v>
      </c>
      <c r="F210" s="254" t="s">
        <v>1601</v>
      </c>
      <c r="G210" s="255" t="s">
        <v>217</v>
      </c>
      <c r="H210" s="256">
        <v>34.600000000000001</v>
      </c>
      <c r="I210" s="257"/>
      <c r="J210" s="258">
        <f>ROUND(I210*H210,2)</f>
        <v>0</v>
      </c>
      <c r="K210" s="254" t="s">
        <v>1</v>
      </c>
      <c r="L210" s="44"/>
      <c r="M210" s="259" t="s">
        <v>1</v>
      </c>
      <c r="N210" s="260" t="s">
        <v>43</v>
      </c>
      <c r="O210" s="94"/>
      <c r="P210" s="261">
        <f>O210*H210</f>
        <v>0</v>
      </c>
      <c r="Q210" s="261">
        <v>0.0020100000000000001</v>
      </c>
      <c r="R210" s="261">
        <f>Q210*H210</f>
        <v>0.069546000000000011</v>
      </c>
      <c r="S210" s="261">
        <v>0</v>
      </c>
      <c r="T210" s="262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63" t="s">
        <v>200</v>
      </c>
      <c r="AT210" s="263" t="s">
        <v>195</v>
      </c>
      <c r="AU210" s="263" t="s">
        <v>85</v>
      </c>
      <c r="AY210" s="18" t="s">
        <v>193</v>
      </c>
      <c r="BE210" s="154">
        <f>IF(N210="základní",J210,0)</f>
        <v>0</v>
      </c>
      <c r="BF210" s="154">
        <f>IF(N210="snížená",J210,0)</f>
        <v>0</v>
      </c>
      <c r="BG210" s="154">
        <f>IF(N210="zákl. přenesená",J210,0)</f>
        <v>0</v>
      </c>
      <c r="BH210" s="154">
        <f>IF(N210="sníž. přenesená",J210,0)</f>
        <v>0</v>
      </c>
      <c r="BI210" s="154">
        <f>IF(N210="nulová",J210,0)</f>
        <v>0</v>
      </c>
      <c r="BJ210" s="18" t="s">
        <v>85</v>
      </c>
      <c r="BK210" s="154">
        <f>ROUND(I210*H210,2)</f>
        <v>0</v>
      </c>
      <c r="BL210" s="18" t="s">
        <v>200</v>
      </c>
      <c r="BM210" s="263" t="s">
        <v>600</v>
      </c>
    </row>
    <row r="211" s="14" customFormat="1">
      <c r="A211" s="14"/>
      <c r="B211" s="275"/>
      <c r="C211" s="276"/>
      <c r="D211" s="266" t="s">
        <v>202</v>
      </c>
      <c r="E211" s="277" t="s">
        <v>1</v>
      </c>
      <c r="F211" s="278" t="s">
        <v>1602</v>
      </c>
      <c r="G211" s="276"/>
      <c r="H211" s="279">
        <v>34.600000000000001</v>
      </c>
      <c r="I211" s="280"/>
      <c r="J211" s="276"/>
      <c r="K211" s="276"/>
      <c r="L211" s="281"/>
      <c r="M211" s="282"/>
      <c r="N211" s="283"/>
      <c r="O211" s="283"/>
      <c r="P211" s="283"/>
      <c r="Q211" s="283"/>
      <c r="R211" s="283"/>
      <c r="S211" s="283"/>
      <c r="T211" s="28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5" t="s">
        <v>202</v>
      </c>
      <c r="AU211" s="285" t="s">
        <v>85</v>
      </c>
      <c r="AV211" s="14" t="s">
        <v>87</v>
      </c>
      <c r="AW211" s="14" t="s">
        <v>32</v>
      </c>
      <c r="AX211" s="14" t="s">
        <v>78</v>
      </c>
      <c r="AY211" s="285" t="s">
        <v>193</v>
      </c>
    </row>
    <row r="212" s="15" customFormat="1">
      <c r="A212" s="15"/>
      <c r="B212" s="286"/>
      <c r="C212" s="287"/>
      <c r="D212" s="266" t="s">
        <v>202</v>
      </c>
      <c r="E212" s="288" t="s">
        <v>1</v>
      </c>
      <c r="F212" s="289" t="s">
        <v>214</v>
      </c>
      <c r="G212" s="287"/>
      <c r="H212" s="290">
        <v>34.600000000000001</v>
      </c>
      <c r="I212" s="291"/>
      <c r="J212" s="287"/>
      <c r="K212" s="287"/>
      <c r="L212" s="292"/>
      <c r="M212" s="293"/>
      <c r="N212" s="294"/>
      <c r="O212" s="294"/>
      <c r="P212" s="294"/>
      <c r="Q212" s="294"/>
      <c r="R212" s="294"/>
      <c r="S212" s="294"/>
      <c r="T212" s="29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96" t="s">
        <v>202</v>
      </c>
      <c r="AU212" s="296" t="s">
        <v>85</v>
      </c>
      <c r="AV212" s="15" t="s">
        <v>200</v>
      </c>
      <c r="AW212" s="15" t="s">
        <v>32</v>
      </c>
      <c r="AX212" s="15" t="s">
        <v>85</v>
      </c>
      <c r="AY212" s="296" t="s">
        <v>193</v>
      </c>
    </row>
    <row r="213" s="2" customFormat="1" ht="55.5" customHeight="1">
      <c r="A213" s="41"/>
      <c r="B213" s="42"/>
      <c r="C213" s="252" t="s">
        <v>411</v>
      </c>
      <c r="D213" s="252" t="s">
        <v>195</v>
      </c>
      <c r="E213" s="253" t="s">
        <v>1603</v>
      </c>
      <c r="F213" s="254" t="s">
        <v>1604</v>
      </c>
      <c r="G213" s="255" t="s">
        <v>217</v>
      </c>
      <c r="H213" s="256">
        <v>50.600000000000001</v>
      </c>
      <c r="I213" s="257"/>
      <c r="J213" s="258">
        <f>ROUND(I213*H213,2)</f>
        <v>0</v>
      </c>
      <c r="K213" s="254" t="s">
        <v>1</v>
      </c>
      <c r="L213" s="44"/>
      <c r="M213" s="259" t="s">
        <v>1</v>
      </c>
      <c r="N213" s="260" t="s">
        <v>43</v>
      </c>
      <c r="O213" s="94"/>
      <c r="P213" s="261">
        <f>O213*H213</f>
        <v>0</v>
      </c>
      <c r="Q213" s="261">
        <v>0.0020100000000000001</v>
      </c>
      <c r="R213" s="261">
        <f>Q213*H213</f>
        <v>0.10170600000000001</v>
      </c>
      <c r="S213" s="261">
        <v>0</v>
      </c>
      <c r="T213" s="262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63" t="s">
        <v>200</v>
      </c>
      <c r="AT213" s="263" t="s">
        <v>195</v>
      </c>
      <c r="AU213" s="263" t="s">
        <v>85</v>
      </c>
      <c r="AY213" s="18" t="s">
        <v>193</v>
      </c>
      <c r="BE213" s="154">
        <f>IF(N213="základní",J213,0)</f>
        <v>0</v>
      </c>
      <c r="BF213" s="154">
        <f>IF(N213="snížená",J213,0)</f>
        <v>0</v>
      </c>
      <c r="BG213" s="154">
        <f>IF(N213="zákl. přenesená",J213,0)</f>
        <v>0</v>
      </c>
      <c r="BH213" s="154">
        <f>IF(N213="sníž. přenesená",J213,0)</f>
        <v>0</v>
      </c>
      <c r="BI213" s="154">
        <f>IF(N213="nulová",J213,0)</f>
        <v>0</v>
      </c>
      <c r="BJ213" s="18" t="s">
        <v>85</v>
      </c>
      <c r="BK213" s="154">
        <f>ROUND(I213*H213,2)</f>
        <v>0</v>
      </c>
      <c r="BL213" s="18" t="s">
        <v>200</v>
      </c>
      <c r="BM213" s="263" t="s">
        <v>611</v>
      </c>
    </row>
    <row r="214" s="2" customFormat="1" ht="16.5" customHeight="1">
      <c r="A214" s="41"/>
      <c r="B214" s="42"/>
      <c r="C214" s="308" t="s">
        <v>417</v>
      </c>
      <c r="D214" s="308" t="s">
        <v>354</v>
      </c>
      <c r="E214" s="309" t="s">
        <v>1605</v>
      </c>
      <c r="F214" s="310" t="s">
        <v>1606</v>
      </c>
      <c r="G214" s="311" t="s">
        <v>465</v>
      </c>
      <c r="H214" s="312">
        <v>50</v>
      </c>
      <c r="I214" s="313"/>
      <c r="J214" s="314">
        <f>ROUND(I214*H214,2)</f>
        <v>0</v>
      </c>
      <c r="K214" s="310" t="s">
        <v>1</v>
      </c>
      <c r="L214" s="315"/>
      <c r="M214" s="316" t="s">
        <v>1</v>
      </c>
      <c r="N214" s="317" t="s">
        <v>43</v>
      </c>
      <c r="O214" s="94"/>
      <c r="P214" s="261">
        <f>O214*H214</f>
        <v>0</v>
      </c>
      <c r="Q214" s="261">
        <v>6.9999999999999994E-05</v>
      </c>
      <c r="R214" s="261">
        <f>Q214*H214</f>
        <v>0.0034999999999999996</v>
      </c>
      <c r="S214" s="261">
        <v>0</v>
      </c>
      <c r="T214" s="262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63" t="s">
        <v>242</v>
      </c>
      <c r="AT214" s="263" t="s">
        <v>354</v>
      </c>
      <c r="AU214" s="263" t="s">
        <v>85</v>
      </c>
      <c r="AY214" s="18" t="s">
        <v>193</v>
      </c>
      <c r="BE214" s="154">
        <f>IF(N214="základní",J214,0)</f>
        <v>0</v>
      </c>
      <c r="BF214" s="154">
        <f>IF(N214="snížená",J214,0)</f>
        <v>0</v>
      </c>
      <c r="BG214" s="154">
        <f>IF(N214="zákl. přenesená",J214,0)</f>
        <v>0</v>
      </c>
      <c r="BH214" s="154">
        <f>IF(N214="sníž. přenesená",J214,0)</f>
        <v>0</v>
      </c>
      <c r="BI214" s="154">
        <f>IF(N214="nulová",J214,0)</f>
        <v>0</v>
      </c>
      <c r="BJ214" s="18" t="s">
        <v>85</v>
      </c>
      <c r="BK214" s="154">
        <f>ROUND(I214*H214,2)</f>
        <v>0</v>
      </c>
      <c r="BL214" s="18" t="s">
        <v>200</v>
      </c>
      <c r="BM214" s="263" t="s">
        <v>620</v>
      </c>
    </row>
    <row r="215" s="2" customFormat="1" ht="16.5" customHeight="1">
      <c r="A215" s="41"/>
      <c r="B215" s="42"/>
      <c r="C215" s="308" t="s">
        <v>421</v>
      </c>
      <c r="D215" s="308" t="s">
        <v>354</v>
      </c>
      <c r="E215" s="309" t="s">
        <v>1607</v>
      </c>
      <c r="F215" s="310" t="s">
        <v>1608</v>
      </c>
      <c r="G215" s="311" t="s">
        <v>217</v>
      </c>
      <c r="H215" s="312">
        <v>10</v>
      </c>
      <c r="I215" s="313"/>
      <c r="J215" s="314">
        <f>ROUND(I215*H215,2)</f>
        <v>0</v>
      </c>
      <c r="K215" s="310" t="s">
        <v>1</v>
      </c>
      <c r="L215" s="315"/>
      <c r="M215" s="316" t="s">
        <v>1</v>
      </c>
      <c r="N215" s="317" t="s">
        <v>43</v>
      </c>
      <c r="O215" s="94"/>
      <c r="P215" s="261">
        <f>O215*H215</f>
        <v>0</v>
      </c>
      <c r="Q215" s="261">
        <v>6.9999999999999994E-05</v>
      </c>
      <c r="R215" s="261">
        <f>Q215*H215</f>
        <v>0.00069999999999999988</v>
      </c>
      <c r="S215" s="261">
        <v>0</v>
      </c>
      <c r="T215" s="262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63" t="s">
        <v>242</v>
      </c>
      <c r="AT215" s="263" t="s">
        <v>354</v>
      </c>
      <c r="AU215" s="263" t="s">
        <v>85</v>
      </c>
      <c r="AY215" s="18" t="s">
        <v>193</v>
      </c>
      <c r="BE215" s="154">
        <f>IF(N215="základní",J215,0)</f>
        <v>0</v>
      </c>
      <c r="BF215" s="154">
        <f>IF(N215="snížená",J215,0)</f>
        <v>0</v>
      </c>
      <c r="BG215" s="154">
        <f>IF(N215="zákl. přenesená",J215,0)</f>
        <v>0</v>
      </c>
      <c r="BH215" s="154">
        <f>IF(N215="sníž. přenesená",J215,0)</f>
        <v>0</v>
      </c>
      <c r="BI215" s="154">
        <f>IF(N215="nulová",J215,0)</f>
        <v>0</v>
      </c>
      <c r="BJ215" s="18" t="s">
        <v>85</v>
      </c>
      <c r="BK215" s="154">
        <f>ROUND(I215*H215,2)</f>
        <v>0</v>
      </c>
      <c r="BL215" s="18" t="s">
        <v>200</v>
      </c>
      <c r="BM215" s="263" t="s">
        <v>630</v>
      </c>
    </row>
    <row r="216" s="2" customFormat="1" ht="24.15" customHeight="1">
      <c r="A216" s="41"/>
      <c r="B216" s="42"/>
      <c r="C216" s="252" t="s">
        <v>427</v>
      </c>
      <c r="D216" s="252" t="s">
        <v>195</v>
      </c>
      <c r="E216" s="253" t="s">
        <v>1609</v>
      </c>
      <c r="F216" s="254" t="s">
        <v>1610</v>
      </c>
      <c r="G216" s="255" t="s">
        <v>465</v>
      </c>
      <c r="H216" s="256">
        <v>2</v>
      </c>
      <c r="I216" s="257"/>
      <c r="J216" s="258">
        <f>ROUND(I216*H216,2)</f>
        <v>0</v>
      </c>
      <c r="K216" s="254" t="s">
        <v>1</v>
      </c>
      <c r="L216" s="44"/>
      <c r="M216" s="259" t="s">
        <v>1</v>
      </c>
      <c r="N216" s="260" t="s">
        <v>43</v>
      </c>
      <c r="O216" s="94"/>
      <c r="P216" s="261">
        <f>O216*H216</f>
        <v>0</v>
      </c>
      <c r="Q216" s="261">
        <v>0</v>
      </c>
      <c r="R216" s="261">
        <f>Q216*H216</f>
        <v>0</v>
      </c>
      <c r="S216" s="261">
        <v>0</v>
      </c>
      <c r="T216" s="262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63" t="s">
        <v>200</v>
      </c>
      <c r="AT216" s="263" t="s">
        <v>195</v>
      </c>
      <c r="AU216" s="263" t="s">
        <v>85</v>
      </c>
      <c r="AY216" s="18" t="s">
        <v>193</v>
      </c>
      <c r="BE216" s="154">
        <f>IF(N216="základní",J216,0)</f>
        <v>0</v>
      </c>
      <c r="BF216" s="154">
        <f>IF(N216="snížená",J216,0)</f>
        <v>0</v>
      </c>
      <c r="BG216" s="154">
        <f>IF(N216="zákl. přenesená",J216,0)</f>
        <v>0</v>
      </c>
      <c r="BH216" s="154">
        <f>IF(N216="sníž. přenesená",J216,0)</f>
        <v>0</v>
      </c>
      <c r="BI216" s="154">
        <f>IF(N216="nulová",J216,0)</f>
        <v>0</v>
      </c>
      <c r="BJ216" s="18" t="s">
        <v>85</v>
      </c>
      <c r="BK216" s="154">
        <f>ROUND(I216*H216,2)</f>
        <v>0</v>
      </c>
      <c r="BL216" s="18" t="s">
        <v>200</v>
      </c>
      <c r="BM216" s="263" t="s">
        <v>639</v>
      </c>
    </row>
    <row r="217" s="2" customFormat="1" ht="16.5" customHeight="1">
      <c r="A217" s="41"/>
      <c r="B217" s="42"/>
      <c r="C217" s="252" t="s">
        <v>432</v>
      </c>
      <c r="D217" s="252" t="s">
        <v>195</v>
      </c>
      <c r="E217" s="253" t="s">
        <v>1611</v>
      </c>
      <c r="F217" s="254" t="s">
        <v>1612</v>
      </c>
      <c r="G217" s="255" t="s">
        <v>465</v>
      </c>
      <c r="H217" s="256">
        <v>2</v>
      </c>
      <c r="I217" s="257"/>
      <c r="J217" s="258">
        <f>ROUND(I217*H217,2)</f>
        <v>0</v>
      </c>
      <c r="K217" s="254" t="s">
        <v>1</v>
      </c>
      <c r="L217" s="44"/>
      <c r="M217" s="259" t="s">
        <v>1</v>
      </c>
      <c r="N217" s="260" t="s">
        <v>43</v>
      </c>
      <c r="O217" s="94"/>
      <c r="P217" s="261">
        <f>O217*H217</f>
        <v>0</v>
      </c>
      <c r="Q217" s="261">
        <v>0.0020100000000000001</v>
      </c>
      <c r="R217" s="261">
        <f>Q217*H217</f>
        <v>0.0040200000000000001</v>
      </c>
      <c r="S217" s="261">
        <v>0</v>
      </c>
      <c r="T217" s="262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63" t="s">
        <v>200</v>
      </c>
      <c r="AT217" s="263" t="s">
        <v>195</v>
      </c>
      <c r="AU217" s="263" t="s">
        <v>85</v>
      </c>
      <c r="AY217" s="18" t="s">
        <v>193</v>
      </c>
      <c r="BE217" s="154">
        <f>IF(N217="základní",J217,0)</f>
        <v>0</v>
      </c>
      <c r="BF217" s="154">
        <f>IF(N217="snížená",J217,0)</f>
        <v>0</v>
      </c>
      <c r="BG217" s="154">
        <f>IF(N217="zákl. přenesená",J217,0)</f>
        <v>0</v>
      </c>
      <c r="BH217" s="154">
        <f>IF(N217="sníž. přenesená",J217,0)</f>
        <v>0</v>
      </c>
      <c r="BI217" s="154">
        <f>IF(N217="nulová",J217,0)</f>
        <v>0</v>
      </c>
      <c r="BJ217" s="18" t="s">
        <v>85</v>
      </c>
      <c r="BK217" s="154">
        <f>ROUND(I217*H217,2)</f>
        <v>0</v>
      </c>
      <c r="BL217" s="18" t="s">
        <v>200</v>
      </c>
      <c r="BM217" s="263" t="s">
        <v>647</v>
      </c>
    </row>
    <row r="218" s="2" customFormat="1" ht="16.5" customHeight="1">
      <c r="A218" s="41"/>
      <c r="B218" s="42"/>
      <c r="C218" s="252" t="s">
        <v>438</v>
      </c>
      <c r="D218" s="252" t="s">
        <v>195</v>
      </c>
      <c r="E218" s="253" t="s">
        <v>1613</v>
      </c>
      <c r="F218" s="254" t="s">
        <v>1614</v>
      </c>
      <c r="G218" s="255" t="s">
        <v>465</v>
      </c>
      <c r="H218" s="256">
        <v>1</v>
      </c>
      <c r="I218" s="257"/>
      <c r="J218" s="258">
        <f>ROUND(I218*H218,2)</f>
        <v>0</v>
      </c>
      <c r="K218" s="254" t="s">
        <v>1</v>
      </c>
      <c r="L218" s="44"/>
      <c r="M218" s="259" t="s">
        <v>1</v>
      </c>
      <c r="N218" s="260" t="s">
        <v>43</v>
      </c>
      <c r="O218" s="94"/>
      <c r="P218" s="261">
        <f>O218*H218</f>
        <v>0</v>
      </c>
      <c r="Q218" s="261">
        <v>0.0020100000000000001</v>
      </c>
      <c r="R218" s="261">
        <f>Q218*H218</f>
        <v>0.0020100000000000001</v>
      </c>
      <c r="S218" s="261">
        <v>0</v>
      </c>
      <c r="T218" s="262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63" t="s">
        <v>200</v>
      </c>
      <c r="AT218" s="263" t="s">
        <v>195</v>
      </c>
      <c r="AU218" s="263" t="s">
        <v>85</v>
      </c>
      <c r="AY218" s="18" t="s">
        <v>193</v>
      </c>
      <c r="BE218" s="154">
        <f>IF(N218="základní",J218,0)</f>
        <v>0</v>
      </c>
      <c r="BF218" s="154">
        <f>IF(N218="snížená",J218,0)</f>
        <v>0</v>
      </c>
      <c r="BG218" s="154">
        <f>IF(N218="zákl. přenesená",J218,0)</f>
        <v>0</v>
      </c>
      <c r="BH218" s="154">
        <f>IF(N218="sníž. přenesená",J218,0)</f>
        <v>0</v>
      </c>
      <c r="BI218" s="154">
        <f>IF(N218="nulová",J218,0)</f>
        <v>0</v>
      </c>
      <c r="BJ218" s="18" t="s">
        <v>85</v>
      </c>
      <c r="BK218" s="154">
        <f>ROUND(I218*H218,2)</f>
        <v>0</v>
      </c>
      <c r="BL218" s="18" t="s">
        <v>200</v>
      </c>
      <c r="BM218" s="263" t="s">
        <v>656</v>
      </c>
    </row>
    <row r="219" s="2" customFormat="1" ht="16.5" customHeight="1">
      <c r="A219" s="41"/>
      <c r="B219" s="42"/>
      <c r="C219" s="252" t="s">
        <v>443</v>
      </c>
      <c r="D219" s="252" t="s">
        <v>195</v>
      </c>
      <c r="E219" s="253" t="s">
        <v>1615</v>
      </c>
      <c r="F219" s="254" t="s">
        <v>1616</v>
      </c>
      <c r="G219" s="255" t="s">
        <v>465</v>
      </c>
      <c r="H219" s="256">
        <v>1</v>
      </c>
      <c r="I219" s="257"/>
      <c r="J219" s="258">
        <f>ROUND(I219*H219,2)</f>
        <v>0</v>
      </c>
      <c r="K219" s="254" t="s">
        <v>1</v>
      </c>
      <c r="L219" s="44"/>
      <c r="M219" s="259" t="s">
        <v>1</v>
      </c>
      <c r="N219" s="260" t="s">
        <v>43</v>
      </c>
      <c r="O219" s="94"/>
      <c r="P219" s="261">
        <f>O219*H219</f>
        <v>0</v>
      </c>
      <c r="Q219" s="261">
        <v>0.0020100000000000001</v>
      </c>
      <c r="R219" s="261">
        <f>Q219*H219</f>
        <v>0.0020100000000000001</v>
      </c>
      <c r="S219" s="261">
        <v>0</v>
      </c>
      <c r="T219" s="262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63" t="s">
        <v>200</v>
      </c>
      <c r="AT219" s="263" t="s">
        <v>195</v>
      </c>
      <c r="AU219" s="263" t="s">
        <v>85</v>
      </c>
      <c r="AY219" s="18" t="s">
        <v>193</v>
      </c>
      <c r="BE219" s="154">
        <f>IF(N219="základní",J219,0)</f>
        <v>0</v>
      </c>
      <c r="BF219" s="154">
        <f>IF(N219="snížená",J219,0)</f>
        <v>0</v>
      </c>
      <c r="BG219" s="154">
        <f>IF(N219="zákl. přenesená",J219,0)</f>
        <v>0</v>
      </c>
      <c r="BH219" s="154">
        <f>IF(N219="sníž. přenesená",J219,0)</f>
        <v>0</v>
      </c>
      <c r="BI219" s="154">
        <f>IF(N219="nulová",J219,0)</f>
        <v>0</v>
      </c>
      <c r="BJ219" s="18" t="s">
        <v>85</v>
      </c>
      <c r="BK219" s="154">
        <f>ROUND(I219*H219,2)</f>
        <v>0</v>
      </c>
      <c r="BL219" s="18" t="s">
        <v>200</v>
      </c>
      <c r="BM219" s="263" t="s">
        <v>666</v>
      </c>
    </row>
    <row r="220" s="2" customFormat="1" ht="16.5" customHeight="1">
      <c r="A220" s="41"/>
      <c r="B220" s="42"/>
      <c r="C220" s="252" t="s">
        <v>451</v>
      </c>
      <c r="D220" s="252" t="s">
        <v>195</v>
      </c>
      <c r="E220" s="253" t="s">
        <v>1617</v>
      </c>
      <c r="F220" s="254" t="s">
        <v>1618</v>
      </c>
      <c r="G220" s="255" t="s">
        <v>1619</v>
      </c>
      <c r="H220" s="256">
        <v>1</v>
      </c>
      <c r="I220" s="257"/>
      <c r="J220" s="258">
        <f>ROUND(I220*H220,2)</f>
        <v>0</v>
      </c>
      <c r="K220" s="254" t="s">
        <v>1</v>
      </c>
      <c r="L220" s="44"/>
      <c r="M220" s="259" t="s">
        <v>1</v>
      </c>
      <c r="N220" s="260" t="s">
        <v>43</v>
      </c>
      <c r="O220" s="94"/>
      <c r="P220" s="261">
        <f>O220*H220</f>
        <v>0</v>
      </c>
      <c r="Q220" s="261">
        <v>0.0020100000000000001</v>
      </c>
      <c r="R220" s="261">
        <f>Q220*H220</f>
        <v>0.0020100000000000001</v>
      </c>
      <c r="S220" s="261">
        <v>0</v>
      </c>
      <c r="T220" s="262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63" t="s">
        <v>200</v>
      </c>
      <c r="AT220" s="263" t="s">
        <v>195</v>
      </c>
      <c r="AU220" s="263" t="s">
        <v>85</v>
      </c>
      <c r="AY220" s="18" t="s">
        <v>193</v>
      </c>
      <c r="BE220" s="154">
        <f>IF(N220="základní",J220,0)</f>
        <v>0</v>
      </c>
      <c r="BF220" s="154">
        <f>IF(N220="snížená",J220,0)</f>
        <v>0</v>
      </c>
      <c r="BG220" s="154">
        <f>IF(N220="zákl. přenesená",J220,0)</f>
        <v>0</v>
      </c>
      <c r="BH220" s="154">
        <f>IF(N220="sníž. přenesená",J220,0)</f>
        <v>0</v>
      </c>
      <c r="BI220" s="154">
        <f>IF(N220="nulová",J220,0)</f>
        <v>0</v>
      </c>
      <c r="BJ220" s="18" t="s">
        <v>85</v>
      </c>
      <c r="BK220" s="154">
        <f>ROUND(I220*H220,2)</f>
        <v>0</v>
      </c>
      <c r="BL220" s="18" t="s">
        <v>200</v>
      </c>
      <c r="BM220" s="263" t="s">
        <v>675</v>
      </c>
    </row>
    <row r="221" s="2" customFormat="1" ht="21.75" customHeight="1">
      <c r="A221" s="41"/>
      <c r="B221" s="42"/>
      <c r="C221" s="252" t="s">
        <v>457</v>
      </c>
      <c r="D221" s="252" t="s">
        <v>195</v>
      </c>
      <c r="E221" s="253" t="s">
        <v>1620</v>
      </c>
      <c r="F221" s="254" t="s">
        <v>1621</v>
      </c>
      <c r="G221" s="255" t="s">
        <v>217</v>
      </c>
      <c r="H221" s="256">
        <v>50.600000000000001</v>
      </c>
      <c r="I221" s="257"/>
      <c r="J221" s="258">
        <f>ROUND(I221*H221,2)</f>
        <v>0</v>
      </c>
      <c r="K221" s="254" t="s">
        <v>1</v>
      </c>
      <c r="L221" s="44"/>
      <c r="M221" s="259" t="s">
        <v>1</v>
      </c>
      <c r="N221" s="260" t="s">
        <v>43</v>
      </c>
      <c r="O221" s="94"/>
      <c r="P221" s="261">
        <f>O221*H221</f>
        <v>0</v>
      </c>
      <c r="Q221" s="261">
        <v>0.0020100000000000001</v>
      </c>
      <c r="R221" s="261">
        <f>Q221*H221</f>
        <v>0.10170600000000001</v>
      </c>
      <c r="S221" s="261">
        <v>0</v>
      </c>
      <c r="T221" s="262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63" t="s">
        <v>200</v>
      </c>
      <c r="AT221" s="263" t="s">
        <v>195</v>
      </c>
      <c r="AU221" s="263" t="s">
        <v>85</v>
      </c>
      <c r="AY221" s="18" t="s">
        <v>193</v>
      </c>
      <c r="BE221" s="154">
        <f>IF(N221="základní",J221,0)</f>
        <v>0</v>
      </c>
      <c r="BF221" s="154">
        <f>IF(N221="snížená",J221,0)</f>
        <v>0</v>
      </c>
      <c r="BG221" s="154">
        <f>IF(N221="zákl. přenesená",J221,0)</f>
        <v>0</v>
      </c>
      <c r="BH221" s="154">
        <f>IF(N221="sníž. přenesená",J221,0)</f>
        <v>0</v>
      </c>
      <c r="BI221" s="154">
        <f>IF(N221="nulová",J221,0)</f>
        <v>0</v>
      </c>
      <c r="BJ221" s="18" t="s">
        <v>85</v>
      </c>
      <c r="BK221" s="154">
        <f>ROUND(I221*H221,2)</f>
        <v>0</v>
      </c>
      <c r="BL221" s="18" t="s">
        <v>200</v>
      </c>
      <c r="BM221" s="263" t="s">
        <v>686</v>
      </c>
    </row>
    <row r="222" s="2" customFormat="1" ht="24.15" customHeight="1">
      <c r="A222" s="41"/>
      <c r="B222" s="42"/>
      <c r="C222" s="252" t="s">
        <v>462</v>
      </c>
      <c r="D222" s="252" t="s">
        <v>195</v>
      </c>
      <c r="E222" s="253" t="s">
        <v>1622</v>
      </c>
      <c r="F222" s="254" t="s">
        <v>1623</v>
      </c>
      <c r="G222" s="255" t="s">
        <v>1181</v>
      </c>
      <c r="H222" s="318"/>
      <c r="I222" s="257"/>
      <c r="J222" s="258">
        <f>ROUND(I222*H222,2)</f>
        <v>0</v>
      </c>
      <c r="K222" s="254" t="s">
        <v>1</v>
      </c>
      <c r="L222" s="44"/>
      <c r="M222" s="259" t="s">
        <v>1</v>
      </c>
      <c r="N222" s="260" t="s">
        <v>43</v>
      </c>
      <c r="O222" s="94"/>
      <c r="P222" s="261">
        <f>O222*H222</f>
        <v>0</v>
      </c>
      <c r="Q222" s="261">
        <v>0.0020100000000000001</v>
      </c>
      <c r="R222" s="261">
        <f>Q222*H222</f>
        <v>0</v>
      </c>
      <c r="S222" s="261">
        <v>0</v>
      </c>
      <c r="T222" s="262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63" t="s">
        <v>200</v>
      </c>
      <c r="AT222" s="263" t="s">
        <v>195</v>
      </c>
      <c r="AU222" s="263" t="s">
        <v>85</v>
      </c>
      <c r="AY222" s="18" t="s">
        <v>193</v>
      </c>
      <c r="BE222" s="154">
        <f>IF(N222="základní",J222,0)</f>
        <v>0</v>
      </c>
      <c r="BF222" s="154">
        <f>IF(N222="snížená",J222,0)</f>
        <v>0</v>
      </c>
      <c r="BG222" s="154">
        <f>IF(N222="zákl. přenesená",J222,0)</f>
        <v>0</v>
      </c>
      <c r="BH222" s="154">
        <f>IF(N222="sníž. přenesená",J222,0)</f>
        <v>0</v>
      </c>
      <c r="BI222" s="154">
        <f>IF(N222="nulová",J222,0)</f>
        <v>0</v>
      </c>
      <c r="BJ222" s="18" t="s">
        <v>85</v>
      </c>
      <c r="BK222" s="154">
        <f>ROUND(I222*H222,2)</f>
        <v>0</v>
      </c>
      <c r="BL222" s="18" t="s">
        <v>200</v>
      </c>
      <c r="BM222" s="263" t="s">
        <v>698</v>
      </c>
    </row>
    <row r="223" s="12" customFormat="1" ht="25.92" customHeight="1">
      <c r="A223" s="12"/>
      <c r="B223" s="237"/>
      <c r="C223" s="238"/>
      <c r="D223" s="239" t="s">
        <v>77</v>
      </c>
      <c r="E223" s="240" t="s">
        <v>1624</v>
      </c>
      <c r="F223" s="240" t="s">
        <v>1625</v>
      </c>
      <c r="G223" s="238"/>
      <c r="H223" s="238"/>
      <c r="I223" s="241"/>
      <c r="J223" s="217">
        <f>BK223</f>
        <v>0</v>
      </c>
      <c r="K223" s="238"/>
      <c r="L223" s="242"/>
      <c r="M223" s="243"/>
      <c r="N223" s="244"/>
      <c r="O223" s="244"/>
      <c r="P223" s="245">
        <f>SUM(P224:P230)</f>
        <v>0</v>
      </c>
      <c r="Q223" s="244"/>
      <c r="R223" s="245">
        <f>SUM(R224:R230)</f>
        <v>0.023849999999999996</v>
      </c>
      <c r="S223" s="244"/>
      <c r="T223" s="246">
        <f>SUM(T224:T230)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47" t="s">
        <v>87</v>
      </c>
      <c r="AT223" s="248" t="s">
        <v>77</v>
      </c>
      <c r="AU223" s="248" t="s">
        <v>78</v>
      </c>
      <c r="AY223" s="247" t="s">
        <v>193</v>
      </c>
      <c r="BK223" s="249">
        <f>SUM(BK224:BK230)</f>
        <v>0</v>
      </c>
    </row>
    <row r="224" s="2" customFormat="1" ht="37.8" customHeight="1">
      <c r="A224" s="41"/>
      <c r="B224" s="42"/>
      <c r="C224" s="252" t="s">
        <v>468</v>
      </c>
      <c r="D224" s="252" t="s">
        <v>195</v>
      </c>
      <c r="E224" s="253" t="s">
        <v>1626</v>
      </c>
      <c r="F224" s="254" t="s">
        <v>1627</v>
      </c>
      <c r="G224" s="255" t="s">
        <v>465</v>
      </c>
      <c r="H224" s="256">
        <v>1</v>
      </c>
      <c r="I224" s="257"/>
      <c r="J224" s="258">
        <f>ROUND(I224*H224,2)</f>
        <v>0</v>
      </c>
      <c r="K224" s="254" t="s">
        <v>1</v>
      </c>
      <c r="L224" s="44"/>
      <c r="M224" s="259" t="s">
        <v>1</v>
      </c>
      <c r="N224" s="260" t="s">
        <v>43</v>
      </c>
      <c r="O224" s="94"/>
      <c r="P224" s="261">
        <f>O224*H224</f>
        <v>0</v>
      </c>
      <c r="Q224" s="261">
        <v>0.016469999999999999</v>
      </c>
      <c r="R224" s="261">
        <f>Q224*H224</f>
        <v>0.016469999999999999</v>
      </c>
      <c r="S224" s="261">
        <v>0</v>
      </c>
      <c r="T224" s="262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63" t="s">
        <v>284</v>
      </c>
      <c r="AT224" s="263" t="s">
        <v>195</v>
      </c>
      <c r="AU224" s="263" t="s">
        <v>85</v>
      </c>
      <c r="AY224" s="18" t="s">
        <v>193</v>
      </c>
      <c r="BE224" s="154">
        <f>IF(N224="základní",J224,0)</f>
        <v>0</v>
      </c>
      <c r="BF224" s="154">
        <f>IF(N224="snížená",J224,0)</f>
        <v>0</v>
      </c>
      <c r="BG224" s="154">
        <f>IF(N224="zákl. přenesená",J224,0)</f>
        <v>0</v>
      </c>
      <c r="BH224" s="154">
        <f>IF(N224="sníž. přenesená",J224,0)</f>
        <v>0</v>
      </c>
      <c r="BI224" s="154">
        <f>IF(N224="nulová",J224,0)</f>
        <v>0</v>
      </c>
      <c r="BJ224" s="18" t="s">
        <v>85</v>
      </c>
      <c r="BK224" s="154">
        <f>ROUND(I224*H224,2)</f>
        <v>0</v>
      </c>
      <c r="BL224" s="18" t="s">
        <v>284</v>
      </c>
      <c r="BM224" s="263" t="s">
        <v>708</v>
      </c>
    </row>
    <row r="225" s="2" customFormat="1" ht="21.75" customHeight="1">
      <c r="A225" s="41"/>
      <c r="B225" s="42"/>
      <c r="C225" s="252" t="s">
        <v>473</v>
      </c>
      <c r="D225" s="252" t="s">
        <v>195</v>
      </c>
      <c r="E225" s="253" t="s">
        <v>1628</v>
      </c>
      <c r="F225" s="254" t="s">
        <v>1629</v>
      </c>
      <c r="G225" s="255" t="s">
        <v>465</v>
      </c>
      <c r="H225" s="256">
        <v>1</v>
      </c>
      <c r="I225" s="257"/>
      <c r="J225" s="258">
        <f>ROUND(I225*H225,2)</f>
        <v>0</v>
      </c>
      <c r="K225" s="254" t="s">
        <v>1</v>
      </c>
      <c r="L225" s="44"/>
      <c r="M225" s="259" t="s">
        <v>1</v>
      </c>
      <c r="N225" s="260" t="s">
        <v>43</v>
      </c>
      <c r="O225" s="94"/>
      <c r="P225" s="261">
        <f>O225*H225</f>
        <v>0</v>
      </c>
      <c r="Q225" s="261">
        <v>0.0018</v>
      </c>
      <c r="R225" s="261">
        <f>Q225*H225</f>
        <v>0.0018</v>
      </c>
      <c r="S225" s="261">
        <v>0</v>
      </c>
      <c r="T225" s="262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63" t="s">
        <v>284</v>
      </c>
      <c r="AT225" s="263" t="s">
        <v>195</v>
      </c>
      <c r="AU225" s="263" t="s">
        <v>85</v>
      </c>
      <c r="AY225" s="18" t="s">
        <v>193</v>
      </c>
      <c r="BE225" s="154">
        <f>IF(N225="základní",J225,0)</f>
        <v>0</v>
      </c>
      <c r="BF225" s="154">
        <f>IF(N225="snížená",J225,0)</f>
        <v>0</v>
      </c>
      <c r="BG225" s="154">
        <f>IF(N225="zákl. přenesená",J225,0)</f>
        <v>0</v>
      </c>
      <c r="BH225" s="154">
        <f>IF(N225="sníž. přenesená",J225,0)</f>
        <v>0</v>
      </c>
      <c r="BI225" s="154">
        <f>IF(N225="nulová",J225,0)</f>
        <v>0</v>
      </c>
      <c r="BJ225" s="18" t="s">
        <v>85</v>
      </c>
      <c r="BK225" s="154">
        <f>ROUND(I225*H225,2)</f>
        <v>0</v>
      </c>
      <c r="BL225" s="18" t="s">
        <v>284</v>
      </c>
      <c r="BM225" s="263" t="s">
        <v>718</v>
      </c>
    </row>
    <row r="226" s="2" customFormat="1" ht="24.15" customHeight="1">
      <c r="A226" s="41"/>
      <c r="B226" s="42"/>
      <c r="C226" s="252" t="s">
        <v>480</v>
      </c>
      <c r="D226" s="252" t="s">
        <v>195</v>
      </c>
      <c r="E226" s="253" t="s">
        <v>1630</v>
      </c>
      <c r="F226" s="254" t="s">
        <v>1631</v>
      </c>
      <c r="G226" s="255" t="s">
        <v>465</v>
      </c>
      <c r="H226" s="256">
        <v>1</v>
      </c>
      <c r="I226" s="257"/>
      <c r="J226" s="258">
        <f>ROUND(I226*H226,2)</f>
        <v>0</v>
      </c>
      <c r="K226" s="254" t="s">
        <v>1</v>
      </c>
      <c r="L226" s="44"/>
      <c r="M226" s="259" t="s">
        <v>1</v>
      </c>
      <c r="N226" s="260" t="s">
        <v>43</v>
      </c>
      <c r="O226" s="94"/>
      <c r="P226" s="261">
        <f>O226*H226</f>
        <v>0</v>
      </c>
      <c r="Q226" s="261">
        <v>0.0018</v>
      </c>
      <c r="R226" s="261">
        <f>Q226*H226</f>
        <v>0.0018</v>
      </c>
      <c r="S226" s="261">
        <v>0</v>
      </c>
      <c r="T226" s="262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63" t="s">
        <v>284</v>
      </c>
      <c r="AT226" s="263" t="s">
        <v>195</v>
      </c>
      <c r="AU226" s="263" t="s">
        <v>85</v>
      </c>
      <c r="AY226" s="18" t="s">
        <v>193</v>
      </c>
      <c r="BE226" s="154">
        <f>IF(N226="základní",J226,0)</f>
        <v>0</v>
      </c>
      <c r="BF226" s="154">
        <f>IF(N226="snížená",J226,0)</f>
        <v>0</v>
      </c>
      <c r="BG226" s="154">
        <f>IF(N226="zákl. přenesená",J226,0)</f>
        <v>0</v>
      </c>
      <c r="BH226" s="154">
        <f>IF(N226="sníž. přenesená",J226,0)</f>
        <v>0</v>
      </c>
      <c r="BI226" s="154">
        <f>IF(N226="nulová",J226,0)</f>
        <v>0</v>
      </c>
      <c r="BJ226" s="18" t="s">
        <v>85</v>
      </c>
      <c r="BK226" s="154">
        <f>ROUND(I226*H226,2)</f>
        <v>0</v>
      </c>
      <c r="BL226" s="18" t="s">
        <v>284</v>
      </c>
      <c r="BM226" s="263" t="s">
        <v>728</v>
      </c>
    </row>
    <row r="227" s="2" customFormat="1" ht="16.5" customHeight="1">
      <c r="A227" s="41"/>
      <c r="B227" s="42"/>
      <c r="C227" s="252" t="s">
        <v>487</v>
      </c>
      <c r="D227" s="252" t="s">
        <v>195</v>
      </c>
      <c r="E227" s="253" t="s">
        <v>1632</v>
      </c>
      <c r="F227" s="254" t="s">
        <v>1633</v>
      </c>
      <c r="G227" s="255" t="s">
        <v>465</v>
      </c>
      <c r="H227" s="256">
        <v>1</v>
      </c>
      <c r="I227" s="257"/>
      <c r="J227" s="258">
        <f>ROUND(I227*H227,2)</f>
        <v>0</v>
      </c>
      <c r="K227" s="254" t="s">
        <v>1</v>
      </c>
      <c r="L227" s="44"/>
      <c r="M227" s="259" t="s">
        <v>1</v>
      </c>
      <c r="N227" s="260" t="s">
        <v>43</v>
      </c>
      <c r="O227" s="94"/>
      <c r="P227" s="261">
        <f>O227*H227</f>
        <v>0</v>
      </c>
      <c r="Q227" s="261">
        <v>0.0018</v>
      </c>
      <c r="R227" s="261">
        <f>Q227*H227</f>
        <v>0.0018</v>
      </c>
      <c r="S227" s="261">
        <v>0</v>
      </c>
      <c r="T227" s="262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63" t="s">
        <v>284</v>
      </c>
      <c r="AT227" s="263" t="s">
        <v>195</v>
      </c>
      <c r="AU227" s="263" t="s">
        <v>85</v>
      </c>
      <c r="AY227" s="18" t="s">
        <v>193</v>
      </c>
      <c r="BE227" s="154">
        <f>IF(N227="základní",J227,0)</f>
        <v>0</v>
      </c>
      <c r="BF227" s="154">
        <f>IF(N227="snížená",J227,0)</f>
        <v>0</v>
      </c>
      <c r="BG227" s="154">
        <f>IF(N227="zákl. přenesená",J227,0)</f>
        <v>0</v>
      </c>
      <c r="BH227" s="154">
        <f>IF(N227="sníž. přenesená",J227,0)</f>
        <v>0</v>
      </c>
      <c r="BI227" s="154">
        <f>IF(N227="nulová",J227,0)</f>
        <v>0</v>
      </c>
      <c r="BJ227" s="18" t="s">
        <v>85</v>
      </c>
      <c r="BK227" s="154">
        <f>ROUND(I227*H227,2)</f>
        <v>0</v>
      </c>
      <c r="BL227" s="18" t="s">
        <v>284</v>
      </c>
      <c r="BM227" s="263" t="s">
        <v>737</v>
      </c>
    </row>
    <row r="228" s="2" customFormat="1" ht="16.5" customHeight="1">
      <c r="A228" s="41"/>
      <c r="B228" s="42"/>
      <c r="C228" s="308" t="s">
        <v>491</v>
      </c>
      <c r="D228" s="308" t="s">
        <v>354</v>
      </c>
      <c r="E228" s="309" t="s">
        <v>1634</v>
      </c>
      <c r="F228" s="310" t="s">
        <v>1635</v>
      </c>
      <c r="G228" s="311" t="s">
        <v>465</v>
      </c>
      <c r="H228" s="312">
        <v>1</v>
      </c>
      <c r="I228" s="313"/>
      <c r="J228" s="314">
        <f>ROUND(I228*H228,2)</f>
        <v>0</v>
      </c>
      <c r="K228" s="310" t="s">
        <v>1</v>
      </c>
      <c r="L228" s="315"/>
      <c r="M228" s="316" t="s">
        <v>1</v>
      </c>
      <c r="N228" s="317" t="s">
        <v>43</v>
      </c>
      <c r="O228" s="94"/>
      <c r="P228" s="261">
        <f>O228*H228</f>
        <v>0</v>
      </c>
      <c r="Q228" s="261">
        <v>0.0018</v>
      </c>
      <c r="R228" s="261">
        <f>Q228*H228</f>
        <v>0.0018</v>
      </c>
      <c r="S228" s="261">
        <v>0</v>
      </c>
      <c r="T228" s="262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63" t="s">
        <v>384</v>
      </c>
      <c r="AT228" s="263" t="s">
        <v>354</v>
      </c>
      <c r="AU228" s="263" t="s">
        <v>85</v>
      </c>
      <c r="AY228" s="18" t="s">
        <v>193</v>
      </c>
      <c r="BE228" s="154">
        <f>IF(N228="základní",J228,0)</f>
        <v>0</v>
      </c>
      <c r="BF228" s="154">
        <f>IF(N228="snížená",J228,0)</f>
        <v>0</v>
      </c>
      <c r="BG228" s="154">
        <f>IF(N228="zákl. přenesená",J228,0)</f>
        <v>0</v>
      </c>
      <c r="BH228" s="154">
        <f>IF(N228="sníž. přenesená",J228,0)</f>
        <v>0</v>
      </c>
      <c r="BI228" s="154">
        <f>IF(N228="nulová",J228,0)</f>
        <v>0</v>
      </c>
      <c r="BJ228" s="18" t="s">
        <v>85</v>
      </c>
      <c r="BK228" s="154">
        <f>ROUND(I228*H228,2)</f>
        <v>0</v>
      </c>
      <c r="BL228" s="18" t="s">
        <v>284</v>
      </c>
      <c r="BM228" s="263" t="s">
        <v>751</v>
      </c>
    </row>
    <row r="229" s="2" customFormat="1" ht="24.15" customHeight="1">
      <c r="A229" s="41"/>
      <c r="B229" s="42"/>
      <c r="C229" s="252" t="s">
        <v>496</v>
      </c>
      <c r="D229" s="252" t="s">
        <v>195</v>
      </c>
      <c r="E229" s="253" t="s">
        <v>1636</v>
      </c>
      <c r="F229" s="254" t="s">
        <v>1637</v>
      </c>
      <c r="G229" s="255" t="s">
        <v>1553</v>
      </c>
      <c r="H229" s="256">
        <v>2</v>
      </c>
      <c r="I229" s="257"/>
      <c r="J229" s="258">
        <f>ROUND(I229*H229,2)</f>
        <v>0</v>
      </c>
      <c r="K229" s="254" t="s">
        <v>1</v>
      </c>
      <c r="L229" s="44"/>
      <c r="M229" s="259" t="s">
        <v>1</v>
      </c>
      <c r="N229" s="260" t="s">
        <v>43</v>
      </c>
      <c r="O229" s="94"/>
      <c r="P229" s="261">
        <f>O229*H229</f>
        <v>0</v>
      </c>
      <c r="Q229" s="261">
        <v>9.0000000000000006E-05</v>
      </c>
      <c r="R229" s="261">
        <f>Q229*H229</f>
        <v>0.00018000000000000001</v>
      </c>
      <c r="S229" s="261">
        <v>0</v>
      </c>
      <c r="T229" s="262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63" t="s">
        <v>284</v>
      </c>
      <c r="AT229" s="263" t="s">
        <v>195</v>
      </c>
      <c r="AU229" s="263" t="s">
        <v>85</v>
      </c>
      <c r="AY229" s="18" t="s">
        <v>193</v>
      </c>
      <c r="BE229" s="154">
        <f>IF(N229="základní",J229,0)</f>
        <v>0</v>
      </c>
      <c r="BF229" s="154">
        <f>IF(N229="snížená",J229,0)</f>
        <v>0</v>
      </c>
      <c r="BG229" s="154">
        <f>IF(N229="zákl. přenesená",J229,0)</f>
        <v>0</v>
      </c>
      <c r="BH229" s="154">
        <f>IF(N229="sníž. přenesená",J229,0)</f>
        <v>0</v>
      </c>
      <c r="BI229" s="154">
        <f>IF(N229="nulová",J229,0)</f>
        <v>0</v>
      </c>
      <c r="BJ229" s="18" t="s">
        <v>85</v>
      </c>
      <c r="BK229" s="154">
        <f>ROUND(I229*H229,2)</f>
        <v>0</v>
      </c>
      <c r="BL229" s="18" t="s">
        <v>284</v>
      </c>
      <c r="BM229" s="263" t="s">
        <v>761</v>
      </c>
    </row>
    <row r="230" s="2" customFormat="1" ht="16.5" customHeight="1">
      <c r="A230" s="41"/>
      <c r="B230" s="42"/>
      <c r="C230" s="308" t="s">
        <v>502</v>
      </c>
      <c r="D230" s="308" t="s">
        <v>354</v>
      </c>
      <c r="E230" s="309" t="s">
        <v>1638</v>
      </c>
      <c r="F230" s="310" t="s">
        <v>1639</v>
      </c>
      <c r="G230" s="311" t="s">
        <v>465</v>
      </c>
      <c r="H230" s="312">
        <v>2</v>
      </c>
      <c r="I230" s="313"/>
      <c r="J230" s="314">
        <f>ROUND(I230*H230,2)</f>
        <v>0</v>
      </c>
      <c r="K230" s="310" t="s">
        <v>1</v>
      </c>
      <c r="L230" s="315"/>
      <c r="M230" s="316" t="s">
        <v>1</v>
      </c>
      <c r="N230" s="317" t="s">
        <v>43</v>
      </c>
      <c r="O230" s="94"/>
      <c r="P230" s="261">
        <f>O230*H230</f>
        <v>0</v>
      </c>
      <c r="Q230" s="261">
        <v>0</v>
      </c>
      <c r="R230" s="261">
        <f>Q230*H230</f>
        <v>0</v>
      </c>
      <c r="S230" s="261">
        <v>0</v>
      </c>
      <c r="T230" s="262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63" t="s">
        <v>384</v>
      </c>
      <c r="AT230" s="263" t="s">
        <v>354</v>
      </c>
      <c r="AU230" s="263" t="s">
        <v>85</v>
      </c>
      <c r="AY230" s="18" t="s">
        <v>193</v>
      </c>
      <c r="BE230" s="154">
        <f>IF(N230="základní",J230,0)</f>
        <v>0</v>
      </c>
      <c r="BF230" s="154">
        <f>IF(N230="snížená",J230,0)</f>
        <v>0</v>
      </c>
      <c r="BG230" s="154">
        <f>IF(N230="zákl. přenesená",J230,0)</f>
        <v>0</v>
      </c>
      <c r="BH230" s="154">
        <f>IF(N230="sníž. přenesená",J230,0)</f>
        <v>0</v>
      </c>
      <c r="BI230" s="154">
        <f>IF(N230="nulová",J230,0)</f>
        <v>0</v>
      </c>
      <c r="BJ230" s="18" t="s">
        <v>85</v>
      </c>
      <c r="BK230" s="154">
        <f>ROUND(I230*H230,2)</f>
        <v>0</v>
      </c>
      <c r="BL230" s="18" t="s">
        <v>284</v>
      </c>
      <c r="BM230" s="263" t="s">
        <v>768</v>
      </c>
    </row>
    <row r="231" s="12" customFormat="1" ht="25.92" customHeight="1">
      <c r="A231" s="12"/>
      <c r="B231" s="237"/>
      <c r="C231" s="238"/>
      <c r="D231" s="239" t="s">
        <v>77</v>
      </c>
      <c r="E231" s="240" t="s">
        <v>1640</v>
      </c>
      <c r="F231" s="240" t="s">
        <v>1641</v>
      </c>
      <c r="G231" s="238"/>
      <c r="H231" s="238"/>
      <c r="I231" s="241"/>
      <c r="J231" s="217">
        <f>BK231</f>
        <v>0</v>
      </c>
      <c r="K231" s="238"/>
      <c r="L231" s="242"/>
      <c r="M231" s="243"/>
      <c r="N231" s="244"/>
      <c r="O231" s="244"/>
      <c r="P231" s="245">
        <f>P232</f>
        <v>0</v>
      </c>
      <c r="Q231" s="244"/>
      <c r="R231" s="245">
        <f>R232</f>
        <v>0</v>
      </c>
      <c r="S231" s="244"/>
      <c r="T231" s="246">
        <f>T232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47" t="s">
        <v>200</v>
      </c>
      <c r="AT231" s="248" t="s">
        <v>77</v>
      </c>
      <c r="AU231" s="248" t="s">
        <v>78</v>
      </c>
      <c r="AY231" s="247" t="s">
        <v>193</v>
      </c>
      <c r="BK231" s="249">
        <f>BK232</f>
        <v>0</v>
      </c>
    </row>
    <row r="232" s="2" customFormat="1" ht="44.25" customHeight="1">
      <c r="A232" s="41"/>
      <c r="B232" s="42"/>
      <c r="C232" s="252" t="s">
        <v>508</v>
      </c>
      <c r="D232" s="252" t="s">
        <v>195</v>
      </c>
      <c r="E232" s="253" t="s">
        <v>1642</v>
      </c>
      <c r="F232" s="254" t="s">
        <v>1643</v>
      </c>
      <c r="G232" s="255" t="s">
        <v>1644</v>
      </c>
      <c r="H232" s="256">
        <v>8</v>
      </c>
      <c r="I232" s="257"/>
      <c r="J232" s="258">
        <f>ROUND(I232*H232,2)</f>
        <v>0</v>
      </c>
      <c r="K232" s="254" t="s">
        <v>1</v>
      </c>
      <c r="L232" s="44"/>
      <c r="M232" s="259" t="s">
        <v>1</v>
      </c>
      <c r="N232" s="260" t="s">
        <v>43</v>
      </c>
      <c r="O232" s="94"/>
      <c r="P232" s="261">
        <f>O232*H232</f>
        <v>0</v>
      </c>
      <c r="Q232" s="261">
        <v>0</v>
      </c>
      <c r="R232" s="261">
        <f>Q232*H232</f>
        <v>0</v>
      </c>
      <c r="S232" s="261">
        <v>0</v>
      </c>
      <c r="T232" s="262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63" t="s">
        <v>1645</v>
      </c>
      <c r="AT232" s="263" t="s">
        <v>195</v>
      </c>
      <c r="AU232" s="263" t="s">
        <v>85</v>
      </c>
      <c r="AY232" s="18" t="s">
        <v>193</v>
      </c>
      <c r="BE232" s="154">
        <f>IF(N232="základní",J232,0)</f>
        <v>0</v>
      </c>
      <c r="BF232" s="154">
        <f>IF(N232="snížená",J232,0)</f>
        <v>0</v>
      </c>
      <c r="BG232" s="154">
        <f>IF(N232="zákl. přenesená",J232,0)</f>
        <v>0</v>
      </c>
      <c r="BH232" s="154">
        <f>IF(N232="sníž. přenesená",J232,0)</f>
        <v>0</v>
      </c>
      <c r="BI232" s="154">
        <f>IF(N232="nulová",J232,0)</f>
        <v>0</v>
      </c>
      <c r="BJ232" s="18" t="s">
        <v>85</v>
      </c>
      <c r="BK232" s="154">
        <f>ROUND(I232*H232,2)</f>
        <v>0</v>
      </c>
      <c r="BL232" s="18" t="s">
        <v>1645</v>
      </c>
      <c r="BM232" s="263" t="s">
        <v>777</v>
      </c>
    </row>
    <row r="233" s="12" customFormat="1" ht="25.92" customHeight="1">
      <c r="A233" s="12"/>
      <c r="B233" s="237"/>
      <c r="C233" s="238"/>
      <c r="D233" s="239" t="s">
        <v>77</v>
      </c>
      <c r="E233" s="240" t="s">
        <v>171</v>
      </c>
      <c r="F233" s="240" t="s">
        <v>1646</v>
      </c>
      <c r="G233" s="238"/>
      <c r="H233" s="238"/>
      <c r="I233" s="241"/>
      <c r="J233" s="217">
        <f>BK233</f>
        <v>0</v>
      </c>
      <c r="K233" s="238"/>
      <c r="L233" s="242"/>
      <c r="M233" s="243"/>
      <c r="N233" s="244"/>
      <c r="O233" s="244"/>
      <c r="P233" s="245">
        <f>P234+P236+P238</f>
        <v>0</v>
      </c>
      <c r="Q233" s="244"/>
      <c r="R233" s="245">
        <f>R234+R236+R238</f>
        <v>0</v>
      </c>
      <c r="S233" s="244"/>
      <c r="T233" s="246">
        <f>T234+T236+T238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47" t="s">
        <v>220</v>
      </c>
      <c r="AT233" s="248" t="s">
        <v>77</v>
      </c>
      <c r="AU233" s="248" t="s">
        <v>78</v>
      </c>
      <c r="AY233" s="247" t="s">
        <v>193</v>
      </c>
      <c r="BK233" s="249">
        <f>BK234+BK236+BK238</f>
        <v>0</v>
      </c>
    </row>
    <row r="234" s="12" customFormat="1" ht="22.8" customHeight="1">
      <c r="A234" s="12"/>
      <c r="B234" s="237"/>
      <c r="C234" s="238"/>
      <c r="D234" s="239" t="s">
        <v>77</v>
      </c>
      <c r="E234" s="250" t="s">
        <v>1647</v>
      </c>
      <c r="F234" s="250" t="s">
        <v>1648</v>
      </c>
      <c r="G234" s="238"/>
      <c r="H234" s="238"/>
      <c r="I234" s="241"/>
      <c r="J234" s="251">
        <f>BK234</f>
        <v>0</v>
      </c>
      <c r="K234" s="238"/>
      <c r="L234" s="242"/>
      <c r="M234" s="243"/>
      <c r="N234" s="244"/>
      <c r="O234" s="244"/>
      <c r="P234" s="245">
        <f>P235</f>
        <v>0</v>
      </c>
      <c r="Q234" s="244"/>
      <c r="R234" s="245">
        <f>R235</f>
        <v>0</v>
      </c>
      <c r="S234" s="244"/>
      <c r="T234" s="246">
        <f>T235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47" t="s">
        <v>220</v>
      </c>
      <c r="AT234" s="248" t="s">
        <v>77</v>
      </c>
      <c r="AU234" s="248" t="s">
        <v>85</v>
      </c>
      <c r="AY234" s="247" t="s">
        <v>193</v>
      </c>
      <c r="BK234" s="249">
        <f>BK235</f>
        <v>0</v>
      </c>
    </row>
    <row r="235" s="2" customFormat="1" ht="16.5" customHeight="1">
      <c r="A235" s="41"/>
      <c r="B235" s="42"/>
      <c r="C235" s="252" t="s">
        <v>512</v>
      </c>
      <c r="D235" s="252" t="s">
        <v>195</v>
      </c>
      <c r="E235" s="253" t="s">
        <v>1649</v>
      </c>
      <c r="F235" s="254" t="s">
        <v>1650</v>
      </c>
      <c r="G235" s="255" t="s">
        <v>1553</v>
      </c>
      <c r="H235" s="256">
        <v>1</v>
      </c>
      <c r="I235" s="257"/>
      <c r="J235" s="258">
        <f>ROUND(I235*H235,2)</f>
        <v>0</v>
      </c>
      <c r="K235" s="254" t="s">
        <v>1</v>
      </c>
      <c r="L235" s="44"/>
      <c r="M235" s="259" t="s">
        <v>1</v>
      </c>
      <c r="N235" s="260" t="s">
        <v>43</v>
      </c>
      <c r="O235" s="94"/>
      <c r="P235" s="261">
        <f>O235*H235</f>
        <v>0</v>
      </c>
      <c r="Q235" s="261">
        <v>0</v>
      </c>
      <c r="R235" s="261">
        <f>Q235*H235</f>
        <v>0</v>
      </c>
      <c r="S235" s="261">
        <v>0</v>
      </c>
      <c r="T235" s="262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63" t="s">
        <v>200</v>
      </c>
      <c r="AT235" s="263" t="s">
        <v>195</v>
      </c>
      <c r="AU235" s="263" t="s">
        <v>87</v>
      </c>
      <c r="AY235" s="18" t="s">
        <v>193</v>
      </c>
      <c r="BE235" s="154">
        <f>IF(N235="základní",J235,0)</f>
        <v>0</v>
      </c>
      <c r="BF235" s="154">
        <f>IF(N235="snížená",J235,0)</f>
        <v>0</v>
      </c>
      <c r="BG235" s="154">
        <f>IF(N235="zákl. přenesená",J235,0)</f>
        <v>0</v>
      </c>
      <c r="BH235" s="154">
        <f>IF(N235="sníž. přenesená",J235,0)</f>
        <v>0</v>
      </c>
      <c r="BI235" s="154">
        <f>IF(N235="nulová",J235,0)</f>
        <v>0</v>
      </c>
      <c r="BJ235" s="18" t="s">
        <v>85</v>
      </c>
      <c r="BK235" s="154">
        <f>ROUND(I235*H235,2)</f>
        <v>0</v>
      </c>
      <c r="BL235" s="18" t="s">
        <v>200</v>
      </c>
      <c r="BM235" s="263" t="s">
        <v>784</v>
      </c>
    </row>
    <row r="236" s="12" customFormat="1" ht="22.8" customHeight="1">
      <c r="A236" s="12"/>
      <c r="B236" s="237"/>
      <c r="C236" s="238"/>
      <c r="D236" s="239" t="s">
        <v>77</v>
      </c>
      <c r="E236" s="250" t="s">
        <v>1651</v>
      </c>
      <c r="F236" s="250" t="s">
        <v>1652</v>
      </c>
      <c r="G236" s="238"/>
      <c r="H236" s="238"/>
      <c r="I236" s="241"/>
      <c r="J236" s="251">
        <f>BK236</f>
        <v>0</v>
      </c>
      <c r="K236" s="238"/>
      <c r="L236" s="242"/>
      <c r="M236" s="243"/>
      <c r="N236" s="244"/>
      <c r="O236" s="244"/>
      <c r="P236" s="245">
        <f>P237</f>
        <v>0</v>
      </c>
      <c r="Q236" s="244"/>
      <c r="R236" s="245">
        <f>R237</f>
        <v>0</v>
      </c>
      <c r="S236" s="244"/>
      <c r="T236" s="246">
        <f>T237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47" t="s">
        <v>220</v>
      </c>
      <c r="AT236" s="248" t="s">
        <v>77</v>
      </c>
      <c r="AU236" s="248" t="s">
        <v>85</v>
      </c>
      <c r="AY236" s="247" t="s">
        <v>193</v>
      </c>
      <c r="BK236" s="249">
        <f>BK237</f>
        <v>0</v>
      </c>
    </row>
    <row r="237" s="2" customFormat="1" ht="16.5" customHeight="1">
      <c r="A237" s="41"/>
      <c r="B237" s="42"/>
      <c r="C237" s="252" t="s">
        <v>517</v>
      </c>
      <c r="D237" s="252" t="s">
        <v>195</v>
      </c>
      <c r="E237" s="253" t="s">
        <v>1653</v>
      </c>
      <c r="F237" s="254" t="s">
        <v>1654</v>
      </c>
      <c r="G237" s="255" t="s">
        <v>1553</v>
      </c>
      <c r="H237" s="256">
        <v>1</v>
      </c>
      <c r="I237" s="257"/>
      <c r="J237" s="258">
        <f>ROUND(I237*H237,2)</f>
        <v>0</v>
      </c>
      <c r="K237" s="254" t="s">
        <v>1</v>
      </c>
      <c r="L237" s="44"/>
      <c r="M237" s="259" t="s">
        <v>1</v>
      </c>
      <c r="N237" s="260" t="s">
        <v>43</v>
      </c>
      <c r="O237" s="94"/>
      <c r="P237" s="261">
        <f>O237*H237</f>
        <v>0</v>
      </c>
      <c r="Q237" s="261">
        <v>0</v>
      </c>
      <c r="R237" s="261">
        <f>Q237*H237</f>
        <v>0</v>
      </c>
      <c r="S237" s="261">
        <v>0</v>
      </c>
      <c r="T237" s="262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63" t="s">
        <v>200</v>
      </c>
      <c r="AT237" s="263" t="s">
        <v>195</v>
      </c>
      <c r="AU237" s="263" t="s">
        <v>87</v>
      </c>
      <c r="AY237" s="18" t="s">
        <v>193</v>
      </c>
      <c r="BE237" s="154">
        <f>IF(N237="základní",J237,0)</f>
        <v>0</v>
      </c>
      <c r="BF237" s="154">
        <f>IF(N237="snížená",J237,0)</f>
        <v>0</v>
      </c>
      <c r="BG237" s="154">
        <f>IF(N237="zákl. přenesená",J237,0)</f>
        <v>0</v>
      </c>
      <c r="BH237" s="154">
        <f>IF(N237="sníž. přenesená",J237,0)</f>
        <v>0</v>
      </c>
      <c r="BI237" s="154">
        <f>IF(N237="nulová",J237,0)</f>
        <v>0</v>
      </c>
      <c r="BJ237" s="18" t="s">
        <v>85</v>
      </c>
      <c r="BK237" s="154">
        <f>ROUND(I237*H237,2)</f>
        <v>0</v>
      </c>
      <c r="BL237" s="18" t="s">
        <v>200</v>
      </c>
      <c r="BM237" s="263" t="s">
        <v>793</v>
      </c>
    </row>
    <row r="238" s="12" customFormat="1" ht="22.8" customHeight="1">
      <c r="A238" s="12"/>
      <c r="B238" s="237"/>
      <c r="C238" s="238"/>
      <c r="D238" s="239" t="s">
        <v>77</v>
      </c>
      <c r="E238" s="250" t="s">
        <v>1655</v>
      </c>
      <c r="F238" s="250" t="s">
        <v>126</v>
      </c>
      <c r="G238" s="238"/>
      <c r="H238" s="238"/>
      <c r="I238" s="241"/>
      <c r="J238" s="251">
        <f>BK238</f>
        <v>0</v>
      </c>
      <c r="K238" s="238"/>
      <c r="L238" s="242"/>
      <c r="M238" s="243"/>
      <c r="N238" s="244"/>
      <c r="O238" s="244"/>
      <c r="P238" s="245">
        <f>P239</f>
        <v>0</v>
      </c>
      <c r="Q238" s="244"/>
      <c r="R238" s="245">
        <f>R239</f>
        <v>0</v>
      </c>
      <c r="S238" s="244"/>
      <c r="T238" s="246">
        <f>T239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47" t="s">
        <v>220</v>
      </c>
      <c r="AT238" s="248" t="s">
        <v>77</v>
      </c>
      <c r="AU238" s="248" t="s">
        <v>85</v>
      </c>
      <c r="AY238" s="247" t="s">
        <v>193</v>
      </c>
      <c r="BK238" s="249">
        <f>BK239</f>
        <v>0</v>
      </c>
    </row>
    <row r="239" s="2" customFormat="1" ht="16.5" customHeight="1">
      <c r="A239" s="41"/>
      <c r="B239" s="42"/>
      <c r="C239" s="252" t="s">
        <v>522</v>
      </c>
      <c r="D239" s="252" t="s">
        <v>195</v>
      </c>
      <c r="E239" s="253" t="s">
        <v>1656</v>
      </c>
      <c r="F239" s="254" t="s">
        <v>1657</v>
      </c>
      <c r="G239" s="255" t="s">
        <v>1553</v>
      </c>
      <c r="H239" s="256">
        <v>1</v>
      </c>
      <c r="I239" s="257"/>
      <c r="J239" s="258">
        <f>ROUND(I239*H239,2)</f>
        <v>0</v>
      </c>
      <c r="K239" s="254" t="s">
        <v>1</v>
      </c>
      <c r="L239" s="44"/>
      <c r="M239" s="259" t="s">
        <v>1</v>
      </c>
      <c r="N239" s="260" t="s">
        <v>43</v>
      </c>
      <c r="O239" s="94"/>
      <c r="P239" s="261">
        <f>O239*H239</f>
        <v>0</v>
      </c>
      <c r="Q239" s="261">
        <v>0</v>
      </c>
      <c r="R239" s="261">
        <f>Q239*H239</f>
        <v>0</v>
      </c>
      <c r="S239" s="261">
        <v>0</v>
      </c>
      <c r="T239" s="262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63" t="s">
        <v>200</v>
      </c>
      <c r="AT239" s="263" t="s">
        <v>195</v>
      </c>
      <c r="AU239" s="263" t="s">
        <v>87</v>
      </c>
      <c r="AY239" s="18" t="s">
        <v>193</v>
      </c>
      <c r="BE239" s="154">
        <f>IF(N239="základní",J239,0)</f>
        <v>0</v>
      </c>
      <c r="BF239" s="154">
        <f>IF(N239="snížená",J239,0)</f>
        <v>0</v>
      </c>
      <c r="BG239" s="154">
        <f>IF(N239="zákl. přenesená",J239,0)</f>
        <v>0</v>
      </c>
      <c r="BH239" s="154">
        <f>IF(N239="sníž. přenesená",J239,0)</f>
        <v>0</v>
      </c>
      <c r="BI239" s="154">
        <f>IF(N239="nulová",J239,0)</f>
        <v>0</v>
      </c>
      <c r="BJ239" s="18" t="s">
        <v>85</v>
      </c>
      <c r="BK239" s="154">
        <f>ROUND(I239*H239,2)</f>
        <v>0</v>
      </c>
      <c r="BL239" s="18" t="s">
        <v>200</v>
      </c>
      <c r="BM239" s="263" t="s">
        <v>805</v>
      </c>
    </row>
    <row r="240" s="2" customFormat="1" ht="49.92" customHeight="1">
      <c r="A240" s="41"/>
      <c r="B240" s="42"/>
      <c r="C240" s="43"/>
      <c r="D240" s="43"/>
      <c r="E240" s="240" t="s">
        <v>1328</v>
      </c>
      <c r="F240" s="240" t="s">
        <v>1329</v>
      </c>
      <c r="G240" s="43"/>
      <c r="H240" s="43"/>
      <c r="I240" s="43"/>
      <c r="J240" s="217">
        <f>BK240</f>
        <v>0</v>
      </c>
      <c r="K240" s="43"/>
      <c r="L240" s="44"/>
      <c r="M240" s="319"/>
      <c r="N240" s="320"/>
      <c r="O240" s="94"/>
      <c r="P240" s="94"/>
      <c r="Q240" s="94"/>
      <c r="R240" s="94"/>
      <c r="S240" s="94"/>
      <c r="T240" s="95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18" t="s">
        <v>77</v>
      </c>
      <c r="AU240" s="18" t="s">
        <v>78</v>
      </c>
      <c r="AY240" s="18" t="s">
        <v>1330</v>
      </c>
      <c r="BK240" s="154">
        <f>SUM(BK241:BK243)</f>
        <v>0</v>
      </c>
    </row>
    <row r="241" s="2" customFormat="1" ht="16.32" customHeight="1">
      <c r="A241" s="41"/>
      <c r="B241" s="42"/>
      <c r="C241" s="321" t="s">
        <v>1</v>
      </c>
      <c r="D241" s="321" t="s">
        <v>195</v>
      </c>
      <c r="E241" s="322" t="s">
        <v>1</v>
      </c>
      <c r="F241" s="323" t="s">
        <v>1</v>
      </c>
      <c r="G241" s="324" t="s">
        <v>1</v>
      </c>
      <c r="H241" s="325"/>
      <c r="I241" s="326"/>
      <c r="J241" s="327">
        <f>BK241</f>
        <v>0</v>
      </c>
      <c r="K241" s="328"/>
      <c r="L241" s="44"/>
      <c r="M241" s="329" t="s">
        <v>1</v>
      </c>
      <c r="N241" s="330" t="s">
        <v>43</v>
      </c>
      <c r="O241" s="94"/>
      <c r="P241" s="94"/>
      <c r="Q241" s="94"/>
      <c r="R241" s="94"/>
      <c r="S241" s="94"/>
      <c r="T241" s="95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18" t="s">
        <v>1330</v>
      </c>
      <c r="AU241" s="18" t="s">
        <v>85</v>
      </c>
      <c r="AY241" s="18" t="s">
        <v>1330</v>
      </c>
      <c r="BE241" s="154">
        <f>IF(N241="základní",J241,0)</f>
        <v>0</v>
      </c>
      <c r="BF241" s="154">
        <f>IF(N241="snížená",J241,0)</f>
        <v>0</v>
      </c>
      <c r="BG241" s="154">
        <f>IF(N241="zákl. přenesená",J241,0)</f>
        <v>0</v>
      </c>
      <c r="BH241" s="154">
        <f>IF(N241="sníž. přenesená",J241,0)</f>
        <v>0</v>
      </c>
      <c r="BI241" s="154">
        <f>IF(N241="nulová",J241,0)</f>
        <v>0</v>
      </c>
      <c r="BJ241" s="18" t="s">
        <v>85</v>
      </c>
      <c r="BK241" s="154">
        <f>I241*H241</f>
        <v>0</v>
      </c>
    </row>
    <row r="242" s="2" customFormat="1" ht="16.32" customHeight="1">
      <c r="A242" s="41"/>
      <c r="B242" s="42"/>
      <c r="C242" s="321" t="s">
        <v>1</v>
      </c>
      <c r="D242" s="321" t="s">
        <v>195</v>
      </c>
      <c r="E242" s="322" t="s">
        <v>1</v>
      </c>
      <c r="F242" s="323" t="s">
        <v>1</v>
      </c>
      <c r="G242" s="324" t="s">
        <v>1</v>
      </c>
      <c r="H242" s="325"/>
      <c r="I242" s="326"/>
      <c r="J242" s="327">
        <f>BK242</f>
        <v>0</v>
      </c>
      <c r="K242" s="328"/>
      <c r="L242" s="44"/>
      <c r="M242" s="329" t="s">
        <v>1</v>
      </c>
      <c r="N242" s="330" t="s">
        <v>43</v>
      </c>
      <c r="O242" s="94"/>
      <c r="P242" s="94"/>
      <c r="Q242" s="94"/>
      <c r="R242" s="94"/>
      <c r="S242" s="94"/>
      <c r="T242" s="95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18" t="s">
        <v>1330</v>
      </c>
      <c r="AU242" s="18" t="s">
        <v>85</v>
      </c>
      <c r="AY242" s="18" t="s">
        <v>1330</v>
      </c>
      <c r="BE242" s="154">
        <f>IF(N242="základní",J242,0)</f>
        <v>0</v>
      </c>
      <c r="BF242" s="154">
        <f>IF(N242="snížená",J242,0)</f>
        <v>0</v>
      </c>
      <c r="BG242" s="154">
        <f>IF(N242="zákl. přenesená",J242,0)</f>
        <v>0</v>
      </c>
      <c r="BH242" s="154">
        <f>IF(N242="sníž. přenesená",J242,0)</f>
        <v>0</v>
      </c>
      <c r="BI242" s="154">
        <f>IF(N242="nulová",J242,0)</f>
        <v>0</v>
      </c>
      <c r="BJ242" s="18" t="s">
        <v>85</v>
      </c>
      <c r="BK242" s="154">
        <f>I242*H242</f>
        <v>0</v>
      </c>
    </row>
    <row r="243" s="2" customFormat="1" ht="16.32" customHeight="1">
      <c r="A243" s="41"/>
      <c r="B243" s="42"/>
      <c r="C243" s="321" t="s">
        <v>1</v>
      </c>
      <c r="D243" s="321" t="s">
        <v>195</v>
      </c>
      <c r="E243" s="322" t="s">
        <v>1</v>
      </c>
      <c r="F243" s="323" t="s">
        <v>1</v>
      </c>
      <c r="G243" s="324" t="s">
        <v>1</v>
      </c>
      <c r="H243" s="325"/>
      <c r="I243" s="326"/>
      <c r="J243" s="327">
        <f>BK243</f>
        <v>0</v>
      </c>
      <c r="K243" s="328"/>
      <c r="L243" s="44"/>
      <c r="M243" s="329" t="s">
        <v>1</v>
      </c>
      <c r="N243" s="330" t="s">
        <v>43</v>
      </c>
      <c r="O243" s="331"/>
      <c r="P243" s="331"/>
      <c r="Q243" s="331"/>
      <c r="R243" s="331"/>
      <c r="S243" s="331"/>
      <c r="T243" s="332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18" t="s">
        <v>1330</v>
      </c>
      <c r="AU243" s="18" t="s">
        <v>85</v>
      </c>
      <c r="AY243" s="18" t="s">
        <v>1330</v>
      </c>
      <c r="BE243" s="154">
        <f>IF(N243="základní",J243,0)</f>
        <v>0</v>
      </c>
      <c r="BF243" s="154">
        <f>IF(N243="snížená",J243,0)</f>
        <v>0</v>
      </c>
      <c r="BG243" s="154">
        <f>IF(N243="zákl. přenesená",J243,0)</f>
        <v>0</v>
      </c>
      <c r="BH243" s="154">
        <f>IF(N243="sníž. přenesená",J243,0)</f>
        <v>0</v>
      </c>
      <c r="BI243" s="154">
        <f>IF(N243="nulová",J243,0)</f>
        <v>0</v>
      </c>
      <c r="BJ243" s="18" t="s">
        <v>85</v>
      </c>
      <c r="BK243" s="154">
        <f>I243*H243</f>
        <v>0</v>
      </c>
    </row>
    <row r="244" s="2" customFormat="1" ht="6.96" customHeight="1">
      <c r="A244" s="41"/>
      <c r="B244" s="69"/>
      <c r="C244" s="70"/>
      <c r="D244" s="70"/>
      <c r="E244" s="70"/>
      <c r="F244" s="70"/>
      <c r="G244" s="70"/>
      <c r="H244" s="70"/>
      <c r="I244" s="70"/>
      <c r="J244" s="70"/>
      <c r="K244" s="70"/>
      <c r="L244" s="44"/>
      <c r="M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</row>
  </sheetData>
  <sheetProtection sheet="1" autoFilter="0" formatColumns="0" formatRows="0" objects="1" scenarios="1" spinCount="100000" saltValue="ZZqU5PhTFZ8nTUDs615J4Y0wYPG4ztey3YDt7T5WPJDe3goHuowSL/oPIOPoB2yf0LhW4Va1EtvjuKp49Rr31A==" hashValue="IugILPJ5lBCBhz/h655372FANdrrGcdglRtB0DpXvuNXwlWmtdl8a9Up6LIcfGekVOHr9bas/IRxEvmxfXZVnA==" algorithmName="SHA-512" password="CC35"/>
  <autoFilter ref="C144:K243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7:F117"/>
    <mergeCell ref="D118:F118"/>
    <mergeCell ref="D119:F119"/>
    <mergeCell ref="D120:F120"/>
    <mergeCell ref="D121:F121"/>
    <mergeCell ref="E133:H133"/>
    <mergeCell ref="E135:H135"/>
    <mergeCell ref="E137:H137"/>
    <mergeCell ref="L2:V2"/>
  </mergeCells>
  <dataValidations count="2">
    <dataValidation type="list" allowBlank="1" showInputMessage="1" showErrorMessage="1" error="Povoleny jsou hodnoty K, M." sqref="D241:D244">
      <formula1>"K, M"</formula1>
    </dataValidation>
    <dataValidation type="list" allowBlank="1" showInputMessage="1" showErrorMessage="1" error="Povoleny jsou hodnoty základní, snížená, zákl. přenesená, sníž. přenesená, nulová." sqref="N241:N244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87</v>
      </c>
    </row>
    <row r="4" s="1" customFormat="1" ht="24.96" customHeight="1">
      <c r="B4" s="21"/>
      <c r="D4" s="164" t="s">
        <v>132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ZŠ a MŠ Ostašov - přístavba učebny</v>
      </c>
      <c r="F7" s="166"/>
      <c r="G7" s="166"/>
      <c r="H7" s="166"/>
      <c r="L7" s="21"/>
    </row>
    <row r="8" s="1" customFormat="1" ht="12" customHeight="1">
      <c r="B8" s="21"/>
      <c r="D8" s="166" t="s">
        <v>133</v>
      </c>
      <c r="L8" s="21"/>
    </row>
    <row r="9" s="2" customFormat="1" ht="16.5" customHeight="1">
      <c r="A9" s="41"/>
      <c r="B9" s="44"/>
      <c r="C9" s="41"/>
      <c r="D9" s="41"/>
      <c r="E9" s="167" t="s">
        <v>134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4"/>
      <c r="C10" s="41"/>
      <c r="D10" s="166" t="s">
        <v>135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4"/>
      <c r="C11" s="41"/>
      <c r="D11" s="41"/>
      <c r="E11" s="168" t="s">
        <v>1658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4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4"/>
      <c r="C13" s="41"/>
      <c r="D13" s="166" t="s">
        <v>18</v>
      </c>
      <c r="E13" s="41"/>
      <c r="F13" s="144" t="s">
        <v>1</v>
      </c>
      <c r="G13" s="41"/>
      <c r="H13" s="41"/>
      <c r="I13" s="166" t="s">
        <v>19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66" t="s">
        <v>20</v>
      </c>
      <c r="E14" s="41"/>
      <c r="F14" s="144" t="s">
        <v>21</v>
      </c>
      <c r="G14" s="41"/>
      <c r="H14" s="41"/>
      <c r="I14" s="166" t="s">
        <v>22</v>
      </c>
      <c r="J14" s="169" t="str">
        <f>'Rekapitulace stavby'!AN8</f>
        <v>5. 6. 2023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4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24</v>
      </c>
      <c r="E16" s="41"/>
      <c r="F16" s="41"/>
      <c r="G16" s="41"/>
      <c r="H16" s="41"/>
      <c r="I16" s="166" t="s">
        <v>25</v>
      </c>
      <c r="J16" s="144" t="s">
        <v>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4"/>
      <c r="C17" s="41"/>
      <c r="D17" s="41"/>
      <c r="E17" s="144" t="s">
        <v>26</v>
      </c>
      <c r="F17" s="41"/>
      <c r="G17" s="41"/>
      <c r="H17" s="41"/>
      <c r="I17" s="166" t="s">
        <v>27</v>
      </c>
      <c r="J17" s="144" t="s">
        <v>1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4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4"/>
      <c r="C19" s="41"/>
      <c r="D19" s="166" t="s">
        <v>28</v>
      </c>
      <c r="E19" s="41"/>
      <c r="F19" s="41"/>
      <c r="G19" s="41"/>
      <c r="H19" s="41"/>
      <c r="I19" s="166" t="s">
        <v>25</v>
      </c>
      <c r="J19" s="34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4"/>
      <c r="C20" s="41"/>
      <c r="D20" s="41"/>
      <c r="E20" s="34" t="str">
        <f>'Rekapitulace stavby'!E14</f>
        <v>Vyplň údaj</v>
      </c>
      <c r="F20" s="144"/>
      <c r="G20" s="144"/>
      <c r="H20" s="144"/>
      <c r="I20" s="166" t="s">
        <v>27</v>
      </c>
      <c r="J20" s="34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4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4"/>
      <c r="C22" s="41"/>
      <c r="D22" s="166" t="s">
        <v>30</v>
      </c>
      <c r="E22" s="41"/>
      <c r="F22" s="41"/>
      <c r="G22" s="41"/>
      <c r="H22" s="41"/>
      <c r="I22" s="166" t="s">
        <v>25</v>
      </c>
      <c r="J22" s="144" t="s">
        <v>1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4"/>
      <c r="C23" s="41"/>
      <c r="D23" s="41"/>
      <c r="E23" s="144" t="s">
        <v>31</v>
      </c>
      <c r="F23" s="41"/>
      <c r="G23" s="41"/>
      <c r="H23" s="41"/>
      <c r="I23" s="166" t="s">
        <v>27</v>
      </c>
      <c r="J23" s="144" t="s">
        <v>1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4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4"/>
      <c r="C25" s="41"/>
      <c r="D25" s="166" t="s">
        <v>33</v>
      </c>
      <c r="E25" s="41"/>
      <c r="F25" s="41"/>
      <c r="G25" s="41"/>
      <c r="H25" s="41"/>
      <c r="I25" s="166" t="s">
        <v>25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4"/>
      <c r="C26" s="41"/>
      <c r="D26" s="41"/>
      <c r="E26" s="144" t="s">
        <v>34</v>
      </c>
      <c r="F26" s="41"/>
      <c r="G26" s="41"/>
      <c r="H26" s="41"/>
      <c r="I26" s="166" t="s">
        <v>27</v>
      </c>
      <c r="J26" s="144" t="s">
        <v>1</v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4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4"/>
      <c r="C28" s="41"/>
      <c r="D28" s="166" t="s">
        <v>35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70"/>
      <c r="B29" s="171"/>
      <c r="C29" s="170"/>
      <c r="D29" s="170"/>
      <c r="E29" s="172" t="s">
        <v>1</v>
      </c>
      <c r="F29" s="172"/>
      <c r="G29" s="172"/>
      <c r="H29" s="172"/>
      <c r="I29" s="170"/>
      <c r="J29" s="170"/>
      <c r="K29" s="170"/>
      <c r="L29" s="173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</row>
    <row r="30" s="2" customFormat="1" ht="6.96" customHeight="1">
      <c r="A30" s="41"/>
      <c r="B30" s="44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4"/>
      <c r="C31" s="41"/>
      <c r="D31" s="174"/>
      <c r="E31" s="174"/>
      <c r="F31" s="174"/>
      <c r="G31" s="174"/>
      <c r="H31" s="174"/>
      <c r="I31" s="174"/>
      <c r="J31" s="174"/>
      <c r="K31" s="174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4"/>
      <c r="C32" s="41"/>
      <c r="D32" s="144" t="s">
        <v>137</v>
      </c>
      <c r="E32" s="41"/>
      <c r="F32" s="41"/>
      <c r="G32" s="41"/>
      <c r="H32" s="41"/>
      <c r="I32" s="41"/>
      <c r="J32" s="175">
        <f>J98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4"/>
      <c r="C33" s="41"/>
      <c r="D33" s="176" t="s">
        <v>126</v>
      </c>
      <c r="E33" s="41"/>
      <c r="F33" s="41"/>
      <c r="G33" s="41"/>
      <c r="H33" s="41"/>
      <c r="I33" s="41"/>
      <c r="J33" s="175">
        <f>J112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4"/>
      <c r="C34" s="41"/>
      <c r="D34" s="177" t="s">
        <v>38</v>
      </c>
      <c r="E34" s="41"/>
      <c r="F34" s="41"/>
      <c r="G34" s="41"/>
      <c r="H34" s="41"/>
      <c r="I34" s="41"/>
      <c r="J34" s="178">
        <f>ROUND(J32 + J33,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4"/>
      <c r="C35" s="41"/>
      <c r="D35" s="174"/>
      <c r="E35" s="174"/>
      <c r="F35" s="174"/>
      <c r="G35" s="174"/>
      <c r="H35" s="174"/>
      <c r="I35" s="174"/>
      <c r="J35" s="174"/>
      <c r="K35" s="174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41"/>
      <c r="F36" s="179" t="s">
        <v>40</v>
      </c>
      <c r="G36" s="41"/>
      <c r="H36" s="41"/>
      <c r="I36" s="179" t="s">
        <v>39</v>
      </c>
      <c r="J36" s="179" t="s">
        <v>41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4"/>
      <c r="C37" s="41"/>
      <c r="D37" s="180" t="s">
        <v>42</v>
      </c>
      <c r="E37" s="166" t="s">
        <v>43</v>
      </c>
      <c r="F37" s="181">
        <f>ROUND((ROUND((SUM(BE112:BE119) + SUM(BE141:BE176)),  2) + SUM(BE178:BE180)), 2)</f>
        <v>0</v>
      </c>
      <c r="G37" s="41"/>
      <c r="H37" s="41"/>
      <c r="I37" s="182">
        <v>0.20999999999999999</v>
      </c>
      <c r="J37" s="181">
        <f>ROUND((ROUND(((SUM(BE112:BE119) + SUM(BE141:BE176))*I37),  2) + (SUM(BE178:BE180)*I37)), 2)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166" t="s">
        <v>44</v>
      </c>
      <c r="F38" s="181">
        <f>ROUND((ROUND((SUM(BF112:BF119) + SUM(BF141:BF176)),  2) + SUM(BF178:BF180)), 2)</f>
        <v>0</v>
      </c>
      <c r="G38" s="41"/>
      <c r="H38" s="41"/>
      <c r="I38" s="182">
        <v>0.14999999999999999</v>
      </c>
      <c r="J38" s="181">
        <f>ROUND((ROUND(((SUM(BF112:BF119) + SUM(BF141:BF176))*I38),  2) + (SUM(BF178:BF180)*I38)), 2)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66" t="s">
        <v>45</v>
      </c>
      <c r="F39" s="181">
        <f>ROUND((ROUND((SUM(BG112:BG119) + SUM(BG141:BG176)),  2) + SUM(BG178:BG180)), 2)</f>
        <v>0</v>
      </c>
      <c r="G39" s="41"/>
      <c r="H39" s="41"/>
      <c r="I39" s="182">
        <v>0.20999999999999999</v>
      </c>
      <c r="J39" s="181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4"/>
      <c r="C40" s="41"/>
      <c r="D40" s="41"/>
      <c r="E40" s="166" t="s">
        <v>46</v>
      </c>
      <c r="F40" s="181">
        <f>ROUND((ROUND((SUM(BH112:BH119) + SUM(BH141:BH176)),  2) + SUM(BH178:BH180)), 2)</f>
        <v>0</v>
      </c>
      <c r="G40" s="41"/>
      <c r="H40" s="41"/>
      <c r="I40" s="182">
        <v>0.14999999999999999</v>
      </c>
      <c r="J40" s="181">
        <f>0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47</v>
      </c>
      <c r="F41" s="181">
        <f>ROUND((ROUND((SUM(BI112:BI119) + SUM(BI141:BI176)),  2) + SUM(BI178:BI180)), 2)</f>
        <v>0</v>
      </c>
      <c r="G41" s="41"/>
      <c r="H41" s="41"/>
      <c r="I41" s="182">
        <v>0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4"/>
      <c r="C43" s="183"/>
      <c r="D43" s="184" t="s">
        <v>48</v>
      </c>
      <c r="E43" s="185"/>
      <c r="F43" s="185"/>
      <c r="G43" s="186" t="s">
        <v>49</v>
      </c>
      <c r="H43" s="187" t="s">
        <v>50</v>
      </c>
      <c r="I43" s="185"/>
      <c r="J43" s="188">
        <f>SUM(J34:J41)</f>
        <v>0</v>
      </c>
      <c r="K43" s="189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51</v>
      </c>
      <c r="E50" s="191"/>
      <c r="F50" s="191"/>
      <c r="G50" s="190" t="s">
        <v>52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53</v>
      </c>
      <c r="E61" s="193"/>
      <c r="F61" s="194" t="s">
        <v>54</v>
      </c>
      <c r="G61" s="192" t="s">
        <v>53</v>
      </c>
      <c r="H61" s="193"/>
      <c r="I61" s="193"/>
      <c r="J61" s="195" t="s">
        <v>54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55</v>
      </c>
      <c r="E65" s="196"/>
      <c r="F65" s="196"/>
      <c r="G65" s="190" t="s">
        <v>56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53</v>
      </c>
      <c r="E76" s="193"/>
      <c r="F76" s="194" t="s">
        <v>54</v>
      </c>
      <c r="G76" s="192" t="s">
        <v>53</v>
      </c>
      <c r="H76" s="193"/>
      <c r="I76" s="193"/>
      <c r="J76" s="195" t="s">
        <v>54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138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ZŠ a MŠ Ostašov - přístavba učebny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133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1"/>
      <c r="B87" s="42"/>
      <c r="C87" s="43"/>
      <c r="D87" s="43"/>
      <c r="E87" s="201" t="s">
        <v>134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3" t="s">
        <v>135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701_04 - UT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3" t="s">
        <v>20</v>
      </c>
      <c r="D91" s="43"/>
      <c r="E91" s="43"/>
      <c r="F91" s="28" t="str">
        <f>F14</f>
        <v>Ostašov</v>
      </c>
      <c r="G91" s="43"/>
      <c r="H91" s="43"/>
      <c r="I91" s="33" t="s">
        <v>22</v>
      </c>
      <c r="J91" s="82" t="str">
        <f>IF(J14="","",J14)</f>
        <v>5. 6. 2023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3" t="s">
        <v>24</v>
      </c>
      <c r="D93" s="43"/>
      <c r="E93" s="43"/>
      <c r="F93" s="28" t="str">
        <f>E17</f>
        <v>Statutární město Liberec</v>
      </c>
      <c r="G93" s="43"/>
      <c r="H93" s="43"/>
      <c r="I93" s="33" t="s">
        <v>30</v>
      </c>
      <c r="J93" s="37" t="str">
        <f>E23</f>
        <v>Projektový atelier DAVID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40.05" customHeight="1">
      <c r="A94" s="41"/>
      <c r="B94" s="42"/>
      <c r="C94" s="33" t="s">
        <v>28</v>
      </c>
      <c r="D94" s="43"/>
      <c r="E94" s="43"/>
      <c r="F94" s="28" t="str">
        <f>IF(E20="","",E20)</f>
        <v>Vyplň údaj</v>
      </c>
      <c r="G94" s="43"/>
      <c r="H94" s="43"/>
      <c r="I94" s="33" t="s">
        <v>33</v>
      </c>
      <c r="J94" s="37" t="str">
        <f>E26</f>
        <v>Projektový atelier DAVID - Bc. Zuzana Kosáková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202" t="s">
        <v>139</v>
      </c>
      <c r="D96" s="160"/>
      <c r="E96" s="160"/>
      <c r="F96" s="160"/>
      <c r="G96" s="160"/>
      <c r="H96" s="160"/>
      <c r="I96" s="160"/>
      <c r="J96" s="203" t="s">
        <v>140</v>
      </c>
      <c r="K96" s="160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204" t="s">
        <v>141</v>
      </c>
      <c r="D98" s="43"/>
      <c r="E98" s="43"/>
      <c r="F98" s="43"/>
      <c r="G98" s="43"/>
      <c r="H98" s="43"/>
      <c r="I98" s="43"/>
      <c r="J98" s="113">
        <f>J141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8" t="s">
        <v>142</v>
      </c>
    </row>
    <row r="99" s="9" customFormat="1" ht="24.96" customHeight="1">
      <c r="A99" s="9"/>
      <c r="B99" s="205"/>
      <c r="C99" s="206"/>
      <c r="D99" s="207" t="s">
        <v>152</v>
      </c>
      <c r="E99" s="208"/>
      <c r="F99" s="208"/>
      <c r="G99" s="208"/>
      <c r="H99" s="208"/>
      <c r="I99" s="208"/>
      <c r="J99" s="209">
        <f>J142</f>
        <v>0</v>
      </c>
      <c r="K99" s="206"/>
      <c r="L99" s="21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1"/>
      <c r="C100" s="136"/>
      <c r="D100" s="212" t="s">
        <v>155</v>
      </c>
      <c r="E100" s="213"/>
      <c r="F100" s="213"/>
      <c r="G100" s="213"/>
      <c r="H100" s="213"/>
      <c r="I100" s="213"/>
      <c r="J100" s="214">
        <f>J143</f>
        <v>0</v>
      </c>
      <c r="K100" s="136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1"/>
      <c r="C101" s="136"/>
      <c r="D101" s="212" t="s">
        <v>1659</v>
      </c>
      <c r="E101" s="213"/>
      <c r="F101" s="213"/>
      <c r="G101" s="213"/>
      <c r="H101" s="213"/>
      <c r="I101" s="213"/>
      <c r="J101" s="214">
        <f>J149</f>
        <v>0</v>
      </c>
      <c r="K101" s="136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1"/>
      <c r="C102" s="136"/>
      <c r="D102" s="212" t="s">
        <v>1660</v>
      </c>
      <c r="E102" s="213"/>
      <c r="F102" s="213"/>
      <c r="G102" s="213"/>
      <c r="H102" s="213"/>
      <c r="I102" s="213"/>
      <c r="J102" s="214">
        <f>J156</f>
        <v>0</v>
      </c>
      <c r="K102" s="136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1"/>
      <c r="C103" s="136"/>
      <c r="D103" s="212" t="s">
        <v>1661</v>
      </c>
      <c r="E103" s="213"/>
      <c r="F103" s="213"/>
      <c r="G103" s="213"/>
      <c r="H103" s="213"/>
      <c r="I103" s="213"/>
      <c r="J103" s="214">
        <f>J165</f>
        <v>0</v>
      </c>
      <c r="K103" s="136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205"/>
      <c r="C104" s="206"/>
      <c r="D104" s="207" t="s">
        <v>1511</v>
      </c>
      <c r="E104" s="208"/>
      <c r="F104" s="208"/>
      <c r="G104" s="208"/>
      <c r="H104" s="208"/>
      <c r="I104" s="208"/>
      <c r="J104" s="209">
        <f>J168</f>
        <v>0</v>
      </c>
      <c r="K104" s="206"/>
      <c r="L104" s="21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5"/>
      <c r="C105" s="206"/>
      <c r="D105" s="207" t="s">
        <v>1512</v>
      </c>
      <c r="E105" s="208"/>
      <c r="F105" s="208"/>
      <c r="G105" s="208"/>
      <c r="H105" s="208"/>
      <c r="I105" s="208"/>
      <c r="J105" s="209">
        <f>J170</f>
        <v>0</v>
      </c>
      <c r="K105" s="206"/>
      <c r="L105" s="21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11"/>
      <c r="C106" s="136"/>
      <c r="D106" s="212" t="s">
        <v>1513</v>
      </c>
      <c r="E106" s="213"/>
      <c r="F106" s="213"/>
      <c r="G106" s="213"/>
      <c r="H106" s="213"/>
      <c r="I106" s="213"/>
      <c r="J106" s="214">
        <f>J171</f>
        <v>0</v>
      </c>
      <c r="K106" s="136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1"/>
      <c r="C107" s="136"/>
      <c r="D107" s="212" t="s">
        <v>1514</v>
      </c>
      <c r="E107" s="213"/>
      <c r="F107" s="213"/>
      <c r="G107" s="213"/>
      <c r="H107" s="213"/>
      <c r="I107" s="213"/>
      <c r="J107" s="214">
        <f>J173</f>
        <v>0</v>
      </c>
      <c r="K107" s="136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1"/>
      <c r="C108" s="136"/>
      <c r="D108" s="212" t="s">
        <v>1515</v>
      </c>
      <c r="E108" s="213"/>
      <c r="F108" s="213"/>
      <c r="G108" s="213"/>
      <c r="H108" s="213"/>
      <c r="I108" s="213"/>
      <c r="J108" s="214">
        <f>J175</f>
        <v>0</v>
      </c>
      <c r="K108" s="136"/>
      <c r="L108" s="21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1.84" customHeight="1">
      <c r="A109" s="9"/>
      <c r="B109" s="205"/>
      <c r="C109" s="206"/>
      <c r="D109" s="216" t="s">
        <v>168</v>
      </c>
      <c r="E109" s="206"/>
      <c r="F109" s="206"/>
      <c r="G109" s="206"/>
      <c r="H109" s="206"/>
      <c r="I109" s="206"/>
      <c r="J109" s="217">
        <f>J177</f>
        <v>0</v>
      </c>
      <c r="K109" s="206"/>
      <c r="L109" s="210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9.28" customHeight="1">
      <c r="A112" s="41"/>
      <c r="B112" s="42"/>
      <c r="C112" s="204" t="s">
        <v>169</v>
      </c>
      <c r="D112" s="43"/>
      <c r="E112" s="43"/>
      <c r="F112" s="43"/>
      <c r="G112" s="43"/>
      <c r="H112" s="43"/>
      <c r="I112" s="43"/>
      <c r="J112" s="218">
        <f>ROUND(J113 + J114 + J115 + J116 + J117 + J118,2)</f>
        <v>0</v>
      </c>
      <c r="K112" s="43"/>
      <c r="L112" s="66"/>
      <c r="N112" s="219" t="s">
        <v>42</v>
      </c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8" customHeight="1">
      <c r="A113" s="41"/>
      <c r="B113" s="42"/>
      <c r="C113" s="43"/>
      <c r="D113" s="155" t="s">
        <v>170</v>
      </c>
      <c r="E113" s="150"/>
      <c r="F113" s="150"/>
      <c r="G113" s="43"/>
      <c r="H113" s="43"/>
      <c r="I113" s="43"/>
      <c r="J113" s="151">
        <v>0</v>
      </c>
      <c r="K113" s="43"/>
      <c r="L113" s="220"/>
      <c r="M113" s="221"/>
      <c r="N113" s="222" t="s">
        <v>43</v>
      </c>
      <c r="O113" s="221"/>
      <c r="P113" s="221"/>
      <c r="Q113" s="221"/>
      <c r="R113" s="221"/>
      <c r="S113" s="223"/>
      <c r="T113" s="223"/>
      <c r="U113" s="223"/>
      <c r="V113" s="223"/>
      <c r="W113" s="223"/>
      <c r="X113" s="223"/>
      <c r="Y113" s="223"/>
      <c r="Z113" s="223"/>
      <c r="AA113" s="223"/>
      <c r="AB113" s="223"/>
      <c r="AC113" s="223"/>
      <c r="AD113" s="223"/>
      <c r="AE113" s="223"/>
      <c r="AF113" s="221"/>
      <c r="AG113" s="221"/>
      <c r="AH113" s="221"/>
      <c r="AI113" s="221"/>
      <c r="AJ113" s="221"/>
      <c r="AK113" s="221"/>
      <c r="AL113" s="221"/>
      <c r="AM113" s="221"/>
      <c r="AN113" s="221"/>
      <c r="AO113" s="221"/>
      <c r="AP113" s="221"/>
      <c r="AQ113" s="221"/>
      <c r="AR113" s="221"/>
      <c r="AS113" s="221"/>
      <c r="AT113" s="221"/>
      <c r="AU113" s="221"/>
      <c r="AV113" s="221"/>
      <c r="AW113" s="221"/>
      <c r="AX113" s="221"/>
      <c r="AY113" s="224" t="s">
        <v>171</v>
      </c>
      <c r="AZ113" s="221"/>
      <c r="BA113" s="221"/>
      <c r="BB113" s="221"/>
      <c r="BC113" s="221"/>
      <c r="BD113" s="221"/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224" t="s">
        <v>85</v>
      </c>
      <c r="BK113" s="221"/>
      <c r="BL113" s="221"/>
      <c r="BM113" s="221"/>
    </row>
    <row r="114" s="2" customFormat="1" ht="18" customHeight="1">
      <c r="A114" s="41"/>
      <c r="B114" s="42"/>
      <c r="C114" s="43"/>
      <c r="D114" s="155" t="s">
        <v>172</v>
      </c>
      <c r="E114" s="150"/>
      <c r="F114" s="150"/>
      <c r="G114" s="43"/>
      <c r="H114" s="43"/>
      <c r="I114" s="43"/>
      <c r="J114" s="151">
        <v>0</v>
      </c>
      <c r="K114" s="43"/>
      <c r="L114" s="220"/>
      <c r="M114" s="221"/>
      <c r="N114" s="222" t="s">
        <v>43</v>
      </c>
      <c r="O114" s="221"/>
      <c r="P114" s="221"/>
      <c r="Q114" s="221"/>
      <c r="R114" s="221"/>
      <c r="S114" s="223"/>
      <c r="T114" s="223"/>
      <c r="U114" s="223"/>
      <c r="V114" s="223"/>
      <c r="W114" s="223"/>
      <c r="X114" s="223"/>
      <c r="Y114" s="223"/>
      <c r="Z114" s="223"/>
      <c r="AA114" s="223"/>
      <c r="AB114" s="223"/>
      <c r="AC114" s="223"/>
      <c r="AD114" s="223"/>
      <c r="AE114" s="223"/>
      <c r="AF114" s="221"/>
      <c r="AG114" s="221"/>
      <c r="AH114" s="221"/>
      <c r="AI114" s="221"/>
      <c r="AJ114" s="221"/>
      <c r="AK114" s="221"/>
      <c r="AL114" s="221"/>
      <c r="AM114" s="221"/>
      <c r="AN114" s="221"/>
      <c r="AO114" s="221"/>
      <c r="AP114" s="221"/>
      <c r="AQ114" s="221"/>
      <c r="AR114" s="221"/>
      <c r="AS114" s="221"/>
      <c r="AT114" s="221"/>
      <c r="AU114" s="221"/>
      <c r="AV114" s="221"/>
      <c r="AW114" s="221"/>
      <c r="AX114" s="221"/>
      <c r="AY114" s="224" t="s">
        <v>171</v>
      </c>
      <c r="AZ114" s="221"/>
      <c r="BA114" s="221"/>
      <c r="BB114" s="221"/>
      <c r="BC114" s="221"/>
      <c r="BD114" s="221"/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224" t="s">
        <v>85</v>
      </c>
      <c r="BK114" s="221"/>
      <c r="BL114" s="221"/>
      <c r="BM114" s="221"/>
    </row>
    <row r="115" s="2" customFormat="1" ht="18" customHeight="1">
      <c r="A115" s="41"/>
      <c r="B115" s="42"/>
      <c r="C115" s="43"/>
      <c r="D115" s="155" t="s">
        <v>173</v>
      </c>
      <c r="E115" s="150"/>
      <c r="F115" s="150"/>
      <c r="G115" s="43"/>
      <c r="H115" s="43"/>
      <c r="I115" s="43"/>
      <c r="J115" s="151">
        <v>0</v>
      </c>
      <c r="K115" s="43"/>
      <c r="L115" s="220"/>
      <c r="M115" s="221"/>
      <c r="N115" s="222" t="s">
        <v>43</v>
      </c>
      <c r="O115" s="221"/>
      <c r="P115" s="221"/>
      <c r="Q115" s="221"/>
      <c r="R115" s="221"/>
      <c r="S115" s="223"/>
      <c r="T115" s="223"/>
      <c r="U115" s="223"/>
      <c r="V115" s="223"/>
      <c r="W115" s="223"/>
      <c r="X115" s="223"/>
      <c r="Y115" s="223"/>
      <c r="Z115" s="223"/>
      <c r="AA115" s="223"/>
      <c r="AB115" s="223"/>
      <c r="AC115" s="223"/>
      <c r="AD115" s="223"/>
      <c r="AE115" s="223"/>
      <c r="AF115" s="221"/>
      <c r="AG115" s="221"/>
      <c r="AH115" s="221"/>
      <c r="AI115" s="221"/>
      <c r="AJ115" s="221"/>
      <c r="AK115" s="221"/>
      <c r="AL115" s="221"/>
      <c r="AM115" s="221"/>
      <c r="AN115" s="221"/>
      <c r="AO115" s="221"/>
      <c r="AP115" s="221"/>
      <c r="AQ115" s="221"/>
      <c r="AR115" s="221"/>
      <c r="AS115" s="221"/>
      <c r="AT115" s="221"/>
      <c r="AU115" s="221"/>
      <c r="AV115" s="221"/>
      <c r="AW115" s="221"/>
      <c r="AX115" s="221"/>
      <c r="AY115" s="224" t="s">
        <v>171</v>
      </c>
      <c r="AZ115" s="221"/>
      <c r="BA115" s="221"/>
      <c r="BB115" s="221"/>
      <c r="BC115" s="221"/>
      <c r="BD115" s="221"/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224" t="s">
        <v>85</v>
      </c>
      <c r="BK115" s="221"/>
      <c r="BL115" s="221"/>
      <c r="BM115" s="221"/>
    </row>
    <row r="116" s="2" customFormat="1" ht="18" customHeight="1">
      <c r="A116" s="41"/>
      <c r="B116" s="42"/>
      <c r="C116" s="43"/>
      <c r="D116" s="155" t="s">
        <v>174</v>
      </c>
      <c r="E116" s="150"/>
      <c r="F116" s="150"/>
      <c r="G116" s="43"/>
      <c r="H116" s="43"/>
      <c r="I116" s="43"/>
      <c r="J116" s="151">
        <v>0</v>
      </c>
      <c r="K116" s="43"/>
      <c r="L116" s="220"/>
      <c r="M116" s="221"/>
      <c r="N116" s="222" t="s">
        <v>43</v>
      </c>
      <c r="O116" s="221"/>
      <c r="P116" s="221"/>
      <c r="Q116" s="221"/>
      <c r="R116" s="221"/>
      <c r="S116" s="223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1"/>
      <c r="AG116" s="221"/>
      <c r="AH116" s="221"/>
      <c r="AI116" s="221"/>
      <c r="AJ116" s="221"/>
      <c r="AK116" s="221"/>
      <c r="AL116" s="221"/>
      <c r="AM116" s="221"/>
      <c r="AN116" s="221"/>
      <c r="AO116" s="221"/>
      <c r="AP116" s="221"/>
      <c r="AQ116" s="221"/>
      <c r="AR116" s="221"/>
      <c r="AS116" s="221"/>
      <c r="AT116" s="221"/>
      <c r="AU116" s="221"/>
      <c r="AV116" s="221"/>
      <c r="AW116" s="221"/>
      <c r="AX116" s="221"/>
      <c r="AY116" s="224" t="s">
        <v>171</v>
      </c>
      <c r="AZ116" s="221"/>
      <c r="BA116" s="221"/>
      <c r="BB116" s="221"/>
      <c r="BC116" s="221"/>
      <c r="BD116" s="221"/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224" t="s">
        <v>85</v>
      </c>
      <c r="BK116" s="221"/>
      <c r="BL116" s="221"/>
      <c r="BM116" s="221"/>
    </row>
    <row r="117" s="2" customFormat="1" ht="18" customHeight="1">
      <c r="A117" s="41"/>
      <c r="B117" s="42"/>
      <c r="C117" s="43"/>
      <c r="D117" s="155" t="s">
        <v>175</v>
      </c>
      <c r="E117" s="150"/>
      <c r="F117" s="150"/>
      <c r="G117" s="43"/>
      <c r="H117" s="43"/>
      <c r="I117" s="43"/>
      <c r="J117" s="151">
        <v>0</v>
      </c>
      <c r="K117" s="43"/>
      <c r="L117" s="220"/>
      <c r="M117" s="221"/>
      <c r="N117" s="222" t="s">
        <v>43</v>
      </c>
      <c r="O117" s="221"/>
      <c r="P117" s="221"/>
      <c r="Q117" s="221"/>
      <c r="R117" s="221"/>
      <c r="S117" s="223"/>
      <c r="T117" s="223"/>
      <c r="U117" s="223"/>
      <c r="V117" s="223"/>
      <c r="W117" s="223"/>
      <c r="X117" s="223"/>
      <c r="Y117" s="223"/>
      <c r="Z117" s="223"/>
      <c r="AA117" s="223"/>
      <c r="AB117" s="223"/>
      <c r="AC117" s="223"/>
      <c r="AD117" s="223"/>
      <c r="AE117" s="223"/>
      <c r="AF117" s="221"/>
      <c r="AG117" s="221"/>
      <c r="AH117" s="221"/>
      <c r="AI117" s="221"/>
      <c r="AJ117" s="221"/>
      <c r="AK117" s="221"/>
      <c r="AL117" s="221"/>
      <c r="AM117" s="221"/>
      <c r="AN117" s="221"/>
      <c r="AO117" s="221"/>
      <c r="AP117" s="221"/>
      <c r="AQ117" s="221"/>
      <c r="AR117" s="221"/>
      <c r="AS117" s="221"/>
      <c r="AT117" s="221"/>
      <c r="AU117" s="221"/>
      <c r="AV117" s="221"/>
      <c r="AW117" s="221"/>
      <c r="AX117" s="221"/>
      <c r="AY117" s="224" t="s">
        <v>171</v>
      </c>
      <c r="AZ117" s="221"/>
      <c r="BA117" s="221"/>
      <c r="BB117" s="221"/>
      <c r="BC117" s="221"/>
      <c r="BD117" s="221"/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224" t="s">
        <v>85</v>
      </c>
      <c r="BK117" s="221"/>
      <c r="BL117" s="221"/>
      <c r="BM117" s="221"/>
    </row>
    <row r="118" s="2" customFormat="1" ht="18" customHeight="1">
      <c r="A118" s="41"/>
      <c r="B118" s="42"/>
      <c r="C118" s="43"/>
      <c r="D118" s="150" t="s">
        <v>176</v>
      </c>
      <c r="E118" s="43"/>
      <c r="F118" s="43"/>
      <c r="G118" s="43"/>
      <c r="H118" s="43"/>
      <c r="I118" s="43"/>
      <c r="J118" s="151">
        <f>ROUND(J32*T118,2)</f>
        <v>0</v>
      </c>
      <c r="K118" s="43"/>
      <c r="L118" s="220"/>
      <c r="M118" s="221"/>
      <c r="N118" s="222" t="s">
        <v>43</v>
      </c>
      <c r="O118" s="221"/>
      <c r="P118" s="221"/>
      <c r="Q118" s="221"/>
      <c r="R118" s="221"/>
      <c r="S118" s="223"/>
      <c r="T118" s="223"/>
      <c r="U118" s="223"/>
      <c r="V118" s="223"/>
      <c r="W118" s="223"/>
      <c r="X118" s="223"/>
      <c r="Y118" s="223"/>
      <c r="Z118" s="223"/>
      <c r="AA118" s="223"/>
      <c r="AB118" s="223"/>
      <c r="AC118" s="223"/>
      <c r="AD118" s="223"/>
      <c r="AE118" s="223"/>
      <c r="AF118" s="221"/>
      <c r="AG118" s="221"/>
      <c r="AH118" s="221"/>
      <c r="AI118" s="221"/>
      <c r="AJ118" s="221"/>
      <c r="AK118" s="221"/>
      <c r="AL118" s="221"/>
      <c r="AM118" s="221"/>
      <c r="AN118" s="221"/>
      <c r="AO118" s="221"/>
      <c r="AP118" s="221"/>
      <c r="AQ118" s="221"/>
      <c r="AR118" s="221"/>
      <c r="AS118" s="221"/>
      <c r="AT118" s="221"/>
      <c r="AU118" s="221"/>
      <c r="AV118" s="221"/>
      <c r="AW118" s="221"/>
      <c r="AX118" s="221"/>
      <c r="AY118" s="224" t="s">
        <v>177</v>
      </c>
      <c r="AZ118" s="221"/>
      <c r="BA118" s="221"/>
      <c r="BB118" s="221"/>
      <c r="BC118" s="221"/>
      <c r="BD118" s="221"/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224" t="s">
        <v>85</v>
      </c>
      <c r="BK118" s="221"/>
      <c r="BL118" s="221"/>
      <c r="BM118" s="221"/>
    </row>
    <row r="119" s="2" customForma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9.28" customHeight="1">
      <c r="A120" s="41"/>
      <c r="B120" s="42"/>
      <c r="C120" s="159" t="s">
        <v>131</v>
      </c>
      <c r="D120" s="160"/>
      <c r="E120" s="160"/>
      <c r="F120" s="160"/>
      <c r="G120" s="160"/>
      <c r="H120" s="160"/>
      <c r="I120" s="160"/>
      <c r="J120" s="161">
        <f>ROUND(J98+J112,2)</f>
        <v>0</v>
      </c>
      <c r="K120" s="160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5" s="2" customFormat="1" ht="6.96" customHeight="1">
      <c r="A125" s="41"/>
      <c r="B125" s="71"/>
      <c r="C125" s="72"/>
      <c r="D125" s="72"/>
      <c r="E125" s="72"/>
      <c r="F125" s="72"/>
      <c r="G125" s="72"/>
      <c r="H125" s="72"/>
      <c r="I125" s="72"/>
      <c r="J125" s="72"/>
      <c r="K125" s="72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24.96" customHeight="1">
      <c r="A126" s="41"/>
      <c r="B126" s="42"/>
      <c r="C126" s="24" t="s">
        <v>178</v>
      </c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2" customHeight="1">
      <c r="A128" s="41"/>
      <c r="B128" s="42"/>
      <c r="C128" s="33" t="s">
        <v>16</v>
      </c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6.5" customHeight="1">
      <c r="A129" s="41"/>
      <c r="B129" s="42"/>
      <c r="C129" s="43"/>
      <c r="D129" s="43"/>
      <c r="E129" s="201" t="str">
        <f>E7</f>
        <v>ZŠ a MŠ Ostašov - přístavba učebny</v>
      </c>
      <c r="F129" s="33"/>
      <c r="G129" s="33"/>
      <c r="H129" s="3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1" customFormat="1" ht="12" customHeight="1">
      <c r="B130" s="22"/>
      <c r="C130" s="33" t="s">
        <v>133</v>
      </c>
      <c r="D130" s="23"/>
      <c r="E130" s="23"/>
      <c r="F130" s="23"/>
      <c r="G130" s="23"/>
      <c r="H130" s="23"/>
      <c r="I130" s="23"/>
      <c r="J130" s="23"/>
      <c r="K130" s="23"/>
      <c r="L130" s="21"/>
    </row>
    <row r="131" s="2" customFormat="1" ht="16.5" customHeight="1">
      <c r="A131" s="41"/>
      <c r="B131" s="42"/>
      <c r="C131" s="43"/>
      <c r="D131" s="43"/>
      <c r="E131" s="201" t="s">
        <v>134</v>
      </c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2" customHeight="1">
      <c r="A132" s="41"/>
      <c r="B132" s="42"/>
      <c r="C132" s="33" t="s">
        <v>135</v>
      </c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6.5" customHeight="1">
      <c r="A133" s="41"/>
      <c r="B133" s="42"/>
      <c r="C133" s="43"/>
      <c r="D133" s="43"/>
      <c r="E133" s="79" t="str">
        <f>E11</f>
        <v>SO 701_04 - UT</v>
      </c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6.96" customHeight="1">
      <c r="A134" s="41"/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2" customHeight="1">
      <c r="A135" s="41"/>
      <c r="B135" s="42"/>
      <c r="C135" s="33" t="s">
        <v>20</v>
      </c>
      <c r="D135" s="43"/>
      <c r="E135" s="43"/>
      <c r="F135" s="28" t="str">
        <f>F14</f>
        <v>Ostašov</v>
      </c>
      <c r="G135" s="43"/>
      <c r="H135" s="43"/>
      <c r="I135" s="33" t="s">
        <v>22</v>
      </c>
      <c r="J135" s="82" t="str">
        <f>IF(J14="","",J14)</f>
        <v>5. 6. 2023</v>
      </c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6.96" customHeight="1">
      <c r="A136" s="41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25.65" customHeight="1">
      <c r="A137" s="41"/>
      <c r="B137" s="42"/>
      <c r="C137" s="33" t="s">
        <v>24</v>
      </c>
      <c r="D137" s="43"/>
      <c r="E137" s="43"/>
      <c r="F137" s="28" t="str">
        <f>E17</f>
        <v>Statutární město Liberec</v>
      </c>
      <c r="G137" s="43"/>
      <c r="H137" s="43"/>
      <c r="I137" s="33" t="s">
        <v>30</v>
      </c>
      <c r="J137" s="37" t="str">
        <f>E23</f>
        <v>Projektový atelier DAVID</v>
      </c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40.05" customHeight="1">
      <c r="A138" s="41"/>
      <c r="B138" s="42"/>
      <c r="C138" s="33" t="s">
        <v>28</v>
      </c>
      <c r="D138" s="43"/>
      <c r="E138" s="43"/>
      <c r="F138" s="28" t="str">
        <f>IF(E20="","",E20)</f>
        <v>Vyplň údaj</v>
      </c>
      <c r="G138" s="43"/>
      <c r="H138" s="43"/>
      <c r="I138" s="33" t="s">
        <v>33</v>
      </c>
      <c r="J138" s="37" t="str">
        <f>E26</f>
        <v>Projektový atelier DAVID - Bc. Zuzana Kosáková</v>
      </c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10.32" customHeight="1">
      <c r="A139" s="41"/>
      <c r="B139" s="42"/>
      <c r="C139" s="43"/>
      <c r="D139" s="43"/>
      <c r="E139" s="43"/>
      <c r="F139" s="43"/>
      <c r="G139" s="43"/>
      <c r="H139" s="43"/>
      <c r="I139" s="43"/>
      <c r="J139" s="43"/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11" customFormat="1" ht="29.28" customHeight="1">
      <c r="A140" s="226"/>
      <c r="B140" s="227"/>
      <c r="C140" s="228" t="s">
        <v>179</v>
      </c>
      <c r="D140" s="229" t="s">
        <v>63</v>
      </c>
      <c r="E140" s="229" t="s">
        <v>59</v>
      </c>
      <c r="F140" s="229" t="s">
        <v>60</v>
      </c>
      <c r="G140" s="229" t="s">
        <v>180</v>
      </c>
      <c r="H140" s="229" t="s">
        <v>181</v>
      </c>
      <c r="I140" s="229" t="s">
        <v>182</v>
      </c>
      <c r="J140" s="229" t="s">
        <v>140</v>
      </c>
      <c r="K140" s="230" t="s">
        <v>183</v>
      </c>
      <c r="L140" s="231"/>
      <c r="M140" s="103" t="s">
        <v>1</v>
      </c>
      <c r="N140" s="104" t="s">
        <v>42</v>
      </c>
      <c r="O140" s="104" t="s">
        <v>184</v>
      </c>
      <c r="P140" s="104" t="s">
        <v>185</v>
      </c>
      <c r="Q140" s="104" t="s">
        <v>186</v>
      </c>
      <c r="R140" s="104" t="s">
        <v>187</v>
      </c>
      <c r="S140" s="104" t="s">
        <v>188</v>
      </c>
      <c r="T140" s="105" t="s">
        <v>189</v>
      </c>
      <c r="U140" s="226"/>
      <c r="V140" s="226"/>
      <c r="W140" s="226"/>
      <c r="X140" s="226"/>
      <c r="Y140" s="226"/>
      <c r="Z140" s="226"/>
      <c r="AA140" s="226"/>
      <c r="AB140" s="226"/>
      <c r="AC140" s="226"/>
      <c r="AD140" s="226"/>
      <c r="AE140" s="226"/>
    </row>
    <row r="141" s="2" customFormat="1" ht="22.8" customHeight="1">
      <c r="A141" s="41"/>
      <c r="B141" s="42"/>
      <c r="C141" s="110" t="s">
        <v>190</v>
      </c>
      <c r="D141" s="43"/>
      <c r="E141" s="43"/>
      <c r="F141" s="43"/>
      <c r="G141" s="43"/>
      <c r="H141" s="43"/>
      <c r="I141" s="43"/>
      <c r="J141" s="232">
        <f>BK141</f>
        <v>0</v>
      </c>
      <c r="K141" s="43"/>
      <c r="L141" s="44"/>
      <c r="M141" s="106"/>
      <c r="N141" s="233"/>
      <c r="O141" s="107"/>
      <c r="P141" s="234">
        <f>P142+P168+P170+P177</f>
        <v>0</v>
      </c>
      <c r="Q141" s="107"/>
      <c r="R141" s="234">
        <f>R142+R168+R170+R177</f>
        <v>0</v>
      </c>
      <c r="S141" s="107"/>
      <c r="T141" s="235">
        <f>T142+T168+T170+T177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8" t="s">
        <v>77</v>
      </c>
      <c r="AU141" s="18" t="s">
        <v>142</v>
      </c>
      <c r="BK141" s="236">
        <f>BK142+BK168+BK170+BK177</f>
        <v>0</v>
      </c>
    </row>
    <row r="142" s="12" customFormat="1" ht="25.92" customHeight="1">
      <c r="A142" s="12"/>
      <c r="B142" s="237"/>
      <c r="C142" s="238"/>
      <c r="D142" s="239" t="s">
        <v>77</v>
      </c>
      <c r="E142" s="240" t="s">
        <v>747</v>
      </c>
      <c r="F142" s="240" t="s">
        <v>748</v>
      </c>
      <c r="G142" s="238"/>
      <c r="H142" s="238"/>
      <c r="I142" s="241"/>
      <c r="J142" s="217">
        <f>BK142</f>
        <v>0</v>
      </c>
      <c r="K142" s="238"/>
      <c r="L142" s="242"/>
      <c r="M142" s="243"/>
      <c r="N142" s="244"/>
      <c r="O142" s="244"/>
      <c r="P142" s="245">
        <f>P143+P149+P156+P165</f>
        <v>0</v>
      </c>
      <c r="Q142" s="244"/>
      <c r="R142" s="245">
        <f>R143+R149+R156+R165</f>
        <v>0</v>
      </c>
      <c r="S142" s="244"/>
      <c r="T142" s="246">
        <f>T143+T149+T156+T165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7" t="s">
        <v>87</v>
      </c>
      <c r="AT142" s="248" t="s">
        <v>77</v>
      </c>
      <c r="AU142" s="248" t="s">
        <v>78</v>
      </c>
      <c r="AY142" s="247" t="s">
        <v>193</v>
      </c>
      <c r="BK142" s="249">
        <f>BK143+BK149+BK156+BK165</f>
        <v>0</v>
      </c>
    </row>
    <row r="143" s="12" customFormat="1" ht="22.8" customHeight="1">
      <c r="A143" s="12"/>
      <c r="B143" s="237"/>
      <c r="C143" s="238"/>
      <c r="D143" s="239" t="s">
        <v>77</v>
      </c>
      <c r="E143" s="250" t="s">
        <v>902</v>
      </c>
      <c r="F143" s="250" t="s">
        <v>903</v>
      </c>
      <c r="G143" s="238"/>
      <c r="H143" s="238"/>
      <c r="I143" s="241"/>
      <c r="J143" s="251">
        <f>BK143</f>
        <v>0</v>
      </c>
      <c r="K143" s="238"/>
      <c r="L143" s="242"/>
      <c r="M143" s="243"/>
      <c r="N143" s="244"/>
      <c r="O143" s="244"/>
      <c r="P143" s="245">
        <f>SUM(P144:P148)</f>
        <v>0</v>
      </c>
      <c r="Q143" s="244"/>
      <c r="R143" s="245">
        <f>SUM(R144:R148)</f>
        <v>0</v>
      </c>
      <c r="S143" s="244"/>
      <c r="T143" s="246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47" t="s">
        <v>87</v>
      </c>
      <c r="AT143" s="248" t="s">
        <v>77</v>
      </c>
      <c r="AU143" s="248" t="s">
        <v>85</v>
      </c>
      <c r="AY143" s="247" t="s">
        <v>193</v>
      </c>
      <c r="BK143" s="249">
        <f>SUM(BK144:BK148)</f>
        <v>0</v>
      </c>
    </row>
    <row r="144" s="2" customFormat="1" ht="33" customHeight="1">
      <c r="A144" s="41"/>
      <c r="B144" s="42"/>
      <c r="C144" s="252" t="s">
        <v>85</v>
      </c>
      <c r="D144" s="252" t="s">
        <v>195</v>
      </c>
      <c r="E144" s="253" t="s">
        <v>1662</v>
      </c>
      <c r="F144" s="254" t="s">
        <v>1663</v>
      </c>
      <c r="G144" s="255" t="s">
        <v>217</v>
      </c>
      <c r="H144" s="256">
        <v>85.5</v>
      </c>
      <c r="I144" s="257"/>
      <c r="J144" s="258">
        <f>ROUND(I144*H144,2)</f>
        <v>0</v>
      </c>
      <c r="K144" s="254" t="s">
        <v>1</v>
      </c>
      <c r="L144" s="44"/>
      <c r="M144" s="259" t="s">
        <v>1</v>
      </c>
      <c r="N144" s="260" t="s">
        <v>43</v>
      </c>
      <c r="O144" s="94"/>
      <c r="P144" s="261">
        <f>O144*H144</f>
        <v>0</v>
      </c>
      <c r="Q144" s="261">
        <v>0</v>
      </c>
      <c r="R144" s="261">
        <f>Q144*H144</f>
        <v>0</v>
      </c>
      <c r="S144" s="261">
        <v>0</v>
      </c>
      <c r="T144" s="262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63" t="s">
        <v>284</v>
      </c>
      <c r="AT144" s="263" t="s">
        <v>195</v>
      </c>
      <c r="AU144" s="263" t="s">
        <v>87</v>
      </c>
      <c r="AY144" s="18" t="s">
        <v>193</v>
      </c>
      <c r="BE144" s="154">
        <f>IF(N144="základní",J144,0)</f>
        <v>0</v>
      </c>
      <c r="BF144" s="154">
        <f>IF(N144="snížená",J144,0)</f>
        <v>0</v>
      </c>
      <c r="BG144" s="154">
        <f>IF(N144="zákl. přenesená",J144,0)</f>
        <v>0</v>
      </c>
      <c r="BH144" s="154">
        <f>IF(N144="sníž. přenesená",J144,0)</f>
        <v>0</v>
      </c>
      <c r="BI144" s="154">
        <f>IF(N144="nulová",J144,0)</f>
        <v>0</v>
      </c>
      <c r="BJ144" s="18" t="s">
        <v>85</v>
      </c>
      <c r="BK144" s="154">
        <f>ROUND(I144*H144,2)</f>
        <v>0</v>
      </c>
      <c r="BL144" s="18" t="s">
        <v>284</v>
      </c>
      <c r="BM144" s="263" t="s">
        <v>87</v>
      </c>
    </row>
    <row r="145" s="2" customFormat="1" ht="24.15" customHeight="1">
      <c r="A145" s="41"/>
      <c r="B145" s="42"/>
      <c r="C145" s="308" t="s">
        <v>87</v>
      </c>
      <c r="D145" s="308" t="s">
        <v>354</v>
      </c>
      <c r="E145" s="309" t="s">
        <v>1664</v>
      </c>
      <c r="F145" s="310" t="s">
        <v>1665</v>
      </c>
      <c r="G145" s="311" t="s">
        <v>217</v>
      </c>
      <c r="H145" s="312">
        <v>74</v>
      </c>
      <c r="I145" s="313"/>
      <c r="J145" s="314">
        <f>ROUND(I145*H145,2)</f>
        <v>0</v>
      </c>
      <c r="K145" s="310" t="s">
        <v>1</v>
      </c>
      <c r="L145" s="315"/>
      <c r="M145" s="316" t="s">
        <v>1</v>
      </c>
      <c r="N145" s="317" t="s">
        <v>43</v>
      </c>
      <c r="O145" s="94"/>
      <c r="P145" s="261">
        <f>O145*H145</f>
        <v>0</v>
      </c>
      <c r="Q145" s="261">
        <v>0</v>
      </c>
      <c r="R145" s="261">
        <f>Q145*H145</f>
        <v>0</v>
      </c>
      <c r="S145" s="261">
        <v>0</v>
      </c>
      <c r="T145" s="262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3" t="s">
        <v>384</v>
      </c>
      <c r="AT145" s="263" t="s">
        <v>354</v>
      </c>
      <c r="AU145" s="263" t="s">
        <v>87</v>
      </c>
      <c r="AY145" s="18" t="s">
        <v>193</v>
      </c>
      <c r="BE145" s="154">
        <f>IF(N145="základní",J145,0)</f>
        <v>0</v>
      </c>
      <c r="BF145" s="154">
        <f>IF(N145="snížená",J145,0)</f>
        <v>0</v>
      </c>
      <c r="BG145" s="154">
        <f>IF(N145="zákl. přenesená",J145,0)</f>
        <v>0</v>
      </c>
      <c r="BH145" s="154">
        <f>IF(N145="sníž. přenesená",J145,0)</f>
        <v>0</v>
      </c>
      <c r="BI145" s="154">
        <f>IF(N145="nulová",J145,0)</f>
        <v>0</v>
      </c>
      <c r="BJ145" s="18" t="s">
        <v>85</v>
      </c>
      <c r="BK145" s="154">
        <f>ROUND(I145*H145,2)</f>
        <v>0</v>
      </c>
      <c r="BL145" s="18" t="s">
        <v>284</v>
      </c>
      <c r="BM145" s="263" t="s">
        <v>200</v>
      </c>
    </row>
    <row r="146" s="2" customFormat="1" ht="24.15" customHeight="1">
      <c r="A146" s="41"/>
      <c r="B146" s="42"/>
      <c r="C146" s="308" t="s">
        <v>209</v>
      </c>
      <c r="D146" s="308" t="s">
        <v>354</v>
      </c>
      <c r="E146" s="309" t="s">
        <v>1666</v>
      </c>
      <c r="F146" s="310" t="s">
        <v>1667</v>
      </c>
      <c r="G146" s="311" t="s">
        <v>217</v>
      </c>
      <c r="H146" s="312">
        <v>5.5</v>
      </c>
      <c r="I146" s="313"/>
      <c r="J146" s="314">
        <f>ROUND(I146*H146,2)</f>
        <v>0</v>
      </c>
      <c r="K146" s="310" t="s">
        <v>1</v>
      </c>
      <c r="L146" s="315"/>
      <c r="M146" s="316" t="s">
        <v>1</v>
      </c>
      <c r="N146" s="317" t="s">
        <v>43</v>
      </c>
      <c r="O146" s="94"/>
      <c r="P146" s="261">
        <f>O146*H146</f>
        <v>0</v>
      </c>
      <c r="Q146" s="261">
        <v>0</v>
      </c>
      <c r="R146" s="261">
        <f>Q146*H146</f>
        <v>0</v>
      </c>
      <c r="S146" s="261">
        <v>0</v>
      </c>
      <c r="T146" s="262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63" t="s">
        <v>384</v>
      </c>
      <c r="AT146" s="263" t="s">
        <v>354</v>
      </c>
      <c r="AU146" s="263" t="s">
        <v>87</v>
      </c>
      <c r="AY146" s="18" t="s">
        <v>193</v>
      </c>
      <c r="BE146" s="154">
        <f>IF(N146="základní",J146,0)</f>
        <v>0</v>
      </c>
      <c r="BF146" s="154">
        <f>IF(N146="snížená",J146,0)</f>
        <v>0</v>
      </c>
      <c r="BG146" s="154">
        <f>IF(N146="zákl. přenesená",J146,0)</f>
        <v>0</v>
      </c>
      <c r="BH146" s="154">
        <f>IF(N146="sníž. přenesená",J146,0)</f>
        <v>0</v>
      </c>
      <c r="BI146" s="154">
        <f>IF(N146="nulová",J146,0)</f>
        <v>0</v>
      </c>
      <c r="BJ146" s="18" t="s">
        <v>85</v>
      </c>
      <c r="BK146" s="154">
        <f>ROUND(I146*H146,2)</f>
        <v>0</v>
      </c>
      <c r="BL146" s="18" t="s">
        <v>284</v>
      </c>
      <c r="BM146" s="263" t="s">
        <v>232</v>
      </c>
    </row>
    <row r="147" s="2" customFormat="1" ht="24.15" customHeight="1">
      <c r="A147" s="41"/>
      <c r="B147" s="42"/>
      <c r="C147" s="308" t="s">
        <v>200</v>
      </c>
      <c r="D147" s="308" t="s">
        <v>354</v>
      </c>
      <c r="E147" s="309" t="s">
        <v>1668</v>
      </c>
      <c r="F147" s="310" t="s">
        <v>1669</v>
      </c>
      <c r="G147" s="311" t="s">
        <v>217</v>
      </c>
      <c r="H147" s="312">
        <v>6</v>
      </c>
      <c r="I147" s="313"/>
      <c r="J147" s="314">
        <f>ROUND(I147*H147,2)</f>
        <v>0</v>
      </c>
      <c r="K147" s="310" t="s">
        <v>1</v>
      </c>
      <c r="L147" s="315"/>
      <c r="M147" s="316" t="s">
        <v>1</v>
      </c>
      <c r="N147" s="317" t="s">
        <v>43</v>
      </c>
      <c r="O147" s="94"/>
      <c r="P147" s="261">
        <f>O147*H147</f>
        <v>0</v>
      </c>
      <c r="Q147" s="261">
        <v>0</v>
      </c>
      <c r="R147" s="261">
        <f>Q147*H147</f>
        <v>0</v>
      </c>
      <c r="S147" s="261">
        <v>0</v>
      </c>
      <c r="T147" s="262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3" t="s">
        <v>384</v>
      </c>
      <c r="AT147" s="263" t="s">
        <v>354</v>
      </c>
      <c r="AU147" s="263" t="s">
        <v>87</v>
      </c>
      <c r="AY147" s="18" t="s">
        <v>193</v>
      </c>
      <c r="BE147" s="154">
        <f>IF(N147="základní",J147,0)</f>
        <v>0</v>
      </c>
      <c r="BF147" s="154">
        <f>IF(N147="snížená",J147,0)</f>
        <v>0</v>
      </c>
      <c r="BG147" s="154">
        <f>IF(N147="zákl. přenesená",J147,0)</f>
        <v>0</v>
      </c>
      <c r="BH147" s="154">
        <f>IF(N147="sníž. přenesená",J147,0)</f>
        <v>0</v>
      </c>
      <c r="BI147" s="154">
        <f>IF(N147="nulová",J147,0)</f>
        <v>0</v>
      </c>
      <c r="BJ147" s="18" t="s">
        <v>85</v>
      </c>
      <c r="BK147" s="154">
        <f>ROUND(I147*H147,2)</f>
        <v>0</v>
      </c>
      <c r="BL147" s="18" t="s">
        <v>284</v>
      </c>
      <c r="BM147" s="263" t="s">
        <v>242</v>
      </c>
    </row>
    <row r="148" s="2" customFormat="1" ht="44.25" customHeight="1">
      <c r="A148" s="41"/>
      <c r="B148" s="42"/>
      <c r="C148" s="252" t="s">
        <v>220</v>
      </c>
      <c r="D148" s="252" t="s">
        <v>195</v>
      </c>
      <c r="E148" s="253" t="s">
        <v>1670</v>
      </c>
      <c r="F148" s="254" t="s">
        <v>1671</v>
      </c>
      <c r="G148" s="255" t="s">
        <v>1181</v>
      </c>
      <c r="H148" s="318"/>
      <c r="I148" s="257"/>
      <c r="J148" s="258">
        <f>ROUND(I148*H148,2)</f>
        <v>0</v>
      </c>
      <c r="K148" s="254" t="s">
        <v>1</v>
      </c>
      <c r="L148" s="44"/>
      <c r="M148" s="259" t="s">
        <v>1</v>
      </c>
      <c r="N148" s="260" t="s">
        <v>43</v>
      </c>
      <c r="O148" s="94"/>
      <c r="P148" s="261">
        <f>O148*H148</f>
        <v>0</v>
      </c>
      <c r="Q148" s="261">
        <v>0</v>
      </c>
      <c r="R148" s="261">
        <f>Q148*H148</f>
        <v>0</v>
      </c>
      <c r="S148" s="261">
        <v>0</v>
      </c>
      <c r="T148" s="262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3" t="s">
        <v>284</v>
      </c>
      <c r="AT148" s="263" t="s">
        <v>195</v>
      </c>
      <c r="AU148" s="263" t="s">
        <v>87</v>
      </c>
      <c r="AY148" s="18" t="s">
        <v>193</v>
      </c>
      <c r="BE148" s="154">
        <f>IF(N148="základní",J148,0)</f>
        <v>0</v>
      </c>
      <c r="BF148" s="154">
        <f>IF(N148="snížená",J148,0)</f>
        <v>0</v>
      </c>
      <c r="BG148" s="154">
        <f>IF(N148="zákl. přenesená",J148,0)</f>
        <v>0</v>
      </c>
      <c r="BH148" s="154">
        <f>IF(N148="sníž. přenesená",J148,0)</f>
        <v>0</v>
      </c>
      <c r="BI148" s="154">
        <f>IF(N148="nulová",J148,0)</f>
        <v>0</v>
      </c>
      <c r="BJ148" s="18" t="s">
        <v>85</v>
      </c>
      <c r="BK148" s="154">
        <f>ROUND(I148*H148,2)</f>
        <v>0</v>
      </c>
      <c r="BL148" s="18" t="s">
        <v>284</v>
      </c>
      <c r="BM148" s="263" t="s">
        <v>253</v>
      </c>
    </row>
    <row r="149" s="12" customFormat="1" ht="22.8" customHeight="1">
      <c r="A149" s="12"/>
      <c r="B149" s="237"/>
      <c r="C149" s="238"/>
      <c r="D149" s="239" t="s">
        <v>77</v>
      </c>
      <c r="E149" s="250" t="s">
        <v>1672</v>
      </c>
      <c r="F149" s="250" t="s">
        <v>1673</v>
      </c>
      <c r="G149" s="238"/>
      <c r="H149" s="238"/>
      <c r="I149" s="241"/>
      <c r="J149" s="251">
        <f>BK149</f>
        <v>0</v>
      </c>
      <c r="K149" s="238"/>
      <c r="L149" s="242"/>
      <c r="M149" s="243"/>
      <c r="N149" s="244"/>
      <c r="O149" s="244"/>
      <c r="P149" s="245">
        <f>SUM(P150:P155)</f>
        <v>0</v>
      </c>
      <c r="Q149" s="244"/>
      <c r="R149" s="245">
        <f>SUM(R150:R155)</f>
        <v>0</v>
      </c>
      <c r="S149" s="244"/>
      <c r="T149" s="246">
        <f>SUM(T150:T155)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7" t="s">
        <v>87</v>
      </c>
      <c r="AT149" s="248" t="s">
        <v>77</v>
      </c>
      <c r="AU149" s="248" t="s">
        <v>85</v>
      </c>
      <c r="AY149" s="247" t="s">
        <v>193</v>
      </c>
      <c r="BK149" s="249">
        <f>SUM(BK150:BK155)</f>
        <v>0</v>
      </c>
    </row>
    <row r="150" s="2" customFormat="1" ht="24.15" customHeight="1">
      <c r="A150" s="41"/>
      <c r="B150" s="42"/>
      <c r="C150" s="252" t="s">
        <v>232</v>
      </c>
      <c r="D150" s="252" t="s">
        <v>195</v>
      </c>
      <c r="E150" s="253" t="s">
        <v>1674</v>
      </c>
      <c r="F150" s="254" t="s">
        <v>1675</v>
      </c>
      <c r="G150" s="255" t="s">
        <v>217</v>
      </c>
      <c r="H150" s="256">
        <v>74</v>
      </c>
      <c r="I150" s="257"/>
      <c r="J150" s="258">
        <f>ROUND(I150*H150,2)</f>
        <v>0</v>
      </c>
      <c r="K150" s="254" t="s">
        <v>1</v>
      </c>
      <c r="L150" s="44"/>
      <c r="M150" s="259" t="s">
        <v>1</v>
      </c>
      <c r="N150" s="260" t="s">
        <v>43</v>
      </c>
      <c r="O150" s="94"/>
      <c r="P150" s="261">
        <f>O150*H150</f>
        <v>0</v>
      </c>
      <c r="Q150" s="261">
        <v>0</v>
      </c>
      <c r="R150" s="261">
        <f>Q150*H150</f>
        <v>0</v>
      </c>
      <c r="S150" s="261">
        <v>0</v>
      </c>
      <c r="T150" s="262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3" t="s">
        <v>284</v>
      </c>
      <c r="AT150" s="263" t="s">
        <v>195</v>
      </c>
      <c r="AU150" s="263" t="s">
        <v>87</v>
      </c>
      <c r="AY150" s="18" t="s">
        <v>193</v>
      </c>
      <c r="BE150" s="154">
        <f>IF(N150="základní",J150,0)</f>
        <v>0</v>
      </c>
      <c r="BF150" s="154">
        <f>IF(N150="snížená",J150,0)</f>
        <v>0</v>
      </c>
      <c r="BG150" s="154">
        <f>IF(N150="zákl. přenesená",J150,0)</f>
        <v>0</v>
      </c>
      <c r="BH150" s="154">
        <f>IF(N150="sníž. přenesená",J150,0)</f>
        <v>0</v>
      </c>
      <c r="BI150" s="154">
        <f>IF(N150="nulová",J150,0)</f>
        <v>0</v>
      </c>
      <c r="BJ150" s="18" t="s">
        <v>85</v>
      </c>
      <c r="BK150" s="154">
        <f>ROUND(I150*H150,2)</f>
        <v>0</v>
      </c>
      <c r="BL150" s="18" t="s">
        <v>284</v>
      </c>
      <c r="BM150" s="263" t="s">
        <v>262</v>
      </c>
    </row>
    <row r="151" s="2" customFormat="1" ht="24.15" customHeight="1">
      <c r="A151" s="41"/>
      <c r="B151" s="42"/>
      <c r="C151" s="252" t="s">
        <v>237</v>
      </c>
      <c r="D151" s="252" t="s">
        <v>195</v>
      </c>
      <c r="E151" s="253" t="s">
        <v>1676</v>
      </c>
      <c r="F151" s="254" t="s">
        <v>1677</v>
      </c>
      <c r="G151" s="255" t="s">
        <v>217</v>
      </c>
      <c r="H151" s="256">
        <v>5.5</v>
      </c>
      <c r="I151" s="257"/>
      <c r="J151" s="258">
        <f>ROUND(I151*H151,2)</f>
        <v>0</v>
      </c>
      <c r="K151" s="254" t="s">
        <v>1</v>
      </c>
      <c r="L151" s="44"/>
      <c r="M151" s="259" t="s">
        <v>1</v>
      </c>
      <c r="N151" s="260" t="s">
        <v>43</v>
      </c>
      <c r="O151" s="94"/>
      <c r="P151" s="261">
        <f>O151*H151</f>
        <v>0</v>
      </c>
      <c r="Q151" s="261">
        <v>0</v>
      </c>
      <c r="R151" s="261">
        <f>Q151*H151</f>
        <v>0</v>
      </c>
      <c r="S151" s="261">
        <v>0</v>
      </c>
      <c r="T151" s="262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3" t="s">
        <v>284</v>
      </c>
      <c r="AT151" s="263" t="s">
        <v>195</v>
      </c>
      <c r="AU151" s="263" t="s">
        <v>87</v>
      </c>
      <c r="AY151" s="18" t="s">
        <v>193</v>
      </c>
      <c r="BE151" s="154">
        <f>IF(N151="základní",J151,0)</f>
        <v>0</v>
      </c>
      <c r="BF151" s="154">
        <f>IF(N151="snížená",J151,0)</f>
        <v>0</v>
      </c>
      <c r="BG151" s="154">
        <f>IF(N151="zákl. přenesená",J151,0)</f>
        <v>0</v>
      </c>
      <c r="BH151" s="154">
        <f>IF(N151="sníž. přenesená",J151,0)</f>
        <v>0</v>
      </c>
      <c r="BI151" s="154">
        <f>IF(N151="nulová",J151,0)</f>
        <v>0</v>
      </c>
      <c r="BJ151" s="18" t="s">
        <v>85</v>
      </c>
      <c r="BK151" s="154">
        <f>ROUND(I151*H151,2)</f>
        <v>0</v>
      </c>
      <c r="BL151" s="18" t="s">
        <v>284</v>
      </c>
      <c r="BM151" s="263" t="s">
        <v>275</v>
      </c>
    </row>
    <row r="152" s="2" customFormat="1" ht="24.15" customHeight="1">
      <c r="A152" s="41"/>
      <c r="B152" s="42"/>
      <c r="C152" s="252" t="s">
        <v>242</v>
      </c>
      <c r="D152" s="252" t="s">
        <v>195</v>
      </c>
      <c r="E152" s="253" t="s">
        <v>1678</v>
      </c>
      <c r="F152" s="254" t="s">
        <v>1679</v>
      </c>
      <c r="G152" s="255" t="s">
        <v>217</v>
      </c>
      <c r="H152" s="256">
        <v>6</v>
      </c>
      <c r="I152" s="257"/>
      <c r="J152" s="258">
        <f>ROUND(I152*H152,2)</f>
        <v>0</v>
      </c>
      <c r="K152" s="254" t="s">
        <v>1</v>
      </c>
      <c r="L152" s="44"/>
      <c r="M152" s="259" t="s">
        <v>1</v>
      </c>
      <c r="N152" s="260" t="s">
        <v>43</v>
      </c>
      <c r="O152" s="94"/>
      <c r="P152" s="261">
        <f>O152*H152</f>
        <v>0</v>
      </c>
      <c r="Q152" s="261">
        <v>0</v>
      </c>
      <c r="R152" s="261">
        <f>Q152*H152</f>
        <v>0</v>
      </c>
      <c r="S152" s="261">
        <v>0</v>
      </c>
      <c r="T152" s="262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3" t="s">
        <v>284</v>
      </c>
      <c r="AT152" s="263" t="s">
        <v>195</v>
      </c>
      <c r="AU152" s="263" t="s">
        <v>87</v>
      </c>
      <c r="AY152" s="18" t="s">
        <v>193</v>
      </c>
      <c r="BE152" s="154">
        <f>IF(N152="základní",J152,0)</f>
        <v>0</v>
      </c>
      <c r="BF152" s="154">
        <f>IF(N152="snížená",J152,0)</f>
        <v>0</v>
      </c>
      <c r="BG152" s="154">
        <f>IF(N152="zákl. přenesená",J152,0)</f>
        <v>0</v>
      </c>
      <c r="BH152" s="154">
        <f>IF(N152="sníž. přenesená",J152,0)</f>
        <v>0</v>
      </c>
      <c r="BI152" s="154">
        <f>IF(N152="nulová",J152,0)</f>
        <v>0</v>
      </c>
      <c r="BJ152" s="18" t="s">
        <v>85</v>
      </c>
      <c r="BK152" s="154">
        <f>ROUND(I152*H152,2)</f>
        <v>0</v>
      </c>
      <c r="BL152" s="18" t="s">
        <v>284</v>
      </c>
      <c r="BM152" s="263" t="s">
        <v>284</v>
      </c>
    </row>
    <row r="153" s="2" customFormat="1" ht="16.5" customHeight="1">
      <c r="A153" s="41"/>
      <c r="B153" s="42"/>
      <c r="C153" s="308" t="s">
        <v>247</v>
      </c>
      <c r="D153" s="308" t="s">
        <v>354</v>
      </c>
      <c r="E153" s="309" t="s">
        <v>1680</v>
      </c>
      <c r="F153" s="310" t="s">
        <v>1681</v>
      </c>
      <c r="G153" s="311" t="s">
        <v>465</v>
      </c>
      <c r="H153" s="312">
        <v>46</v>
      </c>
      <c r="I153" s="313"/>
      <c r="J153" s="314">
        <f>ROUND(I153*H153,2)</f>
        <v>0</v>
      </c>
      <c r="K153" s="310" t="s">
        <v>1</v>
      </c>
      <c r="L153" s="315"/>
      <c r="M153" s="316" t="s">
        <v>1</v>
      </c>
      <c r="N153" s="317" t="s">
        <v>43</v>
      </c>
      <c r="O153" s="94"/>
      <c r="P153" s="261">
        <f>O153*H153</f>
        <v>0</v>
      </c>
      <c r="Q153" s="261">
        <v>0</v>
      </c>
      <c r="R153" s="261">
        <f>Q153*H153</f>
        <v>0</v>
      </c>
      <c r="S153" s="261">
        <v>0</v>
      </c>
      <c r="T153" s="262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3" t="s">
        <v>384</v>
      </c>
      <c r="AT153" s="263" t="s">
        <v>354</v>
      </c>
      <c r="AU153" s="263" t="s">
        <v>87</v>
      </c>
      <c r="AY153" s="18" t="s">
        <v>193</v>
      </c>
      <c r="BE153" s="154">
        <f>IF(N153="základní",J153,0)</f>
        <v>0</v>
      </c>
      <c r="BF153" s="154">
        <f>IF(N153="snížená",J153,0)</f>
        <v>0</v>
      </c>
      <c r="BG153" s="154">
        <f>IF(N153="zákl. přenesená",J153,0)</f>
        <v>0</v>
      </c>
      <c r="BH153" s="154">
        <f>IF(N153="sníž. přenesená",J153,0)</f>
        <v>0</v>
      </c>
      <c r="BI153" s="154">
        <f>IF(N153="nulová",J153,0)</f>
        <v>0</v>
      </c>
      <c r="BJ153" s="18" t="s">
        <v>85</v>
      </c>
      <c r="BK153" s="154">
        <f>ROUND(I153*H153,2)</f>
        <v>0</v>
      </c>
      <c r="BL153" s="18" t="s">
        <v>284</v>
      </c>
      <c r="BM153" s="263" t="s">
        <v>293</v>
      </c>
    </row>
    <row r="154" s="2" customFormat="1" ht="37.8" customHeight="1">
      <c r="A154" s="41"/>
      <c r="B154" s="42"/>
      <c r="C154" s="252" t="s">
        <v>253</v>
      </c>
      <c r="D154" s="252" t="s">
        <v>195</v>
      </c>
      <c r="E154" s="253" t="s">
        <v>1682</v>
      </c>
      <c r="F154" s="254" t="s">
        <v>1683</v>
      </c>
      <c r="G154" s="255" t="s">
        <v>217</v>
      </c>
      <c r="H154" s="256">
        <v>74</v>
      </c>
      <c r="I154" s="257"/>
      <c r="J154" s="258">
        <f>ROUND(I154*H154,2)</f>
        <v>0</v>
      </c>
      <c r="K154" s="254" t="s">
        <v>1</v>
      </c>
      <c r="L154" s="44"/>
      <c r="M154" s="259" t="s">
        <v>1</v>
      </c>
      <c r="N154" s="260" t="s">
        <v>43</v>
      </c>
      <c r="O154" s="94"/>
      <c r="P154" s="261">
        <f>O154*H154</f>
        <v>0</v>
      </c>
      <c r="Q154" s="261">
        <v>0</v>
      </c>
      <c r="R154" s="261">
        <f>Q154*H154</f>
        <v>0</v>
      </c>
      <c r="S154" s="261">
        <v>0</v>
      </c>
      <c r="T154" s="262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3" t="s">
        <v>284</v>
      </c>
      <c r="AT154" s="263" t="s">
        <v>195</v>
      </c>
      <c r="AU154" s="263" t="s">
        <v>87</v>
      </c>
      <c r="AY154" s="18" t="s">
        <v>193</v>
      </c>
      <c r="BE154" s="154">
        <f>IF(N154="základní",J154,0)</f>
        <v>0</v>
      </c>
      <c r="BF154" s="154">
        <f>IF(N154="snížená",J154,0)</f>
        <v>0</v>
      </c>
      <c r="BG154" s="154">
        <f>IF(N154="zákl. přenesená",J154,0)</f>
        <v>0</v>
      </c>
      <c r="BH154" s="154">
        <f>IF(N154="sníž. přenesená",J154,0)</f>
        <v>0</v>
      </c>
      <c r="BI154" s="154">
        <f>IF(N154="nulová",J154,0)</f>
        <v>0</v>
      </c>
      <c r="BJ154" s="18" t="s">
        <v>85</v>
      </c>
      <c r="BK154" s="154">
        <f>ROUND(I154*H154,2)</f>
        <v>0</v>
      </c>
      <c r="BL154" s="18" t="s">
        <v>284</v>
      </c>
      <c r="BM154" s="263" t="s">
        <v>310</v>
      </c>
    </row>
    <row r="155" s="2" customFormat="1" ht="37.8" customHeight="1">
      <c r="A155" s="41"/>
      <c r="B155" s="42"/>
      <c r="C155" s="252" t="s">
        <v>257</v>
      </c>
      <c r="D155" s="252" t="s">
        <v>195</v>
      </c>
      <c r="E155" s="253" t="s">
        <v>1684</v>
      </c>
      <c r="F155" s="254" t="s">
        <v>1685</v>
      </c>
      <c r="G155" s="255" t="s">
        <v>1181</v>
      </c>
      <c r="H155" s="318"/>
      <c r="I155" s="257"/>
      <c r="J155" s="258">
        <f>ROUND(I155*H155,2)</f>
        <v>0</v>
      </c>
      <c r="K155" s="254" t="s">
        <v>1</v>
      </c>
      <c r="L155" s="44"/>
      <c r="M155" s="259" t="s">
        <v>1</v>
      </c>
      <c r="N155" s="260" t="s">
        <v>43</v>
      </c>
      <c r="O155" s="94"/>
      <c r="P155" s="261">
        <f>O155*H155</f>
        <v>0</v>
      </c>
      <c r="Q155" s="261">
        <v>0</v>
      </c>
      <c r="R155" s="261">
        <f>Q155*H155</f>
        <v>0</v>
      </c>
      <c r="S155" s="261">
        <v>0</v>
      </c>
      <c r="T155" s="262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3" t="s">
        <v>284</v>
      </c>
      <c r="AT155" s="263" t="s">
        <v>195</v>
      </c>
      <c r="AU155" s="263" t="s">
        <v>87</v>
      </c>
      <c r="AY155" s="18" t="s">
        <v>193</v>
      </c>
      <c r="BE155" s="154">
        <f>IF(N155="základní",J155,0)</f>
        <v>0</v>
      </c>
      <c r="BF155" s="154">
        <f>IF(N155="snížená",J155,0)</f>
        <v>0</v>
      </c>
      <c r="BG155" s="154">
        <f>IF(N155="zákl. přenesená",J155,0)</f>
        <v>0</v>
      </c>
      <c r="BH155" s="154">
        <f>IF(N155="sníž. přenesená",J155,0)</f>
        <v>0</v>
      </c>
      <c r="BI155" s="154">
        <f>IF(N155="nulová",J155,0)</f>
        <v>0</v>
      </c>
      <c r="BJ155" s="18" t="s">
        <v>85</v>
      </c>
      <c r="BK155" s="154">
        <f>ROUND(I155*H155,2)</f>
        <v>0</v>
      </c>
      <c r="BL155" s="18" t="s">
        <v>284</v>
      </c>
      <c r="BM155" s="263" t="s">
        <v>322</v>
      </c>
    </row>
    <row r="156" s="12" customFormat="1" ht="22.8" customHeight="1">
      <c r="A156" s="12"/>
      <c r="B156" s="237"/>
      <c r="C156" s="238"/>
      <c r="D156" s="239" t="s">
        <v>77</v>
      </c>
      <c r="E156" s="250" t="s">
        <v>1686</v>
      </c>
      <c r="F156" s="250" t="s">
        <v>1687</v>
      </c>
      <c r="G156" s="238"/>
      <c r="H156" s="238"/>
      <c r="I156" s="241"/>
      <c r="J156" s="251">
        <f>BK156</f>
        <v>0</v>
      </c>
      <c r="K156" s="238"/>
      <c r="L156" s="242"/>
      <c r="M156" s="243"/>
      <c r="N156" s="244"/>
      <c r="O156" s="244"/>
      <c r="P156" s="245">
        <f>SUM(P157:P164)</f>
        <v>0</v>
      </c>
      <c r="Q156" s="244"/>
      <c r="R156" s="245">
        <f>SUM(R157:R164)</f>
        <v>0</v>
      </c>
      <c r="S156" s="244"/>
      <c r="T156" s="246">
        <f>SUM(T157:T164)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47" t="s">
        <v>87</v>
      </c>
      <c r="AT156" s="248" t="s">
        <v>77</v>
      </c>
      <c r="AU156" s="248" t="s">
        <v>85</v>
      </c>
      <c r="AY156" s="247" t="s">
        <v>193</v>
      </c>
      <c r="BK156" s="249">
        <f>SUM(BK157:BK164)</f>
        <v>0</v>
      </c>
    </row>
    <row r="157" s="2" customFormat="1" ht="37.8" customHeight="1">
      <c r="A157" s="41"/>
      <c r="B157" s="42"/>
      <c r="C157" s="252" t="s">
        <v>262</v>
      </c>
      <c r="D157" s="252" t="s">
        <v>195</v>
      </c>
      <c r="E157" s="253" t="s">
        <v>1688</v>
      </c>
      <c r="F157" s="254" t="s">
        <v>1689</v>
      </c>
      <c r="G157" s="255" t="s">
        <v>465</v>
      </c>
      <c r="H157" s="256">
        <v>3</v>
      </c>
      <c r="I157" s="257"/>
      <c r="J157" s="258">
        <f>ROUND(I157*H157,2)</f>
        <v>0</v>
      </c>
      <c r="K157" s="254" t="s">
        <v>1</v>
      </c>
      <c r="L157" s="44"/>
      <c r="M157" s="259" t="s">
        <v>1</v>
      </c>
      <c r="N157" s="260" t="s">
        <v>43</v>
      </c>
      <c r="O157" s="94"/>
      <c r="P157" s="261">
        <f>O157*H157</f>
        <v>0</v>
      </c>
      <c r="Q157" s="261">
        <v>0</v>
      </c>
      <c r="R157" s="261">
        <f>Q157*H157</f>
        <v>0</v>
      </c>
      <c r="S157" s="261">
        <v>0</v>
      </c>
      <c r="T157" s="262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3" t="s">
        <v>284</v>
      </c>
      <c r="AT157" s="263" t="s">
        <v>195</v>
      </c>
      <c r="AU157" s="263" t="s">
        <v>87</v>
      </c>
      <c r="AY157" s="18" t="s">
        <v>193</v>
      </c>
      <c r="BE157" s="154">
        <f>IF(N157="základní",J157,0)</f>
        <v>0</v>
      </c>
      <c r="BF157" s="154">
        <f>IF(N157="snížená",J157,0)</f>
        <v>0</v>
      </c>
      <c r="BG157" s="154">
        <f>IF(N157="zákl. přenesená",J157,0)</f>
        <v>0</v>
      </c>
      <c r="BH157" s="154">
        <f>IF(N157="sníž. přenesená",J157,0)</f>
        <v>0</v>
      </c>
      <c r="BI157" s="154">
        <f>IF(N157="nulová",J157,0)</f>
        <v>0</v>
      </c>
      <c r="BJ157" s="18" t="s">
        <v>85</v>
      </c>
      <c r="BK157" s="154">
        <f>ROUND(I157*H157,2)</f>
        <v>0</v>
      </c>
      <c r="BL157" s="18" t="s">
        <v>284</v>
      </c>
      <c r="BM157" s="263" t="s">
        <v>334</v>
      </c>
    </row>
    <row r="158" s="2" customFormat="1" ht="33" customHeight="1">
      <c r="A158" s="41"/>
      <c r="B158" s="42"/>
      <c r="C158" s="252" t="s">
        <v>270</v>
      </c>
      <c r="D158" s="252" t="s">
        <v>195</v>
      </c>
      <c r="E158" s="253" t="s">
        <v>1690</v>
      </c>
      <c r="F158" s="254" t="s">
        <v>1691</v>
      </c>
      <c r="G158" s="255" t="s">
        <v>465</v>
      </c>
      <c r="H158" s="256">
        <v>3</v>
      </c>
      <c r="I158" s="257"/>
      <c r="J158" s="258">
        <f>ROUND(I158*H158,2)</f>
        <v>0</v>
      </c>
      <c r="K158" s="254" t="s">
        <v>1</v>
      </c>
      <c r="L158" s="44"/>
      <c r="M158" s="259" t="s">
        <v>1</v>
      </c>
      <c r="N158" s="260" t="s">
        <v>43</v>
      </c>
      <c r="O158" s="94"/>
      <c r="P158" s="261">
        <f>O158*H158</f>
        <v>0</v>
      </c>
      <c r="Q158" s="261">
        <v>0</v>
      </c>
      <c r="R158" s="261">
        <f>Q158*H158</f>
        <v>0</v>
      </c>
      <c r="S158" s="261">
        <v>0</v>
      </c>
      <c r="T158" s="262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3" t="s">
        <v>284</v>
      </c>
      <c r="AT158" s="263" t="s">
        <v>195</v>
      </c>
      <c r="AU158" s="263" t="s">
        <v>87</v>
      </c>
      <c r="AY158" s="18" t="s">
        <v>193</v>
      </c>
      <c r="BE158" s="154">
        <f>IF(N158="základní",J158,0)</f>
        <v>0</v>
      </c>
      <c r="BF158" s="154">
        <f>IF(N158="snížená",J158,0)</f>
        <v>0</v>
      </c>
      <c r="BG158" s="154">
        <f>IF(N158="zákl. přenesená",J158,0)</f>
        <v>0</v>
      </c>
      <c r="BH158" s="154">
        <f>IF(N158="sníž. přenesená",J158,0)</f>
        <v>0</v>
      </c>
      <c r="BI158" s="154">
        <f>IF(N158="nulová",J158,0)</f>
        <v>0</v>
      </c>
      <c r="BJ158" s="18" t="s">
        <v>85</v>
      </c>
      <c r="BK158" s="154">
        <f>ROUND(I158*H158,2)</f>
        <v>0</v>
      </c>
      <c r="BL158" s="18" t="s">
        <v>284</v>
      </c>
      <c r="BM158" s="263" t="s">
        <v>348</v>
      </c>
    </row>
    <row r="159" s="2" customFormat="1" ht="21.75" customHeight="1">
      <c r="A159" s="41"/>
      <c r="B159" s="42"/>
      <c r="C159" s="252" t="s">
        <v>275</v>
      </c>
      <c r="D159" s="252" t="s">
        <v>195</v>
      </c>
      <c r="E159" s="253" t="s">
        <v>1692</v>
      </c>
      <c r="F159" s="254" t="s">
        <v>1693</v>
      </c>
      <c r="G159" s="255" t="s">
        <v>465</v>
      </c>
      <c r="H159" s="256">
        <v>2</v>
      </c>
      <c r="I159" s="257"/>
      <c r="J159" s="258">
        <f>ROUND(I159*H159,2)</f>
        <v>0</v>
      </c>
      <c r="K159" s="254" t="s">
        <v>1</v>
      </c>
      <c r="L159" s="44"/>
      <c r="M159" s="259" t="s">
        <v>1</v>
      </c>
      <c r="N159" s="260" t="s">
        <v>43</v>
      </c>
      <c r="O159" s="94"/>
      <c r="P159" s="261">
        <f>O159*H159</f>
        <v>0</v>
      </c>
      <c r="Q159" s="261">
        <v>0</v>
      </c>
      <c r="R159" s="261">
        <f>Q159*H159</f>
        <v>0</v>
      </c>
      <c r="S159" s="261">
        <v>0</v>
      </c>
      <c r="T159" s="262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3" t="s">
        <v>284</v>
      </c>
      <c r="AT159" s="263" t="s">
        <v>195</v>
      </c>
      <c r="AU159" s="263" t="s">
        <v>87</v>
      </c>
      <c r="AY159" s="18" t="s">
        <v>193</v>
      </c>
      <c r="BE159" s="154">
        <f>IF(N159="základní",J159,0)</f>
        <v>0</v>
      </c>
      <c r="BF159" s="154">
        <f>IF(N159="snížená",J159,0)</f>
        <v>0</v>
      </c>
      <c r="BG159" s="154">
        <f>IF(N159="zákl. přenesená",J159,0)</f>
        <v>0</v>
      </c>
      <c r="BH159" s="154">
        <f>IF(N159="sníž. přenesená",J159,0)</f>
        <v>0</v>
      </c>
      <c r="BI159" s="154">
        <f>IF(N159="nulová",J159,0)</f>
        <v>0</v>
      </c>
      <c r="BJ159" s="18" t="s">
        <v>85</v>
      </c>
      <c r="BK159" s="154">
        <f>ROUND(I159*H159,2)</f>
        <v>0</v>
      </c>
      <c r="BL159" s="18" t="s">
        <v>284</v>
      </c>
      <c r="BM159" s="263" t="s">
        <v>359</v>
      </c>
    </row>
    <row r="160" s="2" customFormat="1" ht="24.15" customHeight="1">
      <c r="A160" s="41"/>
      <c r="B160" s="42"/>
      <c r="C160" s="252" t="s">
        <v>8</v>
      </c>
      <c r="D160" s="252" t="s">
        <v>195</v>
      </c>
      <c r="E160" s="253" t="s">
        <v>1694</v>
      </c>
      <c r="F160" s="254" t="s">
        <v>1695</v>
      </c>
      <c r="G160" s="255" t="s">
        <v>465</v>
      </c>
      <c r="H160" s="256">
        <v>2</v>
      </c>
      <c r="I160" s="257"/>
      <c r="J160" s="258">
        <f>ROUND(I160*H160,2)</f>
        <v>0</v>
      </c>
      <c r="K160" s="254" t="s">
        <v>1</v>
      </c>
      <c r="L160" s="44"/>
      <c r="M160" s="259" t="s">
        <v>1</v>
      </c>
      <c r="N160" s="260" t="s">
        <v>43</v>
      </c>
      <c r="O160" s="94"/>
      <c r="P160" s="261">
        <f>O160*H160</f>
        <v>0</v>
      </c>
      <c r="Q160" s="261">
        <v>0</v>
      </c>
      <c r="R160" s="261">
        <f>Q160*H160</f>
        <v>0</v>
      </c>
      <c r="S160" s="261">
        <v>0</v>
      </c>
      <c r="T160" s="262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3" t="s">
        <v>284</v>
      </c>
      <c r="AT160" s="263" t="s">
        <v>195</v>
      </c>
      <c r="AU160" s="263" t="s">
        <v>87</v>
      </c>
      <c r="AY160" s="18" t="s">
        <v>193</v>
      </c>
      <c r="BE160" s="154">
        <f>IF(N160="základní",J160,0)</f>
        <v>0</v>
      </c>
      <c r="BF160" s="154">
        <f>IF(N160="snížená",J160,0)</f>
        <v>0</v>
      </c>
      <c r="BG160" s="154">
        <f>IF(N160="zákl. přenesená",J160,0)</f>
        <v>0</v>
      </c>
      <c r="BH160" s="154">
        <f>IF(N160="sníž. přenesená",J160,0)</f>
        <v>0</v>
      </c>
      <c r="BI160" s="154">
        <f>IF(N160="nulová",J160,0)</f>
        <v>0</v>
      </c>
      <c r="BJ160" s="18" t="s">
        <v>85</v>
      </c>
      <c r="BK160" s="154">
        <f>ROUND(I160*H160,2)</f>
        <v>0</v>
      </c>
      <c r="BL160" s="18" t="s">
        <v>284</v>
      </c>
      <c r="BM160" s="263" t="s">
        <v>373</v>
      </c>
    </row>
    <row r="161" s="2" customFormat="1" ht="24.15" customHeight="1">
      <c r="A161" s="41"/>
      <c r="B161" s="42"/>
      <c r="C161" s="252" t="s">
        <v>284</v>
      </c>
      <c r="D161" s="252" t="s">
        <v>195</v>
      </c>
      <c r="E161" s="253" t="s">
        <v>1696</v>
      </c>
      <c r="F161" s="254" t="s">
        <v>1697</v>
      </c>
      <c r="G161" s="255" t="s">
        <v>465</v>
      </c>
      <c r="H161" s="256">
        <v>1</v>
      </c>
      <c r="I161" s="257"/>
      <c r="J161" s="258">
        <f>ROUND(I161*H161,2)</f>
        <v>0</v>
      </c>
      <c r="K161" s="254" t="s">
        <v>1</v>
      </c>
      <c r="L161" s="44"/>
      <c r="M161" s="259" t="s">
        <v>1</v>
      </c>
      <c r="N161" s="260" t="s">
        <v>43</v>
      </c>
      <c r="O161" s="94"/>
      <c r="P161" s="261">
        <f>O161*H161</f>
        <v>0</v>
      </c>
      <c r="Q161" s="261">
        <v>0</v>
      </c>
      <c r="R161" s="261">
        <f>Q161*H161</f>
        <v>0</v>
      </c>
      <c r="S161" s="261">
        <v>0</v>
      </c>
      <c r="T161" s="262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3" t="s">
        <v>284</v>
      </c>
      <c r="AT161" s="263" t="s">
        <v>195</v>
      </c>
      <c r="AU161" s="263" t="s">
        <v>87</v>
      </c>
      <c r="AY161" s="18" t="s">
        <v>193</v>
      </c>
      <c r="BE161" s="154">
        <f>IF(N161="základní",J161,0)</f>
        <v>0</v>
      </c>
      <c r="BF161" s="154">
        <f>IF(N161="snížená",J161,0)</f>
        <v>0</v>
      </c>
      <c r="BG161" s="154">
        <f>IF(N161="zákl. přenesená",J161,0)</f>
        <v>0</v>
      </c>
      <c r="BH161" s="154">
        <f>IF(N161="sníž. přenesená",J161,0)</f>
        <v>0</v>
      </c>
      <c r="BI161" s="154">
        <f>IF(N161="nulová",J161,0)</f>
        <v>0</v>
      </c>
      <c r="BJ161" s="18" t="s">
        <v>85</v>
      </c>
      <c r="BK161" s="154">
        <f>ROUND(I161*H161,2)</f>
        <v>0</v>
      </c>
      <c r="BL161" s="18" t="s">
        <v>284</v>
      </c>
      <c r="BM161" s="263" t="s">
        <v>384</v>
      </c>
    </row>
    <row r="162" s="2" customFormat="1" ht="24.15" customHeight="1">
      <c r="A162" s="41"/>
      <c r="B162" s="42"/>
      <c r="C162" s="252" t="s">
        <v>288</v>
      </c>
      <c r="D162" s="252" t="s">
        <v>195</v>
      </c>
      <c r="E162" s="253" t="s">
        <v>1698</v>
      </c>
      <c r="F162" s="254" t="s">
        <v>1699</v>
      </c>
      <c r="G162" s="255" t="s">
        <v>465</v>
      </c>
      <c r="H162" s="256">
        <v>2</v>
      </c>
      <c r="I162" s="257"/>
      <c r="J162" s="258">
        <f>ROUND(I162*H162,2)</f>
        <v>0</v>
      </c>
      <c r="K162" s="254" t="s">
        <v>1</v>
      </c>
      <c r="L162" s="44"/>
      <c r="M162" s="259" t="s">
        <v>1</v>
      </c>
      <c r="N162" s="260" t="s">
        <v>43</v>
      </c>
      <c r="O162" s="94"/>
      <c r="P162" s="261">
        <f>O162*H162</f>
        <v>0</v>
      </c>
      <c r="Q162" s="261">
        <v>0</v>
      </c>
      <c r="R162" s="261">
        <f>Q162*H162</f>
        <v>0</v>
      </c>
      <c r="S162" s="261">
        <v>0</v>
      </c>
      <c r="T162" s="262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3" t="s">
        <v>284</v>
      </c>
      <c r="AT162" s="263" t="s">
        <v>195</v>
      </c>
      <c r="AU162" s="263" t="s">
        <v>87</v>
      </c>
      <c r="AY162" s="18" t="s">
        <v>193</v>
      </c>
      <c r="BE162" s="154">
        <f>IF(N162="základní",J162,0)</f>
        <v>0</v>
      </c>
      <c r="BF162" s="154">
        <f>IF(N162="snížená",J162,0)</f>
        <v>0</v>
      </c>
      <c r="BG162" s="154">
        <f>IF(N162="zákl. přenesená",J162,0)</f>
        <v>0</v>
      </c>
      <c r="BH162" s="154">
        <f>IF(N162="sníž. přenesená",J162,0)</f>
        <v>0</v>
      </c>
      <c r="BI162" s="154">
        <f>IF(N162="nulová",J162,0)</f>
        <v>0</v>
      </c>
      <c r="BJ162" s="18" t="s">
        <v>85</v>
      </c>
      <c r="BK162" s="154">
        <f>ROUND(I162*H162,2)</f>
        <v>0</v>
      </c>
      <c r="BL162" s="18" t="s">
        <v>284</v>
      </c>
      <c r="BM162" s="263" t="s">
        <v>394</v>
      </c>
    </row>
    <row r="163" s="2" customFormat="1" ht="24.15" customHeight="1">
      <c r="A163" s="41"/>
      <c r="B163" s="42"/>
      <c r="C163" s="252" t="s">
        <v>293</v>
      </c>
      <c r="D163" s="252" t="s">
        <v>195</v>
      </c>
      <c r="E163" s="253" t="s">
        <v>1700</v>
      </c>
      <c r="F163" s="254" t="s">
        <v>1701</v>
      </c>
      <c r="G163" s="255" t="s">
        <v>465</v>
      </c>
      <c r="H163" s="256">
        <v>2</v>
      </c>
      <c r="I163" s="257"/>
      <c r="J163" s="258">
        <f>ROUND(I163*H163,2)</f>
        <v>0</v>
      </c>
      <c r="K163" s="254" t="s">
        <v>1</v>
      </c>
      <c r="L163" s="44"/>
      <c r="M163" s="259" t="s">
        <v>1</v>
      </c>
      <c r="N163" s="260" t="s">
        <v>43</v>
      </c>
      <c r="O163" s="94"/>
      <c r="P163" s="261">
        <f>O163*H163</f>
        <v>0</v>
      </c>
      <c r="Q163" s="261">
        <v>0</v>
      </c>
      <c r="R163" s="261">
        <f>Q163*H163</f>
        <v>0</v>
      </c>
      <c r="S163" s="261">
        <v>0</v>
      </c>
      <c r="T163" s="262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3" t="s">
        <v>284</v>
      </c>
      <c r="AT163" s="263" t="s">
        <v>195</v>
      </c>
      <c r="AU163" s="263" t="s">
        <v>87</v>
      </c>
      <c r="AY163" s="18" t="s">
        <v>193</v>
      </c>
      <c r="BE163" s="154">
        <f>IF(N163="základní",J163,0)</f>
        <v>0</v>
      </c>
      <c r="BF163" s="154">
        <f>IF(N163="snížená",J163,0)</f>
        <v>0</v>
      </c>
      <c r="BG163" s="154">
        <f>IF(N163="zákl. přenesená",J163,0)</f>
        <v>0</v>
      </c>
      <c r="BH163" s="154">
        <f>IF(N163="sníž. přenesená",J163,0)</f>
        <v>0</v>
      </c>
      <c r="BI163" s="154">
        <f>IF(N163="nulová",J163,0)</f>
        <v>0</v>
      </c>
      <c r="BJ163" s="18" t="s">
        <v>85</v>
      </c>
      <c r="BK163" s="154">
        <f>ROUND(I163*H163,2)</f>
        <v>0</v>
      </c>
      <c r="BL163" s="18" t="s">
        <v>284</v>
      </c>
      <c r="BM163" s="263" t="s">
        <v>404</v>
      </c>
    </row>
    <row r="164" s="2" customFormat="1" ht="37.8" customHeight="1">
      <c r="A164" s="41"/>
      <c r="B164" s="42"/>
      <c r="C164" s="252" t="s">
        <v>301</v>
      </c>
      <c r="D164" s="252" t="s">
        <v>195</v>
      </c>
      <c r="E164" s="253" t="s">
        <v>1702</v>
      </c>
      <c r="F164" s="254" t="s">
        <v>1703</v>
      </c>
      <c r="G164" s="255" t="s">
        <v>1181</v>
      </c>
      <c r="H164" s="318"/>
      <c r="I164" s="257"/>
      <c r="J164" s="258">
        <f>ROUND(I164*H164,2)</f>
        <v>0</v>
      </c>
      <c r="K164" s="254" t="s">
        <v>1</v>
      </c>
      <c r="L164" s="44"/>
      <c r="M164" s="259" t="s">
        <v>1</v>
      </c>
      <c r="N164" s="260" t="s">
        <v>43</v>
      </c>
      <c r="O164" s="94"/>
      <c r="P164" s="261">
        <f>O164*H164</f>
        <v>0</v>
      </c>
      <c r="Q164" s="261">
        <v>0</v>
      </c>
      <c r="R164" s="261">
        <f>Q164*H164</f>
        <v>0</v>
      </c>
      <c r="S164" s="261">
        <v>0</v>
      </c>
      <c r="T164" s="262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3" t="s">
        <v>284</v>
      </c>
      <c r="AT164" s="263" t="s">
        <v>195</v>
      </c>
      <c r="AU164" s="263" t="s">
        <v>87</v>
      </c>
      <c r="AY164" s="18" t="s">
        <v>193</v>
      </c>
      <c r="BE164" s="154">
        <f>IF(N164="základní",J164,0)</f>
        <v>0</v>
      </c>
      <c r="BF164" s="154">
        <f>IF(N164="snížená",J164,0)</f>
        <v>0</v>
      </c>
      <c r="BG164" s="154">
        <f>IF(N164="zákl. přenesená",J164,0)</f>
        <v>0</v>
      </c>
      <c r="BH164" s="154">
        <f>IF(N164="sníž. přenesená",J164,0)</f>
        <v>0</v>
      </c>
      <c r="BI164" s="154">
        <f>IF(N164="nulová",J164,0)</f>
        <v>0</v>
      </c>
      <c r="BJ164" s="18" t="s">
        <v>85</v>
      </c>
      <c r="BK164" s="154">
        <f>ROUND(I164*H164,2)</f>
        <v>0</v>
      </c>
      <c r="BL164" s="18" t="s">
        <v>284</v>
      </c>
      <c r="BM164" s="263" t="s">
        <v>417</v>
      </c>
    </row>
    <row r="165" s="12" customFormat="1" ht="22.8" customHeight="1">
      <c r="A165" s="12"/>
      <c r="B165" s="237"/>
      <c r="C165" s="238"/>
      <c r="D165" s="239" t="s">
        <v>77</v>
      </c>
      <c r="E165" s="250" t="s">
        <v>1704</v>
      </c>
      <c r="F165" s="250" t="s">
        <v>1705</v>
      </c>
      <c r="G165" s="238"/>
      <c r="H165" s="238"/>
      <c r="I165" s="241"/>
      <c r="J165" s="251">
        <f>BK165</f>
        <v>0</v>
      </c>
      <c r="K165" s="238"/>
      <c r="L165" s="242"/>
      <c r="M165" s="243"/>
      <c r="N165" s="244"/>
      <c r="O165" s="244"/>
      <c r="P165" s="245">
        <f>SUM(P166:P167)</f>
        <v>0</v>
      </c>
      <c r="Q165" s="244"/>
      <c r="R165" s="245">
        <f>SUM(R166:R167)</f>
        <v>0</v>
      </c>
      <c r="S165" s="244"/>
      <c r="T165" s="246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47" t="s">
        <v>87</v>
      </c>
      <c r="AT165" s="248" t="s">
        <v>77</v>
      </c>
      <c r="AU165" s="248" t="s">
        <v>85</v>
      </c>
      <c r="AY165" s="247" t="s">
        <v>193</v>
      </c>
      <c r="BK165" s="249">
        <f>SUM(BK166:BK167)</f>
        <v>0</v>
      </c>
    </row>
    <row r="166" s="2" customFormat="1" ht="37.8" customHeight="1">
      <c r="A166" s="41"/>
      <c r="B166" s="42"/>
      <c r="C166" s="252" t="s">
        <v>310</v>
      </c>
      <c r="D166" s="252" t="s">
        <v>195</v>
      </c>
      <c r="E166" s="253" t="s">
        <v>1706</v>
      </c>
      <c r="F166" s="254" t="s">
        <v>1707</v>
      </c>
      <c r="G166" s="255" t="s">
        <v>465</v>
      </c>
      <c r="H166" s="256">
        <v>3</v>
      </c>
      <c r="I166" s="257"/>
      <c r="J166" s="258">
        <f>ROUND(I166*H166,2)</f>
        <v>0</v>
      </c>
      <c r="K166" s="254" t="s">
        <v>1</v>
      </c>
      <c r="L166" s="44"/>
      <c r="M166" s="259" t="s">
        <v>1</v>
      </c>
      <c r="N166" s="260" t="s">
        <v>43</v>
      </c>
      <c r="O166" s="94"/>
      <c r="P166" s="261">
        <f>O166*H166</f>
        <v>0</v>
      </c>
      <c r="Q166" s="261">
        <v>0</v>
      </c>
      <c r="R166" s="261">
        <f>Q166*H166</f>
        <v>0</v>
      </c>
      <c r="S166" s="261">
        <v>0</v>
      </c>
      <c r="T166" s="262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3" t="s">
        <v>284</v>
      </c>
      <c r="AT166" s="263" t="s">
        <v>195</v>
      </c>
      <c r="AU166" s="263" t="s">
        <v>87</v>
      </c>
      <c r="AY166" s="18" t="s">
        <v>193</v>
      </c>
      <c r="BE166" s="154">
        <f>IF(N166="základní",J166,0)</f>
        <v>0</v>
      </c>
      <c r="BF166" s="154">
        <f>IF(N166="snížená",J166,0)</f>
        <v>0</v>
      </c>
      <c r="BG166" s="154">
        <f>IF(N166="zákl. přenesená",J166,0)</f>
        <v>0</v>
      </c>
      <c r="BH166" s="154">
        <f>IF(N166="sníž. přenesená",J166,0)</f>
        <v>0</v>
      </c>
      <c r="BI166" s="154">
        <f>IF(N166="nulová",J166,0)</f>
        <v>0</v>
      </c>
      <c r="BJ166" s="18" t="s">
        <v>85</v>
      </c>
      <c r="BK166" s="154">
        <f>ROUND(I166*H166,2)</f>
        <v>0</v>
      </c>
      <c r="BL166" s="18" t="s">
        <v>284</v>
      </c>
      <c r="BM166" s="263" t="s">
        <v>427</v>
      </c>
    </row>
    <row r="167" s="2" customFormat="1" ht="44.25" customHeight="1">
      <c r="A167" s="41"/>
      <c r="B167" s="42"/>
      <c r="C167" s="252" t="s">
        <v>7</v>
      </c>
      <c r="D167" s="252" t="s">
        <v>195</v>
      </c>
      <c r="E167" s="253" t="s">
        <v>1708</v>
      </c>
      <c r="F167" s="254" t="s">
        <v>1709</v>
      </c>
      <c r="G167" s="255" t="s">
        <v>1181</v>
      </c>
      <c r="H167" s="318"/>
      <c r="I167" s="257"/>
      <c r="J167" s="258">
        <f>ROUND(I167*H167,2)</f>
        <v>0</v>
      </c>
      <c r="K167" s="254" t="s">
        <v>1</v>
      </c>
      <c r="L167" s="44"/>
      <c r="M167" s="259" t="s">
        <v>1</v>
      </c>
      <c r="N167" s="260" t="s">
        <v>43</v>
      </c>
      <c r="O167" s="94"/>
      <c r="P167" s="261">
        <f>O167*H167</f>
        <v>0</v>
      </c>
      <c r="Q167" s="261">
        <v>0</v>
      </c>
      <c r="R167" s="261">
        <f>Q167*H167</f>
        <v>0</v>
      </c>
      <c r="S167" s="261">
        <v>0</v>
      </c>
      <c r="T167" s="262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3" t="s">
        <v>284</v>
      </c>
      <c r="AT167" s="263" t="s">
        <v>195</v>
      </c>
      <c r="AU167" s="263" t="s">
        <v>87</v>
      </c>
      <c r="AY167" s="18" t="s">
        <v>193</v>
      </c>
      <c r="BE167" s="154">
        <f>IF(N167="základní",J167,0)</f>
        <v>0</v>
      </c>
      <c r="BF167" s="154">
        <f>IF(N167="snížená",J167,0)</f>
        <v>0</v>
      </c>
      <c r="BG167" s="154">
        <f>IF(N167="zákl. přenesená",J167,0)</f>
        <v>0</v>
      </c>
      <c r="BH167" s="154">
        <f>IF(N167="sníž. přenesená",J167,0)</f>
        <v>0</v>
      </c>
      <c r="BI167" s="154">
        <f>IF(N167="nulová",J167,0)</f>
        <v>0</v>
      </c>
      <c r="BJ167" s="18" t="s">
        <v>85</v>
      </c>
      <c r="BK167" s="154">
        <f>ROUND(I167*H167,2)</f>
        <v>0</v>
      </c>
      <c r="BL167" s="18" t="s">
        <v>284</v>
      </c>
      <c r="BM167" s="263" t="s">
        <v>438</v>
      </c>
    </row>
    <row r="168" s="12" customFormat="1" ht="25.92" customHeight="1">
      <c r="A168" s="12"/>
      <c r="B168" s="237"/>
      <c r="C168" s="238"/>
      <c r="D168" s="239" t="s">
        <v>77</v>
      </c>
      <c r="E168" s="240" t="s">
        <v>1640</v>
      </c>
      <c r="F168" s="240" t="s">
        <v>1641</v>
      </c>
      <c r="G168" s="238"/>
      <c r="H168" s="238"/>
      <c r="I168" s="241"/>
      <c r="J168" s="217">
        <f>BK168</f>
        <v>0</v>
      </c>
      <c r="K168" s="238"/>
      <c r="L168" s="242"/>
      <c r="M168" s="243"/>
      <c r="N168" s="244"/>
      <c r="O168" s="244"/>
      <c r="P168" s="245">
        <f>P169</f>
        <v>0</v>
      </c>
      <c r="Q168" s="244"/>
      <c r="R168" s="245">
        <f>R169</f>
        <v>0</v>
      </c>
      <c r="S168" s="244"/>
      <c r="T168" s="246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47" t="s">
        <v>200</v>
      </c>
      <c r="AT168" s="248" t="s">
        <v>77</v>
      </c>
      <c r="AU168" s="248" t="s">
        <v>78</v>
      </c>
      <c r="AY168" s="247" t="s">
        <v>193</v>
      </c>
      <c r="BK168" s="249">
        <f>BK169</f>
        <v>0</v>
      </c>
    </row>
    <row r="169" s="2" customFormat="1" ht="44.25" customHeight="1">
      <c r="A169" s="41"/>
      <c r="B169" s="42"/>
      <c r="C169" s="252" t="s">
        <v>322</v>
      </c>
      <c r="D169" s="252" t="s">
        <v>195</v>
      </c>
      <c r="E169" s="253" t="s">
        <v>1642</v>
      </c>
      <c r="F169" s="254" t="s">
        <v>1643</v>
      </c>
      <c r="G169" s="255" t="s">
        <v>1644</v>
      </c>
      <c r="H169" s="256">
        <v>8</v>
      </c>
      <c r="I169" s="257"/>
      <c r="J169" s="258">
        <f>ROUND(I169*H169,2)</f>
        <v>0</v>
      </c>
      <c r="K169" s="254" t="s">
        <v>1</v>
      </c>
      <c r="L169" s="44"/>
      <c r="M169" s="259" t="s">
        <v>1</v>
      </c>
      <c r="N169" s="260" t="s">
        <v>43</v>
      </c>
      <c r="O169" s="94"/>
      <c r="P169" s="261">
        <f>O169*H169</f>
        <v>0</v>
      </c>
      <c r="Q169" s="261">
        <v>0</v>
      </c>
      <c r="R169" s="261">
        <f>Q169*H169</f>
        <v>0</v>
      </c>
      <c r="S169" s="261">
        <v>0</v>
      </c>
      <c r="T169" s="262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3" t="s">
        <v>1645</v>
      </c>
      <c r="AT169" s="263" t="s">
        <v>195</v>
      </c>
      <c r="AU169" s="263" t="s">
        <v>85</v>
      </c>
      <c r="AY169" s="18" t="s">
        <v>193</v>
      </c>
      <c r="BE169" s="154">
        <f>IF(N169="základní",J169,0)</f>
        <v>0</v>
      </c>
      <c r="BF169" s="154">
        <f>IF(N169="snížená",J169,0)</f>
        <v>0</v>
      </c>
      <c r="BG169" s="154">
        <f>IF(N169="zákl. přenesená",J169,0)</f>
        <v>0</v>
      </c>
      <c r="BH169" s="154">
        <f>IF(N169="sníž. přenesená",J169,0)</f>
        <v>0</v>
      </c>
      <c r="BI169" s="154">
        <f>IF(N169="nulová",J169,0)</f>
        <v>0</v>
      </c>
      <c r="BJ169" s="18" t="s">
        <v>85</v>
      </c>
      <c r="BK169" s="154">
        <f>ROUND(I169*H169,2)</f>
        <v>0</v>
      </c>
      <c r="BL169" s="18" t="s">
        <v>1645</v>
      </c>
      <c r="BM169" s="263" t="s">
        <v>451</v>
      </c>
    </row>
    <row r="170" s="12" customFormat="1" ht="25.92" customHeight="1">
      <c r="A170" s="12"/>
      <c r="B170" s="237"/>
      <c r="C170" s="238"/>
      <c r="D170" s="239" t="s">
        <v>77</v>
      </c>
      <c r="E170" s="240" t="s">
        <v>171</v>
      </c>
      <c r="F170" s="240" t="s">
        <v>1646</v>
      </c>
      <c r="G170" s="238"/>
      <c r="H170" s="238"/>
      <c r="I170" s="241"/>
      <c r="J170" s="217">
        <f>BK170</f>
        <v>0</v>
      </c>
      <c r="K170" s="238"/>
      <c r="L170" s="242"/>
      <c r="M170" s="243"/>
      <c r="N170" s="244"/>
      <c r="O170" s="244"/>
      <c r="P170" s="245">
        <f>P171+P173+P175</f>
        <v>0</v>
      </c>
      <c r="Q170" s="244"/>
      <c r="R170" s="245">
        <f>R171+R173+R175</f>
        <v>0</v>
      </c>
      <c r="S170" s="244"/>
      <c r="T170" s="246">
        <f>T171+T173+T175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47" t="s">
        <v>220</v>
      </c>
      <c r="AT170" s="248" t="s">
        <v>77</v>
      </c>
      <c r="AU170" s="248" t="s">
        <v>78</v>
      </c>
      <c r="AY170" s="247" t="s">
        <v>193</v>
      </c>
      <c r="BK170" s="249">
        <f>BK171+BK173+BK175</f>
        <v>0</v>
      </c>
    </row>
    <row r="171" s="12" customFormat="1" ht="22.8" customHeight="1">
      <c r="A171" s="12"/>
      <c r="B171" s="237"/>
      <c r="C171" s="238"/>
      <c r="D171" s="239" t="s">
        <v>77</v>
      </c>
      <c r="E171" s="250" t="s">
        <v>1647</v>
      </c>
      <c r="F171" s="250" t="s">
        <v>1648</v>
      </c>
      <c r="G171" s="238"/>
      <c r="H171" s="238"/>
      <c r="I171" s="241"/>
      <c r="J171" s="251">
        <f>BK171</f>
        <v>0</v>
      </c>
      <c r="K171" s="238"/>
      <c r="L171" s="242"/>
      <c r="M171" s="243"/>
      <c r="N171" s="244"/>
      <c r="O171" s="244"/>
      <c r="P171" s="245">
        <f>P172</f>
        <v>0</v>
      </c>
      <c r="Q171" s="244"/>
      <c r="R171" s="245">
        <f>R172</f>
        <v>0</v>
      </c>
      <c r="S171" s="244"/>
      <c r="T171" s="246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47" t="s">
        <v>220</v>
      </c>
      <c r="AT171" s="248" t="s">
        <v>77</v>
      </c>
      <c r="AU171" s="248" t="s">
        <v>85</v>
      </c>
      <c r="AY171" s="247" t="s">
        <v>193</v>
      </c>
      <c r="BK171" s="249">
        <f>BK172</f>
        <v>0</v>
      </c>
    </row>
    <row r="172" s="2" customFormat="1" ht="16.5" customHeight="1">
      <c r="A172" s="41"/>
      <c r="B172" s="42"/>
      <c r="C172" s="252" t="s">
        <v>327</v>
      </c>
      <c r="D172" s="252" t="s">
        <v>195</v>
      </c>
      <c r="E172" s="253" t="s">
        <v>1649</v>
      </c>
      <c r="F172" s="254" t="s">
        <v>1650</v>
      </c>
      <c r="G172" s="255" t="s">
        <v>1553</v>
      </c>
      <c r="H172" s="256">
        <v>1</v>
      </c>
      <c r="I172" s="257"/>
      <c r="J172" s="258">
        <f>ROUND(I172*H172,2)</f>
        <v>0</v>
      </c>
      <c r="K172" s="254" t="s">
        <v>1</v>
      </c>
      <c r="L172" s="44"/>
      <c r="M172" s="259" t="s">
        <v>1</v>
      </c>
      <c r="N172" s="260" t="s">
        <v>43</v>
      </c>
      <c r="O172" s="94"/>
      <c r="P172" s="261">
        <f>O172*H172</f>
        <v>0</v>
      </c>
      <c r="Q172" s="261">
        <v>0</v>
      </c>
      <c r="R172" s="261">
        <f>Q172*H172</f>
        <v>0</v>
      </c>
      <c r="S172" s="261">
        <v>0</v>
      </c>
      <c r="T172" s="262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3" t="s">
        <v>200</v>
      </c>
      <c r="AT172" s="263" t="s">
        <v>195</v>
      </c>
      <c r="AU172" s="263" t="s">
        <v>87</v>
      </c>
      <c r="AY172" s="18" t="s">
        <v>193</v>
      </c>
      <c r="BE172" s="154">
        <f>IF(N172="základní",J172,0)</f>
        <v>0</v>
      </c>
      <c r="BF172" s="154">
        <f>IF(N172="snížená",J172,0)</f>
        <v>0</v>
      </c>
      <c r="BG172" s="154">
        <f>IF(N172="zákl. přenesená",J172,0)</f>
        <v>0</v>
      </c>
      <c r="BH172" s="154">
        <f>IF(N172="sníž. přenesená",J172,0)</f>
        <v>0</v>
      </c>
      <c r="BI172" s="154">
        <f>IF(N172="nulová",J172,0)</f>
        <v>0</v>
      </c>
      <c r="BJ172" s="18" t="s">
        <v>85</v>
      </c>
      <c r="BK172" s="154">
        <f>ROUND(I172*H172,2)</f>
        <v>0</v>
      </c>
      <c r="BL172" s="18" t="s">
        <v>200</v>
      </c>
      <c r="BM172" s="263" t="s">
        <v>462</v>
      </c>
    </row>
    <row r="173" s="12" customFormat="1" ht="22.8" customHeight="1">
      <c r="A173" s="12"/>
      <c r="B173" s="237"/>
      <c r="C173" s="238"/>
      <c r="D173" s="239" t="s">
        <v>77</v>
      </c>
      <c r="E173" s="250" t="s">
        <v>1651</v>
      </c>
      <c r="F173" s="250" t="s">
        <v>1652</v>
      </c>
      <c r="G173" s="238"/>
      <c r="H173" s="238"/>
      <c r="I173" s="241"/>
      <c r="J173" s="251">
        <f>BK173</f>
        <v>0</v>
      </c>
      <c r="K173" s="238"/>
      <c r="L173" s="242"/>
      <c r="M173" s="243"/>
      <c r="N173" s="244"/>
      <c r="O173" s="244"/>
      <c r="P173" s="245">
        <f>P174</f>
        <v>0</v>
      </c>
      <c r="Q173" s="244"/>
      <c r="R173" s="245">
        <f>R174</f>
        <v>0</v>
      </c>
      <c r="S173" s="244"/>
      <c r="T173" s="246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47" t="s">
        <v>220</v>
      </c>
      <c r="AT173" s="248" t="s">
        <v>77</v>
      </c>
      <c r="AU173" s="248" t="s">
        <v>85</v>
      </c>
      <c r="AY173" s="247" t="s">
        <v>193</v>
      </c>
      <c r="BK173" s="249">
        <f>BK174</f>
        <v>0</v>
      </c>
    </row>
    <row r="174" s="2" customFormat="1" ht="24.15" customHeight="1">
      <c r="A174" s="41"/>
      <c r="B174" s="42"/>
      <c r="C174" s="252" t="s">
        <v>334</v>
      </c>
      <c r="D174" s="252" t="s">
        <v>195</v>
      </c>
      <c r="E174" s="253" t="s">
        <v>1710</v>
      </c>
      <c r="F174" s="254" t="s">
        <v>1711</v>
      </c>
      <c r="G174" s="255" t="s">
        <v>1553</v>
      </c>
      <c r="H174" s="256">
        <v>1</v>
      </c>
      <c r="I174" s="257"/>
      <c r="J174" s="258">
        <f>ROUND(I174*H174,2)</f>
        <v>0</v>
      </c>
      <c r="K174" s="254" t="s">
        <v>1</v>
      </c>
      <c r="L174" s="44"/>
      <c r="M174" s="259" t="s">
        <v>1</v>
      </c>
      <c r="N174" s="260" t="s">
        <v>43</v>
      </c>
      <c r="O174" s="94"/>
      <c r="P174" s="261">
        <f>O174*H174</f>
        <v>0</v>
      </c>
      <c r="Q174" s="261">
        <v>0</v>
      </c>
      <c r="R174" s="261">
        <f>Q174*H174</f>
        <v>0</v>
      </c>
      <c r="S174" s="261">
        <v>0</v>
      </c>
      <c r="T174" s="262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3" t="s">
        <v>200</v>
      </c>
      <c r="AT174" s="263" t="s">
        <v>195</v>
      </c>
      <c r="AU174" s="263" t="s">
        <v>87</v>
      </c>
      <c r="AY174" s="18" t="s">
        <v>193</v>
      </c>
      <c r="BE174" s="154">
        <f>IF(N174="základní",J174,0)</f>
        <v>0</v>
      </c>
      <c r="BF174" s="154">
        <f>IF(N174="snížená",J174,0)</f>
        <v>0</v>
      </c>
      <c r="BG174" s="154">
        <f>IF(N174="zákl. přenesená",J174,0)</f>
        <v>0</v>
      </c>
      <c r="BH174" s="154">
        <f>IF(N174="sníž. přenesená",J174,0)</f>
        <v>0</v>
      </c>
      <c r="BI174" s="154">
        <f>IF(N174="nulová",J174,0)</f>
        <v>0</v>
      </c>
      <c r="BJ174" s="18" t="s">
        <v>85</v>
      </c>
      <c r="BK174" s="154">
        <f>ROUND(I174*H174,2)</f>
        <v>0</v>
      </c>
      <c r="BL174" s="18" t="s">
        <v>200</v>
      </c>
      <c r="BM174" s="263" t="s">
        <v>473</v>
      </c>
    </row>
    <row r="175" s="12" customFormat="1" ht="22.8" customHeight="1">
      <c r="A175" s="12"/>
      <c r="B175" s="237"/>
      <c r="C175" s="238"/>
      <c r="D175" s="239" t="s">
        <v>77</v>
      </c>
      <c r="E175" s="250" t="s">
        <v>1655</v>
      </c>
      <c r="F175" s="250" t="s">
        <v>126</v>
      </c>
      <c r="G175" s="238"/>
      <c r="H175" s="238"/>
      <c r="I175" s="241"/>
      <c r="J175" s="251">
        <f>BK175</f>
        <v>0</v>
      </c>
      <c r="K175" s="238"/>
      <c r="L175" s="242"/>
      <c r="M175" s="243"/>
      <c r="N175" s="244"/>
      <c r="O175" s="244"/>
      <c r="P175" s="245">
        <f>P176</f>
        <v>0</v>
      </c>
      <c r="Q175" s="244"/>
      <c r="R175" s="245">
        <f>R176</f>
        <v>0</v>
      </c>
      <c r="S175" s="244"/>
      <c r="T175" s="246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47" t="s">
        <v>220</v>
      </c>
      <c r="AT175" s="248" t="s">
        <v>77</v>
      </c>
      <c r="AU175" s="248" t="s">
        <v>85</v>
      </c>
      <c r="AY175" s="247" t="s">
        <v>193</v>
      </c>
      <c r="BK175" s="249">
        <f>BK176</f>
        <v>0</v>
      </c>
    </row>
    <row r="176" s="2" customFormat="1" ht="16.5" customHeight="1">
      <c r="A176" s="41"/>
      <c r="B176" s="42"/>
      <c r="C176" s="252" t="s">
        <v>340</v>
      </c>
      <c r="D176" s="252" t="s">
        <v>195</v>
      </c>
      <c r="E176" s="253" t="s">
        <v>1656</v>
      </c>
      <c r="F176" s="254" t="s">
        <v>1657</v>
      </c>
      <c r="G176" s="255" t="s">
        <v>1553</v>
      </c>
      <c r="H176" s="256">
        <v>1</v>
      </c>
      <c r="I176" s="257"/>
      <c r="J176" s="258">
        <f>ROUND(I176*H176,2)</f>
        <v>0</v>
      </c>
      <c r="K176" s="254" t="s">
        <v>1</v>
      </c>
      <c r="L176" s="44"/>
      <c r="M176" s="259" t="s">
        <v>1</v>
      </c>
      <c r="N176" s="260" t="s">
        <v>43</v>
      </c>
      <c r="O176" s="94"/>
      <c r="P176" s="261">
        <f>O176*H176</f>
        <v>0</v>
      </c>
      <c r="Q176" s="261">
        <v>0</v>
      </c>
      <c r="R176" s="261">
        <f>Q176*H176</f>
        <v>0</v>
      </c>
      <c r="S176" s="261">
        <v>0</v>
      </c>
      <c r="T176" s="262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3" t="s">
        <v>200</v>
      </c>
      <c r="AT176" s="263" t="s">
        <v>195</v>
      </c>
      <c r="AU176" s="263" t="s">
        <v>87</v>
      </c>
      <c r="AY176" s="18" t="s">
        <v>193</v>
      </c>
      <c r="BE176" s="154">
        <f>IF(N176="základní",J176,0)</f>
        <v>0</v>
      </c>
      <c r="BF176" s="154">
        <f>IF(N176="snížená",J176,0)</f>
        <v>0</v>
      </c>
      <c r="BG176" s="154">
        <f>IF(N176="zákl. přenesená",J176,0)</f>
        <v>0</v>
      </c>
      <c r="BH176" s="154">
        <f>IF(N176="sníž. přenesená",J176,0)</f>
        <v>0</v>
      </c>
      <c r="BI176" s="154">
        <f>IF(N176="nulová",J176,0)</f>
        <v>0</v>
      </c>
      <c r="BJ176" s="18" t="s">
        <v>85</v>
      </c>
      <c r="BK176" s="154">
        <f>ROUND(I176*H176,2)</f>
        <v>0</v>
      </c>
      <c r="BL176" s="18" t="s">
        <v>200</v>
      </c>
      <c r="BM176" s="263" t="s">
        <v>487</v>
      </c>
    </row>
    <row r="177" s="2" customFormat="1" ht="49.92" customHeight="1">
      <c r="A177" s="41"/>
      <c r="B177" s="42"/>
      <c r="C177" s="43"/>
      <c r="D177" s="43"/>
      <c r="E177" s="240" t="s">
        <v>1328</v>
      </c>
      <c r="F177" s="240" t="s">
        <v>1329</v>
      </c>
      <c r="G177" s="43"/>
      <c r="H177" s="43"/>
      <c r="I177" s="43"/>
      <c r="J177" s="217">
        <f>BK177</f>
        <v>0</v>
      </c>
      <c r="K177" s="43"/>
      <c r="L177" s="44"/>
      <c r="M177" s="319"/>
      <c r="N177" s="320"/>
      <c r="O177" s="94"/>
      <c r="P177" s="94"/>
      <c r="Q177" s="94"/>
      <c r="R177" s="94"/>
      <c r="S177" s="94"/>
      <c r="T177" s="95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8" t="s">
        <v>77</v>
      </c>
      <c r="AU177" s="18" t="s">
        <v>78</v>
      </c>
      <c r="AY177" s="18" t="s">
        <v>1330</v>
      </c>
      <c r="BK177" s="154">
        <f>SUM(BK178:BK180)</f>
        <v>0</v>
      </c>
    </row>
    <row r="178" s="2" customFormat="1" ht="16.32" customHeight="1">
      <c r="A178" s="41"/>
      <c r="B178" s="42"/>
      <c r="C178" s="321" t="s">
        <v>1</v>
      </c>
      <c r="D178" s="321" t="s">
        <v>195</v>
      </c>
      <c r="E178" s="322" t="s">
        <v>1</v>
      </c>
      <c r="F178" s="323" t="s">
        <v>1</v>
      </c>
      <c r="G178" s="324" t="s">
        <v>1</v>
      </c>
      <c r="H178" s="325"/>
      <c r="I178" s="326"/>
      <c r="J178" s="327">
        <f>BK178</f>
        <v>0</v>
      </c>
      <c r="K178" s="328"/>
      <c r="L178" s="44"/>
      <c r="M178" s="329" t="s">
        <v>1</v>
      </c>
      <c r="N178" s="330" t="s">
        <v>43</v>
      </c>
      <c r="O178" s="94"/>
      <c r="P178" s="94"/>
      <c r="Q178" s="94"/>
      <c r="R178" s="94"/>
      <c r="S178" s="94"/>
      <c r="T178" s="95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8" t="s">
        <v>1330</v>
      </c>
      <c r="AU178" s="18" t="s">
        <v>85</v>
      </c>
      <c r="AY178" s="18" t="s">
        <v>1330</v>
      </c>
      <c r="BE178" s="154">
        <f>IF(N178="základní",J178,0)</f>
        <v>0</v>
      </c>
      <c r="BF178" s="154">
        <f>IF(N178="snížená",J178,0)</f>
        <v>0</v>
      </c>
      <c r="BG178" s="154">
        <f>IF(N178="zákl. přenesená",J178,0)</f>
        <v>0</v>
      </c>
      <c r="BH178" s="154">
        <f>IF(N178="sníž. přenesená",J178,0)</f>
        <v>0</v>
      </c>
      <c r="BI178" s="154">
        <f>IF(N178="nulová",J178,0)</f>
        <v>0</v>
      </c>
      <c r="BJ178" s="18" t="s">
        <v>85</v>
      </c>
      <c r="BK178" s="154">
        <f>I178*H178</f>
        <v>0</v>
      </c>
    </row>
    <row r="179" s="2" customFormat="1" ht="16.32" customHeight="1">
      <c r="A179" s="41"/>
      <c r="B179" s="42"/>
      <c r="C179" s="321" t="s">
        <v>1</v>
      </c>
      <c r="D179" s="321" t="s">
        <v>195</v>
      </c>
      <c r="E179" s="322" t="s">
        <v>1</v>
      </c>
      <c r="F179" s="323" t="s">
        <v>1</v>
      </c>
      <c r="G179" s="324" t="s">
        <v>1</v>
      </c>
      <c r="H179" s="325"/>
      <c r="I179" s="326"/>
      <c r="J179" s="327">
        <f>BK179</f>
        <v>0</v>
      </c>
      <c r="K179" s="328"/>
      <c r="L179" s="44"/>
      <c r="M179" s="329" t="s">
        <v>1</v>
      </c>
      <c r="N179" s="330" t="s">
        <v>43</v>
      </c>
      <c r="O179" s="94"/>
      <c r="P179" s="94"/>
      <c r="Q179" s="94"/>
      <c r="R179" s="94"/>
      <c r="S179" s="94"/>
      <c r="T179" s="95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8" t="s">
        <v>1330</v>
      </c>
      <c r="AU179" s="18" t="s">
        <v>85</v>
      </c>
      <c r="AY179" s="18" t="s">
        <v>1330</v>
      </c>
      <c r="BE179" s="154">
        <f>IF(N179="základní",J179,0)</f>
        <v>0</v>
      </c>
      <c r="BF179" s="154">
        <f>IF(N179="snížená",J179,0)</f>
        <v>0</v>
      </c>
      <c r="BG179" s="154">
        <f>IF(N179="zákl. přenesená",J179,0)</f>
        <v>0</v>
      </c>
      <c r="BH179" s="154">
        <f>IF(N179="sníž. přenesená",J179,0)</f>
        <v>0</v>
      </c>
      <c r="BI179" s="154">
        <f>IF(N179="nulová",J179,0)</f>
        <v>0</v>
      </c>
      <c r="BJ179" s="18" t="s">
        <v>85</v>
      </c>
      <c r="BK179" s="154">
        <f>I179*H179</f>
        <v>0</v>
      </c>
    </row>
    <row r="180" s="2" customFormat="1" ht="16.32" customHeight="1">
      <c r="A180" s="41"/>
      <c r="B180" s="42"/>
      <c r="C180" s="321" t="s">
        <v>1</v>
      </c>
      <c r="D180" s="321" t="s">
        <v>195</v>
      </c>
      <c r="E180" s="322" t="s">
        <v>1</v>
      </c>
      <c r="F180" s="323" t="s">
        <v>1</v>
      </c>
      <c r="G180" s="324" t="s">
        <v>1</v>
      </c>
      <c r="H180" s="325"/>
      <c r="I180" s="326"/>
      <c r="J180" s="327">
        <f>BK180</f>
        <v>0</v>
      </c>
      <c r="K180" s="328"/>
      <c r="L180" s="44"/>
      <c r="M180" s="329" t="s">
        <v>1</v>
      </c>
      <c r="N180" s="330" t="s">
        <v>43</v>
      </c>
      <c r="O180" s="331"/>
      <c r="P180" s="331"/>
      <c r="Q180" s="331"/>
      <c r="R180" s="331"/>
      <c r="S180" s="331"/>
      <c r="T180" s="332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18" t="s">
        <v>1330</v>
      </c>
      <c r="AU180" s="18" t="s">
        <v>85</v>
      </c>
      <c r="AY180" s="18" t="s">
        <v>1330</v>
      </c>
      <c r="BE180" s="154">
        <f>IF(N180="základní",J180,0)</f>
        <v>0</v>
      </c>
      <c r="BF180" s="154">
        <f>IF(N180="snížená",J180,0)</f>
        <v>0</v>
      </c>
      <c r="BG180" s="154">
        <f>IF(N180="zákl. přenesená",J180,0)</f>
        <v>0</v>
      </c>
      <c r="BH180" s="154">
        <f>IF(N180="sníž. přenesená",J180,0)</f>
        <v>0</v>
      </c>
      <c r="BI180" s="154">
        <f>IF(N180="nulová",J180,0)</f>
        <v>0</v>
      </c>
      <c r="BJ180" s="18" t="s">
        <v>85</v>
      </c>
      <c r="BK180" s="154">
        <f>I180*H180</f>
        <v>0</v>
      </c>
    </row>
    <row r="181" s="2" customFormat="1" ht="6.96" customHeight="1">
      <c r="A181" s="41"/>
      <c r="B181" s="69"/>
      <c r="C181" s="70"/>
      <c r="D181" s="70"/>
      <c r="E181" s="70"/>
      <c r="F181" s="70"/>
      <c r="G181" s="70"/>
      <c r="H181" s="70"/>
      <c r="I181" s="70"/>
      <c r="J181" s="70"/>
      <c r="K181" s="70"/>
      <c r="L181" s="44"/>
      <c r="M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</row>
  </sheetData>
  <sheetProtection sheet="1" autoFilter="0" formatColumns="0" formatRows="0" objects="1" scenarios="1" spinCount="100000" saltValue="3cxnDXw3YEylvMYXi/YV6hZeeOi96+0NO5cGqWWq0cePIPLGg8I2EO6GFtOL1QQC1/EBKnKRoC7m3sEzBiLryw==" hashValue="1KB9igNSYO9tJ+6x3upQnMbDAWrFB86jD7zhT8vUQOBngb+uRTFPFfT2D7//ryH4TCMguX7RsUw5EJidroCybA==" algorithmName="SHA-512" password="CC35"/>
  <autoFilter ref="C140:K180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3:F113"/>
    <mergeCell ref="D114:F114"/>
    <mergeCell ref="D115:F115"/>
    <mergeCell ref="D116:F116"/>
    <mergeCell ref="D117:F117"/>
    <mergeCell ref="E129:H129"/>
    <mergeCell ref="E131:H131"/>
    <mergeCell ref="E133:H133"/>
    <mergeCell ref="L2:V2"/>
  </mergeCells>
  <dataValidations count="2">
    <dataValidation type="list" allowBlank="1" showInputMessage="1" showErrorMessage="1" error="Povoleny jsou hodnoty K, M." sqref="D178:D181">
      <formula1>"K, M"</formula1>
    </dataValidation>
    <dataValidation type="list" allowBlank="1" showInputMessage="1" showErrorMessage="1" error="Povoleny jsou hodnoty základní, snížená, zákl. přenesená, sníž. přenesená, nulová." sqref="N178:N181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87</v>
      </c>
    </row>
    <row r="4" s="1" customFormat="1" ht="24.96" customHeight="1">
      <c r="B4" s="21"/>
      <c r="D4" s="164" t="s">
        <v>132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ZŠ a MŠ Ostašov - přístavba učebny</v>
      </c>
      <c r="F7" s="166"/>
      <c r="G7" s="166"/>
      <c r="H7" s="166"/>
      <c r="L7" s="21"/>
    </row>
    <row r="8" s="1" customFormat="1" ht="12" customHeight="1">
      <c r="B8" s="21"/>
      <c r="D8" s="166" t="s">
        <v>133</v>
      </c>
      <c r="L8" s="21"/>
    </row>
    <row r="9" s="2" customFormat="1" ht="16.5" customHeight="1">
      <c r="A9" s="41"/>
      <c r="B9" s="44"/>
      <c r="C9" s="41"/>
      <c r="D9" s="41"/>
      <c r="E9" s="167" t="s">
        <v>134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4"/>
      <c r="C10" s="41"/>
      <c r="D10" s="166" t="s">
        <v>135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4"/>
      <c r="C11" s="41"/>
      <c r="D11" s="41"/>
      <c r="E11" s="168" t="s">
        <v>1712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4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4"/>
      <c r="C13" s="41"/>
      <c r="D13" s="166" t="s">
        <v>18</v>
      </c>
      <c r="E13" s="41"/>
      <c r="F13" s="144" t="s">
        <v>1</v>
      </c>
      <c r="G13" s="41"/>
      <c r="H13" s="41"/>
      <c r="I13" s="166" t="s">
        <v>19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66" t="s">
        <v>20</v>
      </c>
      <c r="E14" s="41"/>
      <c r="F14" s="144" t="s">
        <v>21</v>
      </c>
      <c r="G14" s="41"/>
      <c r="H14" s="41"/>
      <c r="I14" s="166" t="s">
        <v>22</v>
      </c>
      <c r="J14" s="169" t="str">
        <f>'Rekapitulace stavby'!AN8</f>
        <v>5. 6. 2023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4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24</v>
      </c>
      <c r="E16" s="41"/>
      <c r="F16" s="41"/>
      <c r="G16" s="41"/>
      <c r="H16" s="41"/>
      <c r="I16" s="166" t="s">
        <v>25</v>
      </c>
      <c r="J16" s="144" t="s">
        <v>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4"/>
      <c r="C17" s="41"/>
      <c r="D17" s="41"/>
      <c r="E17" s="144" t="s">
        <v>26</v>
      </c>
      <c r="F17" s="41"/>
      <c r="G17" s="41"/>
      <c r="H17" s="41"/>
      <c r="I17" s="166" t="s">
        <v>27</v>
      </c>
      <c r="J17" s="144" t="s">
        <v>1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4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4"/>
      <c r="C19" s="41"/>
      <c r="D19" s="166" t="s">
        <v>28</v>
      </c>
      <c r="E19" s="41"/>
      <c r="F19" s="41"/>
      <c r="G19" s="41"/>
      <c r="H19" s="41"/>
      <c r="I19" s="166" t="s">
        <v>25</v>
      </c>
      <c r="J19" s="34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4"/>
      <c r="C20" s="41"/>
      <c r="D20" s="41"/>
      <c r="E20" s="34" t="str">
        <f>'Rekapitulace stavby'!E14</f>
        <v>Vyplň údaj</v>
      </c>
      <c r="F20" s="144"/>
      <c r="G20" s="144"/>
      <c r="H20" s="144"/>
      <c r="I20" s="166" t="s">
        <v>27</v>
      </c>
      <c r="J20" s="34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4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4"/>
      <c r="C22" s="41"/>
      <c r="D22" s="166" t="s">
        <v>30</v>
      </c>
      <c r="E22" s="41"/>
      <c r="F22" s="41"/>
      <c r="G22" s="41"/>
      <c r="H22" s="41"/>
      <c r="I22" s="166" t="s">
        <v>25</v>
      </c>
      <c r="J22" s="144" t="s">
        <v>1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4"/>
      <c r="C23" s="41"/>
      <c r="D23" s="41"/>
      <c r="E23" s="144" t="s">
        <v>31</v>
      </c>
      <c r="F23" s="41"/>
      <c r="G23" s="41"/>
      <c r="H23" s="41"/>
      <c r="I23" s="166" t="s">
        <v>27</v>
      </c>
      <c r="J23" s="144" t="s">
        <v>1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4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4"/>
      <c r="C25" s="41"/>
      <c r="D25" s="166" t="s">
        <v>33</v>
      </c>
      <c r="E25" s="41"/>
      <c r="F25" s="41"/>
      <c r="G25" s="41"/>
      <c r="H25" s="41"/>
      <c r="I25" s="166" t="s">
        <v>25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4"/>
      <c r="C26" s="41"/>
      <c r="D26" s="41"/>
      <c r="E26" s="144" t="s">
        <v>34</v>
      </c>
      <c r="F26" s="41"/>
      <c r="G26" s="41"/>
      <c r="H26" s="41"/>
      <c r="I26" s="166" t="s">
        <v>27</v>
      </c>
      <c r="J26" s="144" t="s">
        <v>1</v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4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4"/>
      <c r="C28" s="41"/>
      <c r="D28" s="166" t="s">
        <v>35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70"/>
      <c r="B29" s="171"/>
      <c r="C29" s="170"/>
      <c r="D29" s="170"/>
      <c r="E29" s="172" t="s">
        <v>1</v>
      </c>
      <c r="F29" s="172"/>
      <c r="G29" s="172"/>
      <c r="H29" s="172"/>
      <c r="I29" s="170"/>
      <c r="J29" s="170"/>
      <c r="K29" s="170"/>
      <c r="L29" s="173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</row>
    <row r="30" s="2" customFormat="1" ht="6.96" customHeight="1">
      <c r="A30" s="41"/>
      <c r="B30" s="44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4"/>
      <c r="C31" s="41"/>
      <c r="D31" s="174"/>
      <c r="E31" s="174"/>
      <c r="F31" s="174"/>
      <c r="G31" s="174"/>
      <c r="H31" s="174"/>
      <c r="I31" s="174"/>
      <c r="J31" s="174"/>
      <c r="K31" s="174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4"/>
      <c r="C32" s="41"/>
      <c r="D32" s="144" t="s">
        <v>137</v>
      </c>
      <c r="E32" s="41"/>
      <c r="F32" s="41"/>
      <c r="G32" s="41"/>
      <c r="H32" s="41"/>
      <c r="I32" s="41"/>
      <c r="J32" s="175">
        <f>J98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4"/>
      <c r="C33" s="41"/>
      <c r="D33" s="176" t="s">
        <v>126</v>
      </c>
      <c r="E33" s="41"/>
      <c r="F33" s="41"/>
      <c r="G33" s="41"/>
      <c r="H33" s="41"/>
      <c r="I33" s="41"/>
      <c r="J33" s="175">
        <f>J111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4"/>
      <c r="C34" s="41"/>
      <c r="D34" s="177" t="s">
        <v>38</v>
      </c>
      <c r="E34" s="41"/>
      <c r="F34" s="41"/>
      <c r="G34" s="41"/>
      <c r="H34" s="41"/>
      <c r="I34" s="41"/>
      <c r="J34" s="178">
        <f>ROUND(J32 + J33,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4"/>
      <c r="C35" s="41"/>
      <c r="D35" s="174"/>
      <c r="E35" s="174"/>
      <c r="F35" s="174"/>
      <c r="G35" s="174"/>
      <c r="H35" s="174"/>
      <c r="I35" s="174"/>
      <c r="J35" s="174"/>
      <c r="K35" s="174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41"/>
      <c r="F36" s="179" t="s">
        <v>40</v>
      </c>
      <c r="G36" s="41"/>
      <c r="H36" s="41"/>
      <c r="I36" s="179" t="s">
        <v>39</v>
      </c>
      <c r="J36" s="179" t="s">
        <v>41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4"/>
      <c r="C37" s="41"/>
      <c r="D37" s="180" t="s">
        <v>42</v>
      </c>
      <c r="E37" s="166" t="s">
        <v>43</v>
      </c>
      <c r="F37" s="181">
        <f>ROUND((ROUND((SUM(BE111:BE118) + SUM(BE140:BE172)),  2) + SUM(BE174:BE176)), 2)</f>
        <v>0</v>
      </c>
      <c r="G37" s="41"/>
      <c r="H37" s="41"/>
      <c r="I37" s="182">
        <v>0.20999999999999999</v>
      </c>
      <c r="J37" s="181">
        <f>ROUND((ROUND(((SUM(BE111:BE118) + SUM(BE140:BE172))*I37),  2) + (SUM(BE174:BE176)*I37)), 2)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166" t="s">
        <v>44</v>
      </c>
      <c r="F38" s="181">
        <f>ROUND((ROUND((SUM(BF111:BF118) + SUM(BF140:BF172)),  2) + SUM(BF174:BF176)), 2)</f>
        <v>0</v>
      </c>
      <c r="G38" s="41"/>
      <c r="H38" s="41"/>
      <c r="I38" s="182">
        <v>0.14999999999999999</v>
      </c>
      <c r="J38" s="181">
        <f>ROUND((ROUND(((SUM(BF111:BF118) + SUM(BF140:BF172))*I38),  2) + (SUM(BF174:BF176)*I38)), 2)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66" t="s">
        <v>45</v>
      </c>
      <c r="F39" s="181">
        <f>ROUND((ROUND((SUM(BG111:BG118) + SUM(BG140:BG172)),  2) + SUM(BG174:BG176)), 2)</f>
        <v>0</v>
      </c>
      <c r="G39" s="41"/>
      <c r="H39" s="41"/>
      <c r="I39" s="182">
        <v>0.20999999999999999</v>
      </c>
      <c r="J39" s="181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4"/>
      <c r="C40" s="41"/>
      <c r="D40" s="41"/>
      <c r="E40" s="166" t="s">
        <v>46</v>
      </c>
      <c r="F40" s="181">
        <f>ROUND((ROUND((SUM(BH111:BH118) + SUM(BH140:BH172)),  2) + SUM(BH174:BH176)), 2)</f>
        <v>0</v>
      </c>
      <c r="G40" s="41"/>
      <c r="H40" s="41"/>
      <c r="I40" s="182">
        <v>0.14999999999999999</v>
      </c>
      <c r="J40" s="181">
        <f>0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47</v>
      </c>
      <c r="F41" s="181">
        <f>ROUND((ROUND((SUM(BI111:BI118) + SUM(BI140:BI172)),  2) + SUM(BI174:BI176)), 2)</f>
        <v>0</v>
      </c>
      <c r="G41" s="41"/>
      <c r="H41" s="41"/>
      <c r="I41" s="182">
        <v>0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4"/>
      <c r="C43" s="183"/>
      <c r="D43" s="184" t="s">
        <v>48</v>
      </c>
      <c r="E43" s="185"/>
      <c r="F43" s="185"/>
      <c r="G43" s="186" t="s">
        <v>49</v>
      </c>
      <c r="H43" s="187" t="s">
        <v>50</v>
      </c>
      <c r="I43" s="185"/>
      <c r="J43" s="188">
        <f>SUM(J34:J41)</f>
        <v>0</v>
      </c>
      <c r="K43" s="189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51</v>
      </c>
      <c r="E50" s="191"/>
      <c r="F50" s="191"/>
      <c r="G50" s="190" t="s">
        <v>52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53</v>
      </c>
      <c r="E61" s="193"/>
      <c r="F61" s="194" t="s">
        <v>54</v>
      </c>
      <c r="G61" s="192" t="s">
        <v>53</v>
      </c>
      <c r="H61" s="193"/>
      <c r="I61" s="193"/>
      <c r="J61" s="195" t="s">
        <v>54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55</v>
      </c>
      <c r="E65" s="196"/>
      <c r="F65" s="196"/>
      <c r="G65" s="190" t="s">
        <v>56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53</v>
      </c>
      <c r="E76" s="193"/>
      <c r="F76" s="194" t="s">
        <v>54</v>
      </c>
      <c r="G76" s="192" t="s">
        <v>53</v>
      </c>
      <c r="H76" s="193"/>
      <c r="I76" s="193"/>
      <c r="J76" s="195" t="s">
        <v>54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138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ZŠ a MŠ Ostašov - přístavba učebny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133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1"/>
      <c r="B87" s="42"/>
      <c r="C87" s="43"/>
      <c r="D87" s="43"/>
      <c r="E87" s="201" t="s">
        <v>134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3" t="s">
        <v>135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701_05 - VZT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3" t="s">
        <v>20</v>
      </c>
      <c r="D91" s="43"/>
      <c r="E91" s="43"/>
      <c r="F91" s="28" t="str">
        <f>F14</f>
        <v>Ostašov</v>
      </c>
      <c r="G91" s="43"/>
      <c r="H91" s="43"/>
      <c r="I91" s="33" t="s">
        <v>22</v>
      </c>
      <c r="J91" s="82" t="str">
        <f>IF(J14="","",J14)</f>
        <v>5. 6. 2023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3" t="s">
        <v>24</v>
      </c>
      <c r="D93" s="43"/>
      <c r="E93" s="43"/>
      <c r="F93" s="28" t="str">
        <f>E17</f>
        <v>Statutární město Liberec</v>
      </c>
      <c r="G93" s="43"/>
      <c r="H93" s="43"/>
      <c r="I93" s="33" t="s">
        <v>30</v>
      </c>
      <c r="J93" s="37" t="str">
        <f>E23</f>
        <v>Projektový atelier DAVID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40.05" customHeight="1">
      <c r="A94" s="41"/>
      <c r="B94" s="42"/>
      <c r="C94" s="33" t="s">
        <v>28</v>
      </c>
      <c r="D94" s="43"/>
      <c r="E94" s="43"/>
      <c r="F94" s="28" t="str">
        <f>IF(E20="","",E20)</f>
        <v>Vyplň údaj</v>
      </c>
      <c r="G94" s="43"/>
      <c r="H94" s="43"/>
      <c r="I94" s="33" t="s">
        <v>33</v>
      </c>
      <c r="J94" s="37" t="str">
        <f>E26</f>
        <v>Projektový atelier DAVID - Bc. Zuzana Kosáková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202" t="s">
        <v>139</v>
      </c>
      <c r="D96" s="160"/>
      <c r="E96" s="160"/>
      <c r="F96" s="160"/>
      <c r="G96" s="160"/>
      <c r="H96" s="160"/>
      <c r="I96" s="160"/>
      <c r="J96" s="203" t="s">
        <v>140</v>
      </c>
      <c r="K96" s="160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204" t="s">
        <v>141</v>
      </c>
      <c r="D98" s="43"/>
      <c r="E98" s="43"/>
      <c r="F98" s="43"/>
      <c r="G98" s="43"/>
      <c r="H98" s="43"/>
      <c r="I98" s="43"/>
      <c r="J98" s="113">
        <f>J140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8" t="s">
        <v>142</v>
      </c>
    </row>
    <row r="99" s="9" customFormat="1" ht="24.96" customHeight="1">
      <c r="A99" s="9"/>
      <c r="B99" s="205"/>
      <c r="C99" s="206"/>
      <c r="D99" s="207" t="s">
        <v>152</v>
      </c>
      <c r="E99" s="208"/>
      <c r="F99" s="208"/>
      <c r="G99" s="208"/>
      <c r="H99" s="208"/>
      <c r="I99" s="208"/>
      <c r="J99" s="209">
        <f>J141</f>
        <v>0</v>
      </c>
      <c r="K99" s="206"/>
      <c r="L99" s="21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1"/>
      <c r="C100" s="136"/>
      <c r="D100" s="212" t="s">
        <v>155</v>
      </c>
      <c r="E100" s="213"/>
      <c r="F100" s="213"/>
      <c r="G100" s="213"/>
      <c r="H100" s="213"/>
      <c r="I100" s="213"/>
      <c r="J100" s="214">
        <f>J142</f>
        <v>0</v>
      </c>
      <c r="K100" s="136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1"/>
      <c r="C101" s="136"/>
      <c r="D101" s="212" t="s">
        <v>158</v>
      </c>
      <c r="E101" s="213"/>
      <c r="F101" s="213"/>
      <c r="G101" s="213"/>
      <c r="H101" s="213"/>
      <c r="I101" s="213"/>
      <c r="J101" s="214">
        <f>J146</f>
        <v>0</v>
      </c>
      <c r="K101" s="136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1"/>
      <c r="C102" s="136"/>
      <c r="D102" s="212" t="s">
        <v>1713</v>
      </c>
      <c r="E102" s="213"/>
      <c r="F102" s="213"/>
      <c r="G102" s="213"/>
      <c r="H102" s="213"/>
      <c r="I102" s="213"/>
      <c r="J102" s="214">
        <f>J159</f>
        <v>0</v>
      </c>
      <c r="K102" s="136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205"/>
      <c r="C103" s="206"/>
      <c r="D103" s="207" t="s">
        <v>1511</v>
      </c>
      <c r="E103" s="208"/>
      <c r="F103" s="208"/>
      <c r="G103" s="208"/>
      <c r="H103" s="208"/>
      <c r="I103" s="208"/>
      <c r="J103" s="209">
        <f>J164</f>
        <v>0</v>
      </c>
      <c r="K103" s="206"/>
      <c r="L103" s="21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5"/>
      <c r="C104" s="206"/>
      <c r="D104" s="207" t="s">
        <v>1512</v>
      </c>
      <c r="E104" s="208"/>
      <c r="F104" s="208"/>
      <c r="G104" s="208"/>
      <c r="H104" s="208"/>
      <c r="I104" s="208"/>
      <c r="J104" s="209">
        <f>J166</f>
        <v>0</v>
      </c>
      <c r="K104" s="206"/>
      <c r="L104" s="21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11"/>
      <c r="C105" s="136"/>
      <c r="D105" s="212" t="s">
        <v>1513</v>
      </c>
      <c r="E105" s="213"/>
      <c r="F105" s="213"/>
      <c r="G105" s="213"/>
      <c r="H105" s="213"/>
      <c r="I105" s="213"/>
      <c r="J105" s="214">
        <f>J167</f>
        <v>0</v>
      </c>
      <c r="K105" s="136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1"/>
      <c r="C106" s="136"/>
      <c r="D106" s="212" t="s">
        <v>1514</v>
      </c>
      <c r="E106" s="213"/>
      <c r="F106" s="213"/>
      <c r="G106" s="213"/>
      <c r="H106" s="213"/>
      <c r="I106" s="213"/>
      <c r="J106" s="214">
        <f>J169</f>
        <v>0</v>
      </c>
      <c r="K106" s="136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1"/>
      <c r="C107" s="136"/>
      <c r="D107" s="212" t="s">
        <v>1515</v>
      </c>
      <c r="E107" s="213"/>
      <c r="F107" s="213"/>
      <c r="G107" s="213"/>
      <c r="H107" s="213"/>
      <c r="I107" s="213"/>
      <c r="J107" s="214">
        <f>J171</f>
        <v>0</v>
      </c>
      <c r="K107" s="136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1.84" customHeight="1">
      <c r="A108" s="9"/>
      <c r="B108" s="205"/>
      <c r="C108" s="206"/>
      <c r="D108" s="216" t="s">
        <v>168</v>
      </c>
      <c r="E108" s="206"/>
      <c r="F108" s="206"/>
      <c r="G108" s="206"/>
      <c r="H108" s="206"/>
      <c r="I108" s="206"/>
      <c r="J108" s="217">
        <f>J173</f>
        <v>0</v>
      </c>
      <c r="K108" s="206"/>
      <c r="L108" s="210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9.28" customHeight="1">
      <c r="A111" s="41"/>
      <c r="B111" s="42"/>
      <c r="C111" s="204" t="s">
        <v>169</v>
      </c>
      <c r="D111" s="43"/>
      <c r="E111" s="43"/>
      <c r="F111" s="43"/>
      <c r="G111" s="43"/>
      <c r="H111" s="43"/>
      <c r="I111" s="43"/>
      <c r="J111" s="218">
        <f>ROUND(J112 + J113 + J114 + J115 + J116 + J117,2)</f>
        <v>0</v>
      </c>
      <c r="K111" s="43"/>
      <c r="L111" s="66"/>
      <c r="N111" s="219" t="s">
        <v>42</v>
      </c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8" customHeight="1">
      <c r="A112" s="41"/>
      <c r="B112" s="42"/>
      <c r="C112" s="43"/>
      <c r="D112" s="155" t="s">
        <v>170</v>
      </c>
      <c r="E112" s="150"/>
      <c r="F112" s="150"/>
      <c r="G112" s="43"/>
      <c r="H112" s="43"/>
      <c r="I112" s="43"/>
      <c r="J112" s="151">
        <v>0</v>
      </c>
      <c r="K112" s="43"/>
      <c r="L112" s="220"/>
      <c r="M112" s="221"/>
      <c r="N112" s="222" t="s">
        <v>43</v>
      </c>
      <c r="O112" s="221"/>
      <c r="P112" s="221"/>
      <c r="Q112" s="221"/>
      <c r="R112" s="221"/>
      <c r="S112" s="223"/>
      <c r="T112" s="223"/>
      <c r="U112" s="223"/>
      <c r="V112" s="223"/>
      <c r="W112" s="223"/>
      <c r="X112" s="223"/>
      <c r="Y112" s="223"/>
      <c r="Z112" s="223"/>
      <c r="AA112" s="223"/>
      <c r="AB112" s="223"/>
      <c r="AC112" s="223"/>
      <c r="AD112" s="223"/>
      <c r="AE112" s="223"/>
      <c r="AF112" s="221"/>
      <c r="AG112" s="221"/>
      <c r="AH112" s="221"/>
      <c r="AI112" s="221"/>
      <c r="AJ112" s="221"/>
      <c r="AK112" s="221"/>
      <c r="AL112" s="221"/>
      <c r="AM112" s="221"/>
      <c r="AN112" s="221"/>
      <c r="AO112" s="221"/>
      <c r="AP112" s="221"/>
      <c r="AQ112" s="221"/>
      <c r="AR112" s="221"/>
      <c r="AS112" s="221"/>
      <c r="AT112" s="221"/>
      <c r="AU112" s="221"/>
      <c r="AV112" s="221"/>
      <c r="AW112" s="221"/>
      <c r="AX112" s="221"/>
      <c r="AY112" s="224" t="s">
        <v>171</v>
      </c>
      <c r="AZ112" s="221"/>
      <c r="BA112" s="221"/>
      <c r="BB112" s="221"/>
      <c r="BC112" s="221"/>
      <c r="BD112" s="221"/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224" t="s">
        <v>85</v>
      </c>
      <c r="BK112" s="221"/>
      <c r="BL112" s="221"/>
      <c r="BM112" s="221"/>
    </row>
    <row r="113" s="2" customFormat="1" ht="18" customHeight="1">
      <c r="A113" s="41"/>
      <c r="B113" s="42"/>
      <c r="C113" s="43"/>
      <c r="D113" s="155" t="s">
        <v>172</v>
      </c>
      <c r="E113" s="150"/>
      <c r="F113" s="150"/>
      <c r="G113" s="43"/>
      <c r="H113" s="43"/>
      <c r="I113" s="43"/>
      <c r="J113" s="151">
        <v>0</v>
      </c>
      <c r="K113" s="43"/>
      <c r="L113" s="220"/>
      <c r="M113" s="221"/>
      <c r="N113" s="222" t="s">
        <v>43</v>
      </c>
      <c r="O113" s="221"/>
      <c r="P113" s="221"/>
      <c r="Q113" s="221"/>
      <c r="R113" s="221"/>
      <c r="S113" s="223"/>
      <c r="T113" s="223"/>
      <c r="U113" s="223"/>
      <c r="V113" s="223"/>
      <c r="W113" s="223"/>
      <c r="X113" s="223"/>
      <c r="Y113" s="223"/>
      <c r="Z113" s="223"/>
      <c r="AA113" s="223"/>
      <c r="AB113" s="223"/>
      <c r="AC113" s="223"/>
      <c r="AD113" s="223"/>
      <c r="AE113" s="223"/>
      <c r="AF113" s="221"/>
      <c r="AG113" s="221"/>
      <c r="AH113" s="221"/>
      <c r="AI113" s="221"/>
      <c r="AJ113" s="221"/>
      <c r="AK113" s="221"/>
      <c r="AL113" s="221"/>
      <c r="AM113" s="221"/>
      <c r="AN113" s="221"/>
      <c r="AO113" s="221"/>
      <c r="AP113" s="221"/>
      <c r="AQ113" s="221"/>
      <c r="AR113" s="221"/>
      <c r="AS113" s="221"/>
      <c r="AT113" s="221"/>
      <c r="AU113" s="221"/>
      <c r="AV113" s="221"/>
      <c r="AW113" s="221"/>
      <c r="AX113" s="221"/>
      <c r="AY113" s="224" t="s">
        <v>171</v>
      </c>
      <c r="AZ113" s="221"/>
      <c r="BA113" s="221"/>
      <c r="BB113" s="221"/>
      <c r="BC113" s="221"/>
      <c r="BD113" s="221"/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224" t="s">
        <v>85</v>
      </c>
      <c r="BK113" s="221"/>
      <c r="BL113" s="221"/>
      <c r="BM113" s="221"/>
    </row>
    <row r="114" s="2" customFormat="1" ht="18" customHeight="1">
      <c r="A114" s="41"/>
      <c r="B114" s="42"/>
      <c r="C114" s="43"/>
      <c r="D114" s="155" t="s">
        <v>173</v>
      </c>
      <c r="E114" s="150"/>
      <c r="F114" s="150"/>
      <c r="G114" s="43"/>
      <c r="H114" s="43"/>
      <c r="I114" s="43"/>
      <c r="J114" s="151">
        <v>0</v>
      </c>
      <c r="K114" s="43"/>
      <c r="L114" s="220"/>
      <c r="M114" s="221"/>
      <c r="N114" s="222" t="s">
        <v>43</v>
      </c>
      <c r="O114" s="221"/>
      <c r="P114" s="221"/>
      <c r="Q114" s="221"/>
      <c r="R114" s="221"/>
      <c r="S114" s="223"/>
      <c r="T114" s="223"/>
      <c r="U114" s="223"/>
      <c r="V114" s="223"/>
      <c r="W114" s="223"/>
      <c r="X114" s="223"/>
      <c r="Y114" s="223"/>
      <c r="Z114" s="223"/>
      <c r="AA114" s="223"/>
      <c r="AB114" s="223"/>
      <c r="AC114" s="223"/>
      <c r="AD114" s="223"/>
      <c r="AE114" s="223"/>
      <c r="AF114" s="221"/>
      <c r="AG114" s="221"/>
      <c r="AH114" s="221"/>
      <c r="AI114" s="221"/>
      <c r="AJ114" s="221"/>
      <c r="AK114" s="221"/>
      <c r="AL114" s="221"/>
      <c r="AM114" s="221"/>
      <c r="AN114" s="221"/>
      <c r="AO114" s="221"/>
      <c r="AP114" s="221"/>
      <c r="AQ114" s="221"/>
      <c r="AR114" s="221"/>
      <c r="AS114" s="221"/>
      <c r="AT114" s="221"/>
      <c r="AU114" s="221"/>
      <c r="AV114" s="221"/>
      <c r="AW114" s="221"/>
      <c r="AX114" s="221"/>
      <c r="AY114" s="224" t="s">
        <v>171</v>
      </c>
      <c r="AZ114" s="221"/>
      <c r="BA114" s="221"/>
      <c r="BB114" s="221"/>
      <c r="BC114" s="221"/>
      <c r="BD114" s="221"/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224" t="s">
        <v>85</v>
      </c>
      <c r="BK114" s="221"/>
      <c r="BL114" s="221"/>
      <c r="BM114" s="221"/>
    </row>
    <row r="115" s="2" customFormat="1" ht="18" customHeight="1">
      <c r="A115" s="41"/>
      <c r="B115" s="42"/>
      <c r="C115" s="43"/>
      <c r="D115" s="155" t="s">
        <v>174</v>
      </c>
      <c r="E115" s="150"/>
      <c r="F115" s="150"/>
      <c r="G115" s="43"/>
      <c r="H115" s="43"/>
      <c r="I115" s="43"/>
      <c r="J115" s="151">
        <v>0</v>
      </c>
      <c r="K115" s="43"/>
      <c r="L115" s="220"/>
      <c r="M115" s="221"/>
      <c r="N115" s="222" t="s">
        <v>43</v>
      </c>
      <c r="O115" s="221"/>
      <c r="P115" s="221"/>
      <c r="Q115" s="221"/>
      <c r="R115" s="221"/>
      <c r="S115" s="223"/>
      <c r="T115" s="223"/>
      <c r="U115" s="223"/>
      <c r="V115" s="223"/>
      <c r="W115" s="223"/>
      <c r="X115" s="223"/>
      <c r="Y115" s="223"/>
      <c r="Z115" s="223"/>
      <c r="AA115" s="223"/>
      <c r="AB115" s="223"/>
      <c r="AC115" s="223"/>
      <c r="AD115" s="223"/>
      <c r="AE115" s="223"/>
      <c r="AF115" s="221"/>
      <c r="AG115" s="221"/>
      <c r="AH115" s="221"/>
      <c r="AI115" s="221"/>
      <c r="AJ115" s="221"/>
      <c r="AK115" s="221"/>
      <c r="AL115" s="221"/>
      <c r="AM115" s="221"/>
      <c r="AN115" s="221"/>
      <c r="AO115" s="221"/>
      <c r="AP115" s="221"/>
      <c r="AQ115" s="221"/>
      <c r="AR115" s="221"/>
      <c r="AS115" s="221"/>
      <c r="AT115" s="221"/>
      <c r="AU115" s="221"/>
      <c r="AV115" s="221"/>
      <c r="AW115" s="221"/>
      <c r="AX115" s="221"/>
      <c r="AY115" s="224" t="s">
        <v>171</v>
      </c>
      <c r="AZ115" s="221"/>
      <c r="BA115" s="221"/>
      <c r="BB115" s="221"/>
      <c r="BC115" s="221"/>
      <c r="BD115" s="221"/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224" t="s">
        <v>85</v>
      </c>
      <c r="BK115" s="221"/>
      <c r="BL115" s="221"/>
      <c r="BM115" s="221"/>
    </row>
    <row r="116" s="2" customFormat="1" ht="18" customHeight="1">
      <c r="A116" s="41"/>
      <c r="B116" s="42"/>
      <c r="C116" s="43"/>
      <c r="D116" s="155" t="s">
        <v>175</v>
      </c>
      <c r="E116" s="150"/>
      <c r="F116" s="150"/>
      <c r="G116" s="43"/>
      <c r="H116" s="43"/>
      <c r="I116" s="43"/>
      <c r="J116" s="151">
        <v>0</v>
      </c>
      <c r="K116" s="43"/>
      <c r="L116" s="220"/>
      <c r="M116" s="221"/>
      <c r="N116" s="222" t="s">
        <v>43</v>
      </c>
      <c r="O116" s="221"/>
      <c r="P116" s="221"/>
      <c r="Q116" s="221"/>
      <c r="R116" s="221"/>
      <c r="S116" s="223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1"/>
      <c r="AG116" s="221"/>
      <c r="AH116" s="221"/>
      <c r="AI116" s="221"/>
      <c r="AJ116" s="221"/>
      <c r="AK116" s="221"/>
      <c r="AL116" s="221"/>
      <c r="AM116" s="221"/>
      <c r="AN116" s="221"/>
      <c r="AO116" s="221"/>
      <c r="AP116" s="221"/>
      <c r="AQ116" s="221"/>
      <c r="AR116" s="221"/>
      <c r="AS116" s="221"/>
      <c r="AT116" s="221"/>
      <c r="AU116" s="221"/>
      <c r="AV116" s="221"/>
      <c r="AW116" s="221"/>
      <c r="AX116" s="221"/>
      <c r="AY116" s="224" t="s">
        <v>171</v>
      </c>
      <c r="AZ116" s="221"/>
      <c r="BA116" s="221"/>
      <c r="BB116" s="221"/>
      <c r="BC116" s="221"/>
      <c r="BD116" s="221"/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224" t="s">
        <v>85</v>
      </c>
      <c r="BK116" s="221"/>
      <c r="BL116" s="221"/>
      <c r="BM116" s="221"/>
    </row>
    <row r="117" s="2" customFormat="1" ht="18" customHeight="1">
      <c r="A117" s="41"/>
      <c r="B117" s="42"/>
      <c r="C117" s="43"/>
      <c r="D117" s="150" t="s">
        <v>176</v>
      </c>
      <c r="E117" s="43"/>
      <c r="F117" s="43"/>
      <c r="G117" s="43"/>
      <c r="H117" s="43"/>
      <c r="I117" s="43"/>
      <c r="J117" s="151">
        <f>ROUND(J32*T117,2)</f>
        <v>0</v>
      </c>
      <c r="K117" s="43"/>
      <c r="L117" s="220"/>
      <c r="M117" s="221"/>
      <c r="N117" s="222" t="s">
        <v>43</v>
      </c>
      <c r="O117" s="221"/>
      <c r="P117" s="221"/>
      <c r="Q117" s="221"/>
      <c r="R117" s="221"/>
      <c r="S117" s="223"/>
      <c r="T117" s="223"/>
      <c r="U117" s="223"/>
      <c r="V117" s="223"/>
      <c r="W117" s="223"/>
      <c r="X117" s="223"/>
      <c r="Y117" s="223"/>
      <c r="Z117" s="223"/>
      <c r="AA117" s="223"/>
      <c r="AB117" s="223"/>
      <c r="AC117" s="223"/>
      <c r="AD117" s="223"/>
      <c r="AE117" s="223"/>
      <c r="AF117" s="221"/>
      <c r="AG117" s="221"/>
      <c r="AH117" s="221"/>
      <c r="AI117" s="221"/>
      <c r="AJ117" s="221"/>
      <c r="AK117" s="221"/>
      <c r="AL117" s="221"/>
      <c r="AM117" s="221"/>
      <c r="AN117" s="221"/>
      <c r="AO117" s="221"/>
      <c r="AP117" s="221"/>
      <c r="AQ117" s="221"/>
      <c r="AR117" s="221"/>
      <c r="AS117" s="221"/>
      <c r="AT117" s="221"/>
      <c r="AU117" s="221"/>
      <c r="AV117" s="221"/>
      <c r="AW117" s="221"/>
      <c r="AX117" s="221"/>
      <c r="AY117" s="224" t="s">
        <v>177</v>
      </c>
      <c r="AZ117" s="221"/>
      <c r="BA117" s="221"/>
      <c r="BB117" s="221"/>
      <c r="BC117" s="221"/>
      <c r="BD117" s="221"/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224" t="s">
        <v>85</v>
      </c>
      <c r="BK117" s="221"/>
      <c r="BL117" s="221"/>
      <c r="BM117" s="221"/>
    </row>
    <row r="118" s="2" customForma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29.28" customHeight="1">
      <c r="A119" s="41"/>
      <c r="B119" s="42"/>
      <c r="C119" s="159" t="s">
        <v>131</v>
      </c>
      <c r="D119" s="160"/>
      <c r="E119" s="160"/>
      <c r="F119" s="160"/>
      <c r="G119" s="160"/>
      <c r="H119" s="160"/>
      <c r="I119" s="160"/>
      <c r="J119" s="161">
        <f>ROUND(J98+J111,2)</f>
        <v>0</v>
      </c>
      <c r="K119" s="160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4" s="2" customFormat="1" ht="6.96" customHeight="1">
      <c r="A124" s="41"/>
      <c r="B124" s="71"/>
      <c r="C124" s="72"/>
      <c r="D124" s="72"/>
      <c r="E124" s="72"/>
      <c r="F124" s="72"/>
      <c r="G124" s="72"/>
      <c r="H124" s="72"/>
      <c r="I124" s="72"/>
      <c r="J124" s="72"/>
      <c r="K124" s="72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24.96" customHeight="1">
      <c r="A125" s="41"/>
      <c r="B125" s="42"/>
      <c r="C125" s="24" t="s">
        <v>178</v>
      </c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6.96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2" customHeight="1">
      <c r="A127" s="41"/>
      <c r="B127" s="42"/>
      <c r="C127" s="33" t="s">
        <v>16</v>
      </c>
      <c r="D127" s="43"/>
      <c r="E127" s="43"/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6.5" customHeight="1">
      <c r="A128" s="41"/>
      <c r="B128" s="42"/>
      <c r="C128" s="43"/>
      <c r="D128" s="43"/>
      <c r="E128" s="201" t="str">
        <f>E7</f>
        <v>ZŠ a MŠ Ostašov - přístavba učebny</v>
      </c>
      <c r="F128" s="33"/>
      <c r="G128" s="33"/>
      <c r="H128" s="3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1" customFormat="1" ht="12" customHeight="1">
      <c r="B129" s="22"/>
      <c r="C129" s="33" t="s">
        <v>133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="2" customFormat="1" ht="16.5" customHeight="1">
      <c r="A130" s="41"/>
      <c r="B130" s="42"/>
      <c r="C130" s="43"/>
      <c r="D130" s="43"/>
      <c r="E130" s="201" t="s">
        <v>134</v>
      </c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3" t="s">
        <v>135</v>
      </c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6.5" customHeight="1">
      <c r="A132" s="41"/>
      <c r="B132" s="42"/>
      <c r="C132" s="43"/>
      <c r="D132" s="43"/>
      <c r="E132" s="79" t="str">
        <f>E11</f>
        <v>SO 701_05 - VZT</v>
      </c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6.96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2" customHeight="1">
      <c r="A134" s="41"/>
      <c r="B134" s="42"/>
      <c r="C134" s="33" t="s">
        <v>20</v>
      </c>
      <c r="D134" s="43"/>
      <c r="E134" s="43"/>
      <c r="F134" s="28" t="str">
        <f>F14</f>
        <v>Ostašov</v>
      </c>
      <c r="G134" s="43"/>
      <c r="H134" s="43"/>
      <c r="I134" s="33" t="s">
        <v>22</v>
      </c>
      <c r="J134" s="82" t="str">
        <f>IF(J14="","",J14)</f>
        <v>5. 6. 2023</v>
      </c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6.96" customHeight="1">
      <c r="A135" s="41"/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25.65" customHeight="1">
      <c r="A136" s="41"/>
      <c r="B136" s="42"/>
      <c r="C136" s="33" t="s">
        <v>24</v>
      </c>
      <c r="D136" s="43"/>
      <c r="E136" s="43"/>
      <c r="F136" s="28" t="str">
        <f>E17</f>
        <v>Statutární město Liberec</v>
      </c>
      <c r="G136" s="43"/>
      <c r="H136" s="43"/>
      <c r="I136" s="33" t="s">
        <v>30</v>
      </c>
      <c r="J136" s="37" t="str">
        <f>E23</f>
        <v>Projektový atelier DAVID</v>
      </c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40.05" customHeight="1">
      <c r="A137" s="41"/>
      <c r="B137" s="42"/>
      <c r="C137" s="33" t="s">
        <v>28</v>
      </c>
      <c r="D137" s="43"/>
      <c r="E137" s="43"/>
      <c r="F137" s="28" t="str">
        <f>IF(E20="","",E20)</f>
        <v>Vyplň údaj</v>
      </c>
      <c r="G137" s="43"/>
      <c r="H137" s="43"/>
      <c r="I137" s="33" t="s">
        <v>33</v>
      </c>
      <c r="J137" s="37" t="str">
        <f>E26</f>
        <v>Projektový atelier DAVID - Bc. Zuzana Kosáková</v>
      </c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10.32" customHeight="1">
      <c r="A138" s="41"/>
      <c r="B138" s="42"/>
      <c r="C138" s="43"/>
      <c r="D138" s="43"/>
      <c r="E138" s="43"/>
      <c r="F138" s="43"/>
      <c r="G138" s="43"/>
      <c r="H138" s="43"/>
      <c r="I138" s="43"/>
      <c r="J138" s="43"/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11" customFormat="1" ht="29.28" customHeight="1">
      <c r="A139" s="226"/>
      <c r="B139" s="227"/>
      <c r="C139" s="228" t="s">
        <v>179</v>
      </c>
      <c r="D139" s="229" t="s">
        <v>63</v>
      </c>
      <c r="E139" s="229" t="s">
        <v>59</v>
      </c>
      <c r="F139" s="229" t="s">
        <v>60</v>
      </c>
      <c r="G139" s="229" t="s">
        <v>180</v>
      </c>
      <c r="H139" s="229" t="s">
        <v>181</v>
      </c>
      <c r="I139" s="229" t="s">
        <v>182</v>
      </c>
      <c r="J139" s="229" t="s">
        <v>140</v>
      </c>
      <c r="K139" s="230" t="s">
        <v>183</v>
      </c>
      <c r="L139" s="231"/>
      <c r="M139" s="103" t="s">
        <v>1</v>
      </c>
      <c r="N139" s="104" t="s">
        <v>42</v>
      </c>
      <c r="O139" s="104" t="s">
        <v>184</v>
      </c>
      <c r="P139" s="104" t="s">
        <v>185</v>
      </c>
      <c r="Q139" s="104" t="s">
        <v>186</v>
      </c>
      <c r="R139" s="104" t="s">
        <v>187</v>
      </c>
      <c r="S139" s="104" t="s">
        <v>188</v>
      </c>
      <c r="T139" s="105" t="s">
        <v>189</v>
      </c>
      <c r="U139" s="226"/>
      <c r="V139" s="226"/>
      <c r="W139" s="226"/>
      <c r="X139" s="226"/>
      <c r="Y139" s="226"/>
      <c r="Z139" s="226"/>
      <c r="AA139" s="226"/>
      <c r="AB139" s="226"/>
      <c r="AC139" s="226"/>
      <c r="AD139" s="226"/>
      <c r="AE139" s="226"/>
    </row>
    <row r="140" s="2" customFormat="1" ht="22.8" customHeight="1">
      <c r="A140" s="41"/>
      <c r="B140" s="42"/>
      <c r="C140" s="110" t="s">
        <v>190</v>
      </c>
      <c r="D140" s="43"/>
      <c r="E140" s="43"/>
      <c r="F140" s="43"/>
      <c r="G140" s="43"/>
      <c r="H140" s="43"/>
      <c r="I140" s="43"/>
      <c r="J140" s="232">
        <f>BK140</f>
        <v>0</v>
      </c>
      <c r="K140" s="43"/>
      <c r="L140" s="44"/>
      <c r="M140" s="106"/>
      <c r="N140" s="233"/>
      <c r="O140" s="107"/>
      <c r="P140" s="234">
        <f>P141+P164+P166+P173</f>
        <v>0</v>
      </c>
      <c r="Q140" s="107"/>
      <c r="R140" s="234">
        <f>R141+R164+R166+R173</f>
        <v>0</v>
      </c>
      <c r="S140" s="107"/>
      <c r="T140" s="235">
        <f>T141+T164+T166+T173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8" t="s">
        <v>77</v>
      </c>
      <c r="AU140" s="18" t="s">
        <v>142</v>
      </c>
      <c r="BK140" s="236">
        <f>BK141+BK164+BK166+BK173</f>
        <v>0</v>
      </c>
    </row>
    <row r="141" s="12" customFormat="1" ht="25.92" customHeight="1">
      <c r="A141" s="12"/>
      <c r="B141" s="237"/>
      <c r="C141" s="238"/>
      <c r="D141" s="239" t="s">
        <v>77</v>
      </c>
      <c r="E141" s="240" t="s">
        <v>747</v>
      </c>
      <c r="F141" s="240" t="s">
        <v>748</v>
      </c>
      <c r="G141" s="238"/>
      <c r="H141" s="238"/>
      <c r="I141" s="241"/>
      <c r="J141" s="217">
        <f>BK141</f>
        <v>0</v>
      </c>
      <c r="K141" s="238"/>
      <c r="L141" s="242"/>
      <c r="M141" s="243"/>
      <c r="N141" s="244"/>
      <c r="O141" s="244"/>
      <c r="P141" s="245">
        <f>P142+P146+P159</f>
        <v>0</v>
      </c>
      <c r="Q141" s="244"/>
      <c r="R141" s="245">
        <f>R142+R146+R159</f>
        <v>0</v>
      </c>
      <c r="S141" s="244"/>
      <c r="T141" s="246">
        <f>T142+T146+T159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7" t="s">
        <v>87</v>
      </c>
      <c r="AT141" s="248" t="s">
        <v>77</v>
      </c>
      <c r="AU141" s="248" t="s">
        <v>78</v>
      </c>
      <c r="AY141" s="247" t="s">
        <v>193</v>
      </c>
      <c r="BK141" s="249">
        <f>BK142+BK146+BK159</f>
        <v>0</v>
      </c>
    </row>
    <row r="142" s="12" customFormat="1" ht="22.8" customHeight="1">
      <c r="A142" s="12"/>
      <c r="B142" s="237"/>
      <c r="C142" s="238"/>
      <c r="D142" s="239" t="s">
        <v>77</v>
      </c>
      <c r="E142" s="250" t="s">
        <v>902</v>
      </c>
      <c r="F142" s="250" t="s">
        <v>903</v>
      </c>
      <c r="G142" s="238"/>
      <c r="H142" s="238"/>
      <c r="I142" s="241"/>
      <c r="J142" s="251">
        <f>BK142</f>
        <v>0</v>
      </c>
      <c r="K142" s="238"/>
      <c r="L142" s="242"/>
      <c r="M142" s="243"/>
      <c r="N142" s="244"/>
      <c r="O142" s="244"/>
      <c r="P142" s="245">
        <f>SUM(P143:P145)</f>
        <v>0</v>
      </c>
      <c r="Q142" s="244"/>
      <c r="R142" s="245">
        <f>SUM(R143:R145)</f>
        <v>0</v>
      </c>
      <c r="S142" s="244"/>
      <c r="T142" s="246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7" t="s">
        <v>87</v>
      </c>
      <c r="AT142" s="248" t="s">
        <v>77</v>
      </c>
      <c r="AU142" s="248" t="s">
        <v>85</v>
      </c>
      <c r="AY142" s="247" t="s">
        <v>193</v>
      </c>
      <c r="BK142" s="249">
        <f>SUM(BK143:BK145)</f>
        <v>0</v>
      </c>
    </row>
    <row r="143" s="2" customFormat="1" ht="24.15" customHeight="1">
      <c r="A143" s="41"/>
      <c r="B143" s="42"/>
      <c r="C143" s="252" t="s">
        <v>85</v>
      </c>
      <c r="D143" s="252" t="s">
        <v>195</v>
      </c>
      <c r="E143" s="253" t="s">
        <v>1714</v>
      </c>
      <c r="F143" s="254" t="s">
        <v>1715</v>
      </c>
      <c r="G143" s="255" t="s">
        <v>198</v>
      </c>
      <c r="H143" s="256">
        <v>3.6000000000000001</v>
      </c>
      <c r="I143" s="257"/>
      <c r="J143" s="258">
        <f>ROUND(I143*H143,2)</f>
        <v>0</v>
      </c>
      <c r="K143" s="254" t="s">
        <v>1</v>
      </c>
      <c r="L143" s="44"/>
      <c r="M143" s="259" t="s">
        <v>1</v>
      </c>
      <c r="N143" s="260" t="s">
        <v>43</v>
      </c>
      <c r="O143" s="94"/>
      <c r="P143" s="261">
        <f>O143*H143</f>
        <v>0</v>
      </c>
      <c r="Q143" s="261">
        <v>0</v>
      </c>
      <c r="R143" s="261">
        <f>Q143*H143</f>
        <v>0</v>
      </c>
      <c r="S143" s="261">
        <v>0</v>
      </c>
      <c r="T143" s="262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63" t="s">
        <v>284</v>
      </c>
      <c r="AT143" s="263" t="s">
        <v>195</v>
      </c>
      <c r="AU143" s="263" t="s">
        <v>87</v>
      </c>
      <c r="AY143" s="18" t="s">
        <v>193</v>
      </c>
      <c r="BE143" s="154">
        <f>IF(N143="základní",J143,0)</f>
        <v>0</v>
      </c>
      <c r="BF143" s="154">
        <f>IF(N143="snížená",J143,0)</f>
        <v>0</v>
      </c>
      <c r="BG143" s="154">
        <f>IF(N143="zákl. přenesená",J143,0)</f>
        <v>0</v>
      </c>
      <c r="BH143" s="154">
        <f>IF(N143="sníž. přenesená",J143,0)</f>
        <v>0</v>
      </c>
      <c r="BI143" s="154">
        <f>IF(N143="nulová",J143,0)</f>
        <v>0</v>
      </c>
      <c r="BJ143" s="18" t="s">
        <v>85</v>
      </c>
      <c r="BK143" s="154">
        <f>ROUND(I143*H143,2)</f>
        <v>0</v>
      </c>
      <c r="BL143" s="18" t="s">
        <v>284</v>
      </c>
      <c r="BM143" s="263" t="s">
        <v>87</v>
      </c>
    </row>
    <row r="144" s="2" customFormat="1" ht="24.15" customHeight="1">
      <c r="A144" s="41"/>
      <c r="B144" s="42"/>
      <c r="C144" s="308" t="s">
        <v>87</v>
      </c>
      <c r="D144" s="308" t="s">
        <v>354</v>
      </c>
      <c r="E144" s="309" t="s">
        <v>1716</v>
      </c>
      <c r="F144" s="310" t="s">
        <v>1717</v>
      </c>
      <c r="G144" s="311" t="s">
        <v>198</v>
      </c>
      <c r="H144" s="312">
        <v>3.6000000000000001</v>
      </c>
      <c r="I144" s="313"/>
      <c r="J144" s="314">
        <f>ROUND(I144*H144,2)</f>
        <v>0</v>
      </c>
      <c r="K144" s="310" t="s">
        <v>1</v>
      </c>
      <c r="L144" s="315"/>
      <c r="M144" s="316" t="s">
        <v>1</v>
      </c>
      <c r="N144" s="317" t="s">
        <v>43</v>
      </c>
      <c r="O144" s="94"/>
      <c r="P144" s="261">
        <f>O144*H144</f>
        <v>0</v>
      </c>
      <c r="Q144" s="261">
        <v>0</v>
      </c>
      <c r="R144" s="261">
        <f>Q144*H144</f>
        <v>0</v>
      </c>
      <c r="S144" s="261">
        <v>0</v>
      </c>
      <c r="T144" s="262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63" t="s">
        <v>384</v>
      </c>
      <c r="AT144" s="263" t="s">
        <v>354</v>
      </c>
      <c r="AU144" s="263" t="s">
        <v>87</v>
      </c>
      <c r="AY144" s="18" t="s">
        <v>193</v>
      </c>
      <c r="BE144" s="154">
        <f>IF(N144="základní",J144,0)</f>
        <v>0</v>
      </c>
      <c r="BF144" s="154">
        <f>IF(N144="snížená",J144,0)</f>
        <v>0</v>
      </c>
      <c r="BG144" s="154">
        <f>IF(N144="zákl. přenesená",J144,0)</f>
        <v>0</v>
      </c>
      <c r="BH144" s="154">
        <f>IF(N144="sníž. přenesená",J144,0)</f>
        <v>0</v>
      </c>
      <c r="BI144" s="154">
        <f>IF(N144="nulová",J144,0)</f>
        <v>0</v>
      </c>
      <c r="BJ144" s="18" t="s">
        <v>85</v>
      </c>
      <c r="BK144" s="154">
        <f>ROUND(I144*H144,2)</f>
        <v>0</v>
      </c>
      <c r="BL144" s="18" t="s">
        <v>284</v>
      </c>
      <c r="BM144" s="263" t="s">
        <v>200</v>
      </c>
    </row>
    <row r="145" s="2" customFormat="1" ht="44.25" customHeight="1">
      <c r="A145" s="41"/>
      <c r="B145" s="42"/>
      <c r="C145" s="252" t="s">
        <v>209</v>
      </c>
      <c r="D145" s="252" t="s">
        <v>195</v>
      </c>
      <c r="E145" s="253" t="s">
        <v>1670</v>
      </c>
      <c r="F145" s="254" t="s">
        <v>1671</v>
      </c>
      <c r="G145" s="255" t="s">
        <v>1181</v>
      </c>
      <c r="H145" s="318"/>
      <c r="I145" s="257"/>
      <c r="J145" s="258">
        <f>ROUND(I145*H145,2)</f>
        <v>0</v>
      </c>
      <c r="K145" s="254" t="s">
        <v>1</v>
      </c>
      <c r="L145" s="44"/>
      <c r="M145" s="259" t="s">
        <v>1</v>
      </c>
      <c r="N145" s="260" t="s">
        <v>43</v>
      </c>
      <c r="O145" s="94"/>
      <c r="P145" s="261">
        <f>O145*H145</f>
        <v>0</v>
      </c>
      <c r="Q145" s="261">
        <v>0</v>
      </c>
      <c r="R145" s="261">
        <f>Q145*H145</f>
        <v>0</v>
      </c>
      <c r="S145" s="261">
        <v>0</v>
      </c>
      <c r="T145" s="262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3" t="s">
        <v>284</v>
      </c>
      <c r="AT145" s="263" t="s">
        <v>195</v>
      </c>
      <c r="AU145" s="263" t="s">
        <v>87</v>
      </c>
      <c r="AY145" s="18" t="s">
        <v>193</v>
      </c>
      <c r="BE145" s="154">
        <f>IF(N145="základní",J145,0)</f>
        <v>0</v>
      </c>
      <c r="BF145" s="154">
        <f>IF(N145="snížená",J145,0)</f>
        <v>0</v>
      </c>
      <c r="BG145" s="154">
        <f>IF(N145="zákl. přenesená",J145,0)</f>
        <v>0</v>
      </c>
      <c r="BH145" s="154">
        <f>IF(N145="sníž. přenesená",J145,0)</f>
        <v>0</v>
      </c>
      <c r="BI145" s="154">
        <f>IF(N145="nulová",J145,0)</f>
        <v>0</v>
      </c>
      <c r="BJ145" s="18" t="s">
        <v>85</v>
      </c>
      <c r="BK145" s="154">
        <f>ROUND(I145*H145,2)</f>
        <v>0</v>
      </c>
      <c r="BL145" s="18" t="s">
        <v>284</v>
      </c>
      <c r="BM145" s="263" t="s">
        <v>232</v>
      </c>
    </row>
    <row r="146" s="12" customFormat="1" ht="22.8" customHeight="1">
      <c r="A146" s="12"/>
      <c r="B146" s="237"/>
      <c r="C146" s="238"/>
      <c r="D146" s="239" t="s">
        <v>77</v>
      </c>
      <c r="E146" s="250" t="s">
        <v>975</v>
      </c>
      <c r="F146" s="250" t="s">
        <v>976</v>
      </c>
      <c r="G146" s="238"/>
      <c r="H146" s="238"/>
      <c r="I146" s="241"/>
      <c r="J146" s="251">
        <f>BK146</f>
        <v>0</v>
      </c>
      <c r="K146" s="238"/>
      <c r="L146" s="242"/>
      <c r="M146" s="243"/>
      <c r="N146" s="244"/>
      <c r="O146" s="244"/>
      <c r="P146" s="245">
        <f>SUM(P147:P158)</f>
        <v>0</v>
      </c>
      <c r="Q146" s="244"/>
      <c r="R146" s="245">
        <f>SUM(R147:R158)</f>
        <v>0</v>
      </c>
      <c r="S146" s="244"/>
      <c r="T146" s="246">
        <f>SUM(T147:T158)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7" t="s">
        <v>87</v>
      </c>
      <c r="AT146" s="248" t="s">
        <v>77</v>
      </c>
      <c r="AU146" s="248" t="s">
        <v>85</v>
      </c>
      <c r="AY146" s="247" t="s">
        <v>193</v>
      </c>
      <c r="BK146" s="249">
        <f>SUM(BK147:BK158)</f>
        <v>0</v>
      </c>
    </row>
    <row r="147" s="2" customFormat="1" ht="66.75" customHeight="1">
      <c r="A147" s="41"/>
      <c r="B147" s="42"/>
      <c r="C147" s="252" t="s">
        <v>200</v>
      </c>
      <c r="D147" s="252" t="s">
        <v>195</v>
      </c>
      <c r="E147" s="253" t="s">
        <v>1718</v>
      </c>
      <c r="F147" s="254" t="s">
        <v>1719</v>
      </c>
      <c r="G147" s="255" t="s">
        <v>1553</v>
      </c>
      <c r="H147" s="256">
        <v>1</v>
      </c>
      <c r="I147" s="257"/>
      <c r="J147" s="258">
        <f>ROUND(I147*H147,2)</f>
        <v>0</v>
      </c>
      <c r="K147" s="254" t="s">
        <v>1</v>
      </c>
      <c r="L147" s="44"/>
      <c r="M147" s="259" t="s">
        <v>1</v>
      </c>
      <c r="N147" s="260" t="s">
        <v>43</v>
      </c>
      <c r="O147" s="94"/>
      <c r="P147" s="261">
        <f>O147*H147</f>
        <v>0</v>
      </c>
      <c r="Q147" s="261">
        <v>0</v>
      </c>
      <c r="R147" s="261">
        <f>Q147*H147</f>
        <v>0</v>
      </c>
      <c r="S147" s="261">
        <v>0</v>
      </c>
      <c r="T147" s="262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3" t="s">
        <v>284</v>
      </c>
      <c r="AT147" s="263" t="s">
        <v>195</v>
      </c>
      <c r="AU147" s="263" t="s">
        <v>87</v>
      </c>
      <c r="AY147" s="18" t="s">
        <v>193</v>
      </c>
      <c r="BE147" s="154">
        <f>IF(N147="základní",J147,0)</f>
        <v>0</v>
      </c>
      <c r="BF147" s="154">
        <f>IF(N147="snížená",J147,0)</f>
        <v>0</v>
      </c>
      <c r="BG147" s="154">
        <f>IF(N147="zákl. přenesená",J147,0)</f>
        <v>0</v>
      </c>
      <c r="BH147" s="154">
        <f>IF(N147="sníž. přenesená",J147,0)</f>
        <v>0</v>
      </c>
      <c r="BI147" s="154">
        <f>IF(N147="nulová",J147,0)</f>
        <v>0</v>
      </c>
      <c r="BJ147" s="18" t="s">
        <v>85</v>
      </c>
      <c r="BK147" s="154">
        <f>ROUND(I147*H147,2)</f>
        <v>0</v>
      </c>
      <c r="BL147" s="18" t="s">
        <v>284</v>
      </c>
      <c r="BM147" s="263" t="s">
        <v>242</v>
      </c>
    </row>
    <row r="148" s="2" customFormat="1" ht="16.5" customHeight="1">
      <c r="A148" s="41"/>
      <c r="B148" s="42"/>
      <c r="C148" s="252" t="s">
        <v>220</v>
      </c>
      <c r="D148" s="252" t="s">
        <v>195</v>
      </c>
      <c r="E148" s="253" t="s">
        <v>1720</v>
      </c>
      <c r="F148" s="254" t="s">
        <v>1721</v>
      </c>
      <c r="G148" s="255" t="s">
        <v>1553</v>
      </c>
      <c r="H148" s="256">
        <v>1</v>
      </c>
      <c r="I148" s="257"/>
      <c r="J148" s="258">
        <f>ROUND(I148*H148,2)</f>
        <v>0</v>
      </c>
      <c r="K148" s="254" t="s">
        <v>1</v>
      </c>
      <c r="L148" s="44"/>
      <c r="M148" s="259" t="s">
        <v>1</v>
      </c>
      <c r="N148" s="260" t="s">
        <v>43</v>
      </c>
      <c r="O148" s="94"/>
      <c r="P148" s="261">
        <f>O148*H148</f>
        <v>0</v>
      </c>
      <c r="Q148" s="261">
        <v>0</v>
      </c>
      <c r="R148" s="261">
        <f>Q148*H148</f>
        <v>0</v>
      </c>
      <c r="S148" s="261">
        <v>0</v>
      </c>
      <c r="T148" s="262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3" t="s">
        <v>284</v>
      </c>
      <c r="AT148" s="263" t="s">
        <v>195</v>
      </c>
      <c r="AU148" s="263" t="s">
        <v>87</v>
      </c>
      <c r="AY148" s="18" t="s">
        <v>193</v>
      </c>
      <c r="BE148" s="154">
        <f>IF(N148="základní",J148,0)</f>
        <v>0</v>
      </c>
      <c r="BF148" s="154">
        <f>IF(N148="snížená",J148,0)</f>
        <v>0</v>
      </c>
      <c r="BG148" s="154">
        <f>IF(N148="zákl. přenesená",J148,0)</f>
        <v>0</v>
      </c>
      <c r="BH148" s="154">
        <f>IF(N148="sníž. přenesená",J148,0)</f>
        <v>0</v>
      </c>
      <c r="BI148" s="154">
        <f>IF(N148="nulová",J148,0)</f>
        <v>0</v>
      </c>
      <c r="BJ148" s="18" t="s">
        <v>85</v>
      </c>
      <c r="BK148" s="154">
        <f>ROUND(I148*H148,2)</f>
        <v>0</v>
      </c>
      <c r="BL148" s="18" t="s">
        <v>284</v>
      </c>
      <c r="BM148" s="263" t="s">
        <v>253</v>
      </c>
    </row>
    <row r="149" s="2" customFormat="1" ht="37.8" customHeight="1">
      <c r="A149" s="41"/>
      <c r="B149" s="42"/>
      <c r="C149" s="252" t="s">
        <v>232</v>
      </c>
      <c r="D149" s="252" t="s">
        <v>195</v>
      </c>
      <c r="E149" s="253" t="s">
        <v>1722</v>
      </c>
      <c r="F149" s="254" t="s">
        <v>1723</v>
      </c>
      <c r="G149" s="255" t="s">
        <v>465</v>
      </c>
      <c r="H149" s="256">
        <v>1</v>
      </c>
      <c r="I149" s="257"/>
      <c r="J149" s="258">
        <f>ROUND(I149*H149,2)</f>
        <v>0</v>
      </c>
      <c r="K149" s="254" t="s">
        <v>1</v>
      </c>
      <c r="L149" s="44"/>
      <c r="M149" s="259" t="s">
        <v>1</v>
      </c>
      <c r="N149" s="260" t="s">
        <v>43</v>
      </c>
      <c r="O149" s="94"/>
      <c r="P149" s="261">
        <f>O149*H149</f>
        <v>0</v>
      </c>
      <c r="Q149" s="261">
        <v>0</v>
      </c>
      <c r="R149" s="261">
        <f>Q149*H149</f>
        <v>0</v>
      </c>
      <c r="S149" s="261">
        <v>0</v>
      </c>
      <c r="T149" s="262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3" t="s">
        <v>284</v>
      </c>
      <c r="AT149" s="263" t="s">
        <v>195</v>
      </c>
      <c r="AU149" s="263" t="s">
        <v>87</v>
      </c>
      <c r="AY149" s="18" t="s">
        <v>193</v>
      </c>
      <c r="BE149" s="154">
        <f>IF(N149="základní",J149,0)</f>
        <v>0</v>
      </c>
      <c r="BF149" s="154">
        <f>IF(N149="snížená",J149,0)</f>
        <v>0</v>
      </c>
      <c r="BG149" s="154">
        <f>IF(N149="zákl. přenesená",J149,0)</f>
        <v>0</v>
      </c>
      <c r="BH149" s="154">
        <f>IF(N149="sníž. přenesená",J149,0)</f>
        <v>0</v>
      </c>
      <c r="BI149" s="154">
        <f>IF(N149="nulová",J149,0)</f>
        <v>0</v>
      </c>
      <c r="BJ149" s="18" t="s">
        <v>85</v>
      </c>
      <c r="BK149" s="154">
        <f>ROUND(I149*H149,2)</f>
        <v>0</v>
      </c>
      <c r="BL149" s="18" t="s">
        <v>284</v>
      </c>
      <c r="BM149" s="263" t="s">
        <v>262</v>
      </c>
    </row>
    <row r="150" s="2" customFormat="1" ht="24.15" customHeight="1">
      <c r="A150" s="41"/>
      <c r="B150" s="42"/>
      <c r="C150" s="308" t="s">
        <v>237</v>
      </c>
      <c r="D150" s="308" t="s">
        <v>354</v>
      </c>
      <c r="E150" s="309" t="s">
        <v>1724</v>
      </c>
      <c r="F150" s="310" t="s">
        <v>1725</v>
      </c>
      <c r="G150" s="311" t="s">
        <v>465</v>
      </c>
      <c r="H150" s="312">
        <v>1</v>
      </c>
      <c r="I150" s="313"/>
      <c r="J150" s="314">
        <f>ROUND(I150*H150,2)</f>
        <v>0</v>
      </c>
      <c r="K150" s="310" t="s">
        <v>1</v>
      </c>
      <c r="L150" s="315"/>
      <c r="M150" s="316" t="s">
        <v>1</v>
      </c>
      <c r="N150" s="317" t="s">
        <v>43</v>
      </c>
      <c r="O150" s="94"/>
      <c r="P150" s="261">
        <f>O150*H150</f>
        <v>0</v>
      </c>
      <c r="Q150" s="261">
        <v>0</v>
      </c>
      <c r="R150" s="261">
        <f>Q150*H150</f>
        <v>0</v>
      </c>
      <c r="S150" s="261">
        <v>0</v>
      </c>
      <c r="T150" s="262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3" t="s">
        <v>384</v>
      </c>
      <c r="AT150" s="263" t="s">
        <v>354</v>
      </c>
      <c r="AU150" s="263" t="s">
        <v>87</v>
      </c>
      <c r="AY150" s="18" t="s">
        <v>193</v>
      </c>
      <c r="BE150" s="154">
        <f>IF(N150="základní",J150,0)</f>
        <v>0</v>
      </c>
      <c r="BF150" s="154">
        <f>IF(N150="snížená",J150,0)</f>
        <v>0</v>
      </c>
      <c r="BG150" s="154">
        <f>IF(N150="zákl. přenesená",J150,0)</f>
        <v>0</v>
      </c>
      <c r="BH150" s="154">
        <f>IF(N150="sníž. přenesená",J150,0)</f>
        <v>0</v>
      </c>
      <c r="BI150" s="154">
        <f>IF(N150="nulová",J150,0)</f>
        <v>0</v>
      </c>
      <c r="BJ150" s="18" t="s">
        <v>85</v>
      </c>
      <c r="BK150" s="154">
        <f>ROUND(I150*H150,2)</f>
        <v>0</v>
      </c>
      <c r="BL150" s="18" t="s">
        <v>284</v>
      </c>
      <c r="BM150" s="263" t="s">
        <v>275</v>
      </c>
    </row>
    <row r="151" s="2" customFormat="1" ht="24.15" customHeight="1">
      <c r="A151" s="41"/>
      <c r="B151" s="42"/>
      <c r="C151" s="252" t="s">
        <v>242</v>
      </c>
      <c r="D151" s="252" t="s">
        <v>195</v>
      </c>
      <c r="E151" s="253" t="s">
        <v>1726</v>
      </c>
      <c r="F151" s="254" t="s">
        <v>1727</v>
      </c>
      <c r="G151" s="255" t="s">
        <v>465</v>
      </c>
      <c r="H151" s="256">
        <v>1</v>
      </c>
      <c r="I151" s="257"/>
      <c r="J151" s="258">
        <f>ROUND(I151*H151,2)</f>
        <v>0</v>
      </c>
      <c r="K151" s="254" t="s">
        <v>1</v>
      </c>
      <c r="L151" s="44"/>
      <c r="M151" s="259" t="s">
        <v>1</v>
      </c>
      <c r="N151" s="260" t="s">
        <v>43</v>
      </c>
      <c r="O151" s="94"/>
      <c r="P151" s="261">
        <f>O151*H151</f>
        <v>0</v>
      </c>
      <c r="Q151" s="261">
        <v>0</v>
      </c>
      <c r="R151" s="261">
        <f>Q151*H151</f>
        <v>0</v>
      </c>
      <c r="S151" s="261">
        <v>0</v>
      </c>
      <c r="T151" s="262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3" t="s">
        <v>284</v>
      </c>
      <c r="AT151" s="263" t="s">
        <v>195</v>
      </c>
      <c r="AU151" s="263" t="s">
        <v>87</v>
      </c>
      <c r="AY151" s="18" t="s">
        <v>193</v>
      </c>
      <c r="BE151" s="154">
        <f>IF(N151="základní",J151,0)</f>
        <v>0</v>
      </c>
      <c r="BF151" s="154">
        <f>IF(N151="snížená",J151,0)</f>
        <v>0</v>
      </c>
      <c r="BG151" s="154">
        <f>IF(N151="zákl. přenesená",J151,0)</f>
        <v>0</v>
      </c>
      <c r="BH151" s="154">
        <f>IF(N151="sníž. přenesená",J151,0)</f>
        <v>0</v>
      </c>
      <c r="BI151" s="154">
        <f>IF(N151="nulová",J151,0)</f>
        <v>0</v>
      </c>
      <c r="BJ151" s="18" t="s">
        <v>85</v>
      </c>
      <c r="BK151" s="154">
        <f>ROUND(I151*H151,2)</f>
        <v>0</v>
      </c>
      <c r="BL151" s="18" t="s">
        <v>284</v>
      </c>
      <c r="BM151" s="263" t="s">
        <v>284</v>
      </c>
    </row>
    <row r="152" s="2" customFormat="1" ht="24.15" customHeight="1">
      <c r="A152" s="41"/>
      <c r="B152" s="42"/>
      <c r="C152" s="308" t="s">
        <v>247</v>
      </c>
      <c r="D152" s="308" t="s">
        <v>354</v>
      </c>
      <c r="E152" s="309" t="s">
        <v>1728</v>
      </c>
      <c r="F152" s="310" t="s">
        <v>1729</v>
      </c>
      <c r="G152" s="311" t="s">
        <v>465</v>
      </c>
      <c r="H152" s="312">
        <v>1</v>
      </c>
      <c r="I152" s="313"/>
      <c r="J152" s="314">
        <f>ROUND(I152*H152,2)</f>
        <v>0</v>
      </c>
      <c r="K152" s="310" t="s">
        <v>1</v>
      </c>
      <c r="L152" s="315"/>
      <c r="M152" s="316" t="s">
        <v>1</v>
      </c>
      <c r="N152" s="317" t="s">
        <v>43</v>
      </c>
      <c r="O152" s="94"/>
      <c r="P152" s="261">
        <f>O152*H152</f>
        <v>0</v>
      </c>
      <c r="Q152" s="261">
        <v>0</v>
      </c>
      <c r="R152" s="261">
        <f>Q152*H152</f>
        <v>0</v>
      </c>
      <c r="S152" s="261">
        <v>0</v>
      </c>
      <c r="T152" s="262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3" t="s">
        <v>384</v>
      </c>
      <c r="AT152" s="263" t="s">
        <v>354</v>
      </c>
      <c r="AU152" s="263" t="s">
        <v>87</v>
      </c>
      <c r="AY152" s="18" t="s">
        <v>193</v>
      </c>
      <c r="BE152" s="154">
        <f>IF(N152="základní",J152,0)</f>
        <v>0</v>
      </c>
      <c r="BF152" s="154">
        <f>IF(N152="snížená",J152,0)</f>
        <v>0</v>
      </c>
      <c r="BG152" s="154">
        <f>IF(N152="zákl. přenesená",J152,0)</f>
        <v>0</v>
      </c>
      <c r="BH152" s="154">
        <f>IF(N152="sníž. přenesená",J152,0)</f>
        <v>0</v>
      </c>
      <c r="BI152" s="154">
        <f>IF(N152="nulová",J152,0)</f>
        <v>0</v>
      </c>
      <c r="BJ152" s="18" t="s">
        <v>85</v>
      </c>
      <c r="BK152" s="154">
        <f>ROUND(I152*H152,2)</f>
        <v>0</v>
      </c>
      <c r="BL152" s="18" t="s">
        <v>284</v>
      </c>
      <c r="BM152" s="263" t="s">
        <v>293</v>
      </c>
    </row>
    <row r="153" s="2" customFormat="1" ht="37.8" customHeight="1">
      <c r="A153" s="41"/>
      <c r="B153" s="42"/>
      <c r="C153" s="252" t="s">
        <v>253</v>
      </c>
      <c r="D153" s="252" t="s">
        <v>195</v>
      </c>
      <c r="E153" s="253" t="s">
        <v>1730</v>
      </c>
      <c r="F153" s="254" t="s">
        <v>1731</v>
      </c>
      <c r="G153" s="255" t="s">
        <v>217</v>
      </c>
      <c r="H153" s="256">
        <v>3.5</v>
      </c>
      <c r="I153" s="257"/>
      <c r="J153" s="258">
        <f>ROUND(I153*H153,2)</f>
        <v>0</v>
      </c>
      <c r="K153" s="254" t="s">
        <v>1</v>
      </c>
      <c r="L153" s="44"/>
      <c r="M153" s="259" t="s">
        <v>1</v>
      </c>
      <c r="N153" s="260" t="s">
        <v>43</v>
      </c>
      <c r="O153" s="94"/>
      <c r="P153" s="261">
        <f>O153*H153</f>
        <v>0</v>
      </c>
      <c r="Q153" s="261">
        <v>0</v>
      </c>
      <c r="R153" s="261">
        <f>Q153*H153</f>
        <v>0</v>
      </c>
      <c r="S153" s="261">
        <v>0</v>
      </c>
      <c r="T153" s="262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3" t="s">
        <v>284</v>
      </c>
      <c r="AT153" s="263" t="s">
        <v>195</v>
      </c>
      <c r="AU153" s="263" t="s">
        <v>87</v>
      </c>
      <c r="AY153" s="18" t="s">
        <v>193</v>
      </c>
      <c r="BE153" s="154">
        <f>IF(N153="základní",J153,0)</f>
        <v>0</v>
      </c>
      <c r="BF153" s="154">
        <f>IF(N153="snížená",J153,0)</f>
        <v>0</v>
      </c>
      <c r="BG153" s="154">
        <f>IF(N153="zákl. přenesená",J153,0)</f>
        <v>0</v>
      </c>
      <c r="BH153" s="154">
        <f>IF(N153="sníž. přenesená",J153,0)</f>
        <v>0</v>
      </c>
      <c r="BI153" s="154">
        <f>IF(N153="nulová",J153,0)</f>
        <v>0</v>
      </c>
      <c r="BJ153" s="18" t="s">
        <v>85</v>
      </c>
      <c r="BK153" s="154">
        <f>ROUND(I153*H153,2)</f>
        <v>0</v>
      </c>
      <c r="BL153" s="18" t="s">
        <v>284</v>
      </c>
      <c r="BM153" s="263" t="s">
        <v>310</v>
      </c>
    </row>
    <row r="154" s="2" customFormat="1" ht="16.5" customHeight="1">
      <c r="A154" s="41"/>
      <c r="B154" s="42"/>
      <c r="C154" s="308" t="s">
        <v>257</v>
      </c>
      <c r="D154" s="308" t="s">
        <v>354</v>
      </c>
      <c r="E154" s="309" t="s">
        <v>1732</v>
      </c>
      <c r="F154" s="310" t="s">
        <v>1733</v>
      </c>
      <c r="G154" s="311" t="s">
        <v>217</v>
      </c>
      <c r="H154" s="312">
        <v>3.5</v>
      </c>
      <c r="I154" s="313"/>
      <c r="J154" s="314">
        <f>ROUND(I154*H154,2)</f>
        <v>0</v>
      </c>
      <c r="K154" s="310" t="s">
        <v>1</v>
      </c>
      <c r="L154" s="315"/>
      <c r="M154" s="316" t="s">
        <v>1</v>
      </c>
      <c r="N154" s="317" t="s">
        <v>43</v>
      </c>
      <c r="O154" s="94"/>
      <c r="P154" s="261">
        <f>O154*H154</f>
        <v>0</v>
      </c>
      <c r="Q154" s="261">
        <v>0</v>
      </c>
      <c r="R154" s="261">
        <f>Q154*H154</f>
        <v>0</v>
      </c>
      <c r="S154" s="261">
        <v>0</v>
      </c>
      <c r="T154" s="262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3" t="s">
        <v>384</v>
      </c>
      <c r="AT154" s="263" t="s">
        <v>354</v>
      </c>
      <c r="AU154" s="263" t="s">
        <v>87</v>
      </c>
      <c r="AY154" s="18" t="s">
        <v>193</v>
      </c>
      <c r="BE154" s="154">
        <f>IF(N154="základní",J154,0)</f>
        <v>0</v>
      </c>
      <c r="BF154" s="154">
        <f>IF(N154="snížená",J154,0)</f>
        <v>0</v>
      </c>
      <c r="BG154" s="154">
        <f>IF(N154="zákl. přenesená",J154,0)</f>
        <v>0</v>
      </c>
      <c r="BH154" s="154">
        <f>IF(N154="sníž. přenesená",J154,0)</f>
        <v>0</v>
      </c>
      <c r="BI154" s="154">
        <f>IF(N154="nulová",J154,0)</f>
        <v>0</v>
      </c>
      <c r="BJ154" s="18" t="s">
        <v>85</v>
      </c>
      <c r="BK154" s="154">
        <f>ROUND(I154*H154,2)</f>
        <v>0</v>
      </c>
      <c r="BL154" s="18" t="s">
        <v>284</v>
      </c>
      <c r="BM154" s="263" t="s">
        <v>322</v>
      </c>
    </row>
    <row r="155" s="2" customFormat="1" ht="24.15" customHeight="1">
      <c r="A155" s="41"/>
      <c r="B155" s="42"/>
      <c r="C155" s="252" t="s">
        <v>262</v>
      </c>
      <c r="D155" s="252" t="s">
        <v>195</v>
      </c>
      <c r="E155" s="253" t="s">
        <v>1734</v>
      </c>
      <c r="F155" s="254" t="s">
        <v>1735</v>
      </c>
      <c r="G155" s="255" t="s">
        <v>465</v>
      </c>
      <c r="H155" s="256">
        <v>2</v>
      </c>
      <c r="I155" s="257"/>
      <c r="J155" s="258">
        <f>ROUND(I155*H155,2)</f>
        <v>0</v>
      </c>
      <c r="K155" s="254" t="s">
        <v>1</v>
      </c>
      <c r="L155" s="44"/>
      <c r="M155" s="259" t="s">
        <v>1</v>
      </c>
      <c r="N155" s="260" t="s">
        <v>43</v>
      </c>
      <c r="O155" s="94"/>
      <c r="P155" s="261">
        <f>O155*H155</f>
        <v>0</v>
      </c>
      <c r="Q155" s="261">
        <v>0</v>
      </c>
      <c r="R155" s="261">
        <f>Q155*H155</f>
        <v>0</v>
      </c>
      <c r="S155" s="261">
        <v>0</v>
      </c>
      <c r="T155" s="262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3" t="s">
        <v>284</v>
      </c>
      <c r="AT155" s="263" t="s">
        <v>195</v>
      </c>
      <c r="AU155" s="263" t="s">
        <v>87</v>
      </c>
      <c r="AY155" s="18" t="s">
        <v>193</v>
      </c>
      <c r="BE155" s="154">
        <f>IF(N155="základní",J155,0)</f>
        <v>0</v>
      </c>
      <c r="BF155" s="154">
        <f>IF(N155="snížená",J155,0)</f>
        <v>0</v>
      </c>
      <c r="BG155" s="154">
        <f>IF(N155="zákl. přenesená",J155,0)</f>
        <v>0</v>
      </c>
      <c r="BH155" s="154">
        <f>IF(N155="sníž. přenesená",J155,0)</f>
        <v>0</v>
      </c>
      <c r="BI155" s="154">
        <f>IF(N155="nulová",J155,0)</f>
        <v>0</v>
      </c>
      <c r="BJ155" s="18" t="s">
        <v>85</v>
      </c>
      <c r="BK155" s="154">
        <f>ROUND(I155*H155,2)</f>
        <v>0</v>
      </c>
      <c r="BL155" s="18" t="s">
        <v>284</v>
      </c>
      <c r="BM155" s="263" t="s">
        <v>334</v>
      </c>
    </row>
    <row r="156" s="2" customFormat="1" ht="16.5" customHeight="1">
      <c r="A156" s="41"/>
      <c r="B156" s="42"/>
      <c r="C156" s="308" t="s">
        <v>270</v>
      </c>
      <c r="D156" s="308" t="s">
        <v>354</v>
      </c>
      <c r="E156" s="309" t="s">
        <v>1736</v>
      </c>
      <c r="F156" s="310" t="s">
        <v>1737</v>
      </c>
      <c r="G156" s="311" t="s">
        <v>465</v>
      </c>
      <c r="H156" s="312">
        <v>1</v>
      </c>
      <c r="I156" s="313"/>
      <c r="J156" s="314">
        <f>ROUND(I156*H156,2)</f>
        <v>0</v>
      </c>
      <c r="K156" s="310" t="s">
        <v>1</v>
      </c>
      <c r="L156" s="315"/>
      <c r="M156" s="316" t="s">
        <v>1</v>
      </c>
      <c r="N156" s="317" t="s">
        <v>43</v>
      </c>
      <c r="O156" s="94"/>
      <c r="P156" s="261">
        <f>O156*H156</f>
        <v>0</v>
      </c>
      <c r="Q156" s="261">
        <v>0</v>
      </c>
      <c r="R156" s="261">
        <f>Q156*H156</f>
        <v>0</v>
      </c>
      <c r="S156" s="261">
        <v>0</v>
      </c>
      <c r="T156" s="262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3" t="s">
        <v>384</v>
      </c>
      <c r="AT156" s="263" t="s">
        <v>354</v>
      </c>
      <c r="AU156" s="263" t="s">
        <v>87</v>
      </c>
      <c r="AY156" s="18" t="s">
        <v>193</v>
      </c>
      <c r="BE156" s="154">
        <f>IF(N156="základní",J156,0)</f>
        <v>0</v>
      </c>
      <c r="BF156" s="154">
        <f>IF(N156="snížená",J156,0)</f>
        <v>0</v>
      </c>
      <c r="BG156" s="154">
        <f>IF(N156="zákl. přenesená",J156,0)</f>
        <v>0</v>
      </c>
      <c r="BH156" s="154">
        <f>IF(N156="sníž. přenesená",J156,0)</f>
        <v>0</v>
      </c>
      <c r="BI156" s="154">
        <f>IF(N156="nulová",J156,0)</f>
        <v>0</v>
      </c>
      <c r="BJ156" s="18" t="s">
        <v>85</v>
      </c>
      <c r="BK156" s="154">
        <f>ROUND(I156*H156,2)</f>
        <v>0</v>
      </c>
      <c r="BL156" s="18" t="s">
        <v>284</v>
      </c>
      <c r="BM156" s="263" t="s">
        <v>348</v>
      </c>
    </row>
    <row r="157" s="2" customFormat="1" ht="16.5" customHeight="1">
      <c r="A157" s="41"/>
      <c r="B157" s="42"/>
      <c r="C157" s="308" t="s">
        <v>275</v>
      </c>
      <c r="D157" s="308" t="s">
        <v>354</v>
      </c>
      <c r="E157" s="309" t="s">
        <v>1738</v>
      </c>
      <c r="F157" s="310" t="s">
        <v>1739</v>
      </c>
      <c r="G157" s="311" t="s">
        <v>465</v>
      </c>
      <c r="H157" s="312">
        <v>1</v>
      </c>
      <c r="I157" s="313"/>
      <c r="J157" s="314">
        <f>ROUND(I157*H157,2)</f>
        <v>0</v>
      </c>
      <c r="K157" s="310" t="s">
        <v>1</v>
      </c>
      <c r="L157" s="315"/>
      <c r="M157" s="316" t="s">
        <v>1</v>
      </c>
      <c r="N157" s="317" t="s">
        <v>43</v>
      </c>
      <c r="O157" s="94"/>
      <c r="P157" s="261">
        <f>O157*H157</f>
        <v>0</v>
      </c>
      <c r="Q157" s="261">
        <v>0</v>
      </c>
      <c r="R157" s="261">
        <f>Q157*H157</f>
        <v>0</v>
      </c>
      <c r="S157" s="261">
        <v>0</v>
      </c>
      <c r="T157" s="262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3" t="s">
        <v>384</v>
      </c>
      <c r="AT157" s="263" t="s">
        <v>354</v>
      </c>
      <c r="AU157" s="263" t="s">
        <v>87</v>
      </c>
      <c r="AY157" s="18" t="s">
        <v>193</v>
      </c>
      <c r="BE157" s="154">
        <f>IF(N157="základní",J157,0)</f>
        <v>0</v>
      </c>
      <c r="BF157" s="154">
        <f>IF(N157="snížená",J157,0)</f>
        <v>0</v>
      </c>
      <c r="BG157" s="154">
        <f>IF(N157="zákl. přenesená",J157,0)</f>
        <v>0</v>
      </c>
      <c r="BH157" s="154">
        <f>IF(N157="sníž. přenesená",J157,0)</f>
        <v>0</v>
      </c>
      <c r="BI157" s="154">
        <f>IF(N157="nulová",J157,0)</f>
        <v>0</v>
      </c>
      <c r="BJ157" s="18" t="s">
        <v>85</v>
      </c>
      <c r="BK157" s="154">
        <f>ROUND(I157*H157,2)</f>
        <v>0</v>
      </c>
      <c r="BL157" s="18" t="s">
        <v>284</v>
      </c>
      <c r="BM157" s="263" t="s">
        <v>359</v>
      </c>
    </row>
    <row r="158" s="2" customFormat="1" ht="44.25" customHeight="1">
      <c r="A158" s="41"/>
      <c r="B158" s="42"/>
      <c r="C158" s="252" t="s">
        <v>8</v>
      </c>
      <c r="D158" s="252" t="s">
        <v>195</v>
      </c>
      <c r="E158" s="253" t="s">
        <v>1740</v>
      </c>
      <c r="F158" s="254" t="s">
        <v>1741</v>
      </c>
      <c r="G158" s="255" t="s">
        <v>1181</v>
      </c>
      <c r="H158" s="318"/>
      <c r="I158" s="257"/>
      <c r="J158" s="258">
        <f>ROUND(I158*H158,2)</f>
        <v>0</v>
      </c>
      <c r="K158" s="254" t="s">
        <v>1</v>
      </c>
      <c r="L158" s="44"/>
      <c r="M158" s="259" t="s">
        <v>1</v>
      </c>
      <c r="N158" s="260" t="s">
        <v>43</v>
      </c>
      <c r="O158" s="94"/>
      <c r="P158" s="261">
        <f>O158*H158</f>
        <v>0</v>
      </c>
      <c r="Q158" s="261">
        <v>0</v>
      </c>
      <c r="R158" s="261">
        <f>Q158*H158</f>
        <v>0</v>
      </c>
      <c r="S158" s="261">
        <v>0</v>
      </c>
      <c r="T158" s="262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3" t="s">
        <v>284</v>
      </c>
      <c r="AT158" s="263" t="s">
        <v>195</v>
      </c>
      <c r="AU158" s="263" t="s">
        <v>87</v>
      </c>
      <c r="AY158" s="18" t="s">
        <v>193</v>
      </c>
      <c r="BE158" s="154">
        <f>IF(N158="základní",J158,0)</f>
        <v>0</v>
      </c>
      <c r="BF158" s="154">
        <f>IF(N158="snížená",J158,0)</f>
        <v>0</v>
      </c>
      <c r="BG158" s="154">
        <f>IF(N158="zákl. přenesená",J158,0)</f>
        <v>0</v>
      </c>
      <c r="BH158" s="154">
        <f>IF(N158="sníž. přenesená",J158,0)</f>
        <v>0</v>
      </c>
      <c r="BI158" s="154">
        <f>IF(N158="nulová",J158,0)</f>
        <v>0</v>
      </c>
      <c r="BJ158" s="18" t="s">
        <v>85</v>
      </c>
      <c r="BK158" s="154">
        <f>ROUND(I158*H158,2)</f>
        <v>0</v>
      </c>
      <c r="BL158" s="18" t="s">
        <v>284</v>
      </c>
      <c r="BM158" s="263" t="s">
        <v>373</v>
      </c>
    </row>
    <row r="159" s="12" customFormat="1" ht="22.8" customHeight="1">
      <c r="A159" s="12"/>
      <c r="B159" s="237"/>
      <c r="C159" s="238"/>
      <c r="D159" s="239" t="s">
        <v>77</v>
      </c>
      <c r="E159" s="250" t="s">
        <v>1276</v>
      </c>
      <c r="F159" s="250" t="s">
        <v>1742</v>
      </c>
      <c r="G159" s="238"/>
      <c r="H159" s="238"/>
      <c r="I159" s="241"/>
      <c r="J159" s="251">
        <f>BK159</f>
        <v>0</v>
      </c>
      <c r="K159" s="238"/>
      <c r="L159" s="242"/>
      <c r="M159" s="243"/>
      <c r="N159" s="244"/>
      <c r="O159" s="244"/>
      <c r="P159" s="245">
        <f>SUM(P160:P163)</f>
        <v>0</v>
      </c>
      <c r="Q159" s="244"/>
      <c r="R159" s="245">
        <f>SUM(R160:R163)</f>
        <v>0</v>
      </c>
      <c r="S159" s="244"/>
      <c r="T159" s="246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47" t="s">
        <v>87</v>
      </c>
      <c r="AT159" s="248" t="s">
        <v>77</v>
      </c>
      <c r="AU159" s="248" t="s">
        <v>85</v>
      </c>
      <c r="AY159" s="247" t="s">
        <v>193</v>
      </c>
      <c r="BK159" s="249">
        <f>SUM(BK160:BK163)</f>
        <v>0</v>
      </c>
    </row>
    <row r="160" s="2" customFormat="1" ht="37.8" customHeight="1">
      <c r="A160" s="41"/>
      <c r="B160" s="42"/>
      <c r="C160" s="252" t="s">
        <v>284</v>
      </c>
      <c r="D160" s="252" t="s">
        <v>195</v>
      </c>
      <c r="E160" s="253" t="s">
        <v>1743</v>
      </c>
      <c r="F160" s="254" t="s">
        <v>1744</v>
      </c>
      <c r="G160" s="255" t="s">
        <v>198</v>
      </c>
      <c r="H160" s="256">
        <v>3.7999999999999998</v>
      </c>
      <c r="I160" s="257"/>
      <c r="J160" s="258">
        <f>ROUND(I160*H160,2)</f>
        <v>0</v>
      </c>
      <c r="K160" s="254" t="s">
        <v>1</v>
      </c>
      <c r="L160" s="44"/>
      <c r="M160" s="259" t="s">
        <v>1</v>
      </c>
      <c r="N160" s="260" t="s">
        <v>43</v>
      </c>
      <c r="O160" s="94"/>
      <c r="P160" s="261">
        <f>O160*H160</f>
        <v>0</v>
      </c>
      <c r="Q160" s="261">
        <v>0</v>
      </c>
      <c r="R160" s="261">
        <f>Q160*H160</f>
        <v>0</v>
      </c>
      <c r="S160" s="261">
        <v>0</v>
      </c>
      <c r="T160" s="262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3" t="s">
        <v>284</v>
      </c>
      <c r="AT160" s="263" t="s">
        <v>195</v>
      </c>
      <c r="AU160" s="263" t="s">
        <v>87</v>
      </c>
      <c r="AY160" s="18" t="s">
        <v>193</v>
      </c>
      <c r="BE160" s="154">
        <f>IF(N160="základní",J160,0)</f>
        <v>0</v>
      </c>
      <c r="BF160" s="154">
        <f>IF(N160="snížená",J160,0)</f>
        <v>0</v>
      </c>
      <c r="BG160" s="154">
        <f>IF(N160="zákl. přenesená",J160,0)</f>
        <v>0</v>
      </c>
      <c r="BH160" s="154">
        <f>IF(N160="sníž. přenesená",J160,0)</f>
        <v>0</v>
      </c>
      <c r="BI160" s="154">
        <f>IF(N160="nulová",J160,0)</f>
        <v>0</v>
      </c>
      <c r="BJ160" s="18" t="s">
        <v>85</v>
      </c>
      <c r="BK160" s="154">
        <f>ROUND(I160*H160,2)</f>
        <v>0</v>
      </c>
      <c r="BL160" s="18" t="s">
        <v>284</v>
      </c>
      <c r="BM160" s="263" t="s">
        <v>384</v>
      </c>
    </row>
    <row r="161" s="2" customFormat="1" ht="24.15" customHeight="1">
      <c r="A161" s="41"/>
      <c r="B161" s="42"/>
      <c r="C161" s="252" t="s">
        <v>288</v>
      </c>
      <c r="D161" s="252" t="s">
        <v>195</v>
      </c>
      <c r="E161" s="253" t="s">
        <v>1745</v>
      </c>
      <c r="F161" s="254" t="s">
        <v>1746</v>
      </c>
      <c r="G161" s="255" t="s">
        <v>198</v>
      </c>
      <c r="H161" s="256">
        <v>3.7999999999999998</v>
      </c>
      <c r="I161" s="257"/>
      <c r="J161" s="258">
        <f>ROUND(I161*H161,2)</f>
        <v>0</v>
      </c>
      <c r="K161" s="254" t="s">
        <v>1</v>
      </c>
      <c r="L161" s="44"/>
      <c r="M161" s="259" t="s">
        <v>1</v>
      </c>
      <c r="N161" s="260" t="s">
        <v>43</v>
      </c>
      <c r="O161" s="94"/>
      <c r="P161" s="261">
        <f>O161*H161</f>
        <v>0</v>
      </c>
      <c r="Q161" s="261">
        <v>0</v>
      </c>
      <c r="R161" s="261">
        <f>Q161*H161</f>
        <v>0</v>
      </c>
      <c r="S161" s="261">
        <v>0</v>
      </c>
      <c r="T161" s="262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3" t="s">
        <v>284</v>
      </c>
      <c r="AT161" s="263" t="s">
        <v>195</v>
      </c>
      <c r="AU161" s="263" t="s">
        <v>87</v>
      </c>
      <c r="AY161" s="18" t="s">
        <v>193</v>
      </c>
      <c r="BE161" s="154">
        <f>IF(N161="základní",J161,0)</f>
        <v>0</v>
      </c>
      <c r="BF161" s="154">
        <f>IF(N161="snížená",J161,0)</f>
        <v>0</v>
      </c>
      <c r="BG161" s="154">
        <f>IF(N161="zákl. přenesená",J161,0)</f>
        <v>0</v>
      </c>
      <c r="BH161" s="154">
        <f>IF(N161="sníž. přenesená",J161,0)</f>
        <v>0</v>
      </c>
      <c r="BI161" s="154">
        <f>IF(N161="nulová",J161,0)</f>
        <v>0</v>
      </c>
      <c r="BJ161" s="18" t="s">
        <v>85</v>
      </c>
      <c r="BK161" s="154">
        <f>ROUND(I161*H161,2)</f>
        <v>0</v>
      </c>
      <c r="BL161" s="18" t="s">
        <v>284</v>
      </c>
      <c r="BM161" s="263" t="s">
        <v>394</v>
      </c>
    </row>
    <row r="162" s="2" customFormat="1" ht="24.15" customHeight="1">
      <c r="A162" s="41"/>
      <c r="B162" s="42"/>
      <c r="C162" s="252" t="s">
        <v>293</v>
      </c>
      <c r="D162" s="252" t="s">
        <v>195</v>
      </c>
      <c r="E162" s="253" t="s">
        <v>1747</v>
      </c>
      <c r="F162" s="254" t="s">
        <v>1748</v>
      </c>
      <c r="G162" s="255" t="s">
        <v>198</v>
      </c>
      <c r="H162" s="256">
        <v>3.7999999999999998</v>
      </c>
      <c r="I162" s="257"/>
      <c r="J162" s="258">
        <f>ROUND(I162*H162,2)</f>
        <v>0</v>
      </c>
      <c r="K162" s="254" t="s">
        <v>1</v>
      </c>
      <c r="L162" s="44"/>
      <c r="M162" s="259" t="s">
        <v>1</v>
      </c>
      <c r="N162" s="260" t="s">
        <v>43</v>
      </c>
      <c r="O162" s="94"/>
      <c r="P162" s="261">
        <f>O162*H162</f>
        <v>0</v>
      </c>
      <c r="Q162" s="261">
        <v>0</v>
      </c>
      <c r="R162" s="261">
        <f>Q162*H162</f>
        <v>0</v>
      </c>
      <c r="S162" s="261">
        <v>0</v>
      </c>
      <c r="T162" s="262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3" t="s">
        <v>284</v>
      </c>
      <c r="AT162" s="263" t="s">
        <v>195</v>
      </c>
      <c r="AU162" s="263" t="s">
        <v>87</v>
      </c>
      <c r="AY162" s="18" t="s">
        <v>193</v>
      </c>
      <c r="BE162" s="154">
        <f>IF(N162="základní",J162,0)</f>
        <v>0</v>
      </c>
      <c r="BF162" s="154">
        <f>IF(N162="snížená",J162,0)</f>
        <v>0</v>
      </c>
      <c r="BG162" s="154">
        <f>IF(N162="zákl. přenesená",J162,0)</f>
        <v>0</v>
      </c>
      <c r="BH162" s="154">
        <f>IF(N162="sníž. přenesená",J162,0)</f>
        <v>0</v>
      </c>
      <c r="BI162" s="154">
        <f>IF(N162="nulová",J162,0)</f>
        <v>0</v>
      </c>
      <c r="BJ162" s="18" t="s">
        <v>85</v>
      </c>
      <c r="BK162" s="154">
        <f>ROUND(I162*H162,2)</f>
        <v>0</v>
      </c>
      <c r="BL162" s="18" t="s">
        <v>284</v>
      </c>
      <c r="BM162" s="263" t="s">
        <v>404</v>
      </c>
    </row>
    <row r="163" s="2" customFormat="1" ht="24.15" customHeight="1">
      <c r="A163" s="41"/>
      <c r="B163" s="42"/>
      <c r="C163" s="252" t="s">
        <v>301</v>
      </c>
      <c r="D163" s="252" t="s">
        <v>195</v>
      </c>
      <c r="E163" s="253" t="s">
        <v>1749</v>
      </c>
      <c r="F163" s="254" t="s">
        <v>1750</v>
      </c>
      <c r="G163" s="255" t="s">
        <v>198</v>
      </c>
      <c r="H163" s="256">
        <v>3.7999999999999998</v>
      </c>
      <c r="I163" s="257"/>
      <c r="J163" s="258">
        <f>ROUND(I163*H163,2)</f>
        <v>0</v>
      </c>
      <c r="K163" s="254" t="s">
        <v>1</v>
      </c>
      <c r="L163" s="44"/>
      <c r="M163" s="259" t="s">
        <v>1</v>
      </c>
      <c r="N163" s="260" t="s">
        <v>43</v>
      </c>
      <c r="O163" s="94"/>
      <c r="P163" s="261">
        <f>O163*H163</f>
        <v>0</v>
      </c>
      <c r="Q163" s="261">
        <v>0</v>
      </c>
      <c r="R163" s="261">
        <f>Q163*H163</f>
        <v>0</v>
      </c>
      <c r="S163" s="261">
        <v>0</v>
      </c>
      <c r="T163" s="262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3" t="s">
        <v>284</v>
      </c>
      <c r="AT163" s="263" t="s">
        <v>195</v>
      </c>
      <c r="AU163" s="263" t="s">
        <v>87</v>
      </c>
      <c r="AY163" s="18" t="s">
        <v>193</v>
      </c>
      <c r="BE163" s="154">
        <f>IF(N163="základní",J163,0)</f>
        <v>0</v>
      </c>
      <c r="BF163" s="154">
        <f>IF(N163="snížená",J163,0)</f>
        <v>0</v>
      </c>
      <c r="BG163" s="154">
        <f>IF(N163="zákl. přenesená",J163,0)</f>
        <v>0</v>
      </c>
      <c r="BH163" s="154">
        <f>IF(N163="sníž. přenesená",J163,0)</f>
        <v>0</v>
      </c>
      <c r="BI163" s="154">
        <f>IF(N163="nulová",J163,0)</f>
        <v>0</v>
      </c>
      <c r="BJ163" s="18" t="s">
        <v>85</v>
      </c>
      <c r="BK163" s="154">
        <f>ROUND(I163*H163,2)</f>
        <v>0</v>
      </c>
      <c r="BL163" s="18" t="s">
        <v>284</v>
      </c>
      <c r="BM163" s="263" t="s">
        <v>417</v>
      </c>
    </row>
    <row r="164" s="12" customFormat="1" ht="25.92" customHeight="1">
      <c r="A164" s="12"/>
      <c r="B164" s="237"/>
      <c r="C164" s="238"/>
      <c r="D164" s="239" t="s">
        <v>77</v>
      </c>
      <c r="E164" s="240" t="s">
        <v>1640</v>
      </c>
      <c r="F164" s="240" t="s">
        <v>1641</v>
      </c>
      <c r="G164" s="238"/>
      <c r="H164" s="238"/>
      <c r="I164" s="241"/>
      <c r="J164" s="217">
        <f>BK164</f>
        <v>0</v>
      </c>
      <c r="K164" s="238"/>
      <c r="L164" s="242"/>
      <c r="M164" s="243"/>
      <c r="N164" s="244"/>
      <c r="O164" s="244"/>
      <c r="P164" s="245">
        <f>P165</f>
        <v>0</v>
      </c>
      <c r="Q164" s="244"/>
      <c r="R164" s="245">
        <f>R165</f>
        <v>0</v>
      </c>
      <c r="S164" s="244"/>
      <c r="T164" s="246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47" t="s">
        <v>200</v>
      </c>
      <c r="AT164" s="248" t="s">
        <v>77</v>
      </c>
      <c r="AU164" s="248" t="s">
        <v>78</v>
      </c>
      <c r="AY164" s="247" t="s">
        <v>193</v>
      </c>
      <c r="BK164" s="249">
        <f>BK165</f>
        <v>0</v>
      </c>
    </row>
    <row r="165" s="2" customFormat="1" ht="44.25" customHeight="1">
      <c r="A165" s="41"/>
      <c r="B165" s="42"/>
      <c r="C165" s="252" t="s">
        <v>310</v>
      </c>
      <c r="D165" s="252" t="s">
        <v>195</v>
      </c>
      <c r="E165" s="253" t="s">
        <v>1642</v>
      </c>
      <c r="F165" s="254" t="s">
        <v>1643</v>
      </c>
      <c r="G165" s="255" t="s">
        <v>1644</v>
      </c>
      <c r="H165" s="256">
        <v>16</v>
      </c>
      <c r="I165" s="257"/>
      <c r="J165" s="258">
        <f>ROUND(I165*H165,2)</f>
        <v>0</v>
      </c>
      <c r="K165" s="254" t="s">
        <v>1</v>
      </c>
      <c r="L165" s="44"/>
      <c r="M165" s="259" t="s">
        <v>1</v>
      </c>
      <c r="N165" s="260" t="s">
        <v>43</v>
      </c>
      <c r="O165" s="94"/>
      <c r="P165" s="261">
        <f>O165*H165</f>
        <v>0</v>
      </c>
      <c r="Q165" s="261">
        <v>0</v>
      </c>
      <c r="R165" s="261">
        <f>Q165*H165</f>
        <v>0</v>
      </c>
      <c r="S165" s="261">
        <v>0</v>
      </c>
      <c r="T165" s="262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3" t="s">
        <v>1645</v>
      </c>
      <c r="AT165" s="263" t="s">
        <v>195</v>
      </c>
      <c r="AU165" s="263" t="s">
        <v>85</v>
      </c>
      <c r="AY165" s="18" t="s">
        <v>193</v>
      </c>
      <c r="BE165" s="154">
        <f>IF(N165="základní",J165,0)</f>
        <v>0</v>
      </c>
      <c r="BF165" s="154">
        <f>IF(N165="snížená",J165,0)</f>
        <v>0</v>
      </c>
      <c r="BG165" s="154">
        <f>IF(N165="zákl. přenesená",J165,0)</f>
        <v>0</v>
      </c>
      <c r="BH165" s="154">
        <f>IF(N165="sníž. přenesená",J165,0)</f>
        <v>0</v>
      </c>
      <c r="BI165" s="154">
        <f>IF(N165="nulová",J165,0)</f>
        <v>0</v>
      </c>
      <c r="BJ165" s="18" t="s">
        <v>85</v>
      </c>
      <c r="BK165" s="154">
        <f>ROUND(I165*H165,2)</f>
        <v>0</v>
      </c>
      <c r="BL165" s="18" t="s">
        <v>1645</v>
      </c>
      <c r="BM165" s="263" t="s">
        <v>427</v>
      </c>
    </row>
    <row r="166" s="12" customFormat="1" ht="25.92" customHeight="1">
      <c r="A166" s="12"/>
      <c r="B166" s="237"/>
      <c r="C166" s="238"/>
      <c r="D166" s="239" t="s">
        <v>77</v>
      </c>
      <c r="E166" s="240" t="s">
        <v>171</v>
      </c>
      <c r="F166" s="240" t="s">
        <v>1646</v>
      </c>
      <c r="G166" s="238"/>
      <c r="H166" s="238"/>
      <c r="I166" s="241"/>
      <c r="J166" s="217">
        <f>BK166</f>
        <v>0</v>
      </c>
      <c r="K166" s="238"/>
      <c r="L166" s="242"/>
      <c r="M166" s="243"/>
      <c r="N166" s="244"/>
      <c r="O166" s="244"/>
      <c r="P166" s="245">
        <f>P167+P169+P171</f>
        <v>0</v>
      </c>
      <c r="Q166" s="244"/>
      <c r="R166" s="245">
        <f>R167+R169+R171</f>
        <v>0</v>
      </c>
      <c r="S166" s="244"/>
      <c r="T166" s="246">
        <f>T167+T169+T171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47" t="s">
        <v>220</v>
      </c>
      <c r="AT166" s="248" t="s">
        <v>77</v>
      </c>
      <c r="AU166" s="248" t="s">
        <v>78</v>
      </c>
      <c r="AY166" s="247" t="s">
        <v>193</v>
      </c>
      <c r="BK166" s="249">
        <f>BK167+BK169+BK171</f>
        <v>0</v>
      </c>
    </row>
    <row r="167" s="12" customFormat="1" ht="22.8" customHeight="1">
      <c r="A167" s="12"/>
      <c r="B167" s="237"/>
      <c r="C167" s="238"/>
      <c r="D167" s="239" t="s">
        <v>77</v>
      </c>
      <c r="E167" s="250" t="s">
        <v>1647</v>
      </c>
      <c r="F167" s="250" t="s">
        <v>1648</v>
      </c>
      <c r="G167" s="238"/>
      <c r="H167" s="238"/>
      <c r="I167" s="241"/>
      <c r="J167" s="251">
        <f>BK167</f>
        <v>0</v>
      </c>
      <c r="K167" s="238"/>
      <c r="L167" s="242"/>
      <c r="M167" s="243"/>
      <c r="N167" s="244"/>
      <c r="O167" s="244"/>
      <c r="P167" s="245">
        <f>P168</f>
        <v>0</v>
      </c>
      <c r="Q167" s="244"/>
      <c r="R167" s="245">
        <f>R168</f>
        <v>0</v>
      </c>
      <c r="S167" s="244"/>
      <c r="T167" s="246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47" t="s">
        <v>220</v>
      </c>
      <c r="AT167" s="248" t="s">
        <v>77</v>
      </c>
      <c r="AU167" s="248" t="s">
        <v>85</v>
      </c>
      <c r="AY167" s="247" t="s">
        <v>193</v>
      </c>
      <c r="BK167" s="249">
        <f>BK168</f>
        <v>0</v>
      </c>
    </row>
    <row r="168" s="2" customFormat="1" ht="16.5" customHeight="1">
      <c r="A168" s="41"/>
      <c r="B168" s="42"/>
      <c r="C168" s="252" t="s">
        <v>7</v>
      </c>
      <c r="D168" s="252" t="s">
        <v>195</v>
      </c>
      <c r="E168" s="253" t="s">
        <v>1649</v>
      </c>
      <c r="F168" s="254" t="s">
        <v>1650</v>
      </c>
      <c r="G168" s="255" t="s">
        <v>1553</v>
      </c>
      <c r="H168" s="256">
        <v>1</v>
      </c>
      <c r="I168" s="257"/>
      <c r="J168" s="258">
        <f>ROUND(I168*H168,2)</f>
        <v>0</v>
      </c>
      <c r="K168" s="254" t="s">
        <v>1</v>
      </c>
      <c r="L168" s="44"/>
      <c r="M168" s="259" t="s">
        <v>1</v>
      </c>
      <c r="N168" s="260" t="s">
        <v>43</v>
      </c>
      <c r="O168" s="94"/>
      <c r="P168" s="261">
        <f>O168*H168</f>
        <v>0</v>
      </c>
      <c r="Q168" s="261">
        <v>0</v>
      </c>
      <c r="R168" s="261">
        <f>Q168*H168</f>
        <v>0</v>
      </c>
      <c r="S168" s="261">
        <v>0</v>
      </c>
      <c r="T168" s="262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3" t="s">
        <v>200</v>
      </c>
      <c r="AT168" s="263" t="s">
        <v>195</v>
      </c>
      <c r="AU168" s="263" t="s">
        <v>87</v>
      </c>
      <c r="AY168" s="18" t="s">
        <v>193</v>
      </c>
      <c r="BE168" s="154">
        <f>IF(N168="základní",J168,0)</f>
        <v>0</v>
      </c>
      <c r="BF168" s="154">
        <f>IF(N168="snížená",J168,0)</f>
        <v>0</v>
      </c>
      <c r="BG168" s="154">
        <f>IF(N168="zákl. přenesená",J168,0)</f>
        <v>0</v>
      </c>
      <c r="BH168" s="154">
        <f>IF(N168="sníž. přenesená",J168,0)</f>
        <v>0</v>
      </c>
      <c r="BI168" s="154">
        <f>IF(N168="nulová",J168,0)</f>
        <v>0</v>
      </c>
      <c r="BJ168" s="18" t="s">
        <v>85</v>
      </c>
      <c r="BK168" s="154">
        <f>ROUND(I168*H168,2)</f>
        <v>0</v>
      </c>
      <c r="BL168" s="18" t="s">
        <v>200</v>
      </c>
      <c r="BM168" s="263" t="s">
        <v>438</v>
      </c>
    </row>
    <row r="169" s="12" customFormat="1" ht="22.8" customHeight="1">
      <c r="A169" s="12"/>
      <c r="B169" s="237"/>
      <c r="C169" s="238"/>
      <c r="D169" s="239" t="s">
        <v>77</v>
      </c>
      <c r="E169" s="250" t="s">
        <v>1651</v>
      </c>
      <c r="F169" s="250" t="s">
        <v>1652</v>
      </c>
      <c r="G169" s="238"/>
      <c r="H169" s="238"/>
      <c r="I169" s="241"/>
      <c r="J169" s="251">
        <f>BK169</f>
        <v>0</v>
      </c>
      <c r="K169" s="238"/>
      <c r="L169" s="242"/>
      <c r="M169" s="243"/>
      <c r="N169" s="244"/>
      <c r="O169" s="244"/>
      <c r="P169" s="245">
        <f>P170</f>
        <v>0</v>
      </c>
      <c r="Q169" s="244"/>
      <c r="R169" s="245">
        <f>R170</f>
        <v>0</v>
      </c>
      <c r="S169" s="244"/>
      <c r="T169" s="246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47" t="s">
        <v>220</v>
      </c>
      <c r="AT169" s="248" t="s">
        <v>77</v>
      </c>
      <c r="AU169" s="248" t="s">
        <v>85</v>
      </c>
      <c r="AY169" s="247" t="s">
        <v>193</v>
      </c>
      <c r="BK169" s="249">
        <f>BK170</f>
        <v>0</v>
      </c>
    </row>
    <row r="170" s="2" customFormat="1" ht="37.8" customHeight="1">
      <c r="A170" s="41"/>
      <c r="B170" s="42"/>
      <c r="C170" s="252" t="s">
        <v>322</v>
      </c>
      <c r="D170" s="252" t="s">
        <v>195</v>
      </c>
      <c r="E170" s="253" t="s">
        <v>1653</v>
      </c>
      <c r="F170" s="254" t="s">
        <v>1751</v>
      </c>
      <c r="G170" s="255" t="s">
        <v>1553</v>
      </c>
      <c r="H170" s="256">
        <v>1</v>
      </c>
      <c r="I170" s="257"/>
      <c r="J170" s="258">
        <f>ROUND(I170*H170,2)</f>
        <v>0</v>
      </c>
      <c r="K170" s="254" t="s">
        <v>1</v>
      </c>
      <c r="L170" s="44"/>
      <c r="M170" s="259" t="s">
        <v>1</v>
      </c>
      <c r="N170" s="260" t="s">
        <v>43</v>
      </c>
      <c r="O170" s="94"/>
      <c r="P170" s="261">
        <f>O170*H170</f>
        <v>0</v>
      </c>
      <c r="Q170" s="261">
        <v>0</v>
      </c>
      <c r="R170" s="261">
        <f>Q170*H170</f>
        <v>0</v>
      </c>
      <c r="S170" s="261">
        <v>0</v>
      </c>
      <c r="T170" s="262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3" t="s">
        <v>200</v>
      </c>
      <c r="AT170" s="263" t="s">
        <v>195</v>
      </c>
      <c r="AU170" s="263" t="s">
        <v>87</v>
      </c>
      <c r="AY170" s="18" t="s">
        <v>193</v>
      </c>
      <c r="BE170" s="154">
        <f>IF(N170="základní",J170,0)</f>
        <v>0</v>
      </c>
      <c r="BF170" s="154">
        <f>IF(N170="snížená",J170,0)</f>
        <v>0</v>
      </c>
      <c r="BG170" s="154">
        <f>IF(N170="zákl. přenesená",J170,0)</f>
        <v>0</v>
      </c>
      <c r="BH170" s="154">
        <f>IF(N170="sníž. přenesená",J170,0)</f>
        <v>0</v>
      </c>
      <c r="BI170" s="154">
        <f>IF(N170="nulová",J170,0)</f>
        <v>0</v>
      </c>
      <c r="BJ170" s="18" t="s">
        <v>85</v>
      </c>
      <c r="BK170" s="154">
        <f>ROUND(I170*H170,2)</f>
        <v>0</v>
      </c>
      <c r="BL170" s="18" t="s">
        <v>200</v>
      </c>
      <c r="BM170" s="263" t="s">
        <v>451</v>
      </c>
    </row>
    <row r="171" s="12" customFormat="1" ht="22.8" customHeight="1">
      <c r="A171" s="12"/>
      <c r="B171" s="237"/>
      <c r="C171" s="238"/>
      <c r="D171" s="239" t="s">
        <v>77</v>
      </c>
      <c r="E171" s="250" t="s">
        <v>1655</v>
      </c>
      <c r="F171" s="250" t="s">
        <v>126</v>
      </c>
      <c r="G171" s="238"/>
      <c r="H171" s="238"/>
      <c r="I171" s="241"/>
      <c r="J171" s="251">
        <f>BK171</f>
        <v>0</v>
      </c>
      <c r="K171" s="238"/>
      <c r="L171" s="242"/>
      <c r="M171" s="243"/>
      <c r="N171" s="244"/>
      <c r="O171" s="244"/>
      <c r="P171" s="245">
        <f>P172</f>
        <v>0</v>
      </c>
      <c r="Q171" s="244"/>
      <c r="R171" s="245">
        <f>R172</f>
        <v>0</v>
      </c>
      <c r="S171" s="244"/>
      <c r="T171" s="246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47" t="s">
        <v>220</v>
      </c>
      <c r="AT171" s="248" t="s">
        <v>77</v>
      </c>
      <c r="AU171" s="248" t="s">
        <v>85</v>
      </c>
      <c r="AY171" s="247" t="s">
        <v>193</v>
      </c>
      <c r="BK171" s="249">
        <f>BK172</f>
        <v>0</v>
      </c>
    </row>
    <row r="172" s="2" customFormat="1" ht="16.5" customHeight="1">
      <c r="A172" s="41"/>
      <c r="B172" s="42"/>
      <c r="C172" s="252" t="s">
        <v>327</v>
      </c>
      <c r="D172" s="252" t="s">
        <v>195</v>
      </c>
      <c r="E172" s="253" t="s">
        <v>1656</v>
      </c>
      <c r="F172" s="254" t="s">
        <v>1657</v>
      </c>
      <c r="G172" s="255" t="s">
        <v>1553</v>
      </c>
      <c r="H172" s="256">
        <v>1</v>
      </c>
      <c r="I172" s="257"/>
      <c r="J172" s="258">
        <f>ROUND(I172*H172,2)</f>
        <v>0</v>
      </c>
      <c r="K172" s="254" t="s">
        <v>1</v>
      </c>
      <c r="L172" s="44"/>
      <c r="M172" s="259" t="s">
        <v>1</v>
      </c>
      <c r="N172" s="260" t="s">
        <v>43</v>
      </c>
      <c r="O172" s="94"/>
      <c r="P172" s="261">
        <f>O172*H172</f>
        <v>0</v>
      </c>
      <c r="Q172" s="261">
        <v>0</v>
      </c>
      <c r="R172" s="261">
        <f>Q172*H172</f>
        <v>0</v>
      </c>
      <c r="S172" s="261">
        <v>0</v>
      </c>
      <c r="T172" s="262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3" t="s">
        <v>200</v>
      </c>
      <c r="AT172" s="263" t="s">
        <v>195</v>
      </c>
      <c r="AU172" s="263" t="s">
        <v>87</v>
      </c>
      <c r="AY172" s="18" t="s">
        <v>193</v>
      </c>
      <c r="BE172" s="154">
        <f>IF(N172="základní",J172,0)</f>
        <v>0</v>
      </c>
      <c r="BF172" s="154">
        <f>IF(N172="snížená",J172,0)</f>
        <v>0</v>
      </c>
      <c r="BG172" s="154">
        <f>IF(N172="zákl. přenesená",J172,0)</f>
        <v>0</v>
      </c>
      <c r="BH172" s="154">
        <f>IF(N172="sníž. přenesená",J172,0)</f>
        <v>0</v>
      </c>
      <c r="BI172" s="154">
        <f>IF(N172="nulová",J172,0)</f>
        <v>0</v>
      </c>
      <c r="BJ172" s="18" t="s">
        <v>85</v>
      </c>
      <c r="BK172" s="154">
        <f>ROUND(I172*H172,2)</f>
        <v>0</v>
      </c>
      <c r="BL172" s="18" t="s">
        <v>200</v>
      </c>
      <c r="BM172" s="263" t="s">
        <v>462</v>
      </c>
    </row>
    <row r="173" s="2" customFormat="1" ht="49.92" customHeight="1">
      <c r="A173" s="41"/>
      <c r="B173" s="42"/>
      <c r="C173" s="43"/>
      <c r="D173" s="43"/>
      <c r="E173" s="240" t="s">
        <v>1328</v>
      </c>
      <c r="F173" s="240" t="s">
        <v>1329</v>
      </c>
      <c r="G173" s="43"/>
      <c r="H173" s="43"/>
      <c r="I173" s="43"/>
      <c r="J173" s="217">
        <f>BK173</f>
        <v>0</v>
      </c>
      <c r="K173" s="43"/>
      <c r="L173" s="44"/>
      <c r="M173" s="319"/>
      <c r="N173" s="320"/>
      <c r="O173" s="94"/>
      <c r="P173" s="94"/>
      <c r="Q173" s="94"/>
      <c r="R173" s="94"/>
      <c r="S173" s="94"/>
      <c r="T173" s="95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8" t="s">
        <v>77</v>
      </c>
      <c r="AU173" s="18" t="s">
        <v>78</v>
      </c>
      <c r="AY173" s="18" t="s">
        <v>1330</v>
      </c>
      <c r="BK173" s="154">
        <f>SUM(BK174:BK176)</f>
        <v>0</v>
      </c>
    </row>
    <row r="174" s="2" customFormat="1" ht="16.32" customHeight="1">
      <c r="A174" s="41"/>
      <c r="B174" s="42"/>
      <c r="C174" s="321" t="s">
        <v>1</v>
      </c>
      <c r="D174" s="321" t="s">
        <v>195</v>
      </c>
      <c r="E174" s="322" t="s">
        <v>1</v>
      </c>
      <c r="F174" s="323" t="s">
        <v>1</v>
      </c>
      <c r="G174" s="324" t="s">
        <v>1</v>
      </c>
      <c r="H174" s="325"/>
      <c r="I174" s="326"/>
      <c r="J174" s="327">
        <f>BK174</f>
        <v>0</v>
      </c>
      <c r="K174" s="328"/>
      <c r="L174" s="44"/>
      <c r="M174" s="329" t="s">
        <v>1</v>
      </c>
      <c r="N174" s="330" t="s">
        <v>43</v>
      </c>
      <c r="O174" s="94"/>
      <c r="P174" s="94"/>
      <c r="Q174" s="94"/>
      <c r="R174" s="94"/>
      <c r="S174" s="94"/>
      <c r="T174" s="95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8" t="s">
        <v>1330</v>
      </c>
      <c r="AU174" s="18" t="s">
        <v>85</v>
      </c>
      <c r="AY174" s="18" t="s">
        <v>1330</v>
      </c>
      <c r="BE174" s="154">
        <f>IF(N174="základní",J174,0)</f>
        <v>0</v>
      </c>
      <c r="BF174" s="154">
        <f>IF(N174="snížená",J174,0)</f>
        <v>0</v>
      </c>
      <c r="BG174" s="154">
        <f>IF(N174="zákl. přenesená",J174,0)</f>
        <v>0</v>
      </c>
      <c r="BH174" s="154">
        <f>IF(N174="sníž. přenesená",J174,0)</f>
        <v>0</v>
      </c>
      <c r="BI174" s="154">
        <f>IF(N174="nulová",J174,0)</f>
        <v>0</v>
      </c>
      <c r="BJ174" s="18" t="s">
        <v>85</v>
      </c>
      <c r="BK174" s="154">
        <f>I174*H174</f>
        <v>0</v>
      </c>
    </row>
    <row r="175" s="2" customFormat="1" ht="16.32" customHeight="1">
      <c r="A175" s="41"/>
      <c r="B175" s="42"/>
      <c r="C175" s="321" t="s">
        <v>1</v>
      </c>
      <c r="D175" s="321" t="s">
        <v>195</v>
      </c>
      <c r="E175" s="322" t="s">
        <v>1</v>
      </c>
      <c r="F175" s="323" t="s">
        <v>1</v>
      </c>
      <c r="G175" s="324" t="s">
        <v>1</v>
      </c>
      <c r="H175" s="325"/>
      <c r="I175" s="326"/>
      <c r="J175" s="327">
        <f>BK175</f>
        <v>0</v>
      </c>
      <c r="K175" s="328"/>
      <c r="L175" s="44"/>
      <c r="M175" s="329" t="s">
        <v>1</v>
      </c>
      <c r="N175" s="330" t="s">
        <v>43</v>
      </c>
      <c r="O175" s="94"/>
      <c r="P175" s="94"/>
      <c r="Q175" s="94"/>
      <c r="R175" s="94"/>
      <c r="S175" s="94"/>
      <c r="T175" s="95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18" t="s">
        <v>1330</v>
      </c>
      <c r="AU175" s="18" t="s">
        <v>85</v>
      </c>
      <c r="AY175" s="18" t="s">
        <v>1330</v>
      </c>
      <c r="BE175" s="154">
        <f>IF(N175="základní",J175,0)</f>
        <v>0</v>
      </c>
      <c r="BF175" s="154">
        <f>IF(N175="snížená",J175,0)</f>
        <v>0</v>
      </c>
      <c r="BG175" s="154">
        <f>IF(N175="zákl. přenesená",J175,0)</f>
        <v>0</v>
      </c>
      <c r="BH175" s="154">
        <f>IF(N175="sníž. přenesená",J175,0)</f>
        <v>0</v>
      </c>
      <c r="BI175" s="154">
        <f>IF(N175="nulová",J175,0)</f>
        <v>0</v>
      </c>
      <c r="BJ175" s="18" t="s">
        <v>85</v>
      </c>
      <c r="BK175" s="154">
        <f>I175*H175</f>
        <v>0</v>
      </c>
    </row>
    <row r="176" s="2" customFormat="1" ht="16.32" customHeight="1">
      <c r="A176" s="41"/>
      <c r="B176" s="42"/>
      <c r="C176" s="321" t="s">
        <v>1</v>
      </c>
      <c r="D176" s="321" t="s">
        <v>195</v>
      </c>
      <c r="E176" s="322" t="s">
        <v>1</v>
      </c>
      <c r="F176" s="323" t="s">
        <v>1</v>
      </c>
      <c r="G176" s="324" t="s">
        <v>1</v>
      </c>
      <c r="H176" s="325"/>
      <c r="I176" s="326"/>
      <c r="J176" s="327">
        <f>BK176</f>
        <v>0</v>
      </c>
      <c r="K176" s="328"/>
      <c r="L176" s="44"/>
      <c r="M176" s="329" t="s">
        <v>1</v>
      </c>
      <c r="N176" s="330" t="s">
        <v>43</v>
      </c>
      <c r="O176" s="331"/>
      <c r="P176" s="331"/>
      <c r="Q176" s="331"/>
      <c r="R176" s="331"/>
      <c r="S176" s="331"/>
      <c r="T176" s="332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8" t="s">
        <v>1330</v>
      </c>
      <c r="AU176" s="18" t="s">
        <v>85</v>
      </c>
      <c r="AY176" s="18" t="s">
        <v>1330</v>
      </c>
      <c r="BE176" s="154">
        <f>IF(N176="základní",J176,0)</f>
        <v>0</v>
      </c>
      <c r="BF176" s="154">
        <f>IF(N176="snížená",J176,0)</f>
        <v>0</v>
      </c>
      <c r="BG176" s="154">
        <f>IF(N176="zákl. přenesená",J176,0)</f>
        <v>0</v>
      </c>
      <c r="BH176" s="154">
        <f>IF(N176="sníž. přenesená",J176,0)</f>
        <v>0</v>
      </c>
      <c r="BI176" s="154">
        <f>IF(N176="nulová",J176,0)</f>
        <v>0</v>
      </c>
      <c r="BJ176" s="18" t="s">
        <v>85</v>
      </c>
      <c r="BK176" s="154">
        <f>I176*H176</f>
        <v>0</v>
      </c>
    </row>
    <row r="177" s="2" customFormat="1" ht="6.96" customHeight="1">
      <c r="A177" s="41"/>
      <c r="B177" s="69"/>
      <c r="C177" s="70"/>
      <c r="D177" s="70"/>
      <c r="E177" s="70"/>
      <c r="F177" s="70"/>
      <c r="G177" s="70"/>
      <c r="H177" s="70"/>
      <c r="I177" s="70"/>
      <c r="J177" s="70"/>
      <c r="K177" s="70"/>
      <c r="L177" s="44"/>
      <c r="M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</row>
  </sheetData>
  <sheetProtection sheet="1" autoFilter="0" formatColumns="0" formatRows="0" objects="1" scenarios="1" spinCount="100000" saltValue="3SEkZ+mBGSyUuMylhXi/muI/GCA7bR3eqkUUVXlUlaoQFC8yWW2nz+6QpoV5u9XFQ2HJ2GsdWSVVnkPFl41JzA==" hashValue="alfn1lTK5ecvtjPd8Qgi0+uFZVhxO7ZldwV9t8P5pbLsQidjYHmpPNSheDQ4oT3iOAy/Vp2X+UrSxmFnFyVYsg==" algorithmName="SHA-512" password="CC35"/>
  <autoFilter ref="C139:K176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2:F112"/>
    <mergeCell ref="D113:F113"/>
    <mergeCell ref="D114:F114"/>
    <mergeCell ref="D115:F115"/>
    <mergeCell ref="D116:F116"/>
    <mergeCell ref="E128:H128"/>
    <mergeCell ref="E130:H130"/>
    <mergeCell ref="E132:H132"/>
    <mergeCell ref="L2:V2"/>
  </mergeCells>
  <dataValidations count="2">
    <dataValidation type="list" allowBlank="1" showInputMessage="1" showErrorMessage="1" error="Povoleny jsou hodnoty K, M." sqref="D174:D177">
      <formula1>"K, M"</formula1>
    </dataValidation>
    <dataValidation type="list" allowBlank="1" showInputMessage="1" showErrorMessage="1" error="Povoleny jsou hodnoty základní, snížená, zákl. přenesená, sníž. přenesená, nulová." sqref="N174:N177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87</v>
      </c>
    </row>
    <row r="4" s="1" customFormat="1" ht="24.96" customHeight="1">
      <c r="B4" s="21"/>
      <c r="D4" s="164" t="s">
        <v>132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ZŠ a MŠ Ostašov - přístavba učebny</v>
      </c>
      <c r="F7" s="166"/>
      <c r="G7" s="166"/>
      <c r="H7" s="166"/>
      <c r="L7" s="21"/>
    </row>
    <row r="8" s="1" customFormat="1" ht="12" customHeight="1">
      <c r="B8" s="21"/>
      <c r="D8" s="166" t="s">
        <v>133</v>
      </c>
      <c r="L8" s="21"/>
    </row>
    <row r="9" s="2" customFormat="1" ht="16.5" customHeight="1">
      <c r="A9" s="41"/>
      <c r="B9" s="44"/>
      <c r="C9" s="41"/>
      <c r="D9" s="41"/>
      <c r="E9" s="167" t="s">
        <v>134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4"/>
      <c r="C10" s="41"/>
      <c r="D10" s="166" t="s">
        <v>135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4"/>
      <c r="C11" s="41"/>
      <c r="D11" s="41"/>
      <c r="E11" s="168" t="s">
        <v>1752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4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4"/>
      <c r="C13" s="41"/>
      <c r="D13" s="166" t="s">
        <v>18</v>
      </c>
      <c r="E13" s="41"/>
      <c r="F13" s="144" t="s">
        <v>1</v>
      </c>
      <c r="G13" s="41"/>
      <c r="H13" s="41"/>
      <c r="I13" s="166" t="s">
        <v>19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66" t="s">
        <v>20</v>
      </c>
      <c r="E14" s="41"/>
      <c r="F14" s="144" t="s">
        <v>21</v>
      </c>
      <c r="G14" s="41"/>
      <c r="H14" s="41"/>
      <c r="I14" s="166" t="s">
        <v>22</v>
      </c>
      <c r="J14" s="169" t="str">
        <f>'Rekapitulace stavby'!AN8</f>
        <v>5. 6. 2023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4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24</v>
      </c>
      <c r="E16" s="41"/>
      <c r="F16" s="41"/>
      <c r="G16" s="41"/>
      <c r="H16" s="41"/>
      <c r="I16" s="166" t="s">
        <v>25</v>
      </c>
      <c r="J16" s="144" t="s">
        <v>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4"/>
      <c r="C17" s="41"/>
      <c r="D17" s="41"/>
      <c r="E17" s="144" t="s">
        <v>26</v>
      </c>
      <c r="F17" s="41"/>
      <c r="G17" s="41"/>
      <c r="H17" s="41"/>
      <c r="I17" s="166" t="s">
        <v>27</v>
      </c>
      <c r="J17" s="144" t="s">
        <v>1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4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4"/>
      <c r="C19" s="41"/>
      <c r="D19" s="166" t="s">
        <v>28</v>
      </c>
      <c r="E19" s="41"/>
      <c r="F19" s="41"/>
      <c r="G19" s="41"/>
      <c r="H19" s="41"/>
      <c r="I19" s="166" t="s">
        <v>25</v>
      </c>
      <c r="J19" s="34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4"/>
      <c r="C20" s="41"/>
      <c r="D20" s="41"/>
      <c r="E20" s="34" t="str">
        <f>'Rekapitulace stavby'!E14</f>
        <v>Vyplň údaj</v>
      </c>
      <c r="F20" s="144"/>
      <c r="G20" s="144"/>
      <c r="H20" s="144"/>
      <c r="I20" s="166" t="s">
        <v>27</v>
      </c>
      <c r="J20" s="34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4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4"/>
      <c r="C22" s="41"/>
      <c r="D22" s="166" t="s">
        <v>30</v>
      </c>
      <c r="E22" s="41"/>
      <c r="F22" s="41"/>
      <c r="G22" s="41"/>
      <c r="H22" s="41"/>
      <c r="I22" s="166" t="s">
        <v>25</v>
      </c>
      <c r="J22" s="144" t="s">
        <v>1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4"/>
      <c r="C23" s="41"/>
      <c r="D23" s="41"/>
      <c r="E23" s="144" t="s">
        <v>31</v>
      </c>
      <c r="F23" s="41"/>
      <c r="G23" s="41"/>
      <c r="H23" s="41"/>
      <c r="I23" s="166" t="s">
        <v>27</v>
      </c>
      <c r="J23" s="144" t="s">
        <v>1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4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4"/>
      <c r="C25" s="41"/>
      <c r="D25" s="166" t="s">
        <v>33</v>
      </c>
      <c r="E25" s="41"/>
      <c r="F25" s="41"/>
      <c r="G25" s="41"/>
      <c r="H25" s="41"/>
      <c r="I25" s="166" t="s">
        <v>25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4"/>
      <c r="C26" s="41"/>
      <c r="D26" s="41"/>
      <c r="E26" s="144" t="s">
        <v>34</v>
      </c>
      <c r="F26" s="41"/>
      <c r="G26" s="41"/>
      <c r="H26" s="41"/>
      <c r="I26" s="166" t="s">
        <v>27</v>
      </c>
      <c r="J26" s="144" t="s">
        <v>1</v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4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4"/>
      <c r="C28" s="41"/>
      <c r="D28" s="166" t="s">
        <v>35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70"/>
      <c r="B29" s="171"/>
      <c r="C29" s="170"/>
      <c r="D29" s="170"/>
      <c r="E29" s="172" t="s">
        <v>1</v>
      </c>
      <c r="F29" s="172"/>
      <c r="G29" s="172"/>
      <c r="H29" s="172"/>
      <c r="I29" s="170"/>
      <c r="J29" s="170"/>
      <c r="K29" s="170"/>
      <c r="L29" s="173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</row>
    <row r="30" s="2" customFormat="1" ht="6.96" customHeight="1">
      <c r="A30" s="41"/>
      <c r="B30" s="44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4"/>
      <c r="C31" s="41"/>
      <c r="D31" s="174"/>
      <c r="E31" s="174"/>
      <c r="F31" s="174"/>
      <c r="G31" s="174"/>
      <c r="H31" s="174"/>
      <c r="I31" s="174"/>
      <c r="J31" s="174"/>
      <c r="K31" s="174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4"/>
      <c r="C32" s="41"/>
      <c r="D32" s="144" t="s">
        <v>137</v>
      </c>
      <c r="E32" s="41"/>
      <c r="F32" s="41"/>
      <c r="G32" s="41"/>
      <c r="H32" s="41"/>
      <c r="I32" s="41"/>
      <c r="J32" s="175">
        <f>J98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4"/>
      <c r="C33" s="41"/>
      <c r="D33" s="176" t="s">
        <v>126</v>
      </c>
      <c r="E33" s="41"/>
      <c r="F33" s="41"/>
      <c r="G33" s="41"/>
      <c r="H33" s="41"/>
      <c r="I33" s="41"/>
      <c r="J33" s="175">
        <f>J104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4"/>
      <c r="C34" s="41"/>
      <c r="D34" s="177" t="s">
        <v>38</v>
      </c>
      <c r="E34" s="41"/>
      <c r="F34" s="41"/>
      <c r="G34" s="41"/>
      <c r="H34" s="41"/>
      <c r="I34" s="41"/>
      <c r="J34" s="178">
        <f>ROUND(J32 + J33,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4"/>
      <c r="C35" s="41"/>
      <c r="D35" s="174"/>
      <c r="E35" s="174"/>
      <c r="F35" s="174"/>
      <c r="G35" s="174"/>
      <c r="H35" s="174"/>
      <c r="I35" s="174"/>
      <c r="J35" s="174"/>
      <c r="K35" s="174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41"/>
      <c r="F36" s="179" t="s">
        <v>40</v>
      </c>
      <c r="G36" s="41"/>
      <c r="H36" s="41"/>
      <c r="I36" s="179" t="s">
        <v>39</v>
      </c>
      <c r="J36" s="179" t="s">
        <v>41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4"/>
      <c r="C37" s="41"/>
      <c r="D37" s="180" t="s">
        <v>42</v>
      </c>
      <c r="E37" s="166" t="s">
        <v>43</v>
      </c>
      <c r="F37" s="181">
        <f>ROUND((ROUND((SUM(BE104:BE111) + SUM(BE133:BE144)),  2) + SUM(BE146:BE148)), 2)</f>
        <v>0</v>
      </c>
      <c r="G37" s="41"/>
      <c r="H37" s="41"/>
      <c r="I37" s="182">
        <v>0.20999999999999999</v>
      </c>
      <c r="J37" s="181">
        <f>ROUND((ROUND(((SUM(BE104:BE111) + SUM(BE133:BE144))*I37),  2) + (SUM(BE146:BE148)*I37)), 2)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166" t="s">
        <v>44</v>
      </c>
      <c r="F38" s="181">
        <f>ROUND((ROUND((SUM(BF104:BF111) + SUM(BF133:BF144)),  2) + SUM(BF146:BF148)), 2)</f>
        <v>0</v>
      </c>
      <c r="G38" s="41"/>
      <c r="H38" s="41"/>
      <c r="I38" s="182">
        <v>0.14999999999999999</v>
      </c>
      <c r="J38" s="181">
        <f>ROUND((ROUND(((SUM(BF104:BF111) + SUM(BF133:BF144))*I38),  2) + (SUM(BF146:BF148)*I38)), 2)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66" t="s">
        <v>45</v>
      </c>
      <c r="F39" s="181">
        <f>ROUND((ROUND((SUM(BG104:BG111) + SUM(BG133:BG144)),  2) + SUM(BG146:BG148)), 2)</f>
        <v>0</v>
      </c>
      <c r="G39" s="41"/>
      <c r="H39" s="41"/>
      <c r="I39" s="182">
        <v>0.20999999999999999</v>
      </c>
      <c r="J39" s="181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4"/>
      <c r="C40" s="41"/>
      <c r="D40" s="41"/>
      <c r="E40" s="166" t="s">
        <v>46</v>
      </c>
      <c r="F40" s="181">
        <f>ROUND((ROUND((SUM(BH104:BH111) + SUM(BH133:BH144)),  2) + SUM(BH146:BH148)), 2)</f>
        <v>0</v>
      </c>
      <c r="G40" s="41"/>
      <c r="H40" s="41"/>
      <c r="I40" s="182">
        <v>0.14999999999999999</v>
      </c>
      <c r="J40" s="181">
        <f>0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47</v>
      </c>
      <c r="F41" s="181">
        <f>ROUND((ROUND((SUM(BI104:BI111) + SUM(BI133:BI144)),  2) + SUM(BI146:BI148)), 2)</f>
        <v>0</v>
      </c>
      <c r="G41" s="41"/>
      <c r="H41" s="41"/>
      <c r="I41" s="182">
        <v>0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4"/>
      <c r="C43" s="183"/>
      <c r="D43" s="184" t="s">
        <v>48</v>
      </c>
      <c r="E43" s="185"/>
      <c r="F43" s="185"/>
      <c r="G43" s="186" t="s">
        <v>49</v>
      </c>
      <c r="H43" s="187" t="s">
        <v>50</v>
      </c>
      <c r="I43" s="185"/>
      <c r="J43" s="188">
        <f>SUM(J34:J41)</f>
        <v>0</v>
      </c>
      <c r="K43" s="189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51</v>
      </c>
      <c r="E50" s="191"/>
      <c r="F50" s="191"/>
      <c r="G50" s="190" t="s">
        <v>52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53</v>
      </c>
      <c r="E61" s="193"/>
      <c r="F61" s="194" t="s">
        <v>54</v>
      </c>
      <c r="G61" s="192" t="s">
        <v>53</v>
      </c>
      <c r="H61" s="193"/>
      <c r="I61" s="193"/>
      <c r="J61" s="195" t="s">
        <v>54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55</v>
      </c>
      <c r="E65" s="196"/>
      <c r="F65" s="196"/>
      <c r="G65" s="190" t="s">
        <v>56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53</v>
      </c>
      <c r="E76" s="193"/>
      <c r="F76" s="194" t="s">
        <v>54</v>
      </c>
      <c r="G76" s="192" t="s">
        <v>53</v>
      </c>
      <c r="H76" s="193"/>
      <c r="I76" s="193"/>
      <c r="J76" s="195" t="s">
        <v>54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138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ZŠ a MŠ Ostašov - přístavba učebny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133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1"/>
      <c r="B87" s="42"/>
      <c r="C87" s="43"/>
      <c r="D87" s="43"/>
      <c r="E87" s="201" t="s">
        <v>134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3" t="s">
        <v>135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701_06 - Svítidla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3" t="s">
        <v>20</v>
      </c>
      <c r="D91" s="43"/>
      <c r="E91" s="43"/>
      <c r="F91" s="28" t="str">
        <f>F14</f>
        <v>Ostašov</v>
      </c>
      <c r="G91" s="43"/>
      <c r="H91" s="43"/>
      <c r="I91" s="33" t="s">
        <v>22</v>
      </c>
      <c r="J91" s="82" t="str">
        <f>IF(J14="","",J14)</f>
        <v>5. 6. 2023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3" t="s">
        <v>24</v>
      </c>
      <c r="D93" s="43"/>
      <c r="E93" s="43"/>
      <c r="F93" s="28" t="str">
        <f>E17</f>
        <v>Statutární město Liberec</v>
      </c>
      <c r="G93" s="43"/>
      <c r="H93" s="43"/>
      <c r="I93" s="33" t="s">
        <v>30</v>
      </c>
      <c r="J93" s="37" t="str">
        <f>E23</f>
        <v>Projektový atelier DAVID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40.05" customHeight="1">
      <c r="A94" s="41"/>
      <c r="B94" s="42"/>
      <c r="C94" s="33" t="s">
        <v>28</v>
      </c>
      <c r="D94" s="43"/>
      <c r="E94" s="43"/>
      <c r="F94" s="28" t="str">
        <f>IF(E20="","",E20)</f>
        <v>Vyplň údaj</v>
      </c>
      <c r="G94" s="43"/>
      <c r="H94" s="43"/>
      <c r="I94" s="33" t="s">
        <v>33</v>
      </c>
      <c r="J94" s="37" t="str">
        <f>E26</f>
        <v>Projektový atelier DAVID - Bc. Zuzana Kosáková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202" t="s">
        <v>139</v>
      </c>
      <c r="D96" s="160"/>
      <c r="E96" s="160"/>
      <c r="F96" s="160"/>
      <c r="G96" s="160"/>
      <c r="H96" s="160"/>
      <c r="I96" s="160"/>
      <c r="J96" s="203" t="s">
        <v>140</v>
      </c>
      <c r="K96" s="160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204" t="s">
        <v>141</v>
      </c>
      <c r="D98" s="43"/>
      <c r="E98" s="43"/>
      <c r="F98" s="43"/>
      <c r="G98" s="43"/>
      <c r="H98" s="43"/>
      <c r="I98" s="43"/>
      <c r="J98" s="113">
        <f>J133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8" t="s">
        <v>142</v>
      </c>
    </row>
    <row r="99" s="9" customFormat="1" ht="24.96" customHeight="1">
      <c r="A99" s="9"/>
      <c r="B99" s="205"/>
      <c r="C99" s="206"/>
      <c r="D99" s="207" t="s">
        <v>1332</v>
      </c>
      <c r="E99" s="208"/>
      <c r="F99" s="208"/>
      <c r="G99" s="208"/>
      <c r="H99" s="208"/>
      <c r="I99" s="208"/>
      <c r="J99" s="209">
        <f>J134</f>
        <v>0</v>
      </c>
      <c r="K99" s="206"/>
      <c r="L99" s="21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1"/>
      <c r="C100" s="136"/>
      <c r="D100" s="212" t="s">
        <v>1753</v>
      </c>
      <c r="E100" s="213"/>
      <c r="F100" s="213"/>
      <c r="G100" s="213"/>
      <c r="H100" s="213"/>
      <c r="I100" s="213"/>
      <c r="J100" s="214">
        <f>J135</f>
        <v>0</v>
      </c>
      <c r="K100" s="136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1.84" customHeight="1">
      <c r="A101" s="9"/>
      <c r="B101" s="205"/>
      <c r="C101" s="206"/>
      <c r="D101" s="216" t="s">
        <v>168</v>
      </c>
      <c r="E101" s="206"/>
      <c r="F101" s="206"/>
      <c r="G101" s="206"/>
      <c r="H101" s="206"/>
      <c r="I101" s="206"/>
      <c r="J101" s="217">
        <f>J145</f>
        <v>0</v>
      </c>
      <c r="K101" s="206"/>
      <c r="L101" s="21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66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29.28" customHeight="1">
      <c r="A104" s="41"/>
      <c r="B104" s="42"/>
      <c r="C104" s="204" t="s">
        <v>169</v>
      </c>
      <c r="D104" s="43"/>
      <c r="E104" s="43"/>
      <c r="F104" s="43"/>
      <c r="G104" s="43"/>
      <c r="H104" s="43"/>
      <c r="I104" s="43"/>
      <c r="J104" s="218">
        <f>ROUND(J105 + J106 + J107 + J108 + J109 + J110,2)</f>
        <v>0</v>
      </c>
      <c r="K104" s="43"/>
      <c r="L104" s="66"/>
      <c r="N104" s="219" t="s">
        <v>42</v>
      </c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8" customHeight="1">
      <c r="A105" s="41"/>
      <c r="B105" s="42"/>
      <c r="C105" s="43"/>
      <c r="D105" s="155" t="s">
        <v>170</v>
      </c>
      <c r="E105" s="150"/>
      <c r="F105" s="150"/>
      <c r="G105" s="43"/>
      <c r="H105" s="43"/>
      <c r="I105" s="43"/>
      <c r="J105" s="151">
        <v>0</v>
      </c>
      <c r="K105" s="43"/>
      <c r="L105" s="220"/>
      <c r="M105" s="221"/>
      <c r="N105" s="222" t="s">
        <v>43</v>
      </c>
      <c r="O105" s="221"/>
      <c r="P105" s="221"/>
      <c r="Q105" s="221"/>
      <c r="R105" s="221"/>
      <c r="S105" s="223"/>
      <c r="T105" s="223"/>
      <c r="U105" s="223"/>
      <c r="V105" s="223"/>
      <c r="W105" s="223"/>
      <c r="X105" s="223"/>
      <c r="Y105" s="223"/>
      <c r="Z105" s="223"/>
      <c r="AA105" s="223"/>
      <c r="AB105" s="223"/>
      <c r="AC105" s="223"/>
      <c r="AD105" s="223"/>
      <c r="AE105" s="223"/>
      <c r="AF105" s="221"/>
      <c r="AG105" s="221"/>
      <c r="AH105" s="221"/>
      <c r="AI105" s="221"/>
      <c r="AJ105" s="221"/>
      <c r="AK105" s="221"/>
      <c r="AL105" s="221"/>
      <c r="AM105" s="221"/>
      <c r="AN105" s="221"/>
      <c r="AO105" s="221"/>
      <c r="AP105" s="221"/>
      <c r="AQ105" s="221"/>
      <c r="AR105" s="221"/>
      <c r="AS105" s="221"/>
      <c r="AT105" s="221"/>
      <c r="AU105" s="221"/>
      <c r="AV105" s="221"/>
      <c r="AW105" s="221"/>
      <c r="AX105" s="221"/>
      <c r="AY105" s="224" t="s">
        <v>171</v>
      </c>
      <c r="AZ105" s="221"/>
      <c r="BA105" s="221"/>
      <c r="BB105" s="221"/>
      <c r="BC105" s="221"/>
      <c r="BD105" s="221"/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224" t="s">
        <v>85</v>
      </c>
      <c r="BK105" s="221"/>
      <c r="BL105" s="221"/>
      <c r="BM105" s="221"/>
    </row>
    <row r="106" s="2" customFormat="1" ht="18" customHeight="1">
      <c r="A106" s="41"/>
      <c r="B106" s="42"/>
      <c r="C106" s="43"/>
      <c r="D106" s="155" t="s">
        <v>172</v>
      </c>
      <c r="E106" s="150"/>
      <c r="F106" s="150"/>
      <c r="G106" s="43"/>
      <c r="H106" s="43"/>
      <c r="I106" s="43"/>
      <c r="J106" s="151">
        <v>0</v>
      </c>
      <c r="K106" s="43"/>
      <c r="L106" s="220"/>
      <c r="M106" s="221"/>
      <c r="N106" s="222" t="s">
        <v>43</v>
      </c>
      <c r="O106" s="221"/>
      <c r="P106" s="221"/>
      <c r="Q106" s="221"/>
      <c r="R106" s="221"/>
      <c r="S106" s="223"/>
      <c r="T106" s="223"/>
      <c r="U106" s="223"/>
      <c r="V106" s="223"/>
      <c r="W106" s="223"/>
      <c r="X106" s="223"/>
      <c r="Y106" s="223"/>
      <c r="Z106" s="223"/>
      <c r="AA106" s="223"/>
      <c r="AB106" s="223"/>
      <c r="AC106" s="223"/>
      <c r="AD106" s="223"/>
      <c r="AE106" s="223"/>
      <c r="AF106" s="221"/>
      <c r="AG106" s="221"/>
      <c r="AH106" s="221"/>
      <c r="AI106" s="221"/>
      <c r="AJ106" s="221"/>
      <c r="AK106" s="221"/>
      <c r="AL106" s="221"/>
      <c r="AM106" s="221"/>
      <c r="AN106" s="221"/>
      <c r="AO106" s="221"/>
      <c r="AP106" s="221"/>
      <c r="AQ106" s="221"/>
      <c r="AR106" s="221"/>
      <c r="AS106" s="221"/>
      <c r="AT106" s="221"/>
      <c r="AU106" s="221"/>
      <c r="AV106" s="221"/>
      <c r="AW106" s="221"/>
      <c r="AX106" s="221"/>
      <c r="AY106" s="224" t="s">
        <v>171</v>
      </c>
      <c r="AZ106" s="221"/>
      <c r="BA106" s="221"/>
      <c r="BB106" s="221"/>
      <c r="BC106" s="221"/>
      <c r="BD106" s="221"/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224" t="s">
        <v>85</v>
      </c>
      <c r="BK106" s="221"/>
      <c r="BL106" s="221"/>
      <c r="BM106" s="221"/>
    </row>
    <row r="107" s="2" customFormat="1" ht="18" customHeight="1">
      <c r="A107" s="41"/>
      <c r="B107" s="42"/>
      <c r="C107" s="43"/>
      <c r="D107" s="155" t="s">
        <v>173</v>
      </c>
      <c r="E107" s="150"/>
      <c r="F107" s="150"/>
      <c r="G107" s="43"/>
      <c r="H107" s="43"/>
      <c r="I107" s="43"/>
      <c r="J107" s="151">
        <v>0</v>
      </c>
      <c r="K107" s="43"/>
      <c r="L107" s="220"/>
      <c r="M107" s="221"/>
      <c r="N107" s="222" t="s">
        <v>43</v>
      </c>
      <c r="O107" s="221"/>
      <c r="P107" s="221"/>
      <c r="Q107" s="221"/>
      <c r="R107" s="221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21"/>
      <c r="AG107" s="221"/>
      <c r="AH107" s="221"/>
      <c r="AI107" s="221"/>
      <c r="AJ107" s="221"/>
      <c r="AK107" s="221"/>
      <c r="AL107" s="221"/>
      <c r="AM107" s="221"/>
      <c r="AN107" s="221"/>
      <c r="AO107" s="221"/>
      <c r="AP107" s="221"/>
      <c r="AQ107" s="221"/>
      <c r="AR107" s="221"/>
      <c r="AS107" s="221"/>
      <c r="AT107" s="221"/>
      <c r="AU107" s="221"/>
      <c r="AV107" s="221"/>
      <c r="AW107" s="221"/>
      <c r="AX107" s="221"/>
      <c r="AY107" s="224" t="s">
        <v>171</v>
      </c>
      <c r="AZ107" s="221"/>
      <c r="BA107" s="221"/>
      <c r="BB107" s="221"/>
      <c r="BC107" s="221"/>
      <c r="BD107" s="221"/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224" t="s">
        <v>85</v>
      </c>
      <c r="BK107" s="221"/>
      <c r="BL107" s="221"/>
      <c r="BM107" s="221"/>
    </row>
    <row r="108" s="2" customFormat="1" ht="18" customHeight="1">
      <c r="A108" s="41"/>
      <c r="B108" s="42"/>
      <c r="C108" s="43"/>
      <c r="D108" s="155" t="s">
        <v>174</v>
      </c>
      <c r="E108" s="150"/>
      <c r="F108" s="150"/>
      <c r="G108" s="43"/>
      <c r="H108" s="43"/>
      <c r="I108" s="43"/>
      <c r="J108" s="151">
        <v>0</v>
      </c>
      <c r="K108" s="43"/>
      <c r="L108" s="220"/>
      <c r="M108" s="221"/>
      <c r="N108" s="222" t="s">
        <v>43</v>
      </c>
      <c r="O108" s="221"/>
      <c r="P108" s="221"/>
      <c r="Q108" s="221"/>
      <c r="R108" s="221"/>
      <c r="S108" s="223"/>
      <c r="T108" s="223"/>
      <c r="U108" s="223"/>
      <c r="V108" s="223"/>
      <c r="W108" s="223"/>
      <c r="X108" s="223"/>
      <c r="Y108" s="223"/>
      <c r="Z108" s="223"/>
      <c r="AA108" s="223"/>
      <c r="AB108" s="223"/>
      <c r="AC108" s="223"/>
      <c r="AD108" s="223"/>
      <c r="AE108" s="223"/>
      <c r="AF108" s="221"/>
      <c r="AG108" s="221"/>
      <c r="AH108" s="221"/>
      <c r="AI108" s="221"/>
      <c r="AJ108" s="221"/>
      <c r="AK108" s="221"/>
      <c r="AL108" s="221"/>
      <c r="AM108" s="221"/>
      <c r="AN108" s="221"/>
      <c r="AO108" s="221"/>
      <c r="AP108" s="221"/>
      <c r="AQ108" s="221"/>
      <c r="AR108" s="221"/>
      <c r="AS108" s="221"/>
      <c r="AT108" s="221"/>
      <c r="AU108" s="221"/>
      <c r="AV108" s="221"/>
      <c r="AW108" s="221"/>
      <c r="AX108" s="221"/>
      <c r="AY108" s="224" t="s">
        <v>171</v>
      </c>
      <c r="AZ108" s="221"/>
      <c r="BA108" s="221"/>
      <c r="BB108" s="221"/>
      <c r="BC108" s="221"/>
      <c r="BD108" s="221"/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224" t="s">
        <v>85</v>
      </c>
      <c r="BK108" s="221"/>
      <c r="BL108" s="221"/>
      <c r="BM108" s="221"/>
    </row>
    <row r="109" s="2" customFormat="1" ht="18" customHeight="1">
      <c r="A109" s="41"/>
      <c r="B109" s="42"/>
      <c r="C109" s="43"/>
      <c r="D109" s="155" t="s">
        <v>175</v>
      </c>
      <c r="E109" s="150"/>
      <c r="F109" s="150"/>
      <c r="G109" s="43"/>
      <c r="H109" s="43"/>
      <c r="I109" s="43"/>
      <c r="J109" s="151">
        <v>0</v>
      </c>
      <c r="K109" s="43"/>
      <c r="L109" s="220"/>
      <c r="M109" s="221"/>
      <c r="N109" s="222" t="s">
        <v>43</v>
      </c>
      <c r="O109" s="221"/>
      <c r="P109" s="221"/>
      <c r="Q109" s="221"/>
      <c r="R109" s="221"/>
      <c r="S109" s="223"/>
      <c r="T109" s="223"/>
      <c r="U109" s="223"/>
      <c r="V109" s="223"/>
      <c r="W109" s="223"/>
      <c r="X109" s="223"/>
      <c r="Y109" s="223"/>
      <c r="Z109" s="223"/>
      <c r="AA109" s="223"/>
      <c r="AB109" s="223"/>
      <c r="AC109" s="223"/>
      <c r="AD109" s="223"/>
      <c r="AE109" s="223"/>
      <c r="AF109" s="221"/>
      <c r="AG109" s="221"/>
      <c r="AH109" s="221"/>
      <c r="AI109" s="221"/>
      <c r="AJ109" s="221"/>
      <c r="AK109" s="221"/>
      <c r="AL109" s="221"/>
      <c r="AM109" s="221"/>
      <c r="AN109" s="221"/>
      <c r="AO109" s="221"/>
      <c r="AP109" s="221"/>
      <c r="AQ109" s="221"/>
      <c r="AR109" s="221"/>
      <c r="AS109" s="221"/>
      <c r="AT109" s="221"/>
      <c r="AU109" s="221"/>
      <c r="AV109" s="221"/>
      <c r="AW109" s="221"/>
      <c r="AX109" s="221"/>
      <c r="AY109" s="224" t="s">
        <v>171</v>
      </c>
      <c r="AZ109" s="221"/>
      <c r="BA109" s="221"/>
      <c r="BB109" s="221"/>
      <c r="BC109" s="221"/>
      <c r="BD109" s="221"/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224" t="s">
        <v>85</v>
      </c>
      <c r="BK109" s="221"/>
      <c r="BL109" s="221"/>
      <c r="BM109" s="221"/>
    </row>
    <row r="110" s="2" customFormat="1" ht="18" customHeight="1">
      <c r="A110" s="41"/>
      <c r="B110" s="42"/>
      <c r="C110" s="43"/>
      <c r="D110" s="150" t="s">
        <v>176</v>
      </c>
      <c r="E110" s="43"/>
      <c r="F110" s="43"/>
      <c r="G110" s="43"/>
      <c r="H110" s="43"/>
      <c r="I110" s="43"/>
      <c r="J110" s="151">
        <f>ROUND(J32*T110,2)</f>
        <v>0</v>
      </c>
      <c r="K110" s="43"/>
      <c r="L110" s="220"/>
      <c r="M110" s="221"/>
      <c r="N110" s="222" t="s">
        <v>43</v>
      </c>
      <c r="O110" s="221"/>
      <c r="P110" s="221"/>
      <c r="Q110" s="221"/>
      <c r="R110" s="221"/>
      <c r="S110" s="223"/>
      <c r="T110" s="223"/>
      <c r="U110" s="223"/>
      <c r="V110" s="223"/>
      <c r="W110" s="223"/>
      <c r="X110" s="223"/>
      <c r="Y110" s="223"/>
      <c r="Z110" s="223"/>
      <c r="AA110" s="223"/>
      <c r="AB110" s="223"/>
      <c r="AC110" s="223"/>
      <c r="AD110" s="223"/>
      <c r="AE110" s="223"/>
      <c r="AF110" s="221"/>
      <c r="AG110" s="221"/>
      <c r="AH110" s="221"/>
      <c r="AI110" s="221"/>
      <c r="AJ110" s="221"/>
      <c r="AK110" s="221"/>
      <c r="AL110" s="221"/>
      <c r="AM110" s="221"/>
      <c r="AN110" s="221"/>
      <c r="AO110" s="221"/>
      <c r="AP110" s="221"/>
      <c r="AQ110" s="221"/>
      <c r="AR110" s="221"/>
      <c r="AS110" s="221"/>
      <c r="AT110" s="221"/>
      <c r="AU110" s="221"/>
      <c r="AV110" s="221"/>
      <c r="AW110" s="221"/>
      <c r="AX110" s="221"/>
      <c r="AY110" s="224" t="s">
        <v>177</v>
      </c>
      <c r="AZ110" s="221"/>
      <c r="BA110" s="221"/>
      <c r="BB110" s="221"/>
      <c r="BC110" s="221"/>
      <c r="BD110" s="221"/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224" t="s">
        <v>85</v>
      </c>
      <c r="BK110" s="221"/>
      <c r="BL110" s="221"/>
      <c r="BM110" s="221"/>
    </row>
    <row r="111" s="2" customForma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9.28" customHeight="1">
      <c r="A112" s="41"/>
      <c r="B112" s="42"/>
      <c r="C112" s="159" t="s">
        <v>131</v>
      </c>
      <c r="D112" s="160"/>
      <c r="E112" s="160"/>
      <c r="F112" s="160"/>
      <c r="G112" s="160"/>
      <c r="H112" s="160"/>
      <c r="I112" s="160"/>
      <c r="J112" s="161">
        <f>ROUND(J98+J104,2)</f>
        <v>0</v>
      </c>
      <c r="K112" s="160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7" s="2" customFormat="1" ht="6.96" customHeight="1">
      <c r="A117" s="41"/>
      <c r="B117" s="71"/>
      <c r="C117" s="72"/>
      <c r="D117" s="72"/>
      <c r="E117" s="72"/>
      <c r="F117" s="72"/>
      <c r="G117" s="72"/>
      <c r="H117" s="72"/>
      <c r="I117" s="72"/>
      <c r="J117" s="72"/>
      <c r="K117" s="72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4.96" customHeight="1">
      <c r="A118" s="41"/>
      <c r="B118" s="42"/>
      <c r="C118" s="24" t="s">
        <v>178</v>
      </c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3" t="s">
        <v>16</v>
      </c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6.5" customHeight="1">
      <c r="A121" s="41"/>
      <c r="B121" s="42"/>
      <c r="C121" s="43"/>
      <c r="D121" s="43"/>
      <c r="E121" s="201" t="str">
        <f>E7</f>
        <v>ZŠ a MŠ Ostašov - přístavba učebny</v>
      </c>
      <c r="F121" s="33"/>
      <c r="G121" s="33"/>
      <c r="H121" s="3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1" customFormat="1" ht="12" customHeight="1">
      <c r="B122" s="22"/>
      <c r="C122" s="33" t="s">
        <v>133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41"/>
      <c r="B123" s="42"/>
      <c r="C123" s="43"/>
      <c r="D123" s="43"/>
      <c r="E123" s="201" t="s">
        <v>134</v>
      </c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3" t="s">
        <v>135</v>
      </c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6.5" customHeight="1">
      <c r="A125" s="41"/>
      <c r="B125" s="42"/>
      <c r="C125" s="43"/>
      <c r="D125" s="43"/>
      <c r="E125" s="79" t="str">
        <f>E11</f>
        <v>SO 701_06 - Svítidla</v>
      </c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6.96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2" customHeight="1">
      <c r="A127" s="41"/>
      <c r="B127" s="42"/>
      <c r="C127" s="33" t="s">
        <v>20</v>
      </c>
      <c r="D127" s="43"/>
      <c r="E127" s="43"/>
      <c r="F127" s="28" t="str">
        <f>F14</f>
        <v>Ostašov</v>
      </c>
      <c r="G127" s="43"/>
      <c r="H127" s="43"/>
      <c r="I127" s="33" t="s">
        <v>22</v>
      </c>
      <c r="J127" s="82" t="str">
        <f>IF(J14="","",J14)</f>
        <v>5. 6. 2023</v>
      </c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6.96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25.65" customHeight="1">
      <c r="A129" s="41"/>
      <c r="B129" s="42"/>
      <c r="C129" s="33" t="s">
        <v>24</v>
      </c>
      <c r="D129" s="43"/>
      <c r="E129" s="43"/>
      <c r="F129" s="28" t="str">
        <f>E17</f>
        <v>Statutární město Liberec</v>
      </c>
      <c r="G129" s="43"/>
      <c r="H129" s="43"/>
      <c r="I129" s="33" t="s">
        <v>30</v>
      </c>
      <c r="J129" s="37" t="str">
        <f>E23</f>
        <v>Projektový atelier DAVID</v>
      </c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40.05" customHeight="1">
      <c r="A130" s="41"/>
      <c r="B130" s="42"/>
      <c r="C130" s="33" t="s">
        <v>28</v>
      </c>
      <c r="D130" s="43"/>
      <c r="E130" s="43"/>
      <c r="F130" s="28" t="str">
        <f>IF(E20="","",E20)</f>
        <v>Vyplň údaj</v>
      </c>
      <c r="G130" s="43"/>
      <c r="H130" s="43"/>
      <c r="I130" s="33" t="s">
        <v>33</v>
      </c>
      <c r="J130" s="37" t="str">
        <f>E26</f>
        <v>Projektový atelier DAVID - Bc. Zuzana Kosáková</v>
      </c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0.32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11" customFormat="1" ht="29.28" customHeight="1">
      <c r="A132" s="226"/>
      <c r="B132" s="227"/>
      <c r="C132" s="228" t="s">
        <v>179</v>
      </c>
      <c r="D132" s="229" t="s">
        <v>63</v>
      </c>
      <c r="E132" s="229" t="s">
        <v>59</v>
      </c>
      <c r="F132" s="229" t="s">
        <v>60</v>
      </c>
      <c r="G132" s="229" t="s">
        <v>180</v>
      </c>
      <c r="H132" s="229" t="s">
        <v>181</v>
      </c>
      <c r="I132" s="229" t="s">
        <v>182</v>
      </c>
      <c r="J132" s="229" t="s">
        <v>140</v>
      </c>
      <c r="K132" s="230" t="s">
        <v>183</v>
      </c>
      <c r="L132" s="231"/>
      <c r="M132" s="103" t="s">
        <v>1</v>
      </c>
      <c r="N132" s="104" t="s">
        <v>42</v>
      </c>
      <c r="O132" s="104" t="s">
        <v>184</v>
      </c>
      <c r="P132" s="104" t="s">
        <v>185</v>
      </c>
      <c r="Q132" s="104" t="s">
        <v>186</v>
      </c>
      <c r="R132" s="104" t="s">
        <v>187</v>
      </c>
      <c r="S132" s="104" t="s">
        <v>188</v>
      </c>
      <c r="T132" s="105" t="s">
        <v>189</v>
      </c>
      <c r="U132" s="226"/>
      <c r="V132" s="226"/>
      <c r="W132" s="226"/>
      <c r="X132" s="226"/>
      <c r="Y132" s="226"/>
      <c r="Z132" s="226"/>
      <c r="AA132" s="226"/>
      <c r="AB132" s="226"/>
      <c r="AC132" s="226"/>
      <c r="AD132" s="226"/>
      <c r="AE132" s="226"/>
    </row>
    <row r="133" s="2" customFormat="1" ht="22.8" customHeight="1">
      <c r="A133" s="41"/>
      <c r="B133" s="42"/>
      <c r="C133" s="110" t="s">
        <v>190</v>
      </c>
      <c r="D133" s="43"/>
      <c r="E133" s="43"/>
      <c r="F133" s="43"/>
      <c r="G133" s="43"/>
      <c r="H133" s="43"/>
      <c r="I133" s="43"/>
      <c r="J133" s="232">
        <f>BK133</f>
        <v>0</v>
      </c>
      <c r="K133" s="43"/>
      <c r="L133" s="44"/>
      <c r="M133" s="106"/>
      <c r="N133" s="233"/>
      <c r="O133" s="107"/>
      <c r="P133" s="234">
        <f>P134+P145</f>
        <v>0</v>
      </c>
      <c r="Q133" s="107"/>
      <c r="R133" s="234">
        <f>R134+R145</f>
        <v>0</v>
      </c>
      <c r="S133" s="107"/>
      <c r="T133" s="235">
        <f>T134+T145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8" t="s">
        <v>77</v>
      </c>
      <c r="AU133" s="18" t="s">
        <v>142</v>
      </c>
      <c r="BK133" s="236">
        <f>BK134+BK145</f>
        <v>0</v>
      </c>
    </row>
    <row r="134" s="12" customFormat="1" ht="25.92" customHeight="1">
      <c r="A134" s="12"/>
      <c r="B134" s="237"/>
      <c r="C134" s="238"/>
      <c r="D134" s="239" t="s">
        <v>77</v>
      </c>
      <c r="E134" s="240" t="s">
        <v>1341</v>
      </c>
      <c r="F134" s="240" t="s">
        <v>1342</v>
      </c>
      <c r="G134" s="238"/>
      <c r="H134" s="238"/>
      <c r="I134" s="241"/>
      <c r="J134" s="217">
        <f>BK134</f>
        <v>0</v>
      </c>
      <c r="K134" s="238"/>
      <c r="L134" s="242"/>
      <c r="M134" s="243"/>
      <c r="N134" s="244"/>
      <c r="O134" s="244"/>
      <c r="P134" s="245">
        <f>P135</f>
        <v>0</v>
      </c>
      <c r="Q134" s="244"/>
      <c r="R134" s="245">
        <f>R135</f>
        <v>0</v>
      </c>
      <c r="S134" s="244"/>
      <c r="T134" s="246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47" t="s">
        <v>85</v>
      </c>
      <c r="AT134" s="248" t="s">
        <v>77</v>
      </c>
      <c r="AU134" s="248" t="s">
        <v>78</v>
      </c>
      <c r="AY134" s="247" t="s">
        <v>193</v>
      </c>
      <c r="BK134" s="249">
        <f>BK135</f>
        <v>0</v>
      </c>
    </row>
    <row r="135" s="12" customFormat="1" ht="22.8" customHeight="1">
      <c r="A135" s="12"/>
      <c r="B135" s="237"/>
      <c r="C135" s="238"/>
      <c r="D135" s="239" t="s">
        <v>77</v>
      </c>
      <c r="E135" s="250" t="s">
        <v>1343</v>
      </c>
      <c r="F135" s="250" t="s">
        <v>106</v>
      </c>
      <c r="G135" s="238"/>
      <c r="H135" s="238"/>
      <c r="I135" s="241"/>
      <c r="J135" s="251">
        <f>BK135</f>
        <v>0</v>
      </c>
      <c r="K135" s="238"/>
      <c r="L135" s="242"/>
      <c r="M135" s="243"/>
      <c r="N135" s="244"/>
      <c r="O135" s="244"/>
      <c r="P135" s="245">
        <f>SUM(P136:P144)</f>
        <v>0</v>
      </c>
      <c r="Q135" s="244"/>
      <c r="R135" s="245">
        <f>SUM(R136:R144)</f>
        <v>0</v>
      </c>
      <c r="S135" s="244"/>
      <c r="T135" s="246">
        <f>SUM(T136:T144)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7" t="s">
        <v>85</v>
      </c>
      <c r="AT135" s="248" t="s">
        <v>77</v>
      </c>
      <c r="AU135" s="248" t="s">
        <v>85</v>
      </c>
      <c r="AY135" s="247" t="s">
        <v>193</v>
      </c>
      <c r="BK135" s="249">
        <f>SUM(BK136:BK144)</f>
        <v>0</v>
      </c>
    </row>
    <row r="136" s="2" customFormat="1" ht="24.15" customHeight="1">
      <c r="A136" s="41"/>
      <c r="B136" s="42"/>
      <c r="C136" s="252" t="s">
        <v>85</v>
      </c>
      <c r="D136" s="252" t="s">
        <v>195</v>
      </c>
      <c r="E136" s="253" t="s">
        <v>1754</v>
      </c>
      <c r="F136" s="254" t="s">
        <v>1755</v>
      </c>
      <c r="G136" s="255" t="s">
        <v>1083</v>
      </c>
      <c r="H136" s="256">
        <v>11</v>
      </c>
      <c r="I136" s="257"/>
      <c r="J136" s="258">
        <f>ROUND(I136*H136,2)</f>
        <v>0</v>
      </c>
      <c r="K136" s="254" t="s">
        <v>1</v>
      </c>
      <c r="L136" s="44"/>
      <c r="M136" s="259" t="s">
        <v>1</v>
      </c>
      <c r="N136" s="260" t="s">
        <v>43</v>
      </c>
      <c r="O136" s="94"/>
      <c r="P136" s="261">
        <f>O136*H136</f>
        <v>0</v>
      </c>
      <c r="Q136" s="261">
        <v>0</v>
      </c>
      <c r="R136" s="261">
        <f>Q136*H136</f>
        <v>0</v>
      </c>
      <c r="S136" s="261">
        <v>0</v>
      </c>
      <c r="T136" s="262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63" t="s">
        <v>200</v>
      </c>
      <c r="AT136" s="263" t="s">
        <v>195</v>
      </c>
      <c r="AU136" s="263" t="s">
        <v>87</v>
      </c>
      <c r="AY136" s="18" t="s">
        <v>193</v>
      </c>
      <c r="BE136" s="154">
        <f>IF(N136="základní",J136,0)</f>
        <v>0</v>
      </c>
      <c r="BF136" s="154">
        <f>IF(N136="snížená",J136,0)</f>
        <v>0</v>
      </c>
      <c r="BG136" s="154">
        <f>IF(N136="zákl. přenesená",J136,0)</f>
        <v>0</v>
      </c>
      <c r="BH136" s="154">
        <f>IF(N136="sníž. přenesená",J136,0)</f>
        <v>0</v>
      </c>
      <c r="BI136" s="154">
        <f>IF(N136="nulová",J136,0)</f>
        <v>0</v>
      </c>
      <c r="BJ136" s="18" t="s">
        <v>85</v>
      </c>
      <c r="BK136" s="154">
        <f>ROUND(I136*H136,2)</f>
        <v>0</v>
      </c>
      <c r="BL136" s="18" t="s">
        <v>200</v>
      </c>
      <c r="BM136" s="263" t="s">
        <v>87</v>
      </c>
    </row>
    <row r="137" s="2" customFormat="1" ht="16.5" customHeight="1">
      <c r="A137" s="41"/>
      <c r="B137" s="42"/>
      <c r="C137" s="252" t="s">
        <v>87</v>
      </c>
      <c r="D137" s="252" t="s">
        <v>195</v>
      </c>
      <c r="E137" s="253" t="s">
        <v>1756</v>
      </c>
      <c r="F137" s="254" t="s">
        <v>1757</v>
      </c>
      <c r="G137" s="255" t="s">
        <v>1083</v>
      </c>
      <c r="H137" s="256">
        <v>8</v>
      </c>
      <c r="I137" s="257"/>
      <c r="J137" s="258">
        <f>ROUND(I137*H137,2)</f>
        <v>0</v>
      </c>
      <c r="K137" s="254" t="s">
        <v>1</v>
      </c>
      <c r="L137" s="44"/>
      <c r="M137" s="259" t="s">
        <v>1</v>
      </c>
      <c r="N137" s="260" t="s">
        <v>43</v>
      </c>
      <c r="O137" s="94"/>
      <c r="P137" s="261">
        <f>O137*H137</f>
        <v>0</v>
      </c>
      <c r="Q137" s="261">
        <v>0</v>
      </c>
      <c r="R137" s="261">
        <f>Q137*H137</f>
        <v>0</v>
      </c>
      <c r="S137" s="261">
        <v>0</v>
      </c>
      <c r="T137" s="262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63" t="s">
        <v>200</v>
      </c>
      <c r="AT137" s="263" t="s">
        <v>195</v>
      </c>
      <c r="AU137" s="263" t="s">
        <v>87</v>
      </c>
      <c r="AY137" s="18" t="s">
        <v>193</v>
      </c>
      <c r="BE137" s="154">
        <f>IF(N137="základní",J137,0)</f>
        <v>0</v>
      </c>
      <c r="BF137" s="154">
        <f>IF(N137="snížená",J137,0)</f>
        <v>0</v>
      </c>
      <c r="BG137" s="154">
        <f>IF(N137="zákl. přenesená",J137,0)</f>
        <v>0</v>
      </c>
      <c r="BH137" s="154">
        <f>IF(N137="sníž. přenesená",J137,0)</f>
        <v>0</v>
      </c>
      <c r="BI137" s="154">
        <f>IF(N137="nulová",J137,0)</f>
        <v>0</v>
      </c>
      <c r="BJ137" s="18" t="s">
        <v>85</v>
      </c>
      <c r="BK137" s="154">
        <f>ROUND(I137*H137,2)</f>
        <v>0</v>
      </c>
      <c r="BL137" s="18" t="s">
        <v>200</v>
      </c>
      <c r="BM137" s="263" t="s">
        <v>200</v>
      </c>
    </row>
    <row r="138" s="2" customFormat="1" ht="16.5" customHeight="1">
      <c r="A138" s="41"/>
      <c r="B138" s="42"/>
      <c r="C138" s="252" t="s">
        <v>209</v>
      </c>
      <c r="D138" s="252" t="s">
        <v>195</v>
      </c>
      <c r="E138" s="253" t="s">
        <v>1758</v>
      </c>
      <c r="F138" s="254" t="s">
        <v>1759</v>
      </c>
      <c r="G138" s="255" t="s">
        <v>1083</v>
      </c>
      <c r="H138" s="256">
        <v>6</v>
      </c>
      <c r="I138" s="257"/>
      <c r="J138" s="258">
        <f>ROUND(I138*H138,2)</f>
        <v>0</v>
      </c>
      <c r="K138" s="254" t="s">
        <v>1</v>
      </c>
      <c r="L138" s="44"/>
      <c r="M138" s="259" t="s">
        <v>1</v>
      </c>
      <c r="N138" s="260" t="s">
        <v>43</v>
      </c>
      <c r="O138" s="94"/>
      <c r="P138" s="261">
        <f>O138*H138</f>
        <v>0</v>
      </c>
      <c r="Q138" s="261">
        <v>0</v>
      </c>
      <c r="R138" s="261">
        <f>Q138*H138</f>
        <v>0</v>
      </c>
      <c r="S138" s="261">
        <v>0</v>
      </c>
      <c r="T138" s="262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63" t="s">
        <v>200</v>
      </c>
      <c r="AT138" s="263" t="s">
        <v>195</v>
      </c>
      <c r="AU138" s="263" t="s">
        <v>87</v>
      </c>
      <c r="AY138" s="18" t="s">
        <v>193</v>
      </c>
      <c r="BE138" s="154">
        <f>IF(N138="základní",J138,0)</f>
        <v>0</v>
      </c>
      <c r="BF138" s="154">
        <f>IF(N138="snížená",J138,0)</f>
        <v>0</v>
      </c>
      <c r="BG138" s="154">
        <f>IF(N138="zákl. přenesená",J138,0)</f>
        <v>0</v>
      </c>
      <c r="BH138" s="154">
        <f>IF(N138="sníž. přenesená",J138,0)</f>
        <v>0</v>
      </c>
      <c r="BI138" s="154">
        <f>IF(N138="nulová",J138,0)</f>
        <v>0</v>
      </c>
      <c r="BJ138" s="18" t="s">
        <v>85</v>
      </c>
      <c r="BK138" s="154">
        <f>ROUND(I138*H138,2)</f>
        <v>0</v>
      </c>
      <c r="BL138" s="18" t="s">
        <v>200</v>
      </c>
      <c r="BM138" s="263" t="s">
        <v>232</v>
      </c>
    </row>
    <row r="139" s="2" customFormat="1" ht="16.5" customHeight="1">
      <c r="A139" s="41"/>
      <c r="B139" s="42"/>
      <c r="C139" s="252" t="s">
        <v>200</v>
      </c>
      <c r="D139" s="252" t="s">
        <v>195</v>
      </c>
      <c r="E139" s="253" t="s">
        <v>1760</v>
      </c>
      <c r="F139" s="254" t="s">
        <v>1761</v>
      </c>
      <c r="G139" s="255" t="s">
        <v>1083</v>
      </c>
      <c r="H139" s="256">
        <v>3</v>
      </c>
      <c r="I139" s="257"/>
      <c r="J139" s="258">
        <f>ROUND(I139*H139,2)</f>
        <v>0</v>
      </c>
      <c r="K139" s="254" t="s">
        <v>1</v>
      </c>
      <c r="L139" s="44"/>
      <c r="M139" s="259" t="s">
        <v>1</v>
      </c>
      <c r="N139" s="260" t="s">
        <v>43</v>
      </c>
      <c r="O139" s="94"/>
      <c r="P139" s="261">
        <f>O139*H139</f>
        <v>0</v>
      </c>
      <c r="Q139" s="261">
        <v>0</v>
      </c>
      <c r="R139" s="261">
        <f>Q139*H139</f>
        <v>0</v>
      </c>
      <c r="S139" s="261">
        <v>0</v>
      </c>
      <c r="T139" s="262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63" t="s">
        <v>200</v>
      </c>
      <c r="AT139" s="263" t="s">
        <v>195</v>
      </c>
      <c r="AU139" s="263" t="s">
        <v>87</v>
      </c>
      <c r="AY139" s="18" t="s">
        <v>193</v>
      </c>
      <c r="BE139" s="154">
        <f>IF(N139="základní",J139,0)</f>
        <v>0</v>
      </c>
      <c r="BF139" s="154">
        <f>IF(N139="snížená",J139,0)</f>
        <v>0</v>
      </c>
      <c r="BG139" s="154">
        <f>IF(N139="zákl. přenesená",J139,0)</f>
        <v>0</v>
      </c>
      <c r="BH139" s="154">
        <f>IF(N139="sníž. přenesená",J139,0)</f>
        <v>0</v>
      </c>
      <c r="BI139" s="154">
        <f>IF(N139="nulová",J139,0)</f>
        <v>0</v>
      </c>
      <c r="BJ139" s="18" t="s">
        <v>85</v>
      </c>
      <c r="BK139" s="154">
        <f>ROUND(I139*H139,2)</f>
        <v>0</v>
      </c>
      <c r="BL139" s="18" t="s">
        <v>200</v>
      </c>
      <c r="BM139" s="263" t="s">
        <v>242</v>
      </c>
    </row>
    <row r="140" s="2" customFormat="1" ht="16.5" customHeight="1">
      <c r="A140" s="41"/>
      <c r="B140" s="42"/>
      <c r="C140" s="252" t="s">
        <v>220</v>
      </c>
      <c r="D140" s="252" t="s">
        <v>195</v>
      </c>
      <c r="E140" s="253" t="s">
        <v>1762</v>
      </c>
      <c r="F140" s="254" t="s">
        <v>1763</v>
      </c>
      <c r="G140" s="255" t="s">
        <v>1083</v>
      </c>
      <c r="H140" s="256">
        <v>15</v>
      </c>
      <c r="I140" s="257"/>
      <c r="J140" s="258">
        <f>ROUND(I140*H140,2)</f>
        <v>0</v>
      </c>
      <c r="K140" s="254" t="s">
        <v>1</v>
      </c>
      <c r="L140" s="44"/>
      <c r="M140" s="259" t="s">
        <v>1</v>
      </c>
      <c r="N140" s="260" t="s">
        <v>43</v>
      </c>
      <c r="O140" s="94"/>
      <c r="P140" s="261">
        <f>O140*H140</f>
        <v>0</v>
      </c>
      <c r="Q140" s="261">
        <v>0</v>
      </c>
      <c r="R140" s="261">
        <f>Q140*H140</f>
        <v>0</v>
      </c>
      <c r="S140" s="261">
        <v>0</v>
      </c>
      <c r="T140" s="262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63" t="s">
        <v>200</v>
      </c>
      <c r="AT140" s="263" t="s">
        <v>195</v>
      </c>
      <c r="AU140" s="263" t="s">
        <v>87</v>
      </c>
      <c r="AY140" s="18" t="s">
        <v>193</v>
      </c>
      <c r="BE140" s="154">
        <f>IF(N140="základní",J140,0)</f>
        <v>0</v>
      </c>
      <c r="BF140" s="154">
        <f>IF(N140="snížená",J140,0)</f>
        <v>0</v>
      </c>
      <c r="BG140" s="154">
        <f>IF(N140="zákl. přenesená",J140,0)</f>
        <v>0</v>
      </c>
      <c r="BH140" s="154">
        <f>IF(N140="sníž. přenesená",J140,0)</f>
        <v>0</v>
      </c>
      <c r="BI140" s="154">
        <f>IF(N140="nulová",J140,0)</f>
        <v>0</v>
      </c>
      <c r="BJ140" s="18" t="s">
        <v>85</v>
      </c>
      <c r="BK140" s="154">
        <f>ROUND(I140*H140,2)</f>
        <v>0</v>
      </c>
      <c r="BL140" s="18" t="s">
        <v>200</v>
      </c>
      <c r="BM140" s="263" t="s">
        <v>253</v>
      </c>
    </row>
    <row r="141" s="2" customFormat="1" ht="21.75" customHeight="1">
      <c r="A141" s="41"/>
      <c r="B141" s="42"/>
      <c r="C141" s="252" t="s">
        <v>232</v>
      </c>
      <c r="D141" s="252" t="s">
        <v>195</v>
      </c>
      <c r="E141" s="253" t="s">
        <v>1764</v>
      </c>
      <c r="F141" s="254" t="s">
        <v>1765</v>
      </c>
      <c r="G141" s="255" t="s">
        <v>1083</v>
      </c>
      <c r="H141" s="256">
        <v>3</v>
      </c>
      <c r="I141" s="257"/>
      <c r="J141" s="258">
        <f>ROUND(I141*H141,2)</f>
        <v>0</v>
      </c>
      <c r="K141" s="254" t="s">
        <v>1</v>
      </c>
      <c r="L141" s="44"/>
      <c r="M141" s="259" t="s">
        <v>1</v>
      </c>
      <c r="N141" s="260" t="s">
        <v>43</v>
      </c>
      <c r="O141" s="94"/>
      <c r="P141" s="261">
        <f>O141*H141</f>
        <v>0</v>
      </c>
      <c r="Q141" s="261">
        <v>0</v>
      </c>
      <c r="R141" s="261">
        <f>Q141*H141</f>
        <v>0</v>
      </c>
      <c r="S141" s="261">
        <v>0</v>
      </c>
      <c r="T141" s="262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63" t="s">
        <v>200</v>
      </c>
      <c r="AT141" s="263" t="s">
        <v>195</v>
      </c>
      <c r="AU141" s="263" t="s">
        <v>87</v>
      </c>
      <c r="AY141" s="18" t="s">
        <v>193</v>
      </c>
      <c r="BE141" s="154">
        <f>IF(N141="základní",J141,0)</f>
        <v>0</v>
      </c>
      <c r="BF141" s="154">
        <f>IF(N141="snížená",J141,0)</f>
        <v>0</v>
      </c>
      <c r="BG141" s="154">
        <f>IF(N141="zákl. přenesená",J141,0)</f>
        <v>0</v>
      </c>
      <c r="BH141" s="154">
        <f>IF(N141="sníž. přenesená",J141,0)</f>
        <v>0</v>
      </c>
      <c r="BI141" s="154">
        <f>IF(N141="nulová",J141,0)</f>
        <v>0</v>
      </c>
      <c r="BJ141" s="18" t="s">
        <v>85</v>
      </c>
      <c r="BK141" s="154">
        <f>ROUND(I141*H141,2)</f>
        <v>0</v>
      </c>
      <c r="BL141" s="18" t="s">
        <v>200</v>
      </c>
      <c r="BM141" s="263" t="s">
        <v>262</v>
      </c>
    </row>
    <row r="142" s="2" customFormat="1" ht="24.15" customHeight="1">
      <c r="A142" s="41"/>
      <c r="B142" s="42"/>
      <c r="C142" s="252" t="s">
        <v>237</v>
      </c>
      <c r="D142" s="252" t="s">
        <v>195</v>
      </c>
      <c r="E142" s="253" t="s">
        <v>1766</v>
      </c>
      <c r="F142" s="254" t="s">
        <v>1767</v>
      </c>
      <c r="G142" s="255" t="s">
        <v>1083</v>
      </c>
      <c r="H142" s="256">
        <v>3</v>
      </c>
      <c r="I142" s="257"/>
      <c r="J142" s="258">
        <f>ROUND(I142*H142,2)</f>
        <v>0</v>
      </c>
      <c r="K142" s="254" t="s">
        <v>1</v>
      </c>
      <c r="L142" s="44"/>
      <c r="M142" s="259" t="s">
        <v>1</v>
      </c>
      <c r="N142" s="260" t="s">
        <v>43</v>
      </c>
      <c r="O142" s="94"/>
      <c r="P142" s="261">
        <f>O142*H142</f>
        <v>0</v>
      </c>
      <c r="Q142" s="261">
        <v>0</v>
      </c>
      <c r="R142" s="261">
        <f>Q142*H142</f>
        <v>0</v>
      </c>
      <c r="S142" s="261">
        <v>0</v>
      </c>
      <c r="T142" s="262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3" t="s">
        <v>200</v>
      </c>
      <c r="AT142" s="263" t="s">
        <v>195</v>
      </c>
      <c r="AU142" s="263" t="s">
        <v>87</v>
      </c>
      <c r="AY142" s="18" t="s">
        <v>193</v>
      </c>
      <c r="BE142" s="154">
        <f>IF(N142="základní",J142,0)</f>
        <v>0</v>
      </c>
      <c r="BF142" s="154">
        <f>IF(N142="snížená",J142,0)</f>
        <v>0</v>
      </c>
      <c r="BG142" s="154">
        <f>IF(N142="zákl. přenesená",J142,0)</f>
        <v>0</v>
      </c>
      <c r="BH142" s="154">
        <f>IF(N142="sníž. přenesená",J142,0)</f>
        <v>0</v>
      </c>
      <c r="BI142" s="154">
        <f>IF(N142="nulová",J142,0)</f>
        <v>0</v>
      </c>
      <c r="BJ142" s="18" t="s">
        <v>85</v>
      </c>
      <c r="BK142" s="154">
        <f>ROUND(I142*H142,2)</f>
        <v>0</v>
      </c>
      <c r="BL142" s="18" t="s">
        <v>200</v>
      </c>
      <c r="BM142" s="263" t="s">
        <v>275</v>
      </c>
    </row>
    <row r="143" s="2" customFormat="1" ht="16.5" customHeight="1">
      <c r="A143" s="41"/>
      <c r="B143" s="42"/>
      <c r="C143" s="252" t="s">
        <v>242</v>
      </c>
      <c r="D143" s="252" t="s">
        <v>195</v>
      </c>
      <c r="E143" s="253" t="s">
        <v>1768</v>
      </c>
      <c r="F143" s="254" t="s">
        <v>1769</v>
      </c>
      <c r="G143" s="255" t="s">
        <v>1083</v>
      </c>
      <c r="H143" s="256">
        <v>3</v>
      </c>
      <c r="I143" s="257"/>
      <c r="J143" s="258">
        <f>ROUND(I143*H143,2)</f>
        <v>0</v>
      </c>
      <c r="K143" s="254" t="s">
        <v>1</v>
      </c>
      <c r="L143" s="44"/>
      <c r="M143" s="259" t="s">
        <v>1</v>
      </c>
      <c r="N143" s="260" t="s">
        <v>43</v>
      </c>
      <c r="O143" s="94"/>
      <c r="P143" s="261">
        <f>O143*H143</f>
        <v>0</v>
      </c>
      <c r="Q143" s="261">
        <v>0</v>
      </c>
      <c r="R143" s="261">
        <f>Q143*H143</f>
        <v>0</v>
      </c>
      <c r="S143" s="261">
        <v>0</v>
      </c>
      <c r="T143" s="262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63" t="s">
        <v>200</v>
      </c>
      <c r="AT143" s="263" t="s">
        <v>195</v>
      </c>
      <c r="AU143" s="263" t="s">
        <v>87</v>
      </c>
      <c r="AY143" s="18" t="s">
        <v>193</v>
      </c>
      <c r="BE143" s="154">
        <f>IF(N143="základní",J143,0)</f>
        <v>0</v>
      </c>
      <c r="BF143" s="154">
        <f>IF(N143="snížená",J143,0)</f>
        <v>0</v>
      </c>
      <c r="BG143" s="154">
        <f>IF(N143="zákl. přenesená",J143,0)</f>
        <v>0</v>
      </c>
      <c r="BH143" s="154">
        <f>IF(N143="sníž. přenesená",J143,0)</f>
        <v>0</v>
      </c>
      <c r="BI143" s="154">
        <f>IF(N143="nulová",J143,0)</f>
        <v>0</v>
      </c>
      <c r="BJ143" s="18" t="s">
        <v>85</v>
      </c>
      <c r="BK143" s="154">
        <f>ROUND(I143*H143,2)</f>
        <v>0</v>
      </c>
      <c r="BL143" s="18" t="s">
        <v>200</v>
      </c>
      <c r="BM143" s="263" t="s">
        <v>284</v>
      </c>
    </row>
    <row r="144" s="2" customFormat="1" ht="16.5" customHeight="1">
      <c r="A144" s="41"/>
      <c r="B144" s="42"/>
      <c r="C144" s="252" t="s">
        <v>247</v>
      </c>
      <c r="D144" s="252" t="s">
        <v>195</v>
      </c>
      <c r="E144" s="253" t="s">
        <v>1770</v>
      </c>
      <c r="F144" s="254" t="s">
        <v>1771</v>
      </c>
      <c r="G144" s="255" t="s">
        <v>1083</v>
      </c>
      <c r="H144" s="256">
        <v>12</v>
      </c>
      <c r="I144" s="257"/>
      <c r="J144" s="258">
        <f>ROUND(I144*H144,2)</f>
        <v>0</v>
      </c>
      <c r="K144" s="254" t="s">
        <v>1</v>
      </c>
      <c r="L144" s="44"/>
      <c r="M144" s="259" t="s">
        <v>1</v>
      </c>
      <c r="N144" s="260" t="s">
        <v>43</v>
      </c>
      <c r="O144" s="94"/>
      <c r="P144" s="261">
        <f>O144*H144</f>
        <v>0</v>
      </c>
      <c r="Q144" s="261">
        <v>0</v>
      </c>
      <c r="R144" s="261">
        <f>Q144*H144</f>
        <v>0</v>
      </c>
      <c r="S144" s="261">
        <v>0</v>
      </c>
      <c r="T144" s="262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63" t="s">
        <v>200</v>
      </c>
      <c r="AT144" s="263" t="s">
        <v>195</v>
      </c>
      <c r="AU144" s="263" t="s">
        <v>87</v>
      </c>
      <c r="AY144" s="18" t="s">
        <v>193</v>
      </c>
      <c r="BE144" s="154">
        <f>IF(N144="základní",J144,0)</f>
        <v>0</v>
      </c>
      <c r="BF144" s="154">
        <f>IF(N144="snížená",J144,0)</f>
        <v>0</v>
      </c>
      <c r="BG144" s="154">
        <f>IF(N144="zákl. přenesená",J144,0)</f>
        <v>0</v>
      </c>
      <c r="BH144" s="154">
        <f>IF(N144="sníž. přenesená",J144,0)</f>
        <v>0</v>
      </c>
      <c r="BI144" s="154">
        <f>IF(N144="nulová",J144,0)</f>
        <v>0</v>
      </c>
      <c r="BJ144" s="18" t="s">
        <v>85</v>
      </c>
      <c r="BK144" s="154">
        <f>ROUND(I144*H144,2)</f>
        <v>0</v>
      </c>
      <c r="BL144" s="18" t="s">
        <v>200</v>
      </c>
      <c r="BM144" s="263" t="s">
        <v>293</v>
      </c>
    </row>
    <row r="145" s="2" customFormat="1" ht="49.92" customHeight="1">
      <c r="A145" s="41"/>
      <c r="B145" s="42"/>
      <c r="C145" s="43"/>
      <c r="D145" s="43"/>
      <c r="E145" s="240" t="s">
        <v>1328</v>
      </c>
      <c r="F145" s="240" t="s">
        <v>1329</v>
      </c>
      <c r="G145" s="43"/>
      <c r="H145" s="43"/>
      <c r="I145" s="43"/>
      <c r="J145" s="217">
        <f>BK145</f>
        <v>0</v>
      </c>
      <c r="K145" s="43"/>
      <c r="L145" s="44"/>
      <c r="M145" s="319"/>
      <c r="N145" s="320"/>
      <c r="O145" s="94"/>
      <c r="P145" s="94"/>
      <c r="Q145" s="94"/>
      <c r="R145" s="94"/>
      <c r="S145" s="94"/>
      <c r="T145" s="95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8" t="s">
        <v>77</v>
      </c>
      <c r="AU145" s="18" t="s">
        <v>78</v>
      </c>
      <c r="AY145" s="18" t="s">
        <v>1330</v>
      </c>
      <c r="BK145" s="154">
        <f>SUM(BK146:BK148)</f>
        <v>0</v>
      </c>
    </row>
    <row r="146" s="2" customFormat="1" ht="16.32" customHeight="1">
      <c r="A146" s="41"/>
      <c r="B146" s="42"/>
      <c r="C146" s="321" t="s">
        <v>1</v>
      </c>
      <c r="D146" s="321" t="s">
        <v>195</v>
      </c>
      <c r="E146" s="322" t="s">
        <v>1</v>
      </c>
      <c r="F146" s="323" t="s">
        <v>1</v>
      </c>
      <c r="G146" s="324" t="s">
        <v>1</v>
      </c>
      <c r="H146" s="325"/>
      <c r="I146" s="326"/>
      <c r="J146" s="327">
        <f>BK146</f>
        <v>0</v>
      </c>
      <c r="K146" s="328"/>
      <c r="L146" s="44"/>
      <c r="M146" s="329" t="s">
        <v>1</v>
      </c>
      <c r="N146" s="330" t="s">
        <v>43</v>
      </c>
      <c r="O146" s="94"/>
      <c r="P146" s="94"/>
      <c r="Q146" s="94"/>
      <c r="R146" s="94"/>
      <c r="S146" s="94"/>
      <c r="T146" s="95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8" t="s">
        <v>1330</v>
      </c>
      <c r="AU146" s="18" t="s">
        <v>85</v>
      </c>
      <c r="AY146" s="18" t="s">
        <v>1330</v>
      </c>
      <c r="BE146" s="154">
        <f>IF(N146="základní",J146,0)</f>
        <v>0</v>
      </c>
      <c r="BF146" s="154">
        <f>IF(N146="snížená",J146,0)</f>
        <v>0</v>
      </c>
      <c r="BG146" s="154">
        <f>IF(N146="zákl. přenesená",J146,0)</f>
        <v>0</v>
      </c>
      <c r="BH146" s="154">
        <f>IF(N146="sníž. přenesená",J146,0)</f>
        <v>0</v>
      </c>
      <c r="BI146" s="154">
        <f>IF(N146="nulová",J146,0)</f>
        <v>0</v>
      </c>
      <c r="BJ146" s="18" t="s">
        <v>85</v>
      </c>
      <c r="BK146" s="154">
        <f>I146*H146</f>
        <v>0</v>
      </c>
    </row>
    <row r="147" s="2" customFormat="1" ht="16.32" customHeight="1">
      <c r="A147" s="41"/>
      <c r="B147" s="42"/>
      <c r="C147" s="321" t="s">
        <v>1</v>
      </c>
      <c r="D147" s="321" t="s">
        <v>195</v>
      </c>
      <c r="E147" s="322" t="s">
        <v>1</v>
      </c>
      <c r="F147" s="323" t="s">
        <v>1</v>
      </c>
      <c r="G147" s="324" t="s">
        <v>1</v>
      </c>
      <c r="H147" s="325"/>
      <c r="I147" s="326"/>
      <c r="J147" s="327">
        <f>BK147</f>
        <v>0</v>
      </c>
      <c r="K147" s="328"/>
      <c r="L147" s="44"/>
      <c r="M147" s="329" t="s">
        <v>1</v>
      </c>
      <c r="N147" s="330" t="s">
        <v>43</v>
      </c>
      <c r="O147" s="94"/>
      <c r="P147" s="94"/>
      <c r="Q147" s="94"/>
      <c r="R147" s="94"/>
      <c r="S147" s="94"/>
      <c r="T147" s="95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8" t="s">
        <v>1330</v>
      </c>
      <c r="AU147" s="18" t="s">
        <v>85</v>
      </c>
      <c r="AY147" s="18" t="s">
        <v>1330</v>
      </c>
      <c r="BE147" s="154">
        <f>IF(N147="základní",J147,0)</f>
        <v>0</v>
      </c>
      <c r="BF147" s="154">
        <f>IF(N147="snížená",J147,0)</f>
        <v>0</v>
      </c>
      <c r="BG147" s="154">
        <f>IF(N147="zákl. přenesená",J147,0)</f>
        <v>0</v>
      </c>
      <c r="BH147" s="154">
        <f>IF(N147="sníž. přenesená",J147,0)</f>
        <v>0</v>
      </c>
      <c r="BI147" s="154">
        <f>IF(N147="nulová",J147,0)</f>
        <v>0</v>
      </c>
      <c r="BJ147" s="18" t="s">
        <v>85</v>
      </c>
      <c r="BK147" s="154">
        <f>I147*H147</f>
        <v>0</v>
      </c>
    </row>
    <row r="148" s="2" customFormat="1" ht="16.32" customHeight="1">
      <c r="A148" s="41"/>
      <c r="B148" s="42"/>
      <c r="C148" s="321" t="s">
        <v>1</v>
      </c>
      <c r="D148" s="321" t="s">
        <v>195</v>
      </c>
      <c r="E148" s="322" t="s">
        <v>1</v>
      </c>
      <c r="F148" s="323" t="s">
        <v>1</v>
      </c>
      <c r="G148" s="324" t="s">
        <v>1</v>
      </c>
      <c r="H148" s="325"/>
      <c r="I148" s="326"/>
      <c r="J148" s="327">
        <f>BK148</f>
        <v>0</v>
      </c>
      <c r="K148" s="328"/>
      <c r="L148" s="44"/>
      <c r="M148" s="329" t="s">
        <v>1</v>
      </c>
      <c r="N148" s="330" t="s">
        <v>43</v>
      </c>
      <c r="O148" s="331"/>
      <c r="P148" s="331"/>
      <c r="Q148" s="331"/>
      <c r="R148" s="331"/>
      <c r="S148" s="331"/>
      <c r="T148" s="332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8" t="s">
        <v>1330</v>
      </c>
      <c r="AU148" s="18" t="s">
        <v>85</v>
      </c>
      <c r="AY148" s="18" t="s">
        <v>1330</v>
      </c>
      <c r="BE148" s="154">
        <f>IF(N148="základní",J148,0)</f>
        <v>0</v>
      </c>
      <c r="BF148" s="154">
        <f>IF(N148="snížená",J148,0)</f>
        <v>0</v>
      </c>
      <c r="BG148" s="154">
        <f>IF(N148="zákl. přenesená",J148,0)</f>
        <v>0</v>
      </c>
      <c r="BH148" s="154">
        <f>IF(N148="sníž. přenesená",J148,0)</f>
        <v>0</v>
      </c>
      <c r="BI148" s="154">
        <f>IF(N148="nulová",J148,0)</f>
        <v>0</v>
      </c>
      <c r="BJ148" s="18" t="s">
        <v>85</v>
      </c>
      <c r="BK148" s="154">
        <f>I148*H148</f>
        <v>0</v>
      </c>
    </row>
    <row r="149" s="2" customFormat="1" ht="6.96" customHeight="1">
      <c r="A149" s="41"/>
      <c r="B149" s="69"/>
      <c r="C149" s="70"/>
      <c r="D149" s="70"/>
      <c r="E149" s="70"/>
      <c r="F149" s="70"/>
      <c r="G149" s="70"/>
      <c r="H149" s="70"/>
      <c r="I149" s="70"/>
      <c r="J149" s="70"/>
      <c r="K149" s="70"/>
      <c r="L149" s="44"/>
      <c r="M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</sheetData>
  <sheetProtection sheet="1" autoFilter="0" formatColumns="0" formatRows="0" objects="1" scenarios="1" spinCount="100000" saltValue="Ot/BWatLVUaMFB6k6RPR8wgk+YYe3Oxaair0/AvKmxn2c9yqga6zwwbBNULIeW8vgJl3n0dFOLsRRtMSr633Ow==" hashValue="NStPu+C9f0mR5Omr+cfldyxkulGEBe8OA88PbeEEcJsQ6q6hGsFih2jUCoqc7IpmFTbgTV8Wwq6WsZAs2MbR8g==" algorithmName="SHA-512" password="CC35"/>
  <autoFilter ref="C132:K148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5:F105"/>
    <mergeCell ref="D106:F106"/>
    <mergeCell ref="D107:F107"/>
    <mergeCell ref="D108:F108"/>
    <mergeCell ref="D109:F109"/>
    <mergeCell ref="E121:H121"/>
    <mergeCell ref="E123:H123"/>
    <mergeCell ref="E125:H125"/>
    <mergeCell ref="L2:V2"/>
  </mergeCells>
  <dataValidations count="2">
    <dataValidation type="list" allowBlank="1" showInputMessage="1" showErrorMessage="1" error="Povoleny jsou hodnoty K, M." sqref="D146:D149">
      <formula1>"K, M"</formula1>
    </dataValidation>
    <dataValidation type="list" allowBlank="1" showInputMessage="1" showErrorMessage="1" error="Povoleny jsou hodnoty základní, snížená, zákl. přenesená, sníž. přenesená, nulová." sqref="N146:N149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87</v>
      </c>
    </row>
    <row r="4" s="1" customFormat="1" ht="24.96" customHeight="1">
      <c r="B4" s="21"/>
      <c r="D4" s="164" t="s">
        <v>132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ZŠ a MŠ Ostašov - přístavba učebny</v>
      </c>
      <c r="F7" s="166"/>
      <c r="G7" s="166"/>
      <c r="H7" s="166"/>
      <c r="L7" s="21"/>
    </row>
    <row r="8" s="1" customFormat="1" ht="12" customHeight="1">
      <c r="B8" s="21"/>
      <c r="D8" s="166" t="s">
        <v>133</v>
      </c>
      <c r="L8" s="21"/>
    </row>
    <row r="9" s="2" customFormat="1" ht="16.5" customHeight="1">
      <c r="A9" s="41"/>
      <c r="B9" s="44"/>
      <c r="C9" s="41"/>
      <c r="D9" s="41"/>
      <c r="E9" s="167" t="s">
        <v>134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4"/>
      <c r="C10" s="41"/>
      <c r="D10" s="166" t="s">
        <v>135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4"/>
      <c r="C11" s="41"/>
      <c r="D11" s="41"/>
      <c r="E11" s="168" t="s">
        <v>1772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4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4"/>
      <c r="C13" s="41"/>
      <c r="D13" s="166" t="s">
        <v>18</v>
      </c>
      <c r="E13" s="41"/>
      <c r="F13" s="144" t="s">
        <v>1</v>
      </c>
      <c r="G13" s="41"/>
      <c r="H13" s="41"/>
      <c r="I13" s="166" t="s">
        <v>19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66" t="s">
        <v>20</v>
      </c>
      <c r="E14" s="41"/>
      <c r="F14" s="144" t="s">
        <v>21</v>
      </c>
      <c r="G14" s="41"/>
      <c r="H14" s="41"/>
      <c r="I14" s="166" t="s">
        <v>22</v>
      </c>
      <c r="J14" s="169" t="str">
        <f>'Rekapitulace stavby'!AN8</f>
        <v>5. 6. 2023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4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24</v>
      </c>
      <c r="E16" s="41"/>
      <c r="F16" s="41"/>
      <c r="G16" s="41"/>
      <c r="H16" s="41"/>
      <c r="I16" s="166" t="s">
        <v>25</v>
      </c>
      <c r="J16" s="144" t="s">
        <v>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4"/>
      <c r="C17" s="41"/>
      <c r="D17" s="41"/>
      <c r="E17" s="144" t="s">
        <v>26</v>
      </c>
      <c r="F17" s="41"/>
      <c r="G17" s="41"/>
      <c r="H17" s="41"/>
      <c r="I17" s="166" t="s">
        <v>27</v>
      </c>
      <c r="J17" s="144" t="s">
        <v>1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4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4"/>
      <c r="C19" s="41"/>
      <c r="D19" s="166" t="s">
        <v>28</v>
      </c>
      <c r="E19" s="41"/>
      <c r="F19" s="41"/>
      <c r="G19" s="41"/>
      <c r="H19" s="41"/>
      <c r="I19" s="166" t="s">
        <v>25</v>
      </c>
      <c r="J19" s="34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4"/>
      <c r="C20" s="41"/>
      <c r="D20" s="41"/>
      <c r="E20" s="34" t="str">
        <f>'Rekapitulace stavby'!E14</f>
        <v>Vyplň údaj</v>
      </c>
      <c r="F20" s="144"/>
      <c r="G20" s="144"/>
      <c r="H20" s="144"/>
      <c r="I20" s="166" t="s">
        <v>27</v>
      </c>
      <c r="J20" s="34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4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4"/>
      <c r="C22" s="41"/>
      <c r="D22" s="166" t="s">
        <v>30</v>
      </c>
      <c r="E22" s="41"/>
      <c r="F22" s="41"/>
      <c r="G22" s="41"/>
      <c r="H22" s="41"/>
      <c r="I22" s="166" t="s">
        <v>25</v>
      </c>
      <c r="J22" s="144" t="s">
        <v>1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4"/>
      <c r="C23" s="41"/>
      <c r="D23" s="41"/>
      <c r="E23" s="144" t="s">
        <v>31</v>
      </c>
      <c r="F23" s="41"/>
      <c r="G23" s="41"/>
      <c r="H23" s="41"/>
      <c r="I23" s="166" t="s">
        <v>27</v>
      </c>
      <c r="J23" s="144" t="s">
        <v>1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4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4"/>
      <c r="C25" s="41"/>
      <c r="D25" s="166" t="s">
        <v>33</v>
      </c>
      <c r="E25" s="41"/>
      <c r="F25" s="41"/>
      <c r="G25" s="41"/>
      <c r="H25" s="41"/>
      <c r="I25" s="166" t="s">
        <v>25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4"/>
      <c r="C26" s="41"/>
      <c r="D26" s="41"/>
      <c r="E26" s="144" t="s">
        <v>34</v>
      </c>
      <c r="F26" s="41"/>
      <c r="G26" s="41"/>
      <c r="H26" s="41"/>
      <c r="I26" s="166" t="s">
        <v>27</v>
      </c>
      <c r="J26" s="144" t="s">
        <v>1</v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4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4"/>
      <c r="C28" s="41"/>
      <c r="D28" s="166" t="s">
        <v>35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70"/>
      <c r="B29" s="171"/>
      <c r="C29" s="170"/>
      <c r="D29" s="170"/>
      <c r="E29" s="172" t="s">
        <v>1</v>
      </c>
      <c r="F29" s="172"/>
      <c r="G29" s="172"/>
      <c r="H29" s="172"/>
      <c r="I29" s="170"/>
      <c r="J29" s="170"/>
      <c r="K29" s="170"/>
      <c r="L29" s="173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</row>
    <row r="30" s="2" customFormat="1" ht="6.96" customHeight="1">
      <c r="A30" s="41"/>
      <c r="B30" s="44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4"/>
      <c r="C31" s="41"/>
      <c r="D31" s="174"/>
      <c r="E31" s="174"/>
      <c r="F31" s="174"/>
      <c r="G31" s="174"/>
      <c r="H31" s="174"/>
      <c r="I31" s="174"/>
      <c r="J31" s="174"/>
      <c r="K31" s="174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4"/>
      <c r="C32" s="41"/>
      <c r="D32" s="144" t="s">
        <v>137</v>
      </c>
      <c r="E32" s="41"/>
      <c r="F32" s="41"/>
      <c r="G32" s="41"/>
      <c r="H32" s="41"/>
      <c r="I32" s="41"/>
      <c r="J32" s="175">
        <f>J98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4"/>
      <c r="C33" s="41"/>
      <c r="D33" s="176" t="s">
        <v>126</v>
      </c>
      <c r="E33" s="41"/>
      <c r="F33" s="41"/>
      <c r="G33" s="41"/>
      <c r="H33" s="41"/>
      <c r="I33" s="41"/>
      <c r="J33" s="175">
        <f>J108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4"/>
      <c r="C34" s="41"/>
      <c r="D34" s="177" t="s">
        <v>38</v>
      </c>
      <c r="E34" s="41"/>
      <c r="F34" s="41"/>
      <c r="G34" s="41"/>
      <c r="H34" s="41"/>
      <c r="I34" s="41"/>
      <c r="J34" s="178">
        <f>ROUND(J32 + J33,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4"/>
      <c r="C35" s="41"/>
      <c r="D35" s="174"/>
      <c r="E35" s="174"/>
      <c r="F35" s="174"/>
      <c r="G35" s="174"/>
      <c r="H35" s="174"/>
      <c r="I35" s="174"/>
      <c r="J35" s="174"/>
      <c r="K35" s="174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41"/>
      <c r="F36" s="179" t="s">
        <v>40</v>
      </c>
      <c r="G36" s="41"/>
      <c r="H36" s="41"/>
      <c r="I36" s="179" t="s">
        <v>39</v>
      </c>
      <c r="J36" s="179" t="s">
        <v>41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4"/>
      <c r="C37" s="41"/>
      <c r="D37" s="180" t="s">
        <v>42</v>
      </c>
      <c r="E37" s="166" t="s">
        <v>43</v>
      </c>
      <c r="F37" s="181">
        <f>ROUND((ROUND((SUM(BE108:BE115) + SUM(BE137:BE176)),  2) + SUM(BE178:BE180)), 2)</f>
        <v>0</v>
      </c>
      <c r="G37" s="41"/>
      <c r="H37" s="41"/>
      <c r="I37" s="182">
        <v>0.20999999999999999</v>
      </c>
      <c r="J37" s="181">
        <f>ROUND((ROUND(((SUM(BE108:BE115) + SUM(BE137:BE176))*I37),  2) + (SUM(BE178:BE180)*I37)), 2)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166" t="s">
        <v>44</v>
      </c>
      <c r="F38" s="181">
        <f>ROUND((ROUND((SUM(BF108:BF115) + SUM(BF137:BF176)),  2) + SUM(BF178:BF180)), 2)</f>
        <v>0</v>
      </c>
      <c r="G38" s="41"/>
      <c r="H38" s="41"/>
      <c r="I38" s="182">
        <v>0.14999999999999999</v>
      </c>
      <c r="J38" s="181">
        <f>ROUND((ROUND(((SUM(BF108:BF115) + SUM(BF137:BF176))*I38),  2) + (SUM(BF178:BF180)*I38)), 2)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66" t="s">
        <v>45</v>
      </c>
      <c r="F39" s="181">
        <f>ROUND((ROUND((SUM(BG108:BG115) + SUM(BG137:BG176)),  2) + SUM(BG178:BG180)), 2)</f>
        <v>0</v>
      </c>
      <c r="G39" s="41"/>
      <c r="H39" s="41"/>
      <c r="I39" s="182">
        <v>0.20999999999999999</v>
      </c>
      <c r="J39" s="181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4"/>
      <c r="C40" s="41"/>
      <c r="D40" s="41"/>
      <c r="E40" s="166" t="s">
        <v>46</v>
      </c>
      <c r="F40" s="181">
        <f>ROUND((ROUND((SUM(BH108:BH115) + SUM(BH137:BH176)),  2) + SUM(BH178:BH180)), 2)</f>
        <v>0</v>
      </c>
      <c r="G40" s="41"/>
      <c r="H40" s="41"/>
      <c r="I40" s="182">
        <v>0.14999999999999999</v>
      </c>
      <c r="J40" s="181">
        <f>0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47</v>
      </c>
      <c r="F41" s="181">
        <f>ROUND((ROUND((SUM(BI108:BI115) + SUM(BI137:BI176)),  2) + SUM(BI178:BI180)), 2)</f>
        <v>0</v>
      </c>
      <c r="G41" s="41"/>
      <c r="H41" s="41"/>
      <c r="I41" s="182">
        <v>0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4"/>
      <c r="C43" s="183"/>
      <c r="D43" s="184" t="s">
        <v>48</v>
      </c>
      <c r="E43" s="185"/>
      <c r="F43" s="185"/>
      <c r="G43" s="186" t="s">
        <v>49</v>
      </c>
      <c r="H43" s="187" t="s">
        <v>50</v>
      </c>
      <c r="I43" s="185"/>
      <c r="J43" s="188">
        <f>SUM(J34:J41)</f>
        <v>0</v>
      </c>
      <c r="K43" s="189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51</v>
      </c>
      <c r="E50" s="191"/>
      <c r="F50" s="191"/>
      <c r="G50" s="190" t="s">
        <v>52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53</v>
      </c>
      <c r="E61" s="193"/>
      <c r="F61" s="194" t="s">
        <v>54</v>
      </c>
      <c r="G61" s="192" t="s">
        <v>53</v>
      </c>
      <c r="H61" s="193"/>
      <c r="I61" s="193"/>
      <c r="J61" s="195" t="s">
        <v>54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55</v>
      </c>
      <c r="E65" s="196"/>
      <c r="F65" s="196"/>
      <c r="G65" s="190" t="s">
        <v>56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53</v>
      </c>
      <c r="E76" s="193"/>
      <c r="F76" s="194" t="s">
        <v>54</v>
      </c>
      <c r="G76" s="192" t="s">
        <v>53</v>
      </c>
      <c r="H76" s="193"/>
      <c r="I76" s="193"/>
      <c r="J76" s="195" t="s">
        <v>54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138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ZŠ a MŠ Ostašov - přístavba učebny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133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1"/>
      <c r="B87" s="42"/>
      <c r="C87" s="43"/>
      <c r="D87" s="43"/>
      <c r="E87" s="201" t="s">
        <v>134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3" t="s">
        <v>135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701_07 - Slaboproud - DATA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3" t="s">
        <v>20</v>
      </c>
      <c r="D91" s="43"/>
      <c r="E91" s="43"/>
      <c r="F91" s="28" t="str">
        <f>F14</f>
        <v>Ostašov</v>
      </c>
      <c r="G91" s="43"/>
      <c r="H91" s="43"/>
      <c r="I91" s="33" t="s">
        <v>22</v>
      </c>
      <c r="J91" s="82" t="str">
        <f>IF(J14="","",J14)</f>
        <v>5. 6. 2023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3" t="s">
        <v>24</v>
      </c>
      <c r="D93" s="43"/>
      <c r="E93" s="43"/>
      <c r="F93" s="28" t="str">
        <f>E17</f>
        <v>Statutární město Liberec</v>
      </c>
      <c r="G93" s="43"/>
      <c r="H93" s="43"/>
      <c r="I93" s="33" t="s">
        <v>30</v>
      </c>
      <c r="J93" s="37" t="str">
        <f>E23</f>
        <v>Projektový atelier DAVID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40.05" customHeight="1">
      <c r="A94" s="41"/>
      <c r="B94" s="42"/>
      <c r="C94" s="33" t="s">
        <v>28</v>
      </c>
      <c r="D94" s="43"/>
      <c r="E94" s="43"/>
      <c r="F94" s="28" t="str">
        <f>IF(E20="","",E20)</f>
        <v>Vyplň údaj</v>
      </c>
      <c r="G94" s="43"/>
      <c r="H94" s="43"/>
      <c r="I94" s="33" t="s">
        <v>33</v>
      </c>
      <c r="J94" s="37" t="str">
        <f>E26</f>
        <v>Projektový atelier DAVID - Bc. Zuzana Kosáková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202" t="s">
        <v>139</v>
      </c>
      <c r="D96" s="160"/>
      <c r="E96" s="160"/>
      <c r="F96" s="160"/>
      <c r="G96" s="160"/>
      <c r="H96" s="160"/>
      <c r="I96" s="160"/>
      <c r="J96" s="203" t="s">
        <v>140</v>
      </c>
      <c r="K96" s="160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204" t="s">
        <v>141</v>
      </c>
      <c r="D98" s="43"/>
      <c r="E98" s="43"/>
      <c r="F98" s="43"/>
      <c r="G98" s="43"/>
      <c r="H98" s="43"/>
      <c r="I98" s="43"/>
      <c r="J98" s="113">
        <f>J137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8" t="s">
        <v>142</v>
      </c>
    </row>
    <row r="99" s="9" customFormat="1" ht="24.96" customHeight="1">
      <c r="A99" s="9"/>
      <c r="B99" s="205"/>
      <c r="C99" s="206"/>
      <c r="D99" s="207" t="s">
        <v>1773</v>
      </c>
      <c r="E99" s="208"/>
      <c r="F99" s="208"/>
      <c r="G99" s="208"/>
      <c r="H99" s="208"/>
      <c r="I99" s="208"/>
      <c r="J99" s="209">
        <f>J138</f>
        <v>0</v>
      </c>
      <c r="K99" s="206"/>
      <c r="L99" s="21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1"/>
      <c r="C100" s="136"/>
      <c r="D100" s="212" t="s">
        <v>1774</v>
      </c>
      <c r="E100" s="213"/>
      <c r="F100" s="213"/>
      <c r="G100" s="213"/>
      <c r="H100" s="213"/>
      <c r="I100" s="213"/>
      <c r="J100" s="214">
        <f>J139</f>
        <v>0</v>
      </c>
      <c r="K100" s="136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1"/>
      <c r="C101" s="136"/>
      <c r="D101" s="212" t="s">
        <v>1775</v>
      </c>
      <c r="E101" s="213"/>
      <c r="F101" s="213"/>
      <c r="G101" s="213"/>
      <c r="H101" s="213"/>
      <c r="I101" s="213"/>
      <c r="J101" s="214">
        <f>J148</f>
        <v>0</v>
      </c>
      <c r="K101" s="136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1"/>
      <c r="C102" s="136"/>
      <c r="D102" s="212" t="s">
        <v>1776</v>
      </c>
      <c r="E102" s="213"/>
      <c r="F102" s="213"/>
      <c r="G102" s="213"/>
      <c r="H102" s="213"/>
      <c r="I102" s="213"/>
      <c r="J102" s="214">
        <f>J152</f>
        <v>0</v>
      </c>
      <c r="K102" s="136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1"/>
      <c r="C103" s="136"/>
      <c r="D103" s="212" t="s">
        <v>1777</v>
      </c>
      <c r="E103" s="213"/>
      <c r="F103" s="213"/>
      <c r="G103" s="213"/>
      <c r="H103" s="213"/>
      <c r="I103" s="213"/>
      <c r="J103" s="214">
        <f>J157</f>
        <v>0</v>
      </c>
      <c r="K103" s="136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1"/>
      <c r="C104" s="136"/>
      <c r="D104" s="212" t="s">
        <v>1778</v>
      </c>
      <c r="E104" s="213"/>
      <c r="F104" s="213"/>
      <c r="G104" s="213"/>
      <c r="H104" s="213"/>
      <c r="I104" s="213"/>
      <c r="J104" s="214">
        <f>J166</f>
        <v>0</v>
      </c>
      <c r="K104" s="136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1.84" customHeight="1">
      <c r="A105" s="9"/>
      <c r="B105" s="205"/>
      <c r="C105" s="206"/>
      <c r="D105" s="216" t="s">
        <v>168</v>
      </c>
      <c r="E105" s="206"/>
      <c r="F105" s="206"/>
      <c r="G105" s="206"/>
      <c r="H105" s="206"/>
      <c r="I105" s="206"/>
      <c r="J105" s="217">
        <f>J177</f>
        <v>0</v>
      </c>
      <c r="K105" s="206"/>
      <c r="L105" s="21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29.28" customHeight="1">
      <c r="A108" s="41"/>
      <c r="B108" s="42"/>
      <c r="C108" s="204" t="s">
        <v>169</v>
      </c>
      <c r="D108" s="43"/>
      <c r="E108" s="43"/>
      <c r="F108" s="43"/>
      <c r="G108" s="43"/>
      <c r="H108" s="43"/>
      <c r="I108" s="43"/>
      <c r="J108" s="218">
        <f>ROUND(J109 + J110 + J111 + J112 + J113 + J114,2)</f>
        <v>0</v>
      </c>
      <c r="K108" s="43"/>
      <c r="L108" s="66"/>
      <c r="N108" s="219" t="s">
        <v>42</v>
      </c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8" customHeight="1">
      <c r="A109" s="41"/>
      <c r="B109" s="42"/>
      <c r="C109" s="43"/>
      <c r="D109" s="155" t="s">
        <v>170</v>
      </c>
      <c r="E109" s="150"/>
      <c r="F109" s="150"/>
      <c r="G109" s="43"/>
      <c r="H109" s="43"/>
      <c r="I109" s="43"/>
      <c r="J109" s="151">
        <v>0</v>
      </c>
      <c r="K109" s="43"/>
      <c r="L109" s="220"/>
      <c r="M109" s="221"/>
      <c r="N109" s="222" t="s">
        <v>43</v>
      </c>
      <c r="O109" s="221"/>
      <c r="P109" s="221"/>
      <c r="Q109" s="221"/>
      <c r="R109" s="221"/>
      <c r="S109" s="223"/>
      <c r="T109" s="223"/>
      <c r="U109" s="223"/>
      <c r="V109" s="223"/>
      <c r="W109" s="223"/>
      <c r="X109" s="223"/>
      <c r="Y109" s="223"/>
      <c r="Z109" s="223"/>
      <c r="AA109" s="223"/>
      <c r="AB109" s="223"/>
      <c r="AC109" s="223"/>
      <c r="AD109" s="223"/>
      <c r="AE109" s="223"/>
      <c r="AF109" s="221"/>
      <c r="AG109" s="221"/>
      <c r="AH109" s="221"/>
      <c r="AI109" s="221"/>
      <c r="AJ109" s="221"/>
      <c r="AK109" s="221"/>
      <c r="AL109" s="221"/>
      <c r="AM109" s="221"/>
      <c r="AN109" s="221"/>
      <c r="AO109" s="221"/>
      <c r="AP109" s="221"/>
      <c r="AQ109" s="221"/>
      <c r="AR109" s="221"/>
      <c r="AS109" s="221"/>
      <c r="AT109" s="221"/>
      <c r="AU109" s="221"/>
      <c r="AV109" s="221"/>
      <c r="AW109" s="221"/>
      <c r="AX109" s="221"/>
      <c r="AY109" s="224" t="s">
        <v>171</v>
      </c>
      <c r="AZ109" s="221"/>
      <c r="BA109" s="221"/>
      <c r="BB109" s="221"/>
      <c r="BC109" s="221"/>
      <c r="BD109" s="221"/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224" t="s">
        <v>85</v>
      </c>
      <c r="BK109" s="221"/>
      <c r="BL109" s="221"/>
      <c r="BM109" s="221"/>
    </row>
    <row r="110" s="2" customFormat="1" ht="18" customHeight="1">
      <c r="A110" s="41"/>
      <c r="B110" s="42"/>
      <c r="C110" s="43"/>
      <c r="D110" s="155" t="s">
        <v>172</v>
      </c>
      <c r="E110" s="150"/>
      <c r="F110" s="150"/>
      <c r="G110" s="43"/>
      <c r="H110" s="43"/>
      <c r="I110" s="43"/>
      <c r="J110" s="151">
        <v>0</v>
      </c>
      <c r="K110" s="43"/>
      <c r="L110" s="220"/>
      <c r="M110" s="221"/>
      <c r="N110" s="222" t="s">
        <v>43</v>
      </c>
      <c r="O110" s="221"/>
      <c r="P110" s="221"/>
      <c r="Q110" s="221"/>
      <c r="R110" s="221"/>
      <c r="S110" s="223"/>
      <c r="T110" s="223"/>
      <c r="U110" s="223"/>
      <c r="V110" s="223"/>
      <c r="W110" s="223"/>
      <c r="X110" s="223"/>
      <c r="Y110" s="223"/>
      <c r="Z110" s="223"/>
      <c r="AA110" s="223"/>
      <c r="AB110" s="223"/>
      <c r="AC110" s="223"/>
      <c r="AD110" s="223"/>
      <c r="AE110" s="223"/>
      <c r="AF110" s="221"/>
      <c r="AG110" s="221"/>
      <c r="AH110" s="221"/>
      <c r="AI110" s="221"/>
      <c r="AJ110" s="221"/>
      <c r="AK110" s="221"/>
      <c r="AL110" s="221"/>
      <c r="AM110" s="221"/>
      <c r="AN110" s="221"/>
      <c r="AO110" s="221"/>
      <c r="AP110" s="221"/>
      <c r="AQ110" s="221"/>
      <c r="AR110" s="221"/>
      <c r="AS110" s="221"/>
      <c r="AT110" s="221"/>
      <c r="AU110" s="221"/>
      <c r="AV110" s="221"/>
      <c r="AW110" s="221"/>
      <c r="AX110" s="221"/>
      <c r="AY110" s="224" t="s">
        <v>171</v>
      </c>
      <c r="AZ110" s="221"/>
      <c r="BA110" s="221"/>
      <c r="BB110" s="221"/>
      <c r="BC110" s="221"/>
      <c r="BD110" s="221"/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224" t="s">
        <v>85</v>
      </c>
      <c r="BK110" s="221"/>
      <c r="BL110" s="221"/>
      <c r="BM110" s="221"/>
    </row>
    <row r="111" s="2" customFormat="1" ht="18" customHeight="1">
      <c r="A111" s="41"/>
      <c r="B111" s="42"/>
      <c r="C111" s="43"/>
      <c r="D111" s="155" t="s">
        <v>173</v>
      </c>
      <c r="E111" s="150"/>
      <c r="F111" s="150"/>
      <c r="G111" s="43"/>
      <c r="H111" s="43"/>
      <c r="I111" s="43"/>
      <c r="J111" s="151">
        <v>0</v>
      </c>
      <c r="K111" s="43"/>
      <c r="L111" s="220"/>
      <c r="M111" s="221"/>
      <c r="N111" s="222" t="s">
        <v>43</v>
      </c>
      <c r="O111" s="221"/>
      <c r="P111" s="221"/>
      <c r="Q111" s="221"/>
      <c r="R111" s="221"/>
      <c r="S111" s="223"/>
      <c r="T111" s="223"/>
      <c r="U111" s="223"/>
      <c r="V111" s="223"/>
      <c r="W111" s="223"/>
      <c r="X111" s="223"/>
      <c r="Y111" s="223"/>
      <c r="Z111" s="223"/>
      <c r="AA111" s="223"/>
      <c r="AB111" s="223"/>
      <c r="AC111" s="223"/>
      <c r="AD111" s="223"/>
      <c r="AE111" s="223"/>
      <c r="AF111" s="221"/>
      <c r="AG111" s="221"/>
      <c r="AH111" s="221"/>
      <c r="AI111" s="221"/>
      <c r="AJ111" s="221"/>
      <c r="AK111" s="221"/>
      <c r="AL111" s="221"/>
      <c r="AM111" s="221"/>
      <c r="AN111" s="221"/>
      <c r="AO111" s="221"/>
      <c r="AP111" s="221"/>
      <c r="AQ111" s="221"/>
      <c r="AR111" s="221"/>
      <c r="AS111" s="221"/>
      <c r="AT111" s="221"/>
      <c r="AU111" s="221"/>
      <c r="AV111" s="221"/>
      <c r="AW111" s="221"/>
      <c r="AX111" s="221"/>
      <c r="AY111" s="224" t="s">
        <v>171</v>
      </c>
      <c r="AZ111" s="221"/>
      <c r="BA111" s="221"/>
      <c r="BB111" s="221"/>
      <c r="BC111" s="221"/>
      <c r="BD111" s="221"/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224" t="s">
        <v>85</v>
      </c>
      <c r="BK111" s="221"/>
      <c r="BL111" s="221"/>
      <c r="BM111" s="221"/>
    </row>
    <row r="112" s="2" customFormat="1" ht="18" customHeight="1">
      <c r="A112" s="41"/>
      <c r="B112" s="42"/>
      <c r="C112" s="43"/>
      <c r="D112" s="155" t="s">
        <v>174</v>
      </c>
      <c r="E112" s="150"/>
      <c r="F112" s="150"/>
      <c r="G112" s="43"/>
      <c r="H112" s="43"/>
      <c r="I112" s="43"/>
      <c r="J112" s="151">
        <v>0</v>
      </c>
      <c r="K112" s="43"/>
      <c r="L112" s="220"/>
      <c r="M112" s="221"/>
      <c r="N112" s="222" t="s">
        <v>43</v>
      </c>
      <c r="O112" s="221"/>
      <c r="P112" s="221"/>
      <c r="Q112" s="221"/>
      <c r="R112" s="221"/>
      <c r="S112" s="223"/>
      <c r="T112" s="223"/>
      <c r="U112" s="223"/>
      <c r="V112" s="223"/>
      <c r="W112" s="223"/>
      <c r="X112" s="223"/>
      <c r="Y112" s="223"/>
      <c r="Z112" s="223"/>
      <c r="AA112" s="223"/>
      <c r="AB112" s="223"/>
      <c r="AC112" s="223"/>
      <c r="AD112" s="223"/>
      <c r="AE112" s="223"/>
      <c r="AF112" s="221"/>
      <c r="AG112" s="221"/>
      <c r="AH112" s="221"/>
      <c r="AI112" s="221"/>
      <c r="AJ112" s="221"/>
      <c r="AK112" s="221"/>
      <c r="AL112" s="221"/>
      <c r="AM112" s="221"/>
      <c r="AN112" s="221"/>
      <c r="AO112" s="221"/>
      <c r="AP112" s="221"/>
      <c r="AQ112" s="221"/>
      <c r="AR112" s="221"/>
      <c r="AS112" s="221"/>
      <c r="AT112" s="221"/>
      <c r="AU112" s="221"/>
      <c r="AV112" s="221"/>
      <c r="AW112" s="221"/>
      <c r="AX112" s="221"/>
      <c r="AY112" s="224" t="s">
        <v>171</v>
      </c>
      <c r="AZ112" s="221"/>
      <c r="BA112" s="221"/>
      <c r="BB112" s="221"/>
      <c r="BC112" s="221"/>
      <c r="BD112" s="221"/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224" t="s">
        <v>85</v>
      </c>
      <c r="BK112" s="221"/>
      <c r="BL112" s="221"/>
      <c r="BM112" s="221"/>
    </row>
    <row r="113" s="2" customFormat="1" ht="18" customHeight="1">
      <c r="A113" s="41"/>
      <c r="B113" s="42"/>
      <c r="C113" s="43"/>
      <c r="D113" s="155" t="s">
        <v>175</v>
      </c>
      <c r="E113" s="150"/>
      <c r="F113" s="150"/>
      <c r="G113" s="43"/>
      <c r="H113" s="43"/>
      <c r="I113" s="43"/>
      <c r="J113" s="151">
        <v>0</v>
      </c>
      <c r="K113" s="43"/>
      <c r="L113" s="220"/>
      <c r="M113" s="221"/>
      <c r="N113" s="222" t="s">
        <v>43</v>
      </c>
      <c r="O113" s="221"/>
      <c r="P113" s="221"/>
      <c r="Q113" s="221"/>
      <c r="R113" s="221"/>
      <c r="S113" s="223"/>
      <c r="T113" s="223"/>
      <c r="U113" s="223"/>
      <c r="V113" s="223"/>
      <c r="W113" s="223"/>
      <c r="X113" s="223"/>
      <c r="Y113" s="223"/>
      <c r="Z113" s="223"/>
      <c r="AA113" s="223"/>
      <c r="AB113" s="223"/>
      <c r="AC113" s="223"/>
      <c r="AD113" s="223"/>
      <c r="AE113" s="223"/>
      <c r="AF113" s="221"/>
      <c r="AG113" s="221"/>
      <c r="AH113" s="221"/>
      <c r="AI113" s="221"/>
      <c r="AJ113" s="221"/>
      <c r="AK113" s="221"/>
      <c r="AL113" s="221"/>
      <c r="AM113" s="221"/>
      <c r="AN113" s="221"/>
      <c r="AO113" s="221"/>
      <c r="AP113" s="221"/>
      <c r="AQ113" s="221"/>
      <c r="AR113" s="221"/>
      <c r="AS113" s="221"/>
      <c r="AT113" s="221"/>
      <c r="AU113" s="221"/>
      <c r="AV113" s="221"/>
      <c r="AW113" s="221"/>
      <c r="AX113" s="221"/>
      <c r="AY113" s="224" t="s">
        <v>171</v>
      </c>
      <c r="AZ113" s="221"/>
      <c r="BA113" s="221"/>
      <c r="BB113" s="221"/>
      <c r="BC113" s="221"/>
      <c r="BD113" s="221"/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224" t="s">
        <v>85</v>
      </c>
      <c r="BK113" s="221"/>
      <c r="BL113" s="221"/>
      <c r="BM113" s="221"/>
    </row>
    <row r="114" s="2" customFormat="1" ht="18" customHeight="1">
      <c r="A114" s="41"/>
      <c r="B114" s="42"/>
      <c r="C114" s="43"/>
      <c r="D114" s="150" t="s">
        <v>176</v>
      </c>
      <c r="E114" s="43"/>
      <c r="F114" s="43"/>
      <c r="G114" s="43"/>
      <c r="H114" s="43"/>
      <c r="I114" s="43"/>
      <c r="J114" s="151">
        <f>ROUND(J32*T114,2)</f>
        <v>0</v>
      </c>
      <c r="K114" s="43"/>
      <c r="L114" s="220"/>
      <c r="M114" s="221"/>
      <c r="N114" s="222" t="s">
        <v>43</v>
      </c>
      <c r="O114" s="221"/>
      <c r="P114" s="221"/>
      <c r="Q114" s="221"/>
      <c r="R114" s="221"/>
      <c r="S114" s="223"/>
      <c r="T114" s="223"/>
      <c r="U114" s="223"/>
      <c r="V114" s="223"/>
      <c r="W114" s="223"/>
      <c r="X114" s="223"/>
      <c r="Y114" s="223"/>
      <c r="Z114" s="223"/>
      <c r="AA114" s="223"/>
      <c r="AB114" s="223"/>
      <c r="AC114" s="223"/>
      <c r="AD114" s="223"/>
      <c r="AE114" s="223"/>
      <c r="AF114" s="221"/>
      <c r="AG114" s="221"/>
      <c r="AH114" s="221"/>
      <c r="AI114" s="221"/>
      <c r="AJ114" s="221"/>
      <c r="AK114" s="221"/>
      <c r="AL114" s="221"/>
      <c r="AM114" s="221"/>
      <c r="AN114" s="221"/>
      <c r="AO114" s="221"/>
      <c r="AP114" s="221"/>
      <c r="AQ114" s="221"/>
      <c r="AR114" s="221"/>
      <c r="AS114" s="221"/>
      <c r="AT114" s="221"/>
      <c r="AU114" s="221"/>
      <c r="AV114" s="221"/>
      <c r="AW114" s="221"/>
      <c r="AX114" s="221"/>
      <c r="AY114" s="224" t="s">
        <v>177</v>
      </c>
      <c r="AZ114" s="221"/>
      <c r="BA114" s="221"/>
      <c r="BB114" s="221"/>
      <c r="BC114" s="221"/>
      <c r="BD114" s="221"/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224" t="s">
        <v>85</v>
      </c>
      <c r="BK114" s="221"/>
      <c r="BL114" s="221"/>
      <c r="BM114" s="221"/>
    </row>
    <row r="115" s="2" customForma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29.28" customHeight="1">
      <c r="A116" s="41"/>
      <c r="B116" s="42"/>
      <c r="C116" s="159" t="s">
        <v>131</v>
      </c>
      <c r="D116" s="160"/>
      <c r="E116" s="160"/>
      <c r="F116" s="160"/>
      <c r="G116" s="160"/>
      <c r="H116" s="160"/>
      <c r="I116" s="160"/>
      <c r="J116" s="161">
        <f>ROUND(J98+J108,2)</f>
        <v>0</v>
      </c>
      <c r="K116" s="160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21" s="2" customFormat="1" ht="6.96" customHeight="1">
      <c r="A121" s="41"/>
      <c r="B121" s="71"/>
      <c r="C121" s="72"/>
      <c r="D121" s="72"/>
      <c r="E121" s="72"/>
      <c r="F121" s="72"/>
      <c r="G121" s="72"/>
      <c r="H121" s="72"/>
      <c r="I121" s="72"/>
      <c r="J121" s="72"/>
      <c r="K121" s="72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24.96" customHeight="1">
      <c r="A122" s="41"/>
      <c r="B122" s="42"/>
      <c r="C122" s="24" t="s">
        <v>178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3" t="s">
        <v>16</v>
      </c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6.5" customHeight="1">
      <c r="A125" s="41"/>
      <c r="B125" s="42"/>
      <c r="C125" s="43"/>
      <c r="D125" s="43"/>
      <c r="E125" s="201" t="str">
        <f>E7</f>
        <v>ZŠ a MŠ Ostašov - přístavba učebny</v>
      </c>
      <c r="F125" s="33"/>
      <c r="G125" s="33"/>
      <c r="H125" s="3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1" customFormat="1" ht="12" customHeight="1">
      <c r="B126" s="22"/>
      <c r="C126" s="33" t="s">
        <v>133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41"/>
      <c r="B127" s="42"/>
      <c r="C127" s="43"/>
      <c r="D127" s="43"/>
      <c r="E127" s="201" t="s">
        <v>134</v>
      </c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2" customHeight="1">
      <c r="A128" s="41"/>
      <c r="B128" s="42"/>
      <c r="C128" s="33" t="s">
        <v>135</v>
      </c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6.5" customHeight="1">
      <c r="A129" s="41"/>
      <c r="B129" s="42"/>
      <c r="C129" s="43"/>
      <c r="D129" s="43"/>
      <c r="E129" s="79" t="str">
        <f>E11</f>
        <v>SO 701_07 - Slaboproud - DATA</v>
      </c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3" t="s">
        <v>20</v>
      </c>
      <c r="D131" s="43"/>
      <c r="E131" s="43"/>
      <c r="F131" s="28" t="str">
        <f>F14</f>
        <v>Ostašov</v>
      </c>
      <c r="G131" s="43"/>
      <c r="H131" s="43"/>
      <c r="I131" s="33" t="s">
        <v>22</v>
      </c>
      <c r="J131" s="82" t="str">
        <f>IF(J14="","",J14)</f>
        <v>5. 6. 2023</v>
      </c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6.96" customHeigh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25.65" customHeight="1">
      <c r="A133" s="41"/>
      <c r="B133" s="42"/>
      <c r="C133" s="33" t="s">
        <v>24</v>
      </c>
      <c r="D133" s="43"/>
      <c r="E133" s="43"/>
      <c r="F133" s="28" t="str">
        <f>E17</f>
        <v>Statutární město Liberec</v>
      </c>
      <c r="G133" s="43"/>
      <c r="H133" s="43"/>
      <c r="I133" s="33" t="s">
        <v>30</v>
      </c>
      <c r="J133" s="37" t="str">
        <f>E23</f>
        <v>Projektový atelier DAVID</v>
      </c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40.05" customHeight="1">
      <c r="A134" s="41"/>
      <c r="B134" s="42"/>
      <c r="C134" s="33" t="s">
        <v>28</v>
      </c>
      <c r="D134" s="43"/>
      <c r="E134" s="43"/>
      <c r="F134" s="28" t="str">
        <f>IF(E20="","",E20)</f>
        <v>Vyplň údaj</v>
      </c>
      <c r="G134" s="43"/>
      <c r="H134" s="43"/>
      <c r="I134" s="33" t="s">
        <v>33</v>
      </c>
      <c r="J134" s="37" t="str">
        <f>E26</f>
        <v>Projektový atelier DAVID - Bc. Zuzana Kosáková</v>
      </c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0.32" customHeight="1">
      <c r="A135" s="41"/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11" customFormat="1" ht="29.28" customHeight="1">
      <c r="A136" s="226"/>
      <c r="B136" s="227"/>
      <c r="C136" s="228" t="s">
        <v>179</v>
      </c>
      <c r="D136" s="229" t="s">
        <v>63</v>
      </c>
      <c r="E136" s="229" t="s">
        <v>59</v>
      </c>
      <c r="F136" s="229" t="s">
        <v>60</v>
      </c>
      <c r="G136" s="229" t="s">
        <v>180</v>
      </c>
      <c r="H136" s="229" t="s">
        <v>181</v>
      </c>
      <c r="I136" s="229" t="s">
        <v>182</v>
      </c>
      <c r="J136" s="229" t="s">
        <v>140</v>
      </c>
      <c r="K136" s="230" t="s">
        <v>183</v>
      </c>
      <c r="L136" s="231"/>
      <c r="M136" s="103" t="s">
        <v>1</v>
      </c>
      <c r="N136" s="104" t="s">
        <v>42</v>
      </c>
      <c r="O136" s="104" t="s">
        <v>184</v>
      </c>
      <c r="P136" s="104" t="s">
        <v>185</v>
      </c>
      <c r="Q136" s="104" t="s">
        <v>186</v>
      </c>
      <c r="R136" s="104" t="s">
        <v>187</v>
      </c>
      <c r="S136" s="104" t="s">
        <v>188</v>
      </c>
      <c r="T136" s="105" t="s">
        <v>189</v>
      </c>
      <c r="U136" s="226"/>
      <c r="V136" s="226"/>
      <c r="W136" s="226"/>
      <c r="X136" s="226"/>
      <c r="Y136" s="226"/>
      <c r="Z136" s="226"/>
      <c r="AA136" s="226"/>
      <c r="AB136" s="226"/>
      <c r="AC136" s="226"/>
      <c r="AD136" s="226"/>
      <c r="AE136" s="226"/>
    </row>
    <row r="137" s="2" customFormat="1" ht="22.8" customHeight="1">
      <c r="A137" s="41"/>
      <c r="B137" s="42"/>
      <c r="C137" s="110" t="s">
        <v>190</v>
      </c>
      <c r="D137" s="43"/>
      <c r="E137" s="43"/>
      <c r="F137" s="43"/>
      <c r="G137" s="43"/>
      <c r="H137" s="43"/>
      <c r="I137" s="43"/>
      <c r="J137" s="232">
        <f>BK137</f>
        <v>0</v>
      </c>
      <c r="K137" s="43"/>
      <c r="L137" s="44"/>
      <c r="M137" s="106"/>
      <c r="N137" s="233"/>
      <c r="O137" s="107"/>
      <c r="P137" s="234">
        <f>P138+P177</f>
        <v>0</v>
      </c>
      <c r="Q137" s="107"/>
      <c r="R137" s="234">
        <f>R138+R177</f>
        <v>0</v>
      </c>
      <c r="S137" s="107"/>
      <c r="T137" s="235">
        <f>T138+T177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8" t="s">
        <v>77</v>
      </c>
      <c r="AU137" s="18" t="s">
        <v>142</v>
      </c>
      <c r="BK137" s="236">
        <f>BK138+BK177</f>
        <v>0</v>
      </c>
    </row>
    <row r="138" s="12" customFormat="1" ht="25.92" customHeight="1">
      <c r="A138" s="12"/>
      <c r="B138" s="237"/>
      <c r="C138" s="238"/>
      <c r="D138" s="239" t="s">
        <v>77</v>
      </c>
      <c r="E138" s="240" t="s">
        <v>1341</v>
      </c>
      <c r="F138" s="240" t="s">
        <v>1779</v>
      </c>
      <c r="G138" s="238"/>
      <c r="H138" s="238"/>
      <c r="I138" s="241"/>
      <c r="J138" s="217">
        <f>BK138</f>
        <v>0</v>
      </c>
      <c r="K138" s="238"/>
      <c r="L138" s="242"/>
      <c r="M138" s="243"/>
      <c r="N138" s="244"/>
      <c r="O138" s="244"/>
      <c r="P138" s="245">
        <f>P139+P148+P152+P157+P166</f>
        <v>0</v>
      </c>
      <c r="Q138" s="244"/>
      <c r="R138" s="245">
        <f>R139+R148+R152+R157+R166</f>
        <v>0</v>
      </c>
      <c r="S138" s="244"/>
      <c r="T138" s="246">
        <f>T139+T148+T152+T157+T166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7" t="s">
        <v>85</v>
      </c>
      <c r="AT138" s="248" t="s">
        <v>77</v>
      </c>
      <c r="AU138" s="248" t="s">
        <v>78</v>
      </c>
      <c r="AY138" s="247" t="s">
        <v>193</v>
      </c>
      <c r="BK138" s="249">
        <f>BK139+BK148+BK152+BK157+BK166</f>
        <v>0</v>
      </c>
    </row>
    <row r="139" s="12" customFormat="1" ht="22.8" customHeight="1">
      <c r="A139" s="12"/>
      <c r="B139" s="237"/>
      <c r="C139" s="238"/>
      <c r="D139" s="239" t="s">
        <v>77</v>
      </c>
      <c r="E139" s="250" t="s">
        <v>1343</v>
      </c>
      <c r="F139" s="250" t="s">
        <v>1780</v>
      </c>
      <c r="G139" s="238"/>
      <c r="H139" s="238"/>
      <c r="I139" s="241"/>
      <c r="J139" s="251">
        <f>BK139</f>
        <v>0</v>
      </c>
      <c r="K139" s="238"/>
      <c r="L139" s="242"/>
      <c r="M139" s="243"/>
      <c r="N139" s="244"/>
      <c r="O139" s="244"/>
      <c r="P139" s="245">
        <f>SUM(P140:P147)</f>
        <v>0</v>
      </c>
      <c r="Q139" s="244"/>
      <c r="R139" s="245">
        <f>SUM(R140:R147)</f>
        <v>0</v>
      </c>
      <c r="S139" s="244"/>
      <c r="T139" s="246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47" t="s">
        <v>85</v>
      </c>
      <c r="AT139" s="248" t="s">
        <v>77</v>
      </c>
      <c r="AU139" s="248" t="s">
        <v>85</v>
      </c>
      <c r="AY139" s="247" t="s">
        <v>193</v>
      </c>
      <c r="BK139" s="249">
        <f>SUM(BK140:BK147)</f>
        <v>0</v>
      </c>
    </row>
    <row r="140" s="2" customFormat="1" ht="24.15" customHeight="1">
      <c r="A140" s="41"/>
      <c r="B140" s="42"/>
      <c r="C140" s="252" t="s">
        <v>85</v>
      </c>
      <c r="D140" s="252" t="s">
        <v>195</v>
      </c>
      <c r="E140" s="253" t="s">
        <v>85</v>
      </c>
      <c r="F140" s="254" t="s">
        <v>1781</v>
      </c>
      <c r="G140" s="255" t="s">
        <v>1083</v>
      </c>
      <c r="H140" s="256">
        <v>1</v>
      </c>
      <c r="I140" s="257"/>
      <c r="J140" s="258">
        <f>ROUND(I140*H140,2)</f>
        <v>0</v>
      </c>
      <c r="K140" s="254" t="s">
        <v>1</v>
      </c>
      <c r="L140" s="44"/>
      <c r="M140" s="259" t="s">
        <v>1</v>
      </c>
      <c r="N140" s="260" t="s">
        <v>43</v>
      </c>
      <c r="O140" s="94"/>
      <c r="P140" s="261">
        <f>O140*H140</f>
        <v>0</v>
      </c>
      <c r="Q140" s="261">
        <v>0</v>
      </c>
      <c r="R140" s="261">
        <f>Q140*H140</f>
        <v>0</v>
      </c>
      <c r="S140" s="261">
        <v>0</v>
      </c>
      <c r="T140" s="262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63" t="s">
        <v>200</v>
      </c>
      <c r="AT140" s="263" t="s">
        <v>195</v>
      </c>
      <c r="AU140" s="263" t="s">
        <v>87</v>
      </c>
      <c r="AY140" s="18" t="s">
        <v>193</v>
      </c>
      <c r="BE140" s="154">
        <f>IF(N140="základní",J140,0)</f>
        <v>0</v>
      </c>
      <c r="BF140" s="154">
        <f>IF(N140="snížená",J140,0)</f>
        <v>0</v>
      </c>
      <c r="BG140" s="154">
        <f>IF(N140="zákl. přenesená",J140,0)</f>
        <v>0</v>
      </c>
      <c r="BH140" s="154">
        <f>IF(N140="sníž. přenesená",J140,0)</f>
        <v>0</v>
      </c>
      <c r="BI140" s="154">
        <f>IF(N140="nulová",J140,0)</f>
        <v>0</v>
      </c>
      <c r="BJ140" s="18" t="s">
        <v>85</v>
      </c>
      <c r="BK140" s="154">
        <f>ROUND(I140*H140,2)</f>
        <v>0</v>
      </c>
      <c r="BL140" s="18" t="s">
        <v>200</v>
      </c>
      <c r="BM140" s="263" t="s">
        <v>87</v>
      </c>
    </row>
    <row r="141" s="2" customFormat="1" ht="16.5" customHeight="1">
      <c r="A141" s="41"/>
      <c r="B141" s="42"/>
      <c r="C141" s="252" t="s">
        <v>87</v>
      </c>
      <c r="D141" s="252" t="s">
        <v>195</v>
      </c>
      <c r="E141" s="253" t="s">
        <v>87</v>
      </c>
      <c r="F141" s="254" t="s">
        <v>1782</v>
      </c>
      <c r="G141" s="255" t="s">
        <v>1083</v>
      </c>
      <c r="H141" s="256">
        <v>1</v>
      </c>
      <c r="I141" s="257"/>
      <c r="J141" s="258">
        <f>ROUND(I141*H141,2)</f>
        <v>0</v>
      </c>
      <c r="K141" s="254" t="s">
        <v>1</v>
      </c>
      <c r="L141" s="44"/>
      <c r="M141" s="259" t="s">
        <v>1</v>
      </c>
      <c r="N141" s="260" t="s">
        <v>43</v>
      </c>
      <c r="O141" s="94"/>
      <c r="P141" s="261">
        <f>O141*H141</f>
        <v>0</v>
      </c>
      <c r="Q141" s="261">
        <v>0</v>
      </c>
      <c r="R141" s="261">
        <f>Q141*H141</f>
        <v>0</v>
      </c>
      <c r="S141" s="261">
        <v>0</v>
      </c>
      <c r="T141" s="262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63" t="s">
        <v>200</v>
      </c>
      <c r="AT141" s="263" t="s">
        <v>195</v>
      </c>
      <c r="AU141" s="263" t="s">
        <v>87</v>
      </c>
      <c r="AY141" s="18" t="s">
        <v>193</v>
      </c>
      <c r="BE141" s="154">
        <f>IF(N141="základní",J141,0)</f>
        <v>0</v>
      </c>
      <c r="BF141" s="154">
        <f>IF(N141="snížená",J141,0)</f>
        <v>0</v>
      </c>
      <c r="BG141" s="154">
        <f>IF(N141="zákl. přenesená",J141,0)</f>
        <v>0</v>
      </c>
      <c r="BH141" s="154">
        <f>IF(N141="sníž. přenesená",J141,0)</f>
        <v>0</v>
      </c>
      <c r="BI141" s="154">
        <f>IF(N141="nulová",J141,0)</f>
        <v>0</v>
      </c>
      <c r="BJ141" s="18" t="s">
        <v>85</v>
      </c>
      <c r="BK141" s="154">
        <f>ROUND(I141*H141,2)</f>
        <v>0</v>
      </c>
      <c r="BL141" s="18" t="s">
        <v>200</v>
      </c>
      <c r="BM141" s="263" t="s">
        <v>200</v>
      </c>
    </row>
    <row r="142" s="2" customFormat="1" ht="21.75" customHeight="1">
      <c r="A142" s="41"/>
      <c r="B142" s="42"/>
      <c r="C142" s="252" t="s">
        <v>209</v>
      </c>
      <c r="D142" s="252" t="s">
        <v>195</v>
      </c>
      <c r="E142" s="253" t="s">
        <v>209</v>
      </c>
      <c r="F142" s="254" t="s">
        <v>1783</v>
      </c>
      <c r="G142" s="255" t="s">
        <v>1083</v>
      </c>
      <c r="H142" s="256">
        <v>1</v>
      </c>
      <c r="I142" s="257"/>
      <c r="J142" s="258">
        <f>ROUND(I142*H142,2)</f>
        <v>0</v>
      </c>
      <c r="K142" s="254" t="s">
        <v>1</v>
      </c>
      <c r="L142" s="44"/>
      <c r="M142" s="259" t="s">
        <v>1</v>
      </c>
      <c r="N142" s="260" t="s">
        <v>43</v>
      </c>
      <c r="O142" s="94"/>
      <c r="P142" s="261">
        <f>O142*H142</f>
        <v>0</v>
      </c>
      <c r="Q142" s="261">
        <v>0</v>
      </c>
      <c r="R142" s="261">
        <f>Q142*H142</f>
        <v>0</v>
      </c>
      <c r="S142" s="261">
        <v>0</v>
      </c>
      <c r="T142" s="262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3" t="s">
        <v>200</v>
      </c>
      <c r="AT142" s="263" t="s">
        <v>195</v>
      </c>
      <c r="AU142" s="263" t="s">
        <v>87</v>
      </c>
      <c r="AY142" s="18" t="s">
        <v>193</v>
      </c>
      <c r="BE142" s="154">
        <f>IF(N142="základní",J142,0)</f>
        <v>0</v>
      </c>
      <c r="BF142" s="154">
        <f>IF(N142="snížená",J142,0)</f>
        <v>0</v>
      </c>
      <c r="BG142" s="154">
        <f>IF(N142="zákl. přenesená",J142,0)</f>
        <v>0</v>
      </c>
      <c r="BH142" s="154">
        <f>IF(N142="sníž. přenesená",J142,0)</f>
        <v>0</v>
      </c>
      <c r="BI142" s="154">
        <f>IF(N142="nulová",J142,0)</f>
        <v>0</v>
      </c>
      <c r="BJ142" s="18" t="s">
        <v>85</v>
      </c>
      <c r="BK142" s="154">
        <f>ROUND(I142*H142,2)</f>
        <v>0</v>
      </c>
      <c r="BL142" s="18" t="s">
        <v>200</v>
      </c>
      <c r="BM142" s="263" t="s">
        <v>232</v>
      </c>
    </row>
    <row r="143" s="2" customFormat="1" ht="16.5" customHeight="1">
      <c r="A143" s="41"/>
      <c r="B143" s="42"/>
      <c r="C143" s="252" t="s">
        <v>200</v>
      </c>
      <c r="D143" s="252" t="s">
        <v>195</v>
      </c>
      <c r="E143" s="253" t="s">
        <v>200</v>
      </c>
      <c r="F143" s="254" t="s">
        <v>1784</v>
      </c>
      <c r="G143" s="255" t="s">
        <v>1083</v>
      </c>
      <c r="H143" s="256">
        <v>80</v>
      </c>
      <c r="I143" s="257"/>
      <c r="J143" s="258">
        <f>ROUND(I143*H143,2)</f>
        <v>0</v>
      </c>
      <c r="K143" s="254" t="s">
        <v>1</v>
      </c>
      <c r="L143" s="44"/>
      <c r="M143" s="259" t="s">
        <v>1</v>
      </c>
      <c r="N143" s="260" t="s">
        <v>43</v>
      </c>
      <c r="O143" s="94"/>
      <c r="P143" s="261">
        <f>O143*H143</f>
        <v>0</v>
      </c>
      <c r="Q143" s="261">
        <v>0</v>
      </c>
      <c r="R143" s="261">
        <f>Q143*H143</f>
        <v>0</v>
      </c>
      <c r="S143" s="261">
        <v>0</v>
      </c>
      <c r="T143" s="262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63" t="s">
        <v>200</v>
      </c>
      <c r="AT143" s="263" t="s">
        <v>195</v>
      </c>
      <c r="AU143" s="263" t="s">
        <v>87</v>
      </c>
      <c r="AY143" s="18" t="s">
        <v>193</v>
      </c>
      <c r="BE143" s="154">
        <f>IF(N143="základní",J143,0)</f>
        <v>0</v>
      </c>
      <c r="BF143" s="154">
        <f>IF(N143="snížená",J143,0)</f>
        <v>0</v>
      </c>
      <c r="BG143" s="154">
        <f>IF(N143="zákl. přenesená",J143,0)</f>
        <v>0</v>
      </c>
      <c r="BH143" s="154">
        <f>IF(N143="sníž. přenesená",J143,0)</f>
        <v>0</v>
      </c>
      <c r="BI143" s="154">
        <f>IF(N143="nulová",J143,0)</f>
        <v>0</v>
      </c>
      <c r="BJ143" s="18" t="s">
        <v>85</v>
      </c>
      <c r="BK143" s="154">
        <f>ROUND(I143*H143,2)</f>
        <v>0</v>
      </c>
      <c r="BL143" s="18" t="s">
        <v>200</v>
      </c>
      <c r="BM143" s="263" t="s">
        <v>242</v>
      </c>
    </row>
    <row r="144" s="2" customFormat="1" ht="16.5" customHeight="1">
      <c r="A144" s="41"/>
      <c r="B144" s="42"/>
      <c r="C144" s="252" t="s">
        <v>220</v>
      </c>
      <c r="D144" s="252" t="s">
        <v>195</v>
      </c>
      <c r="E144" s="253" t="s">
        <v>220</v>
      </c>
      <c r="F144" s="254" t="s">
        <v>1785</v>
      </c>
      <c r="G144" s="255" t="s">
        <v>1083</v>
      </c>
      <c r="H144" s="256">
        <v>1</v>
      </c>
      <c r="I144" s="257"/>
      <c r="J144" s="258">
        <f>ROUND(I144*H144,2)</f>
        <v>0</v>
      </c>
      <c r="K144" s="254" t="s">
        <v>1</v>
      </c>
      <c r="L144" s="44"/>
      <c r="M144" s="259" t="s">
        <v>1</v>
      </c>
      <c r="N144" s="260" t="s">
        <v>43</v>
      </c>
      <c r="O144" s="94"/>
      <c r="P144" s="261">
        <f>O144*H144</f>
        <v>0</v>
      </c>
      <c r="Q144" s="261">
        <v>0</v>
      </c>
      <c r="R144" s="261">
        <f>Q144*H144</f>
        <v>0</v>
      </c>
      <c r="S144" s="261">
        <v>0</v>
      </c>
      <c r="T144" s="262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63" t="s">
        <v>200</v>
      </c>
      <c r="AT144" s="263" t="s">
        <v>195</v>
      </c>
      <c r="AU144" s="263" t="s">
        <v>87</v>
      </c>
      <c r="AY144" s="18" t="s">
        <v>193</v>
      </c>
      <c r="BE144" s="154">
        <f>IF(N144="základní",J144,0)</f>
        <v>0</v>
      </c>
      <c r="BF144" s="154">
        <f>IF(N144="snížená",J144,0)</f>
        <v>0</v>
      </c>
      <c r="BG144" s="154">
        <f>IF(N144="zákl. přenesená",J144,0)</f>
        <v>0</v>
      </c>
      <c r="BH144" s="154">
        <f>IF(N144="sníž. přenesená",J144,0)</f>
        <v>0</v>
      </c>
      <c r="BI144" s="154">
        <f>IF(N144="nulová",J144,0)</f>
        <v>0</v>
      </c>
      <c r="BJ144" s="18" t="s">
        <v>85</v>
      </c>
      <c r="BK144" s="154">
        <f>ROUND(I144*H144,2)</f>
        <v>0</v>
      </c>
      <c r="BL144" s="18" t="s">
        <v>200</v>
      </c>
      <c r="BM144" s="263" t="s">
        <v>253</v>
      </c>
    </row>
    <row r="145" s="2" customFormat="1" ht="16.5" customHeight="1">
      <c r="A145" s="41"/>
      <c r="B145" s="42"/>
      <c r="C145" s="252" t="s">
        <v>232</v>
      </c>
      <c r="D145" s="252" t="s">
        <v>195</v>
      </c>
      <c r="E145" s="253" t="s">
        <v>232</v>
      </c>
      <c r="F145" s="254" t="s">
        <v>1786</v>
      </c>
      <c r="G145" s="255" t="s">
        <v>1456</v>
      </c>
      <c r="H145" s="256">
        <v>1</v>
      </c>
      <c r="I145" s="257"/>
      <c r="J145" s="258">
        <f>ROUND(I145*H145,2)</f>
        <v>0</v>
      </c>
      <c r="K145" s="254" t="s">
        <v>1</v>
      </c>
      <c r="L145" s="44"/>
      <c r="M145" s="259" t="s">
        <v>1</v>
      </c>
      <c r="N145" s="260" t="s">
        <v>43</v>
      </c>
      <c r="O145" s="94"/>
      <c r="P145" s="261">
        <f>O145*H145</f>
        <v>0</v>
      </c>
      <c r="Q145" s="261">
        <v>0</v>
      </c>
      <c r="R145" s="261">
        <f>Q145*H145</f>
        <v>0</v>
      </c>
      <c r="S145" s="261">
        <v>0</v>
      </c>
      <c r="T145" s="262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3" t="s">
        <v>200</v>
      </c>
      <c r="AT145" s="263" t="s">
        <v>195</v>
      </c>
      <c r="AU145" s="263" t="s">
        <v>87</v>
      </c>
      <c r="AY145" s="18" t="s">
        <v>193</v>
      </c>
      <c r="BE145" s="154">
        <f>IF(N145="základní",J145,0)</f>
        <v>0</v>
      </c>
      <c r="BF145" s="154">
        <f>IF(N145="snížená",J145,0)</f>
        <v>0</v>
      </c>
      <c r="BG145" s="154">
        <f>IF(N145="zákl. přenesená",J145,0)</f>
        <v>0</v>
      </c>
      <c r="BH145" s="154">
        <f>IF(N145="sníž. přenesená",J145,0)</f>
        <v>0</v>
      </c>
      <c r="BI145" s="154">
        <f>IF(N145="nulová",J145,0)</f>
        <v>0</v>
      </c>
      <c r="BJ145" s="18" t="s">
        <v>85</v>
      </c>
      <c r="BK145" s="154">
        <f>ROUND(I145*H145,2)</f>
        <v>0</v>
      </c>
      <c r="BL145" s="18" t="s">
        <v>200</v>
      </c>
      <c r="BM145" s="263" t="s">
        <v>262</v>
      </c>
    </row>
    <row r="146" s="2" customFormat="1" ht="16.5" customHeight="1">
      <c r="A146" s="41"/>
      <c r="B146" s="42"/>
      <c r="C146" s="252" t="s">
        <v>237</v>
      </c>
      <c r="D146" s="252" t="s">
        <v>195</v>
      </c>
      <c r="E146" s="253" t="s">
        <v>237</v>
      </c>
      <c r="F146" s="254" t="s">
        <v>1787</v>
      </c>
      <c r="G146" s="255" t="s">
        <v>1456</v>
      </c>
      <c r="H146" s="256">
        <v>1</v>
      </c>
      <c r="I146" s="257"/>
      <c r="J146" s="258">
        <f>ROUND(I146*H146,2)</f>
        <v>0</v>
      </c>
      <c r="K146" s="254" t="s">
        <v>1</v>
      </c>
      <c r="L146" s="44"/>
      <c r="M146" s="259" t="s">
        <v>1</v>
      </c>
      <c r="N146" s="260" t="s">
        <v>43</v>
      </c>
      <c r="O146" s="94"/>
      <c r="P146" s="261">
        <f>O146*H146</f>
        <v>0</v>
      </c>
      <c r="Q146" s="261">
        <v>0</v>
      </c>
      <c r="R146" s="261">
        <f>Q146*H146</f>
        <v>0</v>
      </c>
      <c r="S146" s="261">
        <v>0</v>
      </c>
      <c r="T146" s="262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63" t="s">
        <v>200</v>
      </c>
      <c r="AT146" s="263" t="s">
        <v>195</v>
      </c>
      <c r="AU146" s="263" t="s">
        <v>87</v>
      </c>
      <c r="AY146" s="18" t="s">
        <v>193</v>
      </c>
      <c r="BE146" s="154">
        <f>IF(N146="základní",J146,0)</f>
        <v>0</v>
      </c>
      <c r="BF146" s="154">
        <f>IF(N146="snížená",J146,0)</f>
        <v>0</v>
      </c>
      <c r="BG146" s="154">
        <f>IF(N146="zákl. přenesená",J146,0)</f>
        <v>0</v>
      </c>
      <c r="BH146" s="154">
        <f>IF(N146="sníž. přenesená",J146,0)</f>
        <v>0</v>
      </c>
      <c r="BI146" s="154">
        <f>IF(N146="nulová",J146,0)</f>
        <v>0</v>
      </c>
      <c r="BJ146" s="18" t="s">
        <v>85</v>
      </c>
      <c r="BK146" s="154">
        <f>ROUND(I146*H146,2)</f>
        <v>0</v>
      </c>
      <c r="BL146" s="18" t="s">
        <v>200</v>
      </c>
      <c r="BM146" s="263" t="s">
        <v>275</v>
      </c>
    </row>
    <row r="147" s="2" customFormat="1" ht="16.5" customHeight="1">
      <c r="A147" s="41"/>
      <c r="B147" s="42"/>
      <c r="C147" s="252" t="s">
        <v>242</v>
      </c>
      <c r="D147" s="252" t="s">
        <v>195</v>
      </c>
      <c r="E147" s="253" t="s">
        <v>242</v>
      </c>
      <c r="F147" s="254" t="s">
        <v>1788</v>
      </c>
      <c r="G147" s="255" t="s">
        <v>1456</v>
      </c>
      <c r="H147" s="256">
        <v>1</v>
      </c>
      <c r="I147" s="257"/>
      <c r="J147" s="258">
        <f>ROUND(I147*H147,2)</f>
        <v>0</v>
      </c>
      <c r="K147" s="254" t="s">
        <v>1</v>
      </c>
      <c r="L147" s="44"/>
      <c r="M147" s="259" t="s">
        <v>1</v>
      </c>
      <c r="N147" s="260" t="s">
        <v>43</v>
      </c>
      <c r="O147" s="94"/>
      <c r="P147" s="261">
        <f>O147*H147</f>
        <v>0</v>
      </c>
      <c r="Q147" s="261">
        <v>0</v>
      </c>
      <c r="R147" s="261">
        <f>Q147*H147</f>
        <v>0</v>
      </c>
      <c r="S147" s="261">
        <v>0</v>
      </c>
      <c r="T147" s="262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3" t="s">
        <v>200</v>
      </c>
      <c r="AT147" s="263" t="s">
        <v>195</v>
      </c>
      <c r="AU147" s="263" t="s">
        <v>87</v>
      </c>
      <c r="AY147" s="18" t="s">
        <v>193</v>
      </c>
      <c r="BE147" s="154">
        <f>IF(N147="základní",J147,0)</f>
        <v>0</v>
      </c>
      <c r="BF147" s="154">
        <f>IF(N147="snížená",J147,0)</f>
        <v>0</v>
      </c>
      <c r="BG147" s="154">
        <f>IF(N147="zákl. přenesená",J147,0)</f>
        <v>0</v>
      </c>
      <c r="BH147" s="154">
        <f>IF(N147="sníž. přenesená",J147,0)</f>
        <v>0</v>
      </c>
      <c r="BI147" s="154">
        <f>IF(N147="nulová",J147,0)</f>
        <v>0</v>
      </c>
      <c r="BJ147" s="18" t="s">
        <v>85</v>
      </c>
      <c r="BK147" s="154">
        <f>ROUND(I147*H147,2)</f>
        <v>0</v>
      </c>
      <c r="BL147" s="18" t="s">
        <v>200</v>
      </c>
      <c r="BM147" s="263" t="s">
        <v>284</v>
      </c>
    </row>
    <row r="148" s="12" customFormat="1" ht="22.8" customHeight="1">
      <c r="A148" s="12"/>
      <c r="B148" s="237"/>
      <c r="C148" s="238"/>
      <c r="D148" s="239" t="s">
        <v>77</v>
      </c>
      <c r="E148" s="250" t="s">
        <v>1369</v>
      </c>
      <c r="F148" s="250" t="s">
        <v>1789</v>
      </c>
      <c r="G148" s="238"/>
      <c r="H148" s="238"/>
      <c r="I148" s="241"/>
      <c r="J148" s="251">
        <f>BK148</f>
        <v>0</v>
      </c>
      <c r="K148" s="238"/>
      <c r="L148" s="242"/>
      <c r="M148" s="243"/>
      <c r="N148" s="244"/>
      <c r="O148" s="244"/>
      <c r="P148" s="245">
        <f>SUM(P149:P151)</f>
        <v>0</v>
      </c>
      <c r="Q148" s="244"/>
      <c r="R148" s="245">
        <f>SUM(R149:R151)</f>
        <v>0</v>
      </c>
      <c r="S148" s="244"/>
      <c r="T148" s="246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47" t="s">
        <v>85</v>
      </c>
      <c r="AT148" s="248" t="s">
        <v>77</v>
      </c>
      <c r="AU148" s="248" t="s">
        <v>85</v>
      </c>
      <c r="AY148" s="247" t="s">
        <v>193</v>
      </c>
      <c r="BK148" s="249">
        <f>SUM(BK149:BK151)</f>
        <v>0</v>
      </c>
    </row>
    <row r="149" s="2" customFormat="1" ht="16.5" customHeight="1">
      <c r="A149" s="41"/>
      <c r="B149" s="42"/>
      <c r="C149" s="252" t="s">
        <v>247</v>
      </c>
      <c r="D149" s="252" t="s">
        <v>195</v>
      </c>
      <c r="E149" s="253" t="s">
        <v>247</v>
      </c>
      <c r="F149" s="254" t="s">
        <v>1790</v>
      </c>
      <c r="G149" s="255" t="s">
        <v>1083</v>
      </c>
      <c r="H149" s="256">
        <v>3</v>
      </c>
      <c r="I149" s="257"/>
      <c r="J149" s="258">
        <f>ROUND(I149*H149,2)</f>
        <v>0</v>
      </c>
      <c r="K149" s="254" t="s">
        <v>1</v>
      </c>
      <c r="L149" s="44"/>
      <c r="M149" s="259" t="s">
        <v>1</v>
      </c>
      <c r="N149" s="260" t="s">
        <v>43</v>
      </c>
      <c r="O149" s="94"/>
      <c r="P149" s="261">
        <f>O149*H149</f>
        <v>0</v>
      </c>
      <c r="Q149" s="261">
        <v>0</v>
      </c>
      <c r="R149" s="261">
        <f>Q149*H149</f>
        <v>0</v>
      </c>
      <c r="S149" s="261">
        <v>0</v>
      </c>
      <c r="T149" s="262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3" t="s">
        <v>200</v>
      </c>
      <c r="AT149" s="263" t="s">
        <v>195</v>
      </c>
      <c r="AU149" s="263" t="s">
        <v>87</v>
      </c>
      <c r="AY149" s="18" t="s">
        <v>193</v>
      </c>
      <c r="BE149" s="154">
        <f>IF(N149="základní",J149,0)</f>
        <v>0</v>
      </c>
      <c r="BF149" s="154">
        <f>IF(N149="snížená",J149,0)</f>
        <v>0</v>
      </c>
      <c r="BG149" s="154">
        <f>IF(N149="zákl. přenesená",J149,0)</f>
        <v>0</v>
      </c>
      <c r="BH149" s="154">
        <f>IF(N149="sníž. přenesená",J149,0)</f>
        <v>0</v>
      </c>
      <c r="BI149" s="154">
        <f>IF(N149="nulová",J149,0)</f>
        <v>0</v>
      </c>
      <c r="BJ149" s="18" t="s">
        <v>85</v>
      </c>
      <c r="BK149" s="154">
        <f>ROUND(I149*H149,2)</f>
        <v>0</v>
      </c>
      <c r="BL149" s="18" t="s">
        <v>200</v>
      </c>
      <c r="BM149" s="263" t="s">
        <v>293</v>
      </c>
    </row>
    <row r="150" s="2" customFormat="1" ht="21.75" customHeight="1">
      <c r="A150" s="41"/>
      <c r="B150" s="42"/>
      <c r="C150" s="252" t="s">
        <v>253</v>
      </c>
      <c r="D150" s="252" t="s">
        <v>195</v>
      </c>
      <c r="E150" s="253" t="s">
        <v>253</v>
      </c>
      <c r="F150" s="254" t="s">
        <v>1791</v>
      </c>
      <c r="G150" s="255" t="s">
        <v>1083</v>
      </c>
      <c r="H150" s="256">
        <v>2</v>
      </c>
      <c r="I150" s="257"/>
      <c r="J150" s="258">
        <f>ROUND(I150*H150,2)</f>
        <v>0</v>
      </c>
      <c r="K150" s="254" t="s">
        <v>1</v>
      </c>
      <c r="L150" s="44"/>
      <c r="M150" s="259" t="s">
        <v>1</v>
      </c>
      <c r="N150" s="260" t="s">
        <v>43</v>
      </c>
      <c r="O150" s="94"/>
      <c r="P150" s="261">
        <f>O150*H150</f>
        <v>0</v>
      </c>
      <c r="Q150" s="261">
        <v>0</v>
      </c>
      <c r="R150" s="261">
        <f>Q150*H150</f>
        <v>0</v>
      </c>
      <c r="S150" s="261">
        <v>0</v>
      </c>
      <c r="T150" s="262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3" t="s">
        <v>200</v>
      </c>
      <c r="AT150" s="263" t="s">
        <v>195</v>
      </c>
      <c r="AU150" s="263" t="s">
        <v>87</v>
      </c>
      <c r="AY150" s="18" t="s">
        <v>193</v>
      </c>
      <c r="BE150" s="154">
        <f>IF(N150="základní",J150,0)</f>
        <v>0</v>
      </c>
      <c r="BF150" s="154">
        <f>IF(N150="snížená",J150,0)</f>
        <v>0</v>
      </c>
      <c r="BG150" s="154">
        <f>IF(N150="zákl. přenesená",J150,0)</f>
        <v>0</v>
      </c>
      <c r="BH150" s="154">
        <f>IF(N150="sníž. přenesená",J150,0)</f>
        <v>0</v>
      </c>
      <c r="BI150" s="154">
        <f>IF(N150="nulová",J150,0)</f>
        <v>0</v>
      </c>
      <c r="BJ150" s="18" t="s">
        <v>85</v>
      </c>
      <c r="BK150" s="154">
        <f>ROUND(I150*H150,2)</f>
        <v>0</v>
      </c>
      <c r="BL150" s="18" t="s">
        <v>200</v>
      </c>
      <c r="BM150" s="263" t="s">
        <v>310</v>
      </c>
    </row>
    <row r="151" s="2" customFormat="1" ht="16.5" customHeight="1">
      <c r="A151" s="41"/>
      <c r="B151" s="42"/>
      <c r="C151" s="252" t="s">
        <v>257</v>
      </c>
      <c r="D151" s="252" t="s">
        <v>195</v>
      </c>
      <c r="E151" s="253" t="s">
        <v>257</v>
      </c>
      <c r="F151" s="254" t="s">
        <v>1792</v>
      </c>
      <c r="G151" s="255" t="s">
        <v>1083</v>
      </c>
      <c r="H151" s="256">
        <v>2</v>
      </c>
      <c r="I151" s="257"/>
      <c r="J151" s="258">
        <f>ROUND(I151*H151,2)</f>
        <v>0</v>
      </c>
      <c r="K151" s="254" t="s">
        <v>1</v>
      </c>
      <c r="L151" s="44"/>
      <c r="M151" s="259" t="s">
        <v>1</v>
      </c>
      <c r="N151" s="260" t="s">
        <v>43</v>
      </c>
      <c r="O151" s="94"/>
      <c r="P151" s="261">
        <f>O151*H151</f>
        <v>0</v>
      </c>
      <c r="Q151" s="261">
        <v>0</v>
      </c>
      <c r="R151" s="261">
        <f>Q151*H151</f>
        <v>0</v>
      </c>
      <c r="S151" s="261">
        <v>0</v>
      </c>
      <c r="T151" s="262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3" t="s">
        <v>200</v>
      </c>
      <c r="AT151" s="263" t="s">
        <v>195</v>
      </c>
      <c r="AU151" s="263" t="s">
        <v>87</v>
      </c>
      <c r="AY151" s="18" t="s">
        <v>193</v>
      </c>
      <c r="BE151" s="154">
        <f>IF(N151="základní",J151,0)</f>
        <v>0</v>
      </c>
      <c r="BF151" s="154">
        <f>IF(N151="snížená",J151,0)</f>
        <v>0</v>
      </c>
      <c r="BG151" s="154">
        <f>IF(N151="zákl. přenesená",J151,0)</f>
        <v>0</v>
      </c>
      <c r="BH151" s="154">
        <f>IF(N151="sníž. přenesená",J151,0)</f>
        <v>0</v>
      </c>
      <c r="BI151" s="154">
        <f>IF(N151="nulová",J151,0)</f>
        <v>0</v>
      </c>
      <c r="BJ151" s="18" t="s">
        <v>85</v>
      </c>
      <c r="BK151" s="154">
        <f>ROUND(I151*H151,2)</f>
        <v>0</v>
      </c>
      <c r="BL151" s="18" t="s">
        <v>200</v>
      </c>
      <c r="BM151" s="263" t="s">
        <v>322</v>
      </c>
    </row>
    <row r="152" s="12" customFormat="1" ht="22.8" customHeight="1">
      <c r="A152" s="12"/>
      <c r="B152" s="237"/>
      <c r="C152" s="238"/>
      <c r="D152" s="239" t="s">
        <v>77</v>
      </c>
      <c r="E152" s="250" t="s">
        <v>1399</v>
      </c>
      <c r="F152" s="250" t="s">
        <v>1344</v>
      </c>
      <c r="G152" s="238"/>
      <c r="H152" s="238"/>
      <c r="I152" s="241"/>
      <c r="J152" s="251">
        <f>BK152</f>
        <v>0</v>
      </c>
      <c r="K152" s="238"/>
      <c r="L152" s="242"/>
      <c r="M152" s="243"/>
      <c r="N152" s="244"/>
      <c r="O152" s="244"/>
      <c r="P152" s="245">
        <f>SUM(P153:P156)</f>
        <v>0</v>
      </c>
      <c r="Q152" s="244"/>
      <c r="R152" s="245">
        <f>SUM(R153:R156)</f>
        <v>0</v>
      </c>
      <c r="S152" s="244"/>
      <c r="T152" s="246">
        <f>SUM(T153:T156)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47" t="s">
        <v>85</v>
      </c>
      <c r="AT152" s="248" t="s">
        <v>77</v>
      </c>
      <c r="AU152" s="248" t="s">
        <v>85</v>
      </c>
      <c r="AY152" s="247" t="s">
        <v>193</v>
      </c>
      <c r="BK152" s="249">
        <f>SUM(BK153:BK156)</f>
        <v>0</v>
      </c>
    </row>
    <row r="153" s="2" customFormat="1" ht="16.5" customHeight="1">
      <c r="A153" s="41"/>
      <c r="B153" s="42"/>
      <c r="C153" s="252" t="s">
        <v>262</v>
      </c>
      <c r="D153" s="252" t="s">
        <v>195</v>
      </c>
      <c r="E153" s="253" t="s">
        <v>262</v>
      </c>
      <c r="F153" s="254" t="s">
        <v>1793</v>
      </c>
      <c r="G153" s="255" t="s">
        <v>217</v>
      </c>
      <c r="H153" s="256">
        <v>350</v>
      </c>
      <c r="I153" s="257"/>
      <c r="J153" s="258">
        <f>ROUND(I153*H153,2)</f>
        <v>0</v>
      </c>
      <c r="K153" s="254" t="s">
        <v>1</v>
      </c>
      <c r="L153" s="44"/>
      <c r="M153" s="259" t="s">
        <v>1</v>
      </c>
      <c r="N153" s="260" t="s">
        <v>43</v>
      </c>
      <c r="O153" s="94"/>
      <c r="P153" s="261">
        <f>O153*H153</f>
        <v>0</v>
      </c>
      <c r="Q153" s="261">
        <v>0</v>
      </c>
      <c r="R153" s="261">
        <f>Q153*H153</f>
        <v>0</v>
      </c>
      <c r="S153" s="261">
        <v>0</v>
      </c>
      <c r="T153" s="262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3" t="s">
        <v>200</v>
      </c>
      <c r="AT153" s="263" t="s">
        <v>195</v>
      </c>
      <c r="AU153" s="263" t="s">
        <v>87</v>
      </c>
      <c r="AY153" s="18" t="s">
        <v>193</v>
      </c>
      <c r="BE153" s="154">
        <f>IF(N153="základní",J153,0)</f>
        <v>0</v>
      </c>
      <c r="BF153" s="154">
        <f>IF(N153="snížená",J153,0)</f>
        <v>0</v>
      </c>
      <c r="BG153" s="154">
        <f>IF(N153="zákl. přenesená",J153,0)</f>
        <v>0</v>
      </c>
      <c r="BH153" s="154">
        <f>IF(N153="sníž. přenesená",J153,0)</f>
        <v>0</v>
      </c>
      <c r="BI153" s="154">
        <f>IF(N153="nulová",J153,0)</f>
        <v>0</v>
      </c>
      <c r="BJ153" s="18" t="s">
        <v>85</v>
      </c>
      <c r="BK153" s="154">
        <f>ROUND(I153*H153,2)</f>
        <v>0</v>
      </c>
      <c r="BL153" s="18" t="s">
        <v>200</v>
      </c>
      <c r="BM153" s="263" t="s">
        <v>334</v>
      </c>
    </row>
    <row r="154" s="2" customFormat="1" ht="16.5" customHeight="1">
      <c r="A154" s="41"/>
      <c r="B154" s="42"/>
      <c r="C154" s="252" t="s">
        <v>270</v>
      </c>
      <c r="D154" s="252" t="s">
        <v>195</v>
      </c>
      <c r="E154" s="253" t="s">
        <v>270</v>
      </c>
      <c r="F154" s="254" t="s">
        <v>1794</v>
      </c>
      <c r="G154" s="255" t="s">
        <v>1083</v>
      </c>
      <c r="H154" s="256">
        <v>1</v>
      </c>
      <c r="I154" s="257"/>
      <c r="J154" s="258">
        <f>ROUND(I154*H154,2)</f>
        <v>0</v>
      </c>
      <c r="K154" s="254" t="s">
        <v>1</v>
      </c>
      <c r="L154" s="44"/>
      <c r="M154" s="259" t="s">
        <v>1</v>
      </c>
      <c r="N154" s="260" t="s">
        <v>43</v>
      </c>
      <c r="O154" s="94"/>
      <c r="P154" s="261">
        <f>O154*H154</f>
        <v>0</v>
      </c>
      <c r="Q154" s="261">
        <v>0</v>
      </c>
      <c r="R154" s="261">
        <f>Q154*H154</f>
        <v>0</v>
      </c>
      <c r="S154" s="261">
        <v>0</v>
      </c>
      <c r="T154" s="262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3" t="s">
        <v>200</v>
      </c>
      <c r="AT154" s="263" t="s">
        <v>195</v>
      </c>
      <c r="AU154" s="263" t="s">
        <v>87</v>
      </c>
      <c r="AY154" s="18" t="s">
        <v>193</v>
      </c>
      <c r="BE154" s="154">
        <f>IF(N154="základní",J154,0)</f>
        <v>0</v>
      </c>
      <c r="BF154" s="154">
        <f>IF(N154="snížená",J154,0)</f>
        <v>0</v>
      </c>
      <c r="BG154" s="154">
        <f>IF(N154="zákl. přenesená",J154,0)</f>
        <v>0</v>
      </c>
      <c r="BH154" s="154">
        <f>IF(N154="sníž. přenesená",J154,0)</f>
        <v>0</v>
      </c>
      <c r="BI154" s="154">
        <f>IF(N154="nulová",J154,0)</f>
        <v>0</v>
      </c>
      <c r="BJ154" s="18" t="s">
        <v>85</v>
      </c>
      <c r="BK154" s="154">
        <f>ROUND(I154*H154,2)</f>
        <v>0</v>
      </c>
      <c r="BL154" s="18" t="s">
        <v>200</v>
      </c>
      <c r="BM154" s="263" t="s">
        <v>348</v>
      </c>
    </row>
    <row r="155" s="2" customFormat="1" ht="16.5" customHeight="1">
      <c r="A155" s="41"/>
      <c r="B155" s="42"/>
      <c r="C155" s="252" t="s">
        <v>275</v>
      </c>
      <c r="D155" s="252" t="s">
        <v>195</v>
      </c>
      <c r="E155" s="253" t="s">
        <v>275</v>
      </c>
      <c r="F155" s="254" t="s">
        <v>1795</v>
      </c>
      <c r="G155" s="255" t="s">
        <v>1083</v>
      </c>
      <c r="H155" s="256">
        <v>10</v>
      </c>
      <c r="I155" s="257"/>
      <c r="J155" s="258">
        <f>ROUND(I155*H155,2)</f>
        <v>0</v>
      </c>
      <c r="K155" s="254" t="s">
        <v>1</v>
      </c>
      <c r="L155" s="44"/>
      <c r="M155" s="259" t="s">
        <v>1</v>
      </c>
      <c r="N155" s="260" t="s">
        <v>43</v>
      </c>
      <c r="O155" s="94"/>
      <c r="P155" s="261">
        <f>O155*H155</f>
        <v>0</v>
      </c>
      <c r="Q155" s="261">
        <v>0</v>
      </c>
      <c r="R155" s="261">
        <f>Q155*H155</f>
        <v>0</v>
      </c>
      <c r="S155" s="261">
        <v>0</v>
      </c>
      <c r="T155" s="262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3" t="s">
        <v>200</v>
      </c>
      <c r="AT155" s="263" t="s">
        <v>195</v>
      </c>
      <c r="AU155" s="263" t="s">
        <v>87</v>
      </c>
      <c r="AY155" s="18" t="s">
        <v>193</v>
      </c>
      <c r="BE155" s="154">
        <f>IF(N155="základní",J155,0)</f>
        <v>0</v>
      </c>
      <c r="BF155" s="154">
        <f>IF(N155="snížená",J155,0)</f>
        <v>0</v>
      </c>
      <c r="BG155" s="154">
        <f>IF(N155="zákl. přenesená",J155,0)</f>
        <v>0</v>
      </c>
      <c r="BH155" s="154">
        <f>IF(N155="sníž. přenesená",J155,0)</f>
        <v>0</v>
      </c>
      <c r="BI155" s="154">
        <f>IF(N155="nulová",J155,0)</f>
        <v>0</v>
      </c>
      <c r="BJ155" s="18" t="s">
        <v>85</v>
      </c>
      <c r="BK155" s="154">
        <f>ROUND(I155*H155,2)</f>
        <v>0</v>
      </c>
      <c r="BL155" s="18" t="s">
        <v>200</v>
      </c>
      <c r="BM155" s="263" t="s">
        <v>359</v>
      </c>
    </row>
    <row r="156" s="2" customFormat="1" ht="16.5" customHeight="1">
      <c r="A156" s="41"/>
      <c r="B156" s="42"/>
      <c r="C156" s="252" t="s">
        <v>8</v>
      </c>
      <c r="D156" s="252" t="s">
        <v>195</v>
      </c>
      <c r="E156" s="253" t="s">
        <v>8</v>
      </c>
      <c r="F156" s="254" t="s">
        <v>1796</v>
      </c>
      <c r="G156" s="255" t="s">
        <v>217</v>
      </c>
      <c r="H156" s="256">
        <v>5</v>
      </c>
      <c r="I156" s="257"/>
      <c r="J156" s="258">
        <f>ROUND(I156*H156,2)</f>
        <v>0</v>
      </c>
      <c r="K156" s="254" t="s">
        <v>1</v>
      </c>
      <c r="L156" s="44"/>
      <c r="M156" s="259" t="s">
        <v>1</v>
      </c>
      <c r="N156" s="260" t="s">
        <v>43</v>
      </c>
      <c r="O156" s="94"/>
      <c r="P156" s="261">
        <f>O156*H156</f>
        <v>0</v>
      </c>
      <c r="Q156" s="261">
        <v>0</v>
      </c>
      <c r="R156" s="261">
        <f>Q156*H156</f>
        <v>0</v>
      </c>
      <c r="S156" s="261">
        <v>0</v>
      </c>
      <c r="T156" s="262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3" t="s">
        <v>200</v>
      </c>
      <c r="AT156" s="263" t="s">
        <v>195</v>
      </c>
      <c r="AU156" s="263" t="s">
        <v>87</v>
      </c>
      <c r="AY156" s="18" t="s">
        <v>193</v>
      </c>
      <c r="BE156" s="154">
        <f>IF(N156="základní",J156,0)</f>
        <v>0</v>
      </c>
      <c r="BF156" s="154">
        <f>IF(N156="snížená",J156,0)</f>
        <v>0</v>
      </c>
      <c r="BG156" s="154">
        <f>IF(N156="zákl. přenesená",J156,0)</f>
        <v>0</v>
      </c>
      <c r="BH156" s="154">
        <f>IF(N156="sníž. přenesená",J156,0)</f>
        <v>0</v>
      </c>
      <c r="BI156" s="154">
        <f>IF(N156="nulová",J156,0)</f>
        <v>0</v>
      </c>
      <c r="BJ156" s="18" t="s">
        <v>85</v>
      </c>
      <c r="BK156" s="154">
        <f>ROUND(I156*H156,2)</f>
        <v>0</v>
      </c>
      <c r="BL156" s="18" t="s">
        <v>200</v>
      </c>
      <c r="BM156" s="263" t="s">
        <v>373</v>
      </c>
    </row>
    <row r="157" s="12" customFormat="1" ht="22.8" customHeight="1">
      <c r="A157" s="12"/>
      <c r="B157" s="237"/>
      <c r="C157" s="238"/>
      <c r="D157" s="239" t="s">
        <v>77</v>
      </c>
      <c r="E157" s="250" t="s">
        <v>1407</v>
      </c>
      <c r="F157" s="250" t="s">
        <v>1418</v>
      </c>
      <c r="G157" s="238"/>
      <c r="H157" s="238"/>
      <c r="I157" s="241"/>
      <c r="J157" s="251">
        <f>BK157</f>
        <v>0</v>
      </c>
      <c r="K157" s="238"/>
      <c r="L157" s="242"/>
      <c r="M157" s="243"/>
      <c r="N157" s="244"/>
      <c r="O157" s="244"/>
      <c r="P157" s="245">
        <f>SUM(P158:P165)</f>
        <v>0</v>
      </c>
      <c r="Q157" s="244"/>
      <c r="R157" s="245">
        <f>SUM(R158:R165)</f>
        <v>0</v>
      </c>
      <c r="S157" s="244"/>
      <c r="T157" s="246">
        <f>SUM(T158:T165)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47" t="s">
        <v>85</v>
      </c>
      <c r="AT157" s="248" t="s">
        <v>77</v>
      </c>
      <c r="AU157" s="248" t="s">
        <v>85</v>
      </c>
      <c r="AY157" s="247" t="s">
        <v>193</v>
      </c>
      <c r="BK157" s="249">
        <f>SUM(BK158:BK165)</f>
        <v>0</v>
      </c>
    </row>
    <row r="158" s="2" customFormat="1" ht="16.5" customHeight="1">
      <c r="A158" s="41"/>
      <c r="B158" s="42"/>
      <c r="C158" s="252" t="s">
        <v>284</v>
      </c>
      <c r="D158" s="252" t="s">
        <v>195</v>
      </c>
      <c r="E158" s="253" t="s">
        <v>284</v>
      </c>
      <c r="F158" s="254" t="s">
        <v>1797</v>
      </c>
      <c r="G158" s="255" t="s">
        <v>217</v>
      </c>
      <c r="H158" s="256">
        <v>60</v>
      </c>
      <c r="I158" s="257"/>
      <c r="J158" s="258">
        <f>ROUND(I158*H158,2)</f>
        <v>0</v>
      </c>
      <c r="K158" s="254" t="s">
        <v>1</v>
      </c>
      <c r="L158" s="44"/>
      <c r="M158" s="259" t="s">
        <v>1</v>
      </c>
      <c r="N158" s="260" t="s">
        <v>43</v>
      </c>
      <c r="O158" s="94"/>
      <c r="P158" s="261">
        <f>O158*H158</f>
        <v>0</v>
      </c>
      <c r="Q158" s="261">
        <v>0</v>
      </c>
      <c r="R158" s="261">
        <f>Q158*H158</f>
        <v>0</v>
      </c>
      <c r="S158" s="261">
        <v>0</v>
      </c>
      <c r="T158" s="262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3" t="s">
        <v>200</v>
      </c>
      <c r="AT158" s="263" t="s">
        <v>195</v>
      </c>
      <c r="AU158" s="263" t="s">
        <v>87</v>
      </c>
      <c r="AY158" s="18" t="s">
        <v>193</v>
      </c>
      <c r="BE158" s="154">
        <f>IF(N158="základní",J158,0)</f>
        <v>0</v>
      </c>
      <c r="BF158" s="154">
        <f>IF(N158="snížená",J158,0)</f>
        <v>0</v>
      </c>
      <c r="BG158" s="154">
        <f>IF(N158="zákl. přenesená",J158,0)</f>
        <v>0</v>
      </c>
      <c r="BH158" s="154">
        <f>IF(N158="sníž. přenesená",J158,0)</f>
        <v>0</v>
      </c>
      <c r="BI158" s="154">
        <f>IF(N158="nulová",J158,0)</f>
        <v>0</v>
      </c>
      <c r="BJ158" s="18" t="s">
        <v>85</v>
      </c>
      <c r="BK158" s="154">
        <f>ROUND(I158*H158,2)</f>
        <v>0</v>
      </c>
      <c r="BL158" s="18" t="s">
        <v>200</v>
      </c>
      <c r="BM158" s="263" t="s">
        <v>384</v>
      </c>
    </row>
    <row r="159" s="2" customFormat="1" ht="16.5" customHeight="1">
      <c r="A159" s="41"/>
      <c r="B159" s="42"/>
      <c r="C159" s="252" t="s">
        <v>288</v>
      </c>
      <c r="D159" s="252" t="s">
        <v>195</v>
      </c>
      <c r="E159" s="253" t="s">
        <v>288</v>
      </c>
      <c r="F159" s="254" t="s">
        <v>1798</v>
      </c>
      <c r="G159" s="255" t="s">
        <v>217</v>
      </c>
      <c r="H159" s="256">
        <v>60</v>
      </c>
      <c r="I159" s="257"/>
      <c r="J159" s="258">
        <f>ROUND(I159*H159,2)</f>
        <v>0</v>
      </c>
      <c r="K159" s="254" t="s">
        <v>1</v>
      </c>
      <c r="L159" s="44"/>
      <c r="M159" s="259" t="s">
        <v>1</v>
      </c>
      <c r="N159" s="260" t="s">
        <v>43</v>
      </c>
      <c r="O159" s="94"/>
      <c r="P159" s="261">
        <f>O159*H159</f>
        <v>0</v>
      </c>
      <c r="Q159" s="261">
        <v>0</v>
      </c>
      <c r="R159" s="261">
        <f>Q159*H159</f>
        <v>0</v>
      </c>
      <c r="S159" s="261">
        <v>0</v>
      </c>
      <c r="T159" s="262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3" t="s">
        <v>200</v>
      </c>
      <c r="AT159" s="263" t="s">
        <v>195</v>
      </c>
      <c r="AU159" s="263" t="s">
        <v>87</v>
      </c>
      <c r="AY159" s="18" t="s">
        <v>193</v>
      </c>
      <c r="BE159" s="154">
        <f>IF(N159="základní",J159,0)</f>
        <v>0</v>
      </c>
      <c r="BF159" s="154">
        <f>IF(N159="snížená",J159,0)</f>
        <v>0</v>
      </c>
      <c r="BG159" s="154">
        <f>IF(N159="zákl. přenesená",J159,0)</f>
        <v>0</v>
      </c>
      <c r="BH159" s="154">
        <f>IF(N159="sníž. přenesená",J159,0)</f>
        <v>0</v>
      </c>
      <c r="BI159" s="154">
        <f>IF(N159="nulová",J159,0)</f>
        <v>0</v>
      </c>
      <c r="BJ159" s="18" t="s">
        <v>85</v>
      </c>
      <c r="BK159" s="154">
        <f>ROUND(I159*H159,2)</f>
        <v>0</v>
      </c>
      <c r="BL159" s="18" t="s">
        <v>200</v>
      </c>
      <c r="BM159" s="263" t="s">
        <v>394</v>
      </c>
    </row>
    <row r="160" s="2" customFormat="1" ht="16.5" customHeight="1">
      <c r="A160" s="41"/>
      <c r="B160" s="42"/>
      <c r="C160" s="252" t="s">
        <v>293</v>
      </c>
      <c r="D160" s="252" t="s">
        <v>195</v>
      </c>
      <c r="E160" s="253" t="s">
        <v>293</v>
      </c>
      <c r="F160" s="254" t="s">
        <v>1799</v>
      </c>
      <c r="G160" s="255" t="s">
        <v>217</v>
      </c>
      <c r="H160" s="256">
        <v>110</v>
      </c>
      <c r="I160" s="257"/>
      <c r="J160" s="258">
        <f>ROUND(I160*H160,2)</f>
        <v>0</v>
      </c>
      <c r="K160" s="254" t="s">
        <v>1</v>
      </c>
      <c r="L160" s="44"/>
      <c r="M160" s="259" t="s">
        <v>1</v>
      </c>
      <c r="N160" s="260" t="s">
        <v>43</v>
      </c>
      <c r="O160" s="94"/>
      <c r="P160" s="261">
        <f>O160*H160</f>
        <v>0</v>
      </c>
      <c r="Q160" s="261">
        <v>0</v>
      </c>
      <c r="R160" s="261">
        <f>Q160*H160</f>
        <v>0</v>
      </c>
      <c r="S160" s="261">
        <v>0</v>
      </c>
      <c r="T160" s="262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3" t="s">
        <v>200</v>
      </c>
      <c r="AT160" s="263" t="s">
        <v>195</v>
      </c>
      <c r="AU160" s="263" t="s">
        <v>87</v>
      </c>
      <c r="AY160" s="18" t="s">
        <v>193</v>
      </c>
      <c r="BE160" s="154">
        <f>IF(N160="základní",J160,0)</f>
        <v>0</v>
      </c>
      <c r="BF160" s="154">
        <f>IF(N160="snížená",J160,0)</f>
        <v>0</v>
      </c>
      <c r="BG160" s="154">
        <f>IF(N160="zákl. přenesená",J160,0)</f>
        <v>0</v>
      </c>
      <c r="BH160" s="154">
        <f>IF(N160="sníž. přenesená",J160,0)</f>
        <v>0</v>
      </c>
      <c r="BI160" s="154">
        <f>IF(N160="nulová",J160,0)</f>
        <v>0</v>
      </c>
      <c r="BJ160" s="18" t="s">
        <v>85</v>
      </c>
      <c r="BK160" s="154">
        <f>ROUND(I160*H160,2)</f>
        <v>0</v>
      </c>
      <c r="BL160" s="18" t="s">
        <v>200</v>
      </c>
      <c r="BM160" s="263" t="s">
        <v>404</v>
      </c>
    </row>
    <row r="161" s="2" customFormat="1" ht="37.8" customHeight="1">
      <c r="A161" s="41"/>
      <c r="B161" s="42"/>
      <c r="C161" s="252" t="s">
        <v>301</v>
      </c>
      <c r="D161" s="252" t="s">
        <v>195</v>
      </c>
      <c r="E161" s="253" t="s">
        <v>301</v>
      </c>
      <c r="F161" s="254" t="s">
        <v>1800</v>
      </c>
      <c r="G161" s="255" t="s">
        <v>1083</v>
      </c>
      <c r="H161" s="256">
        <v>5</v>
      </c>
      <c r="I161" s="257"/>
      <c r="J161" s="258">
        <f>ROUND(I161*H161,2)</f>
        <v>0</v>
      </c>
      <c r="K161" s="254" t="s">
        <v>1</v>
      </c>
      <c r="L161" s="44"/>
      <c r="M161" s="259" t="s">
        <v>1</v>
      </c>
      <c r="N161" s="260" t="s">
        <v>43</v>
      </c>
      <c r="O161" s="94"/>
      <c r="P161" s="261">
        <f>O161*H161</f>
        <v>0</v>
      </c>
      <c r="Q161" s="261">
        <v>0</v>
      </c>
      <c r="R161" s="261">
        <f>Q161*H161</f>
        <v>0</v>
      </c>
      <c r="S161" s="261">
        <v>0</v>
      </c>
      <c r="T161" s="262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3" t="s">
        <v>200</v>
      </c>
      <c r="AT161" s="263" t="s">
        <v>195</v>
      </c>
      <c r="AU161" s="263" t="s">
        <v>87</v>
      </c>
      <c r="AY161" s="18" t="s">
        <v>193</v>
      </c>
      <c r="BE161" s="154">
        <f>IF(N161="základní",J161,0)</f>
        <v>0</v>
      </c>
      <c r="BF161" s="154">
        <f>IF(N161="snížená",J161,0)</f>
        <v>0</v>
      </c>
      <c r="BG161" s="154">
        <f>IF(N161="zákl. přenesená",J161,0)</f>
        <v>0</v>
      </c>
      <c r="BH161" s="154">
        <f>IF(N161="sníž. přenesená",J161,0)</f>
        <v>0</v>
      </c>
      <c r="BI161" s="154">
        <f>IF(N161="nulová",J161,0)</f>
        <v>0</v>
      </c>
      <c r="BJ161" s="18" t="s">
        <v>85</v>
      </c>
      <c r="BK161" s="154">
        <f>ROUND(I161*H161,2)</f>
        <v>0</v>
      </c>
      <c r="BL161" s="18" t="s">
        <v>200</v>
      </c>
      <c r="BM161" s="263" t="s">
        <v>417</v>
      </c>
    </row>
    <row r="162" s="2" customFormat="1" ht="16.5" customHeight="1">
      <c r="A162" s="41"/>
      <c r="B162" s="42"/>
      <c r="C162" s="252" t="s">
        <v>310</v>
      </c>
      <c r="D162" s="252" t="s">
        <v>195</v>
      </c>
      <c r="E162" s="253" t="s">
        <v>310</v>
      </c>
      <c r="F162" s="254" t="s">
        <v>1801</v>
      </c>
      <c r="G162" s="255" t="s">
        <v>1083</v>
      </c>
      <c r="H162" s="256">
        <v>5</v>
      </c>
      <c r="I162" s="257"/>
      <c r="J162" s="258">
        <f>ROUND(I162*H162,2)</f>
        <v>0</v>
      </c>
      <c r="K162" s="254" t="s">
        <v>1</v>
      </c>
      <c r="L162" s="44"/>
      <c r="M162" s="259" t="s">
        <v>1</v>
      </c>
      <c r="N162" s="260" t="s">
        <v>43</v>
      </c>
      <c r="O162" s="94"/>
      <c r="P162" s="261">
        <f>O162*H162</f>
        <v>0</v>
      </c>
      <c r="Q162" s="261">
        <v>0</v>
      </c>
      <c r="R162" s="261">
        <f>Q162*H162</f>
        <v>0</v>
      </c>
      <c r="S162" s="261">
        <v>0</v>
      </c>
      <c r="T162" s="262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3" t="s">
        <v>200</v>
      </c>
      <c r="AT162" s="263" t="s">
        <v>195</v>
      </c>
      <c r="AU162" s="263" t="s">
        <v>87</v>
      </c>
      <c r="AY162" s="18" t="s">
        <v>193</v>
      </c>
      <c r="BE162" s="154">
        <f>IF(N162="základní",J162,0)</f>
        <v>0</v>
      </c>
      <c r="BF162" s="154">
        <f>IF(N162="snížená",J162,0)</f>
        <v>0</v>
      </c>
      <c r="BG162" s="154">
        <f>IF(N162="zákl. přenesená",J162,0)</f>
        <v>0</v>
      </c>
      <c r="BH162" s="154">
        <f>IF(N162="sníž. přenesená",J162,0)</f>
        <v>0</v>
      </c>
      <c r="BI162" s="154">
        <f>IF(N162="nulová",J162,0)</f>
        <v>0</v>
      </c>
      <c r="BJ162" s="18" t="s">
        <v>85</v>
      </c>
      <c r="BK162" s="154">
        <f>ROUND(I162*H162,2)</f>
        <v>0</v>
      </c>
      <c r="BL162" s="18" t="s">
        <v>200</v>
      </c>
      <c r="BM162" s="263" t="s">
        <v>427</v>
      </c>
    </row>
    <row r="163" s="2" customFormat="1" ht="16.5" customHeight="1">
      <c r="A163" s="41"/>
      <c r="B163" s="42"/>
      <c r="C163" s="252" t="s">
        <v>7</v>
      </c>
      <c r="D163" s="252" t="s">
        <v>195</v>
      </c>
      <c r="E163" s="253" t="s">
        <v>7</v>
      </c>
      <c r="F163" s="254" t="s">
        <v>1802</v>
      </c>
      <c r="G163" s="255" t="s">
        <v>1083</v>
      </c>
      <c r="H163" s="256">
        <v>5</v>
      </c>
      <c r="I163" s="257"/>
      <c r="J163" s="258">
        <f>ROUND(I163*H163,2)</f>
        <v>0</v>
      </c>
      <c r="K163" s="254" t="s">
        <v>1</v>
      </c>
      <c r="L163" s="44"/>
      <c r="M163" s="259" t="s">
        <v>1</v>
      </c>
      <c r="N163" s="260" t="s">
        <v>43</v>
      </c>
      <c r="O163" s="94"/>
      <c r="P163" s="261">
        <f>O163*H163</f>
        <v>0</v>
      </c>
      <c r="Q163" s="261">
        <v>0</v>
      </c>
      <c r="R163" s="261">
        <f>Q163*H163</f>
        <v>0</v>
      </c>
      <c r="S163" s="261">
        <v>0</v>
      </c>
      <c r="T163" s="262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3" t="s">
        <v>200</v>
      </c>
      <c r="AT163" s="263" t="s">
        <v>195</v>
      </c>
      <c r="AU163" s="263" t="s">
        <v>87</v>
      </c>
      <c r="AY163" s="18" t="s">
        <v>193</v>
      </c>
      <c r="BE163" s="154">
        <f>IF(N163="základní",J163,0)</f>
        <v>0</v>
      </c>
      <c r="BF163" s="154">
        <f>IF(N163="snížená",J163,0)</f>
        <v>0</v>
      </c>
      <c r="BG163" s="154">
        <f>IF(N163="zákl. přenesená",J163,0)</f>
        <v>0</v>
      </c>
      <c r="BH163" s="154">
        <f>IF(N163="sníž. přenesená",J163,0)</f>
        <v>0</v>
      </c>
      <c r="BI163" s="154">
        <f>IF(N163="nulová",J163,0)</f>
        <v>0</v>
      </c>
      <c r="BJ163" s="18" t="s">
        <v>85</v>
      </c>
      <c r="BK163" s="154">
        <f>ROUND(I163*H163,2)</f>
        <v>0</v>
      </c>
      <c r="BL163" s="18" t="s">
        <v>200</v>
      </c>
      <c r="BM163" s="263" t="s">
        <v>438</v>
      </c>
    </row>
    <row r="164" s="2" customFormat="1" ht="16.5" customHeight="1">
      <c r="A164" s="41"/>
      <c r="B164" s="42"/>
      <c r="C164" s="252" t="s">
        <v>322</v>
      </c>
      <c r="D164" s="252" t="s">
        <v>195</v>
      </c>
      <c r="E164" s="253" t="s">
        <v>322</v>
      </c>
      <c r="F164" s="254" t="s">
        <v>1803</v>
      </c>
      <c r="G164" s="255" t="s">
        <v>217</v>
      </c>
      <c r="H164" s="256">
        <v>25</v>
      </c>
      <c r="I164" s="257"/>
      <c r="J164" s="258">
        <f>ROUND(I164*H164,2)</f>
        <v>0</v>
      </c>
      <c r="K164" s="254" t="s">
        <v>1</v>
      </c>
      <c r="L164" s="44"/>
      <c r="M164" s="259" t="s">
        <v>1</v>
      </c>
      <c r="N164" s="260" t="s">
        <v>43</v>
      </c>
      <c r="O164" s="94"/>
      <c r="P164" s="261">
        <f>O164*H164</f>
        <v>0</v>
      </c>
      <c r="Q164" s="261">
        <v>0</v>
      </c>
      <c r="R164" s="261">
        <f>Q164*H164</f>
        <v>0</v>
      </c>
      <c r="S164" s="261">
        <v>0</v>
      </c>
      <c r="T164" s="262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3" t="s">
        <v>200</v>
      </c>
      <c r="AT164" s="263" t="s">
        <v>195</v>
      </c>
      <c r="AU164" s="263" t="s">
        <v>87</v>
      </c>
      <c r="AY164" s="18" t="s">
        <v>193</v>
      </c>
      <c r="BE164" s="154">
        <f>IF(N164="základní",J164,0)</f>
        <v>0</v>
      </c>
      <c r="BF164" s="154">
        <f>IF(N164="snížená",J164,0)</f>
        <v>0</v>
      </c>
      <c r="BG164" s="154">
        <f>IF(N164="zákl. přenesená",J164,0)</f>
        <v>0</v>
      </c>
      <c r="BH164" s="154">
        <f>IF(N164="sníž. přenesená",J164,0)</f>
        <v>0</v>
      </c>
      <c r="BI164" s="154">
        <f>IF(N164="nulová",J164,0)</f>
        <v>0</v>
      </c>
      <c r="BJ164" s="18" t="s">
        <v>85</v>
      </c>
      <c r="BK164" s="154">
        <f>ROUND(I164*H164,2)</f>
        <v>0</v>
      </c>
      <c r="BL164" s="18" t="s">
        <v>200</v>
      </c>
      <c r="BM164" s="263" t="s">
        <v>451</v>
      </c>
    </row>
    <row r="165" s="2" customFormat="1" ht="16.5" customHeight="1">
      <c r="A165" s="41"/>
      <c r="B165" s="42"/>
      <c r="C165" s="252" t="s">
        <v>327</v>
      </c>
      <c r="D165" s="252" t="s">
        <v>195</v>
      </c>
      <c r="E165" s="253" t="s">
        <v>327</v>
      </c>
      <c r="F165" s="254" t="s">
        <v>1804</v>
      </c>
      <c r="G165" s="255" t="s">
        <v>217</v>
      </c>
      <c r="H165" s="256">
        <v>80</v>
      </c>
      <c r="I165" s="257"/>
      <c r="J165" s="258">
        <f>ROUND(I165*H165,2)</f>
        <v>0</v>
      </c>
      <c r="K165" s="254" t="s">
        <v>1</v>
      </c>
      <c r="L165" s="44"/>
      <c r="M165" s="259" t="s">
        <v>1</v>
      </c>
      <c r="N165" s="260" t="s">
        <v>43</v>
      </c>
      <c r="O165" s="94"/>
      <c r="P165" s="261">
        <f>O165*H165</f>
        <v>0</v>
      </c>
      <c r="Q165" s="261">
        <v>0</v>
      </c>
      <c r="R165" s="261">
        <f>Q165*H165</f>
        <v>0</v>
      </c>
      <c r="S165" s="261">
        <v>0</v>
      </c>
      <c r="T165" s="262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3" t="s">
        <v>200</v>
      </c>
      <c r="AT165" s="263" t="s">
        <v>195</v>
      </c>
      <c r="AU165" s="263" t="s">
        <v>87</v>
      </c>
      <c r="AY165" s="18" t="s">
        <v>193</v>
      </c>
      <c r="BE165" s="154">
        <f>IF(N165="základní",J165,0)</f>
        <v>0</v>
      </c>
      <c r="BF165" s="154">
        <f>IF(N165="snížená",J165,0)</f>
        <v>0</v>
      </c>
      <c r="BG165" s="154">
        <f>IF(N165="zákl. přenesená",J165,0)</f>
        <v>0</v>
      </c>
      <c r="BH165" s="154">
        <f>IF(N165="sníž. přenesená",J165,0)</f>
        <v>0</v>
      </c>
      <c r="BI165" s="154">
        <f>IF(N165="nulová",J165,0)</f>
        <v>0</v>
      </c>
      <c r="BJ165" s="18" t="s">
        <v>85</v>
      </c>
      <c r="BK165" s="154">
        <f>ROUND(I165*H165,2)</f>
        <v>0</v>
      </c>
      <c r="BL165" s="18" t="s">
        <v>200</v>
      </c>
      <c r="BM165" s="263" t="s">
        <v>462</v>
      </c>
    </row>
    <row r="166" s="12" customFormat="1" ht="22.8" customHeight="1">
      <c r="A166" s="12"/>
      <c r="B166" s="237"/>
      <c r="C166" s="238"/>
      <c r="D166" s="239" t="s">
        <v>77</v>
      </c>
      <c r="E166" s="250" t="s">
        <v>1417</v>
      </c>
      <c r="F166" s="250" t="s">
        <v>1474</v>
      </c>
      <c r="G166" s="238"/>
      <c r="H166" s="238"/>
      <c r="I166" s="241"/>
      <c r="J166" s="251">
        <f>BK166</f>
        <v>0</v>
      </c>
      <c r="K166" s="238"/>
      <c r="L166" s="242"/>
      <c r="M166" s="243"/>
      <c r="N166" s="244"/>
      <c r="O166" s="244"/>
      <c r="P166" s="245">
        <f>SUM(P167:P176)</f>
        <v>0</v>
      </c>
      <c r="Q166" s="244"/>
      <c r="R166" s="245">
        <f>SUM(R167:R176)</f>
        <v>0</v>
      </c>
      <c r="S166" s="244"/>
      <c r="T166" s="246">
        <f>SUM(T167:T176)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47" t="s">
        <v>85</v>
      </c>
      <c r="AT166" s="248" t="s">
        <v>77</v>
      </c>
      <c r="AU166" s="248" t="s">
        <v>85</v>
      </c>
      <c r="AY166" s="247" t="s">
        <v>193</v>
      </c>
      <c r="BK166" s="249">
        <f>SUM(BK167:BK176)</f>
        <v>0</v>
      </c>
    </row>
    <row r="167" s="2" customFormat="1" ht="16.5" customHeight="1">
      <c r="A167" s="41"/>
      <c r="B167" s="42"/>
      <c r="C167" s="252" t="s">
        <v>334</v>
      </c>
      <c r="D167" s="252" t="s">
        <v>195</v>
      </c>
      <c r="E167" s="253" t="s">
        <v>334</v>
      </c>
      <c r="F167" s="254" t="s">
        <v>1805</v>
      </c>
      <c r="G167" s="255" t="s">
        <v>1456</v>
      </c>
      <c r="H167" s="256">
        <v>10</v>
      </c>
      <c r="I167" s="257"/>
      <c r="J167" s="258">
        <f>ROUND(I167*H167,2)</f>
        <v>0</v>
      </c>
      <c r="K167" s="254" t="s">
        <v>1</v>
      </c>
      <c r="L167" s="44"/>
      <c r="M167" s="259" t="s">
        <v>1</v>
      </c>
      <c r="N167" s="260" t="s">
        <v>43</v>
      </c>
      <c r="O167" s="94"/>
      <c r="P167" s="261">
        <f>O167*H167</f>
        <v>0</v>
      </c>
      <c r="Q167" s="261">
        <v>0</v>
      </c>
      <c r="R167" s="261">
        <f>Q167*H167</f>
        <v>0</v>
      </c>
      <c r="S167" s="261">
        <v>0</v>
      </c>
      <c r="T167" s="262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3" t="s">
        <v>200</v>
      </c>
      <c r="AT167" s="263" t="s">
        <v>195</v>
      </c>
      <c r="AU167" s="263" t="s">
        <v>87</v>
      </c>
      <c r="AY167" s="18" t="s">
        <v>193</v>
      </c>
      <c r="BE167" s="154">
        <f>IF(N167="základní",J167,0)</f>
        <v>0</v>
      </c>
      <c r="BF167" s="154">
        <f>IF(N167="snížená",J167,0)</f>
        <v>0</v>
      </c>
      <c r="BG167" s="154">
        <f>IF(N167="zákl. přenesená",J167,0)</f>
        <v>0</v>
      </c>
      <c r="BH167" s="154">
        <f>IF(N167="sníž. přenesená",J167,0)</f>
        <v>0</v>
      </c>
      <c r="BI167" s="154">
        <f>IF(N167="nulová",J167,0)</f>
        <v>0</v>
      </c>
      <c r="BJ167" s="18" t="s">
        <v>85</v>
      </c>
      <c r="BK167" s="154">
        <f>ROUND(I167*H167,2)</f>
        <v>0</v>
      </c>
      <c r="BL167" s="18" t="s">
        <v>200</v>
      </c>
      <c r="BM167" s="263" t="s">
        <v>473</v>
      </c>
    </row>
    <row r="168" s="2" customFormat="1" ht="16.5" customHeight="1">
      <c r="A168" s="41"/>
      <c r="B168" s="42"/>
      <c r="C168" s="252" t="s">
        <v>340</v>
      </c>
      <c r="D168" s="252" t="s">
        <v>195</v>
      </c>
      <c r="E168" s="253" t="s">
        <v>340</v>
      </c>
      <c r="F168" s="254" t="s">
        <v>1806</v>
      </c>
      <c r="G168" s="255" t="s">
        <v>1456</v>
      </c>
      <c r="H168" s="256">
        <v>20</v>
      </c>
      <c r="I168" s="257"/>
      <c r="J168" s="258">
        <f>ROUND(I168*H168,2)</f>
        <v>0</v>
      </c>
      <c r="K168" s="254" t="s">
        <v>1</v>
      </c>
      <c r="L168" s="44"/>
      <c r="M168" s="259" t="s">
        <v>1</v>
      </c>
      <c r="N168" s="260" t="s">
        <v>43</v>
      </c>
      <c r="O168" s="94"/>
      <c r="P168" s="261">
        <f>O168*H168</f>
        <v>0</v>
      </c>
      <c r="Q168" s="261">
        <v>0</v>
      </c>
      <c r="R168" s="261">
        <f>Q168*H168</f>
        <v>0</v>
      </c>
      <c r="S168" s="261">
        <v>0</v>
      </c>
      <c r="T168" s="262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3" t="s">
        <v>200</v>
      </c>
      <c r="AT168" s="263" t="s">
        <v>195</v>
      </c>
      <c r="AU168" s="263" t="s">
        <v>87</v>
      </c>
      <c r="AY168" s="18" t="s">
        <v>193</v>
      </c>
      <c r="BE168" s="154">
        <f>IF(N168="základní",J168,0)</f>
        <v>0</v>
      </c>
      <c r="BF168" s="154">
        <f>IF(N168="snížená",J168,0)</f>
        <v>0</v>
      </c>
      <c r="BG168" s="154">
        <f>IF(N168="zákl. přenesená",J168,0)</f>
        <v>0</v>
      </c>
      <c r="BH168" s="154">
        <f>IF(N168="sníž. přenesená",J168,0)</f>
        <v>0</v>
      </c>
      <c r="BI168" s="154">
        <f>IF(N168="nulová",J168,0)</f>
        <v>0</v>
      </c>
      <c r="BJ168" s="18" t="s">
        <v>85</v>
      </c>
      <c r="BK168" s="154">
        <f>ROUND(I168*H168,2)</f>
        <v>0</v>
      </c>
      <c r="BL168" s="18" t="s">
        <v>200</v>
      </c>
      <c r="BM168" s="263" t="s">
        <v>487</v>
      </c>
    </row>
    <row r="169" s="2" customFormat="1" ht="16.5" customHeight="1">
      <c r="A169" s="41"/>
      <c r="B169" s="42"/>
      <c r="C169" s="252" t="s">
        <v>348</v>
      </c>
      <c r="D169" s="252" t="s">
        <v>195</v>
      </c>
      <c r="E169" s="253" t="s">
        <v>348</v>
      </c>
      <c r="F169" s="254" t="s">
        <v>1807</v>
      </c>
      <c r="G169" s="255" t="s">
        <v>1456</v>
      </c>
      <c r="H169" s="256">
        <v>20</v>
      </c>
      <c r="I169" s="257"/>
      <c r="J169" s="258">
        <f>ROUND(I169*H169,2)</f>
        <v>0</v>
      </c>
      <c r="K169" s="254" t="s">
        <v>1</v>
      </c>
      <c r="L169" s="44"/>
      <c r="M169" s="259" t="s">
        <v>1</v>
      </c>
      <c r="N169" s="260" t="s">
        <v>43</v>
      </c>
      <c r="O169" s="94"/>
      <c r="P169" s="261">
        <f>O169*H169</f>
        <v>0</v>
      </c>
      <c r="Q169" s="261">
        <v>0</v>
      </c>
      <c r="R169" s="261">
        <f>Q169*H169</f>
        <v>0</v>
      </c>
      <c r="S169" s="261">
        <v>0</v>
      </c>
      <c r="T169" s="262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3" t="s">
        <v>200</v>
      </c>
      <c r="AT169" s="263" t="s">
        <v>195</v>
      </c>
      <c r="AU169" s="263" t="s">
        <v>87</v>
      </c>
      <c r="AY169" s="18" t="s">
        <v>193</v>
      </c>
      <c r="BE169" s="154">
        <f>IF(N169="základní",J169,0)</f>
        <v>0</v>
      </c>
      <c r="BF169" s="154">
        <f>IF(N169="snížená",J169,0)</f>
        <v>0</v>
      </c>
      <c r="BG169" s="154">
        <f>IF(N169="zákl. přenesená",J169,0)</f>
        <v>0</v>
      </c>
      <c r="BH169" s="154">
        <f>IF(N169="sníž. přenesená",J169,0)</f>
        <v>0</v>
      </c>
      <c r="BI169" s="154">
        <f>IF(N169="nulová",J169,0)</f>
        <v>0</v>
      </c>
      <c r="BJ169" s="18" t="s">
        <v>85</v>
      </c>
      <c r="BK169" s="154">
        <f>ROUND(I169*H169,2)</f>
        <v>0</v>
      </c>
      <c r="BL169" s="18" t="s">
        <v>200</v>
      </c>
      <c r="BM169" s="263" t="s">
        <v>496</v>
      </c>
    </row>
    <row r="170" s="2" customFormat="1" ht="16.5" customHeight="1">
      <c r="A170" s="41"/>
      <c r="B170" s="42"/>
      <c r="C170" s="252" t="s">
        <v>353</v>
      </c>
      <c r="D170" s="252" t="s">
        <v>195</v>
      </c>
      <c r="E170" s="253" t="s">
        <v>353</v>
      </c>
      <c r="F170" s="254" t="s">
        <v>1808</v>
      </c>
      <c r="G170" s="255" t="s">
        <v>1456</v>
      </c>
      <c r="H170" s="256">
        <v>10</v>
      </c>
      <c r="I170" s="257"/>
      <c r="J170" s="258">
        <f>ROUND(I170*H170,2)</f>
        <v>0</v>
      </c>
      <c r="K170" s="254" t="s">
        <v>1</v>
      </c>
      <c r="L170" s="44"/>
      <c r="M170" s="259" t="s">
        <v>1</v>
      </c>
      <c r="N170" s="260" t="s">
        <v>43</v>
      </c>
      <c r="O170" s="94"/>
      <c r="P170" s="261">
        <f>O170*H170</f>
        <v>0</v>
      </c>
      <c r="Q170" s="261">
        <v>0</v>
      </c>
      <c r="R170" s="261">
        <f>Q170*H170</f>
        <v>0</v>
      </c>
      <c r="S170" s="261">
        <v>0</v>
      </c>
      <c r="T170" s="262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3" t="s">
        <v>200</v>
      </c>
      <c r="AT170" s="263" t="s">
        <v>195</v>
      </c>
      <c r="AU170" s="263" t="s">
        <v>87</v>
      </c>
      <c r="AY170" s="18" t="s">
        <v>193</v>
      </c>
      <c r="BE170" s="154">
        <f>IF(N170="základní",J170,0)</f>
        <v>0</v>
      </c>
      <c r="BF170" s="154">
        <f>IF(N170="snížená",J170,0)</f>
        <v>0</v>
      </c>
      <c r="BG170" s="154">
        <f>IF(N170="zákl. přenesená",J170,0)</f>
        <v>0</v>
      </c>
      <c r="BH170" s="154">
        <f>IF(N170="sníž. přenesená",J170,0)</f>
        <v>0</v>
      </c>
      <c r="BI170" s="154">
        <f>IF(N170="nulová",J170,0)</f>
        <v>0</v>
      </c>
      <c r="BJ170" s="18" t="s">
        <v>85</v>
      </c>
      <c r="BK170" s="154">
        <f>ROUND(I170*H170,2)</f>
        <v>0</v>
      </c>
      <c r="BL170" s="18" t="s">
        <v>200</v>
      </c>
      <c r="BM170" s="263" t="s">
        <v>508</v>
      </c>
    </row>
    <row r="171" s="2" customFormat="1" ht="16.5" customHeight="1">
      <c r="A171" s="41"/>
      <c r="B171" s="42"/>
      <c r="C171" s="252" t="s">
        <v>359</v>
      </c>
      <c r="D171" s="252" t="s">
        <v>195</v>
      </c>
      <c r="E171" s="253" t="s">
        <v>359</v>
      </c>
      <c r="F171" s="254" t="s">
        <v>1809</v>
      </c>
      <c r="G171" s="255" t="s">
        <v>1456</v>
      </c>
      <c r="H171" s="256">
        <v>10</v>
      </c>
      <c r="I171" s="257"/>
      <c r="J171" s="258">
        <f>ROUND(I171*H171,2)</f>
        <v>0</v>
      </c>
      <c r="K171" s="254" t="s">
        <v>1</v>
      </c>
      <c r="L171" s="44"/>
      <c r="M171" s="259" t="s">
        <v>1</v>
      </c>
      <c r="N171" s="260" t="s">
        <v>43</v>
      </c>
      <c r="O171" s="94"/>
      <c r="P171" s="261">
        <f>O171*H171</f>
        <v>0</v>
      </c>
      <c r="Q171" s="261">
        <v>0</v>
      </c>
      <c r="R171" s="261">
        <f>Q171*H171</f>
        <v>0</v>
      </c>
      <c r="S171" s="261">
        <v>0</v>
      </c>
      <c r="T171" s="262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3" t="s">
        <v>200</v>
      </c>
      <c r="AT171" s="263" t="s">
        <v>195</v>
      </c>
      <c r="AU171" s="263" t="s">
        <v>87</v>
      </c>
      <c r="AY171" s="18" t="s">
        <v>193</v>
      </c>
      <c r="BE171" s="154">
        <f>IF(N171="základní",J171,0)</f>
        <v>0</v>
      </c>
      <c r="BF171" s="154">
        <f>IF(N171="snížená",J171,0)</f>
        <v>0</v>
      </c>
      <c r="BG171" s="154">
        <f>IF(N171="zákl. přenesená",J171,0)</f>
        <v>0</v>
      </c>
      <c r="BH171" s="154">
        <f>IF(N171="sníž. přenesená",J171,0)</f>
        <v>0</v>
      </c>
      <c r="BI171" s="154">
        <f>IF(N171="nulová",J171,0)</f>
        <v>0</v>
      </c>
      <c r="BJ171" s="18" t="s">
        <v>85</v>
      </c>
      <c r="BK171" s="154">
        <f>ROUND(I171*H171,2)</f>
        <v>0</v>
      </c>
      <c r="BL171" s="18" t="s">
        <v>200</v>
      </c>
      <c r="BM171" s="263" t="s">
        <v>517</v>
      </c>
    </row>
    <row r="172" s="2" customFormat="1" ht="16.5" customHeight="1">
      <c r="A172" s="41"/>
      <c r="B172" s="42"/>
      <c r="C172" s="252" t="s">
        <v>368</v>
      </c>
      <c r="D172" s="252" t="s">
        <v>195</v>
      </c>
      <c r="E172" s="253" t="s">
        <v>368</v>
      </c>
      <c r="F172" s="254" t="s">
        <v>1810</v>
      </c>
      <c r="G172" s="255" t="s">
        <v>1456</v>
      </c>
      <c r="H172" s="256">
        <v>1</v>
      </c>
      <c r="I172" s="257"/>
      <c r="J172" s="258">
        <f>ROUND(I172*H172,2)</f>
        <v>0</v>
      </c>
      <c r="K172" s="254" t="s">
        <v>1</v>
      </c>
      <c r="L172" s="44"/>
      <c r="M172" s="259" t="s">
        <v>1</v>
      </c>
      <c r="N172" s="260" t="s">
        <v>43</v>
      </c>
      <c r="O172" s="94"/>
      <c r="P172" s="261">
        <f>O172*H172</f>
        <v>0</v>
      </c>
      <c r="Q172" s="261">
        <v>0</v>
      </c>
      <c r="R172" s="261">
        <f>Q172*H172</f>
        <v>0</v>
      </c>
      <c r="S172" s="261">
        <v>0</v>
      </c>
      <c r="T172" s="262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3" t="s">
        <v>200</v>
      </c>
      <c r="AT172" s="263" t="s">
        <v>195</v>
      </c>
      <c r="AU172" s="263" t="s">
        <v>87</v>
      </c>
      <c r="AY172" s="18" t="s">
        <v>193</v>
      </c>
      <c r="BE172" s="154">
        <f>IF(N172="základní",J172,0)</f>
        <v>0</v>
      </c>
      <c r="BF172" s="154">
        <f>IF(N172="snížená",J172,0)</f>
        <v>0</v>
      </c>
      <c r="BG172" s="154">
        <f>IF(N172="zákl. přenesená",J172,0)</f>
        <v>0</v>
      </c>
      <c r="BH172" s="154">
        <f>IF(N172="sníž. přenesená",J172,0)</f>
        <v>0</v>
      </c>
      <c r="BI172" s="154">
        <f>IF(N172="nulová",J172,0)</f>
        <v>0</v>
      </c>
      <c r="BJ172" s="18" t="s">
        <v>85</v>
      </c>
      <c r="BK172" s="154">
        <f>ROUND(I172*H172,2)</f>
        <v>0</v>
      </c>
      <c r="BL172" s="18" t="s">
        <v>200</v>
      </c>
      <c r="BM172" s="263" t="s">
        <v>528</v>
      </c>
    </row>
    <row r="173" s="2" customFormat="1" ht="16.5" customHeight="1">
      <c r="A173" s="41"/>
      <c r="B173" s="42"/>
      <c r="C173" s="252" t="s">
        <v>373</v>
      </c>
      <c r="D173" s="252" t="s">
        <v>195</v>
      </c>
      <c r="E173" s="253" t="s">
        <v>373</v>
      </c>
      <c r="F173" s="254" t="s">
        <v>1811</v>
      </c>
      <c r="G173" s="255" t="s">
        <v>1456</v>
      </c>
      <c r="H173" s="256">
        <v>1</v>
      </c>
      <c r="I173" s="257"/>
      <c r="J173" s="258">
        <f>ROUND(I173*H173,2)</f>
        <v>0</v>
      </c>
      <c r="K173" s="254" t="s">
        <v>1</v>
      </c>
      <c r="L173" s="44"/>
      <c r="M173" s="259" t="s">
        <v>1</v>
      </c>
      <c r="N173" s="260" t="s">
        <v>43</v>
      </c>
      <c r="O173" s="94"/>
      <c r="P173" s="261">
        <f>O173*H173</f>
        <v>0</v>
      </c>
      <c r="Q173" s="261">
        <v>0</v>
      </c>
      <c r="R173" s="261">
        <f>Q173*H173</f>
        <v>0</v>
      </c>
      <c r="S173" s="261">
        <v>0</v>
      </c>
      <c r="T173" s="262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63" t="s">
        <v>200</v>
      </c>
      <c r="AT173" s="263" t="s">
        <v>195</v>
      </c>
      <c r="AU173" s="263" t="s">
        <v>87</v>
      </c>
      <c r="AY173" s="18" t="s">
        <v>193</v>
      </c>
      <c r="BE173" s="154">
        <f>IF(N173="základní",J173,0)</f>
        <v>0</v>
      </c>
      <c r="BF173" s="154">
        <f>IF(N173="snížená",J173,0)</f>
        <v>0</v>
      </c>
      <c r="BG173" s="154">
        <f>IF(N173="zákl. přenesená",J173,0)</f>
        <v>0</v>
      </c>
      <c r="BH173" s="154">
        <f>IF(N173="sníž. přenesená",J173,0)</f>
        <v>0</v>
      </c>
      <c r="BI173" s="154">
        <f>IF(N173="nulová",J173,0)</f>
        <v>0</v>
      </c>
      <c r="BJ173" s="18" t="s">
        <v>85</v>
      </c>
      <c r="BK173" s="154">
        <f>ROUND(I173*H173,2)</f>
        <v>0</v>
      </c>
      <c r="BL173" s="18" t="s">
        <v>200</v>
      </c>
      <c r="BM173" s="263" t="s">
        <v>538</v>
      </c>
    </row>
    <row r="174" s="2" customFormat="1" ht="16.5" customHeight="1">
      <c r="A174" s="41"/>
      <c r="B174" s="42"/>
      <c r="C174" s="252" t="s">
        <v>378</v>
      </c>
      <c r="D174" s="252" t="s">
        <v>195</v>
      </c>
      <c r="E174" s="253" t="s">
        <v>378</v>
      </c>
      <c r="F174" s="254" t="s">
        <v>1812</v>
      </c>
      <c r="G174" s="255" t="s">
        <v>1456</v>
      </c>
      <c r="H174" s="256">
        <v>1</v>
      </c>
      <c r="I174" s="257"/>
      <c r="J174" s="258">
        <f>ROUND(I174*H174,2)</f>
        <v>0</v>
      </c>
      <c r="K174" s="254" t="s">
        <v>1</v>
      </c>
      <c r="L174" s="44"/>
      <c r="M174" s="259" t="s">
        <v>1</v>
      </c>
      <c r="N174" s="260" t="s">
        <v>43</v>
      </c>
      <c r="O174" s="94"/>
      <c r="P174" s="261">
        <f>O174*H174</f>
        <v>0</v>
      </c>
      <c r="Q174" s="261">
        <v>0</v>
      </c>
      <c r="R174" s="261">
        <f>Q174*H174</f>
        <v>0</v>
      </c>
      <c r="S174" s="261">
        <v>0</v>
      </c>
      <c r="T174" s="262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3" t="s">
        <v>200</v>
      </c>
      <c r="AT174" s="263" t="s">
        <v>195</v>
      </c>
      <c r="AU174" s="263" t="s">
        <v>87</v>
      </c>
      <c r="AY174" s="18" t="s">
        <v>193</v>
      </c>
      <c r="BE174" s="154">
        <f>IF(N174="základní",J174,0)</f>
        <v>0</v>
      </c>
      <c r="BF174" s="154">
        <f>IF(N174="snížená",J174,0)</f>
        <v>0</v>
      </c>
      <c r="BG174" s="154">
        <f>IF(N174="zákl. přenesená",J174,0)</f>
        <v>0</v>
      </c>
      <c r="BH174" s="154">
        <f>IF(N174="sníž. přenesená",J174,0)</f>
        <v>0</v>
      </c>
      <c r="BI174" s="154">
        <f>IF(N174="nulová",J174,0)</f>
        <v>0</v>
      </c>
      <c r="BJ174" s="18" t="s">
        <v>85</v>
      </c>
      <c r="BK174" s="154">
        <f>ROUND(I174*H174,2)</f>
        <v>0</v>
      </c>
      <c r="BL174" s="18" t="s">
        <v>200</v>
      </c>
      <c r="BM174" s="263" t="s">
        <v>550</v>
      </c>
    </row>
    <row r="175" s="2" customFormat="1" ht="16.5" customHeight="1">
      <c r="A175" s="41"/>
      <c r="B175" s="42"/>
      <c r="C175" s="252" t="s">
        <v>384</v>
      </c>
      <c r="D175" s="252" t="s">
        <v>195</v>
      </c>
      <c r="E175" s="253" t="s">
        <v>384</v>
      </c>
      <c r="F175" s="254" t="s">
        <v>1813</v>
      </c>
      <c r="G175" s="255" t="s">
        <v>1456</v>
      </c>
      <c r="H175" s="256">
        <v>1</v>
      </c>
      <c r="I175" s="257"/>
      <c r="J175" s="258">
        <f>ROUND(I175*H175,2)</f>
        <v>0</v>
      </c>
      <c r="K175" s="254" t="s">
        <v>1</v>
      </c>
      <c r="L175" s="44"/>
      <c r="M175" s="259" t="s">
        <v>1</v>
      </c>
      <c r="N175" s="260" t="s">
        <v>43</v>
      </c>
      <c r="O175" s="94"/>
      <c r="P175" s="261">
        <f>O175*H175</f>
        <v>0</v>
      </c>
      <c r="Q175" s="261">
        <v>0</v>
      </c>
      <c r="R175" s="261">
        <f>Q175*H175</f>
        <v>0</v>
      </c>
      <c r="S175" s="261">
        <v>0</v>
      </c>
      <c r="T175" s="262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63" t="s">
        <v>200</v>
      </c>
      <c r="AT175" s="263" t="s">
        <v>195</v>
      </c>
      <c r="AU175" s="263" t="s">
        <v>87</v>
      </c>
      <c r="AY175" s="18" t="s">
        <v>193</v>
      </c>
      <c r="BE175" s="154">
        <f>IF(N175="základní",J175,0)</f>
        <v>0</v>
      </c>
      <c r="BF175" s="154">
        <f>IF(N175="snížená",J175,0)</f>
        <v>0</v>
      </c>
      <c r="BG175" s="154">
        <f>IF(N175="zákl. přenesená",J175,0)</f>
        <v>0</v>
      </c>
      <c r="BH175" s="154">
        <f>IF(N175="sníž. přenesená",J175,0)</f>
        <v>0</v>
      </c>
      <c r="BI175" s="154">
        <f>IF(N175="nulová",J175,0)</f>
        <v>0</v>
      </c>
      <c r="BJ175" s="18" t="s">
        <v>85</v>
      </c>
      <c r="BK175" s="154">
        <f>ROUND(I175*H175,2)</f>
        <v>0</v>
      </c>
      <c r="BL175" s="18" t="s">
        <v>200</v>
      </c>
      <c r="BM175" s="263" t="s">
        <v>560</v>
      </c>
    </row>
    <row r="176" s="2" customFormat="1">
      <c r="A176" s="41"/>
      <c r="B176" s="42"/>
      <c r="C176" s="43"/>
      <c r="D176" s="266" t="s">
        <v>1500</v>
      </c>
      <c r="E176" s="43"/>
      <c r="F176" s="333" t="s">
        <v>1814</v>
      </c>
      <c r="G176" s="43"/>
      <c r="H176" s="43"/>
      <c r="I176" s="223"/>
      <c r="J176" s="43"/>
      <c r="K176" s="43"/>
      <c r="L176" s="44"/>
      <c r="M176" s="319"/>
      <c r="N176" s="320"/>
      <c r="O176" s="94"/>
      <c r="P176" s="94"/>
      <c r="Q176" s="94"/>
      <c r="R176" s="94"/>
      <c r="S176" s="94"/>
      <c r="T176" s="95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8" t="s">
        <v>1500</v>
      </c>
      <c r="AU176" s="18" t="s">
        <v>87</v>
      </c>
    </row>
    <row r="177" s="2" customFormat="1" ht="49.92" customHeight="1">
      <c r="A177" s="41"/>
      <c r="B177" s="42"/>
      <c r="C177" s="43"/>
      <c r="D177" s="43"/>
      <c r="E177" s="240" t="s">
        <v>1328</v>
      </c>
      <c r="F177" s="240" t="s">
        <v>1329</v>
      </c>
      <c r="G177" s="43"/>
      <c r="H177" s="43"/>
      <c r="I177" s="43"/>
      <c r="J177" s="217">
        <f>BK177</f>
        <v>0</v>
      </c>
      <c r="K177" s="43"/>
      <c r="L177" s="44"/>
      <c r="M177" s="319"/>
      <c r="N177" s="320"/>
      <c r="O177" s="94"/>
      <c r="P177" s="94"/>
      <c r="Q177" s="94"/>
      <c r="R177" s="94"/>
      <c r="S177" s="94"/>
      <c r="T177" s="95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8" t="s">
        <v>77</v>
      </c>
      <c r="AU177" s="18" t="s">
        <v>78</v>
      </c>
      <c r="AY177" s="18" t="s">
        <v>1330</v>
      </c>
      <c r="BK177" s="154">
        <f>SUM(BK178:BK180)</f>
        <v>0</v>
      </c>
    </row>
    <row r="178" s="2" customFormat="1" ht="16.32" customHeight="1">
      <c r="A178" s="41"/>
      <c r="B178" s="42"/>
      <c r="C178" s="321" t="s">
        <v>1</v>
      </c>
      <c r="D178" s="321" t="s">
        <v>195</v>
      </c>
      <c r="E178" s="322" t="s">
        <v>1</v>
      </c>
      <c r="F178" s="323" t="s">
        <v>1</v>
      </c>
      <c r="G178" s="324" t="s">
        <v>1</v>
      </c>
      <c r="H178" s="325"/>
      <c r="I178" s="326"/>
      <c r="J178" s="327">
        <f>BK178</f>
        <v>0</v>
      </c>
      <c r="K178" s="328"/>
      <c r="L178" s="44"/>
      <c r="M178" s="329" t="s">
        <v>1</v>
      </c>
      <c r="N178" s="330" t="s">
        <v>43</v>
      </c>
      <c r="O178" s="94"/>
      <c r="P178" s="94"/>
      <c r="Q178" s="94"/>
      <c r="R178" s="94"/>
      <c r="S178" s="94"/>
      <c r="T178" s="95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8" t="s">
        <v>1330</v>
      </c>
      <c r="AU178" s="18" t="s">
        <v>85</v>
      </c>
      <c r="AY178" s="18" t="s">
        <v>1330</v>
      </c>
      <c r="BE178" s="154">
        <f>IF(N178="základní",J178,0)</f>
        <v>0</v>
      </c>
      <c r="BF178" s="154">
        <f>IF(N178="snížená",J178,0)</f>
        <v>0</v>
      </c>
      <c r="BG178" s="154">
        <f>IF(N178="zákl. přenesená",J178,0)</f>
        <v>0</v>
      </c>
      <c r="BH178" s="154">
        <f>IF(N178="sníž. přenesená",J178,0)</f>
        <v>0</v>
      </c>
      <c r="BI178" s="154">
        <f>IF(N178="nulová",J178,0)</f>
        <v>0</v>
      </c>
      <c r="BJ178" s="18" t="s">
        <v>85</v>
      </c>
      <c r="BK178" s="154">
        <f>I178*H178</f>
        <v>0</v>
      </c>
    </row>
    <row r="179" s="2" customFormat="1" ht="16.32" customHeight="1">
      <c r="A179" s="41"/>
      <c r="B179" s="42"/>
      <c r="C179" s="321" t="s">
        <v>1</v>
      </c>
      <c r="D179" s="321" t="s">
        <v>195</v>
      </c>
      <c r="E179" s="322" t="s">
        <v>1</v>
      </c>
      <c r="F179" s="323" t="s">
        <v>1</v>
      </c>
      <c r="G179" s="324" t="s">
        <v>1</v>
      </c>
      <c r="H179" s="325"/>
      <c r="I179" s="326"/>
      <c r="J179" s="327">
        <f>BK179</f>
        <v>0</v>
      </c>
      <c r="K179" s="328"/>
      <c r="L179" s="44"/>
      <c r="M179" s="329" t="s">
        <v>1</v>
      </c>
      <c r="N179" s="330" t="s">
        <v>43</v>
      </c>
      <c r="O179" s="94"/>
      <c r="P179" s="94"/>
      <c r="Q179" s="94"/>
      <c r="R179" s="94"/>
      <c r="S179" s="94"/>
      <c r="T179" s="95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8" t="s">
        <v>1330</v>
      </c>
      <c r="AU179" s="18" t="s">
        <v>85</v>
      </c>
      <c r="AY179" s="18" t="s">
        <v>1330</v>
      </c>
      <c r="BE179" s="154">
        <f>IF(N179="základní",J179,0)</f>
        <v>0</v>
      </c>
      <c r="BF179" s="154">
        <f>IF(N179="snížená",J179,0)</f>
        <v>0</v>
      </c>
      <c r="BG179" s="154">
        <f>IF(N179="zákl. přenesená",J179,0)</f>
        <v>0</v>
      </c>
      <c r="BH179" s="154">
        <f>IF(N179="sníž. přenesená",J179,0)</f>
        <v>0</v>
      </c>
      <c r="BI179" s="154">
        <f>IF(N179="nulová",J179,0)</f>
        <v>0</v>
      </c>
      <c r="BJ179" s="18" t="s">
        <v>85</v>
      </c>
      <c r="BK179" s="154">
        <f>I179*H179</f>
        <v>0</v>
      </c>
    </row>
    <row r="180" s="2" customFormat="1" ht="16.32" customHeight="1">
      <c r="A180" s="41"/>
      <c r="B180" s="42"/>
      <c r="C180" s="321" t="s">
        <v>1</v>
      </c>
      <c r="D180" s="321" t="s">
        <v>195</v>
      </c>
      <c r="E180" s="322" t="s">
        <v>1</v>
      </c>
      <c r="F180" s="323" t="s">
        <v>1</v>
      </c>
      <c r="G180" s="324" t="s">
        <v>1</v>
      </c>
      <c r="H180" s="325"/>
      <c r="I180" s="326"/>
      <c r="J180" s="327">
        <f>BK180</f>
        <v>0</v>
      </c>
      <c r="K180" s="328"/>
      <c r="L180" s="44"/>
      <c r="M180" s="329" t="s">
        <v>1</v>
      </c>
      <c r="N180" s="330" t="s">
        <v>43</v>
      </c>
      <c r="O180" s="331"/>
      <c r="P180" s="331"/>
      <c r="Q180" s="331"/>
      <c r="R180" s="331"/>
      <c r="S180" s="331"/>
      <c r="T180" s="332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18" t="s">
        <v>1330</v>
      </c>
      <c r="AU180" s="18" t="s">
        <v>85</v>
      </c>
      <c r="AY180" s="18" t="s">
        <v>1330</v>
      </c>
      <c r="BE180" s="154">
        <f>IF(N180="základní",J180,0)</f>
        <v>0</v>
      </c>
      <c r="BF180" s="154">
        <f>IF(N180="snížená",J180,0)</f>
        <v>0</v>
      </c>
      <c r="BG180" s="154">
        <f>IF(N180="zákl. přenesená",J180,0)</f>
        <v>0</v>
      </c>
      <c r="BH180" s="154">
        <f>IF(N180="sníž. přenesená",J180,0)</f>
        <v>0</v>
      </c>
      <c r="BI180" s="154">
        <f>IF(N180="nulová",J180,0)</f>
        <v>0</v>
      </c>
      <c r="BJ180" s="18" t="s">
        <v>85</v>
      </c>
      <c r="BK180" s="154">
        <f>I180*H180</f>
        <v>0</v>
      </c>
    </row>
    <row r="181" s="2" customFormat="1" ht="6.96" customHeight="1">
      <c r="A181" s="41"/>
      <c r="B181" s="69"/>
      <c r="C181" s="70"/>
      <c r="D181" s="70"/>
      <c r="E181" s="70"/>
      <c r="F181" s="70"/>
      <c r="G181" s="70"/>
      <c r="H181" s="70"/>
      <c r="I181" s="70"/>
      <c r="J181" s="70"/>
      <c r="K181" s="70"/>
      <c r="L181" s="44"/>
      <c r="M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</row>
  </sheetData>
  <sheetProtection sheet="1" autoFilter="0" formatColumns="0" formatRows="0" objects="1" scenarios="1" spinCount="100000" saltValue="QZWJNyEDrz8xijgcu6x8Gtewm9RlsebuRZ1hGPO4eWuYhFFfB21hU+FENvKu+9mE7COG61zYowzXEOOn/naFqw==" hashValue="WeAJghsl/G0YtCmyrbAEYf0LFL4KumLPvSzevgtjc+AhGLvQCSp+LNi51YGBktztW/nF0GHCep8BNQlKnvln1Q==" algorithmName="SHA-512" password="CC35"/>
  <autoFilter ref="C136:K180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9:F109"/>
    <mergeCell ref="D110:F110"/>
    <mergeCell ref="D111:F111"/>
    <mergeCell ref="D112:F112"/>
    <mergeCell ref="D113:F113"/>
    <mergeCell ref="E125:H125"/>
    <mergeCell ref="E127:H127"/>
    <mergeCell ref="E129:H129"/>
    <mergeCell ref="L2:V2"/>
  </mergeCells>
  <dataValidations count="2">
    <dataValidation type="list" allowBlank="1" showInputMessage="1" showErrorMessage="1" error="Povoleny jsou hodnoty K, M." sqref="D178:D181">
      <formula1>"K, M"</formula1>
    </dataValidation>
    <dataValidation type="list" allowBlank="1" showInputMessage="1" showErrorMessage="1" error="Povoleny jsou hodnoty základní, snížená, zákl. přenesená, sníž. přenesená, nulová." sqref="N178:N181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87</v>
      </c>
    </row>
    <row r="4" s="1" customFormat="1" ht="24.96" customHeight="1">
      <c r="B4" s="21"/>
      <c r="D4" s="164" t="s">
        <v>132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ZŠ a MŠ Ostašov - přístavba učebny</v>
      </c>
      <c r="F7" s="166"/>
      <c r="G7" s="166"/>
      <c r="H7" s="166"/>
      <c r="L7" s="21"/>
    </row>
    <row r="8" s="1" customFormat="1" ht="12" customHeight="1">
      <c r="B8" s="21"/>
      <c r="D8" s="166" t="s">
        <v>133</v>
      </c>
      <c r="L8" s="21"/>
    </row>
    <row r="9" s="2" customFormat="1" ht="16.5" customHeight="1">
      <c r="A9" s="41"/>
      <c r="B9" s="44"/>
      <c r="C9" s="41"/>
      <c r="D9" s="41"/>
      <c r="E9" s="167" t="s">
        <v>134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4"/>
      <c r="C10" s="41"/>
      <c r="D10" s="166" t="s">
        <v>135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4"/>
      <c r="C11" s="41"/>
      <c r="D11" s="41"/>
      <c r="E11" s="168" t="s">
        <v>1815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4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4"/>
      <c r="C13" s="41"/>
      <c r="D13" s="166" t="s">
        <v>18</v>
      </c>
      <c r="E13" s="41"/>
      <c r="F13" s="144" t="s">
        <v>1</v>
      </c>
      <c r="G13" s="41"/>
      <c r="H13" s="41"/>
      <c r="I13" s="166" t="s">
        <v>19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66" t="s">
        <v>20</v>
      </c>
      <c r="E14" s="41"/>
      <c r="F14" s="144" t="s">
        <v>21</v>
      </c>
      <c r="G14" s="41"/>
      <c r="H14" s="41"/>
      <c r="I14" s="166" t="s">
        <v>22</v>
      </c>
      <c r="J14" s="169" t="str">
        <f>'Rekapitulace stavby'!AN8</f>
        <v>5. 6. 2023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4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24</v>
      </c>
      <c r="E16" s="41"/>
      <c r="F16" s="41"/>
      <c r="G16" s="41"/>
      <c r="H16" s="41"/>
      <c r="I16" s="166" t="s">
        <v>25</v>
      </c>
      <c r="J16" s="144" t="s">
        <v>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4"/>
      <c r="C17" s="41"/>
      <c r="D17" s="41"/>
      <c r="E17" s="144" t="s">
        <v>26</v>
      </c>
      <c r="F17" s="41"/>
      <c r="G17" s="41"/>
      <c r="H17" s="41"/>
      <c r="I17" s="166" t="s">
        <v>27</v>
      </c>
      <c r="J17" s="144" t="s">
        <v>1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4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4"/>
      <c r="C19" s="41"/>
      <c r="D19" s="166" t="s">
        <v>28</v>
      </c>
      <c r="E19" s="41"/>
      <c r="F19" s="41"/>
      <c r="G19" s="41"/>
      <c r="H19" s="41"/>
      <c r="I19" s="166" t="s">
        <v>25</v>
      </c>
      <c r="J19" s="34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4"/>
      <c r="C20" s="41"/>
      <c r="D20" s="41"/>
      <c r="E20" s="34" t="str">
        <f>'Rekapitulace stavby'!E14</f>
        <v>Vyplň údaj</v>
      </c>
      <c r="F20" s="144"/>
      <c r="G20" s="144"/>
      <c r="H20" s="144"/>
      <c r="I20" s="166" t="s">
        <v>27</v>
      </c>
      <c r="J20" s="34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4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4"/>
      <c r="C22" s="41"/>
      <c r="D22" s="166" t="s">
        <v>30</v>
      </c>
      <c r="E22" s="41"/>
      <c r="F22" s="41"/>
      <c r="G22" s="41"/>
      <c r="H22" s="41"/>
      <c r="I22" s="166" t="s">
        <v>25</v>
      </c>
      <c r="J22" s="144" t="s">
        <v>1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4"/>
      <c r="C23" s="41"/>
      <c r="D23" s="41"/>
      <c r="E23" s="144" t="s">
        <v>31</v>
      </c>
      <c r="F23" s="41"/>
      <c r="G23" s="41"/>
      <c r="H23" s="41"/>
      <c r="I23" s="166" t="s">
        <v>27</v>
      </c>
      <c r="J23" s="144" t="s">
        <v>1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4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4"/>
      <c r="C25" s="41"/>
      <c r="D25" s="166" t="s">
        <v>33</v>
      </c>
      <c r="E25" s="41"/>
      <c r="F25" s="41"/>
      <c r="G25" s="41"/>
      <c r="H25" s="41"/>
      <c r="I25" s="166" t="s">
        <v>25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4"/>
      <c r="C26" s="41"/>
      <c r="D26" s="41"/>
      <c r="E26" s="144" t="s">
        <v>34</v>
      </c>
      <c r="F26" s="41"/>
      <c r="G26" s="41"/>
      <c r="H26" s="41"/>
      <c r="I26" s="166" t="s">
        <v>27</v>
      </c>
      <c r="J26" s="144" t="s">
        <v>1</v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4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4"/>
      <c r="C28" s="41"/>
      <c r="D28" s="166" t="s">
        <v>35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70"/>
      <c r="B29" s="171"/>
      <c r="C29" s="170"/>
      <c r="D29" s="170"/>
      <c r="E29" s="172" t="s">
        <v>1</v>
      </c>
      <c r="F29" s="172"/>
      <c r="G29" s="172"/>
      <c r="H29" s="172"/>
      <c r="I29" s="170"/>
      <c r="J29" s="170"/>
      <c r="K29" s="170"/>
      <c r="L29" s="173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</row>
    <row r="30" s="2" customFormat="1" ht="6.96" customHeight="1">
      <c r="A30" s="41"/>
      <c r="B30" s="44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4"/>
      <c r="C31" s="41"/>
      <c r="D31" s="174"/>
      <c r="E31" s="174"/>
      <c r="F31" s="174"/>
      <c r="G31" s="174"/>
      <c r="H31" s="174"/>
      <c r="I31" s="174"/>
      <c r="J31" s="174"/>
      <c r="K31" s="174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4"/>
      <c r="C32" s="41"/>
      <c r="D32" s="144" t="s">
        <v>137</v>
      </c>
      <c r="E32" s="41"/>
      <c r="F32" s="41"/>
      <c r="G32" s="41"/>
      <c r="H32" s="41"/>
      <c r="I32" s="41"/>
      <c r="J32" s="175">
        <f>J98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4"/>
      <c r="C33" s="41"/>
      <c r="D33" s="176" t="s">
        <v>126</v>
      </c>
      <c r="E33" s="41"/>
      <c r="F33" s="41"/>
      <c r="G33" s="41"/>
      <c r="H33" s="41"/>
      <c r="I33" s="41"/>
      <c r="J33" s="175">
        <f>J107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4"/>
      <c r="C34" s="41"/>
      <c r="D34" s="177" t="s">
        <v>38</v>
      </c>
      <c r="E34" s="41"/>
      <c r="F34" s="41"/>
      <c r="G34" s="41"/>
      <c r="H34" s="41"/>
      <c r="I34" s="41"/>
      <c r="J34" s="178">
        <f>ROUND(J32 + J33,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4"/>
      <c r="C35" s="41"/>
      <c r="D35" s="174"/>
      <c r="E35" s="174"/>
      <c r="F35" s="174"/>
      <c r="G35" s="174"/>
      <c r="H35" s="174"/>
      <c r="I35" s="174"/>
      <c r="J35" s="174"/>
      <c r="K35" s="174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41"/>
      <c r="F36" s="179" t="s">
        <v>40</v>
      </c>
      <c r="G36" s="41"/>
      <c r="H36" s="41"/>
      <c r="I36" s="179" t="s">
        <v>39</v>
      </c>
      <c r="J36" s="179" t="s">
        <v>41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4"/>
      <c r="C37" s="41"/>
      <c r="D37" s="180" t="s">
        <v>42</v>
      </c>
      <c r="E37" s="166" t="s">
        <v>43</v>
      </c>
      <c r="F37" s="181">
        <f>ROUND((ROUND((SUM(BE107:BE114) + SUM(BE136:BE154)),  2) + SUM(BE156:BE158)), 2)</f>
        <v>0</v>
      </c>
      <c r="G37" s="41"/>
      <c r="H37" s="41"/>
      <c r="I37" s="182">
        <v>0.20999999999999999</v>
      </c>
      <c r="J37" s="181">
        <f>ROUND((ROUND(((SUM(BE107:BE114) + SUM(BE136:BE154))*I37),  2) + (SUM(BE156:BE158)*I37)), 2)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166" t="s">
        <v>44</v>
      </c>
      <c r="F38" s="181">
        <f>ROUND((ROUND((SUM(BF107:BF114) + SUM(BF136:BF154)),  2) + SUM(BF156:BF158)), 2)</f>
        <v>0</v>
      </c>
      <c r="G38" s="41"/>
      <c r="H38" s="41"/>
      <c r="I38" s="182">
        <v>0.14999999999999999</v>
      </c>
      <c r="J38" s="181">
        <f>ROUND((ROUND(((SUM(BF107:BF114) + SUM(BF136:BF154))*I38),  2) + (SUM(BF156:BF158)*I38)), 2)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66" t="s">
        <v>45</v>
      </c>
      <c r="F39" s="181">
        <f>ROUND((ROUND((SUM(BG107:BG114) + SUM(BG136:BG154)),  2) + SUM(BG156:BG158)), 2)</f>
        <v>0</v>
      </c>
      <c r="G39" s="41"/>
      <c r="H39" s="41"/>
      <c r="I39" s="182">
        <v>0.20999999999999999</v>
      </c>
      <c r="J39" s="181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4"/>
      <c r="C40" s="41"/>
      <c r="D40" s="41"/>
      <c r="E40" s="166" t="s">
        <v>46</v>
      </c>
      <c r="F40" s="181">
        <f>ROUND((ROUND((SUM(BH107:BH114) + SUM(BH136:BH154)),  2) + SUM(BH156:BH158)), 2)</f>
        <v>0</v>
      </c>
      <c r="G40" s="41"/>
      <c r="H40" s="41"/>
      <c r="I40" s="182">
        <v>0.14999999999999999</v>
      </c>
      <c r="J40" s="181">
        <f>0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47</v>
      </c>
      <c r="F41" s="181">
        <f>ROUND((ROUND((SUM(BI107:BI114) + SUM(BI136:BI154)),  2) + SUM(BI156:BI158)), 2)</f>
        <v>0</v>
      </c>
      <c r="G41" s="41"/>
      <c r="H41" s="41"/>
      <c r="I41" s="182">
        <v>0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4"/>
      <c r="C43" s="183"/>
      <c r="D43" s="184" t="s">
        <v>48</v>
      </c>
      <c r="E43" s="185"/>
      <c r="F43" s="185"/>
      <c r="G43" s="186" t="s">
        <v>49</v>
      </c>
      <c r="H43" s="187" t="s">
        <v>50</v>
      </c>
      <c r="I43" s="185"/>
      <c r="J43" s="188">
        <f>SUM(J34:J41)</f>
        <v>0</v>
      </c>
      <c r="K43" s="189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51</v>
      </c>
      <c r="E50" s="191"/>
      <c r="F50" s="191"/>
      <c r="G50" s="190" t="s">
        <v>52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53</v>
      </c>
      <c r="E61" s="193"/>
      <c r="F61" s="194" t="s">
        <v>54</v>
      </c>
      <c r="G61" s="192" t="s">
        <v>53</v>
      </c>
      <c r="H61" s="193"/>
      <c r="I61" s="193"/>
      <c r="J61" s="195" t="s">
        <v>54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55</v>
      </c>
      <c r="E65" s="196"/>
      <c r="F65" s="196"/>
      <c r="G65" s="190" t="s">
        <v>56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53</v>
      </c>
      <c r="E76" s="193"/>
      <c r="F76" s="194" t="s">
        <v>54</v>
      </c>
      <c r="G76" s="192" t="s">
        <v>53</v>
      </c>
      <c r="H76" s="193"/>
      <c r="I76" s="193"/>
      <c r="J76" s="195" t="s">
        <v>54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138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ZŠ a MŠ Ostašov - přístavba učebny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133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1"/>
      <c r="B87" s="42"/>
      <c r="C87" s="43"/>
      <c r="D87" s="43"/>
      <c r="E87" s="201" t="s">
        <v>134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3" t="s">
        <v>135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701_08 - Slaboproud - ZVONEK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3" t="s">
        <v>20</v>
      </c>
      <c r="D91" s="43"/>
      <c r="E91" s="43"/>
      <c r="F91" s="28" t="str">
        <f>F14</f>
        <v>Ostašov</v>
      </c>
      <c r="G91" s="43"/>
      <c r="H91" s="43"/>
      <c r="I91" s="33" t="s">
        <v>22</v>
      </c>
      <c r="J91" s="82" t="str">
        <f>IF(J14="","",J14)</f>
        <v>5. 6. 2023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3" t="s">
        <v>24</v>
      </c>
      <c r="D93" s="43"/>
      <c r="E93" s="43"/>
      <c r="F93" s="28" t="str">
        <f>E17</f>
        <v>Statutární město Liberec</v>
      </c>
      <c r="G93" s="43"/>
      <c r="H93" s="43"/>
      <c r="I93" s="33" t="s">
        <v>30</v>
      </c>
      <c r="J93" s="37" t="str">
        <f>E23</f>
        <v>Projektový atelier DAVID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40.05" customHeight="1">
      <c r="A94" s="41"/>
      <c r="B94" s="42"/>
      <c r="C94" s="33" t="s">
        <v>28</v>
      </c>
      <c r="D94" s="43"/>
      <c r="E94" s="43"/>
      <c r="F94" s="28" t="str">
        <f>IF(E20="","",E20)</f>
        <v>Vyplň údaj</v>
      </c>
      <c r="G94" s="43"/>
      <c r="H94" s="43"/>
      <c r="I94" s="33" t="s">
        <v>33</v>
      </c>
      <c r="J94" s="37" t="str">
        <f>E26</f>
        <v>Projektový atelier DAVID - Bc. Zuzana Kosáková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202" t="s">
        <v>139</v>
      </c>
      <c r="D96" s="160"/>
      <c r="E96" s="160"/>
      <c r="F96" s="160"/>
      <c r="G96" s="160"/>
      <c r="H96" s="160"/>
      <c r="I96" s="160"/>
      <c r="J96" s="203" t="s">
        <v>140</v>
      </c>
      <c r="K96" s="160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204" t="s">
        <v>141</v>
      </c>
      <c r="D98" s="43"/>
      <c r="E98" s="43"/>
      <c r="F98" s="43"/>
      <c r="G98" s="43"/>
      <c r="H98" s="43"/>
      <c r="I98" s="43"/>
      <c r="J98" s="113">
        <f>J136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8" t="s">
        <v>142</v>
      </c>
    </row>
    <row r="99" s="9" customFormat="1" ht="24.96" customHeight="1">
      <c r="A99" s="9"/>
      <c r="B99" s="205"/>
      <c r="C99" s="206"/>
      <c r="D99" s="207" t="s">
        <v>1816</v>
      </c>
      <c r="E99" s="208"/>
      <c r="F99" s="208"/>
      <c r="G99" s="208"/>
      <c r="H99" s="208"/>
      <c r="I99" s="208"/>
      <c r="J99" s="209">
        <f>J137</f>
        <v>0</v>
      </c>
      <c r="K99" s="206"/>
      <c r="L99" s="21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1"/>
      <c r="C100" s="136"/>
      <c r="D100" s="212" t="s">
        <v>1817</v>
      </c>
      <c r="E100" s="213"/>
      <c r="F100" s="213"/>
      <c r="G100" s="213"/>
      <c r="H100" s="213"/>
      <c r="I100" s="213"/>
      <c r="J100" s="214">
        <f>J138</f>
        <v>0</v>
      </c>
      <c r="K100" s="136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1"/>
      <c r="C101" s="136"/>
      <c r="D101" s="212" t="s">
        <v>1333</v>
      </c>
      <c r="E101" s="213"/>
      <c r="F101" s="213"/>
      <c r="G101" s="213"/>
      <c r="H101" s="213"/>
      <c r="I101" s="213"/>
      <c r="J101" s="214">
        <f>J140</f>
        <v>0</v>
      </c>
      <c r="K101" s="136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1"/>
      <c r="C102" s="136"/>
      <c r="D102" s="212" t="s">
        <v>1818</v>
      </c>
      <c r="E102" s="213"/>
      <c r="F102" s="213"/>
      <c r="G102" s="213"/>
      <c r="H102" s="213"/>
      <c r="I102" s="213"/>
      <c r="J102" s="214">
        <f>J142</f>
        <v>0</v>
      </c>
      <c r="K102" s="136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1"/>
      <c r="C103" s="136"/>
      <c r="D103" s="212" t="s">
        <v>1819</v>
      </c>
      <c r="E103" s="213"/>
      <c r="F103" s="213"/>
      <c r="G103" s="213"/>
      <c r="H103" s="213"/>
      <c r="I103" s="213"/>
      <c r="J103" s="214">
        <f>J149</f>
        <v>0</v>
      </c>
      <c r="K103" s="136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1.84" customHeight="1">
      <c r="A104" s="9"/>
      <c r="B104" s="205"/>
      <c r="C104" s="206"/>
      <c r="D104" s="216" t="s">
        <v>168</v>
      </c>
      <c r="E104" s="206"/>
      <c r="F104" s="206"/>
      <c r="G104" s="206"/>
      <c r="H104" s="206"/>
      <c r="I104" s="206"/>
      <c r="J104" s="217">
        <f>J155</f>
        <v>0</v>
      </c>
      <c r="K104" s="206"/>
      <c r="L104" s="21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9.28" customHeight="1">
      <c r="A107" s="41"/>
      <c r="B107" s="42"/>
      <c r="C107" s="204" t="s">
        <v>169</v>
      </c>
      <c r="D107" s="43"/>
      <c r="E107" s="43"/>
      <c r="F107" s="43"/>
      <c r="G107" s="43"/>
      <c r="H107" s="43"/>
      <c r="I107" s="43"/>
      <c r="J107" s="218">
        <f>ROUND(J108 + J109 + J110 + J111 + J112 + J113,2)</f>
        <v>0</v>
      </c>
      <c r="K107" s="43"/>
      <c r="L107" s="66"/>
      <c r="N107" s="219" t="s">
        <v>42</v>
      </c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8" customHeight="1">
      <c r="A108" s="41"/>
      <c r="B108" s="42"/>
      <c r="C108" s="43"/>
      <c r="D108" s="155" t="s">
        <v>170</v>
      </c>
      <c r="E108" s="150"/>
      <c r="F108" s="150"/>
      <c r="G108" s="43"/>
      <c r="H108" s="43"/>
      <c r="I108" s="43"/>
      <c r="J108" s="151">
        <v>0</v>
      </c>
      <c r="K108" s="43"/>
      <c r="L108" s="220"/>
      <c r="M108" s="221"/>
      <c r="N108" s="222" t="s">
        <v>43</v>
      </c>
      <c r="O108" s="221"/>
      <c r="P108" s="221"/>
      <c r="Q108" s="221"/>
      <c r="R108" s="221"/>
      <c r="S108" s="223"/>
      <c r="T108" s="223"/>
      <c r="U108" s="223"/>
      <c r="V108" s="223"/>
      <c r="W108" s="223"/>
      <c r="X108" s="223"/>
      <c r="Y108" s="223"/>
      <c r="Z108" s="223"/>
      <c r="AA108" s="223"/>
      <c r="AB108" s="223"/>
      <c r="AC108" s="223"/>
      <c r="AD108" s="223"/>
      <c r="AE108" s="223"/>
      <c r="AF108" s="221"/>
      <c r="AG108" s="221"/>
      <c r="AH108" s="221"/>
      <c r="AI108" s="221"/>
      <c r="AJ108" s="221"/>
      <c r="AK108" s="221"/>
      <c r="AL108" s="221"/>
      <c r="AM108" s="221"/>
      <c r="AN108" s="221"/>
      <c r="AO108" s="221"/>
      <c r="AP108" s="221"/>
      <c r="AQ108" s="221"/>
      <c r="AR108" s="221"/>
      <c r="AS108" s="221"/>
      <c r="AT108" s="221"/>
      <c r="AU108" s="221"/>
      <c r="AV108" s="221"/>
      <c r="AW108" s="221"/>
      <c r="AX108" s="221"/>
      <c r="AY108" s="224" t="s">
        <v>171</v>
      </c>
      <c r="AZ108" s="221"/>
      <c r="BA108" s="221"/>
      <c r="BB108" s="221"/>
      <c r="BC108" s="221"/>
      <c r="BD108" s="221"/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224" t="s">
        <v>85</v>
      </c>
      <c r="BK108" s="221"/>
      <c r="BL108" s="221"/>
      <c r="BM108" s="221"/>
    </row>
    <row r="109" s="2" customFormat="1" ht="18" customHeight="1">
      <c r="A109" s="41"/>
      <c r="B109" s="42"/>
      <c r="C109" s="43"/>
      <c r="D109" s="155" t="s">
        <v>172</v>
      </c>
      <c r="E109" s="150"/>
      <c r="F109" s="150"/>
      <c r="G109" s="43"/>
      <c r="H109" s="43"/>
      <c r="I109" s="43"/>
      <c r="J109" s="151">
        <v>0</v>
      </c>
      <c r="K109" s="43"/>
      <c r="L109" s="220"/>
      <c r="M109" s="221"/>
      <c r="N109" s="222" t="s">
        <v>43</v>
      </c>
      <c r="O109" s="221"/>
      <c r="P109" s="221"/>
      <c r="Q109" s="221"/>
      <c r="R109" s="221"/>
      <c r="S109" s="223"/>
      <c r="T109" s="223"/>
      <c r="U109" s="223"/>
      <c r="V109" s="223"/>
      <c r="W109" s="223"/>
      <c r="X109" s="223"/>
      <c r="Y109" s="223"/>
      <c r="Z109" s="223"/>
      <c r="AA109" s="223"/>
      <c r="AB109" s="223"/>
      <c r="AC109" s="223"/>
      <c r="AD109" s="223"/>
      <c r="AE109" s="223"/>
      <c r="AF109" s="221"/>
      <c r="AG109" s="221"/>
      <c r="AH109" s="221"/>
      <c r="AI109" s="221"/>
      <c r="AJ109" s="221"/>
      <c r="AK109" s="221"/>
      <c r="AL109" s="221"/>
      <c r="AM109" s="221"/>
      <c r="AN109" s="221"/>
      <c r="AO109" s="221"/>
      <c r="AP109" s="221"/>
      <c r="AQ109" s="221"/>
      <c r="AR109" s="221"/>
      <c r="AS109" s="221"/>
      <c r="AT109" s="221"/>
      <c r="AU109" s="221"/>
      <c r="AV109" s="221"/>
      <c r="AW109" s="221"/>
      <c r="AX109" s="221"/>
      <c r="AY109" s="224" t="s">
        <v>171</v>
      </c>
      <c r="AZ109" s="221"/>
      <c r="BA109" s="221"/>
      <c r="BB109" s="221"/>
      <c r="BC109" s="221"/>
      <c r="BD109" s="221"/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224" t="s">
        <v>85</v>
      </c>
      <c r="BK109" s="221"/>
      <c r="BL109" s="221"/>
      <c r="BM109" s="221"/>
    </row>
    <row r="110" s="2" customFormat="1" ht="18" customHeight="1">
      <c r="A110" s="41"/>
      <c r="B110" s="42"/>
      <c r="C110" s="43"/>
      <c r="D110" s="155" t="s">
        <v>173</v>
      </c>
      <c r="E110" s="150"/>
      <c r="F110" s="150"/>
      <c r="G110" s="43"/>
      <c r="H110" s="43"/>
      <c r="I110" s="43"/>
      <c r="J110" s="151">
        <v>0</v>
      </c>
      <c r="K110" s="43"/>
      <c r="L110" s="220"/>
      <c r="M110" s="221"/>
      <c r="N110" s="222" t="s">
        <v>43</v>
      </c>
      <c r="O110" s="221"/>
      <c r="P110" s="221"/>
      <c r="Q110" s="221"/>
      <c r="R110" s="221"/>
      <c r="S110" s="223"/>
      <c r="T110" s="223"/>
      <c r="U110" s="223"/>
      <c r="V110" s="223"/>
      <c r="W110" s="223"/>
      <c r="X110" s="223"/>
      <c r="Y110" s="223"/>
      <c r="Z110" s="223"/>
      <c r="AA110" s="223"/>
      <c r="AB110" s="223"/>
      <c r="AC110" s="223"/>
      <c r="AD110" s="223"/>
      <c r="AE110" s="223"/>
      <c r="AF110" s="221"/>
      <c r="AG110" s="221"/>
      <c r="AH110" s="221"/>
      <c r="AI110" s="221"/>
      <c r="AJ110" s="221"/>
      <c r="AK110" s="221"/>
      <c r="AL110" s="221"/>
      <c r="AM110" s="221"/>
      <c r="AN110" s="221"/>
      <c r="AO110" s="221"/>
      <c r="AP110" s="221"/>
      <c r="AQ110" s="221"/>
      <c r="AR110" s="221"/>
      <c r="AS110" s="221"/>
      <c r="AT110" s="221"/>
      <c r="AU110" s="221"/>
      <c r="AV110" s="221"/>
      <c r="AW110" s="221"/>
      <c r="AX110" s="221"/>
      <c r="AY110" s="224" t="s">
        <v>171</v>
      </c>
      <c r="AZ110" s="221"/>
      <c r="BA110" s="221"/>
      <c r="BB110" s="221"/>
      <c r="BC110" s="221"/>
      <c r="BD110" s="221"/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224" t="s">
        <v>85</v>
      </c>
      <c r="BK110" s="221"/>
      <c r="BL110" s="221"/>
      <c r="BM110" s="221"/>
    </row>
    <row r="111" s="2" customFormat="1" ht="18" customHeight="1">
      <c r="A111" s="41"/>
      <c r="B111" s="42"/>
      <c r="C111" s="43"/>
      <c r="D111" s="155" t="s">
        <v>174</v>
      </c>
      <c r="E111" s="150"/>
      <c r="F111" s="150"/>
      <c r="G111" s="43"/>
      <c r="H111" s="43"/>
      <c r="I111" s="43"/>
      <c r="J111" s="151">
        <v>0</v>
      </c>
      <c r="K111" s="43"/>
      <c r="L111" s="220"/>
      <c r="M111" s="221"/>
      <c r="N111" s="222" t="s">
        <v>43</v>
      </c>
      <c r="O111" s="221"/>
      <c r="P111" s="221"/>
      <c r="Q111" s="221"/>
      <c r="R111" s="221"/>
      <c r="S111" s="223"/>
      <c r="T111" s="223"/>
      <c r="U111" s="223"/>
      <c r="V111" s="223"/>
      <c r="W111" s="223"/>
      <c r="X111" s="223"/>
      <c r="Y111" s="223"/>
      <c r="Z111" s="223"/>
      <c r="AA111" s="223"/>
      <c r="AB111" s="223"/>
      <c r="AC111" s="223"/>
      <c r="AD111" s="223"/>
      <c r="AE111" s="223"/>
      <c r="AF111" s="221"/>
      <c r="AG111" s="221"/>
      <c r="AH111" s="221"/>
      <c r="AI111" s="221"/>
      <c r="AJ111" s="221"/>
      <c r="AK111" s="221"/>
      <c r="AL111" s="221"/>
      <c r="AM111" s="221"/>
      <c r="AN111" s="221"/>
      <c r="AO111" s="221"/>
      <c r="AP111" s="221"/>
      <c r="AQ111" s="221"/>
      <c r="AR111" s="221"/>
      <c r="AS111" s="221"/>
      <c r="AT111" s="221"/>
      <c r="AU111" s="221"/>
      <c r="AV111" s="221"/>
      <c r="AW111" s="221"/>
      <c r="AX111" s="221"/>
      <c r="AY111" s="224" t="s">
        <v>171</v>
      </c>
      <c r="AZ111" s="221"/>
      <c r="BA111" s="221"/>
      <c r="BB111" s="221"/>
      <c r="BC111" s="221"/>
      <c r="BD111" s="221"/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224" t="s">
        <v>85</v>
      </c>
      <c r="BK111" s="221"/>
      <c r="BL111" s="221"/>
      <c r="BM111" s="221"/>
    </row>
    <row r="112" s="2" customFormat="1" ht="18" customHeight="1">
      <c r="A112" s="41"/>
      <c r="B112" s="42"/>
      <c r="C112" s="43"/>
      <c r="D112" s="155" t="s">
        <v>175</v>
      </c>
      <c r="E112" s="150"/>
      <c r="F112" s="150"/>
      <c r="G112" s="43"/>
      <c r="H112" s="43"/>
      <c r="I112" s="43"/>
      <c r="J112" s="151">
        <v>0</v>
      </c>
      <c r="K112" s="43"/>
      <c r="L112" s="220"/>
      <c r="M112" s="221"/>
      <c r="N112" s="222" t="s">
        <v>43</v>
      </c>
      <c r="O112" s="221"/>
      <c r="P112" s="221"/>
      <c r="Q112" s="221"/>
      <c r="R112" s="221"/>
      <c r="S112" s="223"/>
      <c r="T112" s="223"/>
      <c r="U112" s="223"/>
      <c r="V112" s="223"/>
      <c r="W112" s="223"/>
      <c r="X112" s="223"/>
      <c r="Y112" s="223"/>
      <c r="Z112" s="223"/>
      <c r="AA112" s="223"/>
      <c r="AB112" s="223"/>
      <c r="AC112" s="223"/>
      <c r="AD112" s="223"/>
      <c r="AE112" s="223"/>
      <c r="AF112" s="221"/>
      <c r="AG112" s="221"/>
      <c r="AH112" s="221"/>
      <c r="AI112" s="221"/>
      <c r="AJ112" s="221"/>
      <c r="AK112" s="221"/>
      <c r="AL112" s="221"/>
      <c r="AM112" s="221"/>
      <c r="AN112" s="221"/>
      <c r="AO112" s="221"/>
      <c r="AP112" s="221"/>
      <c r="AQ112" s="221"/>
      <c r="AR112" s="221"/>
      <c r="AS112" s="221"/>
      <c r="AT112" s="221"/>
      <c r="AU112" s="221"/>
      <c r="AV112" s="221"/>
      <c r="AW112" s="221"/>
      <c r="AX112" s="221"/>
      <c r="AY112" s="224" t="s">
        <v>171</v>
      </c>
      <c r="AZ112" s="221"/>
      <c r="BA112" s="221"/>
      <c r="BB112" s="221"/>
      <c r="BC112" s="221"/>
      <c r="BD112" s="221"/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224" t="s">
        <v>85</v>
      </c>
      <c r="BK112" s="221"/>
      <c r="BL112" s="221"/>
      <c r="BM112" s="221"/>
    </row>
    <row r="113" s="2" customFormat="1" ht="18" customHeight="1">
      <c r="A113" s="41"/>
      <c r="B113" s="42"/>
      <c r="C113" s="43"/>
      <c r="D113" s="150" t="s">
        <v>176</v>
      </c>
      <c r="E113" s="43"/>
      <c r="F113" s="43"/>
      <c r="G113" s="43"/>
      <c r="H113" s="43"/>
      <c r="I113" s="43"/>
      <c r="J113" s="151">
        <f>ROUND(J32*T113,2)</f>
        <v>0</v>
      </c>
      <c r="K113" s="43"/>
      <c r="L113" s="220"/>
      <c r="M113" s="221"/>
      <c r="N113" s="222" t="s">
        <v>43</v>
      </c>
      <c r="O113" s="221"/>
      <c r="P113" s="221"/>
      <c r="Q113" s="221"/>
      <c r="R113" s="221"/>
      <c r="S113" s="223"/>
      <c r="T113" s="223"/>
      <c r="U113" s="223"/>
      <c r="V113" s="223"/>
      <c r="W113" s="223"/>
      <c r="X113" s="223"/>
      <c r="Y113" s="223"/>
      <c r="Z113" s="223"/>
      <c r="AA113" s="223"/>
      <c r="AB113" s="223"/>
      <c r="AC113" s="223"/>
      <c r="AD113" s="223"/>
      <c r="AE113" s="223"/>
      <c r="AF113" s="221"/>
      <c r="AG113" s="221"/>
      <c r="AH113" s="221"/>
      <c r="AI113" s="221"/>
      <c r="AJ113" s="221"/>
      <c r="AK113" s="221"/>
      <c r="AL113" s="221"/>
      <c r="AM113" s="221"/>
      <c r="AN113" s="221"/>
      <c r="AO113" s="221"/>
      <c r="AP113" s="221"/>
      <c r="AQ113" s="221"/>
      <c r="AR113" s="221"/>
      <c r="AS113" s="221"/>
      <c r="AT113" s="221"/>
      <c r="AU113" s="221"/>
      <c r="AV113" s="221"/>
      <c r="AW113" s="221"/>
      <c r="AX113" s="221"/>
      <c r="AY113" s="224" t="s">
        <v>177</v>
      </c>
      <c r="AZ113" s="221"/>
      <c r="BA113" s="221"/>
      <c r="BB113" s="221"/>
      <c r="BC113" s="221"/>
      <c r="BD113" s="221"/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224" t="s">
        <v>85</v>
      </c>
      <c r="BK113" s="221"/>
      <c r="BL113" s="221"/>
      <c r="BM113" s="221"/>
    </row>
    <row r="114" s="2" customForma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9.28" customHeight="1">
      <c r="A115" s="41"/>
      <c r="B115" s="42"/>
      <c r="C115" s="159" t="s">
        <v>131</v>
      </c>
      <c r="D115" s="160"/>
      <c r="E115" s="160"/>
      <c r="F115" s="160"/>
      <c r="G115" s="160"/>
      <c r="H115" s="160"/>
      <c r="I115" s="160"/>
      <c r="J115" s="161">
        <f>ROUND(J98+J107,2)</f>
        <v>0</v>
      </c>
      <c r="K115" s="16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20" s="2" customFormat="1" ht="6.96" customHeight="1">
      <c r="A120" s="41"/>
      <c r="B120" s="71"/>
      <c r="C120" s="72"/>
      <c r="D120" s="72"/>
      <c r="E120" s="72"/>
      <c r="F120" s="72"/>
      <c r="G120" s="72"/>
      <c r="H120" s="72"/>
      <c r="I120" s="72"/>
      <c r="J120" s="72"/>
      <c r="K120" s="72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24.96" customHeight="1">
      <c r="A121" s="41"/>
      <c r="B121" s="42"/>
      <c r="C121" s="24" t="s">
        <v>178</v>
      </c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2" customHeight="1">
      <c r="A123" s="41"/>
      <c r="B123" s="42"/>
      <c r="C123" s="33" t="s">
        <v>16</v>
      </c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6.5" customHeight="1">
      <c r="A124" s="41"/>
      <c r="B124" s="42"/>
      <c r="C124" s="43"/>
      <c r="D124" s="43"/>
      <c r="E124" s="201" t="str">
        <f>E7</f>
        <v>ZŠ a MŠ Ostašov - přístavba učebny</v>
      </c>
      <c r="F124" s="33"/>
      <c r="G124" s="33"/>
      <c r="H124" s="3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" customFormat="1" ht="12" customHeight="1">
      <c r="B125" s="22"/>
      <c r="C125" s="33" t="s">
        <v>133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2" customFormat="1" ht="16.5" customHeight="1">
      <c r="A126" s="41"/>
      <c r="B126" s="42"/>
      <c r="C126" s="43"/>
      <c r="D126" s="43"/>
      <c r="E126" s="201" t="s">
        <v>134</v>
      </c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2" customHeight="1">
      <c r="A127" s="41"/>
      <c r="B127" s="42"/>
      <c r="C127" s="33" t="s">
        <v>135</v>
      </c>
      <c r="D127" s="43"/>
      <c r="E127" s="43"/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6.5" customHeight="1">
      <c r="A128" s="41"/>
      <c r="B128" s="42"/>
      <c r="C128" s="43"/>
      <c r="D128" s="43"/>
      <c r="E128" s="79" t="str">
        <f>E11</f>
        <v>SO 701_08 - Slaboproud - ZVONEK</v>
      </c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6.96" customHeight="1">
      <c r="A129" s="41"/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2" customHeight="1">
      <c r="A130" s="41"/>
      <c r="B130" s="42"/>
      <c r="C130" s="33" t="s">
        <v>20</v>
      </c>
      <c r="D130" s="43"/>
      <c r="E130" s="43"/>
      <c r="F130" s="28" t="str">
        <f>F14</f>
        <v>Ostašov</v>
      </c>
      <c r="G130" s="43"/>
      <c r="H130" s="43"/>
      <c r="I130" s="33" t="s">
        <v>22</v>
      </c>
      <c r="J130" s="82" t="str">
        <f>IF(J14="","",J14)</f>
        <v>5. 6. 2023</v>
      </c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6.96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25.65" customHeight="1">
      <c r="A132" s="41"/>
      <c r="B132" s="42"/>
      <c r="C132" s="33" t="s">
        <v>24</v>
      </c>
      <c r="D132" s="43"/>
      <c r="E132" s="43"/>
      <c r="F132" s="28" t="str">
        <f>E17</f>
        <v>Statutární město Liberec</v>
      </c>
      <c r="G132" s="43"/>
      <c r="H132" s="43"/>
      <c r="I132" s="33" t="s">
        <v>30</v>
      </c>
      <c r="J132" s="37" t="str">
        <f>E23</f>
        <v>Projektový atelier DAVID</v>
      </c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40.05" customHeight="1">
      <c r="A133" s="41"/>
      <c r="B133" s="42"/>
      <c r="C133" s="33" t="s">
        <v>28</v>
      </c>
      <c r="D133" s="43"/>
      <c r="E133" s="43"/>
      <c r="F133" s="28" t="str">
        <f>IF(E20="","",E20)</f>
        <v>Vyplň údaj</v>
      </c>
      <c r="G133" s="43"/>
      <c r="H133" s="43"/>
      <c r="I133" s="33" t="s">
        <v>33</v>
      </c>
      <c r="J133" s="37" t="str">
        <f>E26</f>
        <v>Projektový atelier DAVID - Bc. Zuzana Kosáková</v>
      </c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0.32" customHeight="1">
      <c r="A134" s="41"/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11" customFormat="1" ht="29.28" customHeight="1">
      <c r="A135" s="226"/>
      <c r="B135" s="227"/>
      <c r="C135" s="228" t="s">
        <v>179</v>
      </c>
      <c r="D135" s="229" t="s">
        <v>63</v>
      </c>
      <c r="E135" s="229" t="s">
        <v>59</v>
      </c>
      <c r="F135" s="229" t="s">
        <v>60</v>
      </c>
      <c r="G135" s="229" t="s">
        <v>180</v>
      </c>
      <c r="H135" s="229" t="s">
        <v>181</v>
      </c>
      <c r="I135" s="229" t="s">
        <v>182</v>
      </c>
      <c r="J135" s="229" t="s">
        <v>140</v>
      </c>
      <c r="K135" s="230" t="s">
        <v>183</v>
      </c>
      <c r="L135" s="231"/>
      <c r="M135" s="103" t="s">
        <v>1</v>
      </c>
      <c r="N135" s="104" t="s">
        <v>42</v>
      </c>
      <c r="O135" s="104" t="s">
        <v>184</v>
      </c>
      <c r="P135" s="104" t="s">
        <v>185</v>
      </c>
      <c r="Q135" s="104" t="s">
        <v>186</v>
      </c>
      <c r="R135" s="104" t="s">
        <v>187</v>
      </c>
      <c r="S135" s="104" t="s">
        <v>188</v>
      </c>
      <c r="T135" s="105" t="s">
        <v>189</v>
      </c>
      <c r="U135" s="226"/>
      <c r="V135" s="226"/>
      <c r="W135" s="226"/>
      <c r="X135" s="226"/>
      <c r="Y135" s="226"/>
      <c r="Z135" s="226"/>
      <c r="AA135" s="226"/>
      <c r="AB135" s="226"/>
      <c r="AC135" s="226"/>
      <c r="AD135" s="226"/>
      <c r="AE135" s="226"/>
    </row>
    <row r="136" s="2" customFormat="1" ht="22.8" customHeight="1">
      <c r="A136" s="41"/>
      <c r="B136" s="42"/>
      <c r="C136" s="110" t="s">
        <v>190</v>
      </c>
      <c r="D136" s="43"/>
      <c r="E136" s="43"/>
      <c r="F136" s="43"/>
      <c r="G136" s="43"/>
      <c r="H136" s="43"/>
      <c r="I136" s="43"/>
      <c r="J136" s="232">
        <f>BK136</f>
        <v>0</v>
      </c>
      <c r="K136" s="43"/>
      <c r="L136" s="44"/>
      <c r="M136" s="106"/>
      <c r="N136" s="233"/>
      <c r="O136" s="107"/>
      <c r="P136" s="234">
        <f>P137+P155</f>
        <v>0</v>
      </c>
      <c r="Q136" s="107"/>
      <c r="R136" s="234">
        <f>R137+R155</f>
        <v>0</v>
      </c>
      <c r="S136" s="107"/>
      <c r="T136" s="235">
        <f>T137+T155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8" t="s">
        <v>77</v>
      </c>
      <c r="AU136" s="18" t="s">
        <v>142</v>
      </c>
      <c r="BK136" s="236">
        <f>BK137+BK155</f>
        <v>0</v>
      </c>
    </row>
    <row r="137" s="12" customFormat="1" ht="25.92" customHeight="1">
      <c r="A137" s="12"/>
      <c r="B137" s="237"/>
      <c r="C137" s="238"/>
      <c r="D137" s="239" t="s">
        <v>77</v>
      </c>
      <c r="E137" s="240" t="s">
        <v>1341</v>
      </c>
      <c r="F137" s="240" t="s">
        <v>1820</v>
      </c>
      <c r="G137" s="238"/>
      <c r="H137" s="238"/>
      <c r="I137" s="241"/>
      <c r="J137" s="217">
        <f>BK137</f>
        <v>0</v>
      </c>
      <c r="K137" s="238"/>
      <c r="L137" s="242"/>
      <c r="M137" s="243"/>
      <c r="N137" s="244"/>
      <c r="O137" s="244"/>
      <c r="P137" s="245">
        <f>P138+P140+P142+P149</f>
        <v>0</v>
      </c>
      <c r="Q137" s="244"/>
      <c r="R137" s="245">
        <f>R138+R140+R142+R149</f>
        <v>0</v>
      </c>
      <c r="S137" s="244"/>
      <c r="T137" s="246">
        <f>T138+T140+T142+T149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7" t="s">
        <v>85</v>
      </c>
      <c r="AT137" s="248" t="s">
        <v>77</v>
      </c>
      <c r="AU137" s="248" t="s">
        <v>78</v>
      </c>
      <c r="AY137" s="247" t="s">
        <v>193</v>
      </c>
      <c r="BK137" s="249">
        <f>BK138+BK140+BK142+BK149</f>
        <v>0</v>
      </c>
    </row>
    <row r="138" s="12" customFormat="1" ht="22.8" customHeight="1">
      <c r="A138" s="12"/>
      <c r="B138" s="237"/>
      <c r="C138" s="238"/>
      <c r="D138" s="239" t="s">
        <v>77</v>
      </c>
      <c r="E138" s="250" t="s">
        <v>1341</v>
      </c>
      <c r="F138" s="250" t="s">
        <v>1820</v>
      </c>
      <c r="G138" s="238"/>
      <c r="H138" s="238"/>
      <c r="I138" s="241"/>
      <c r="J138" s="251">
        <f>BK138</f>
        <v>0</v>
      </c>
      <c r="K138" s="238"/>
      <c r="L138" s="242"/>
      <c r="M138" s="243"/>
      <c r="N138" s="244"/>
      <c r="O138" s="244"/>
      <c r="P138" s="245">
        <f>P139</f>
        <v>0</v>
      </c>
      <c r="Q138" s="244"/>
      <c r="R138" s="245">
        <f>R139</f>
        <v>0</v>
      </c>
      <c r="S138" s="244"/>
      <c r="T138" s="246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7" t="s">
        <v>85</v>
      </c>
      <c r="AT138" s="248" t="s">
        <v>77</v>
      </c>
      <c r="AU138" s="248" t="s">
        <v>85</v>
      </c>
      <c r="AY138" s="247" t="s">
        <v>193</v>
      </c>
      <c r="BK138" s="249">
        <f>BK139</f>
        <v>0</v>
      </c>
    </row>
    <row r="139" s="2" customFormat="1" ht="16.5" customHeight="1">
      <c r="A139" s="41"/>
      <c r="B139" s="42"/>
      <c r="C139" s="252" t="s">
        <v>85</v>
      </c>
      <c r="D139" s="252" t="s">
        <v>195</v>
      </c>
      <c r="E139" s="253" t="s">
        <v>85</v>
      </c>
      <c r="F139" s="254" t="s">
        <v>1821</v>
      </c>
      <c r="G139" s="255" t="s">
        <v>1083</v>
      </c>
      <c r="H139" s="256">
        <v>1</v>
      </c>
      <c r="I139" s="257"/>
      <c r="J139" s="258">
        <f>ROUND(I139*H139,2)</f>
        <v>0</v>
      </c>
      <c r="K139" s="254" t="s">
        <v>1</v>
      </c>
      <c r="L139" s="44"/>
      <c r="M139" s="259" t="s">
        <v>1</v>
      </c>
      <c r="N139" s="260" t="s">
        <v>43</v>
      </c>
      <c r="O139" s="94"/>
      <c r="P139" s="261">
        <f>O139*H139</f>
        <v>0</v>
      </c>
      <c r="Q139" s="261">
        <v>0</v>
      </c>
      <c r="R139" s="261">
        <f>Q139*H139</f>
        <v>0</v>
      </c>
      <c r="S139" s="261">
        <v>0</v>
      </c>
      <c r="T139" s="262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63" t="s">
        <v>200</v>
      </c>
      <c r="AT139" s="263" t="s">
        <v>195</v>
      </c>
      <c r="AU139" s="263" t="s">
        <v>87</v>
      </c>
      <c r="AY139" s="18" t="s">
        <v>193</v>
      </c>
      <c r="BE139" s="154">
        <f>IF(N139="základní",J139,0)</f>
        <v>0</v>
      </c>
      <c r="BF139" s="154">
        <f>IF(N139="snížená",J139,0)</f>
        <v>0</v>
      </c>
      <c r="BG139" s="154">
        <f>IF(N139="zákl. přenesená",J139,0)</f>
        <v>0</v>
      </c>
      <c r="BH139" s="154">
        <f>IF(N139="sníž. přenesená",J139,0)</f>
        <v>0</v>
      </c>
      <c r="BI139" s="154">
        <f>IF(N139="nulová",J139,0)</f>
        <v>0</v>
      </c>
      <c r="BJ139" s="18" t="s">
        <v>85</v>
      </c>
      <c r="BK139" s="154">
        <f>ROUND(I139*H139,2)</f>
        <v>0</v>
      </c>
      <c r="BL139" s="18" t="s">
        <v>200</v>
      </c>
      <c r="BM139" s="263" t="s">
        <v>87</v>
      </c>
    </row>
    <row r="140" s="12" customFormat="1" ht="22.8" customHeight="1">
      <c r="A140" s="12"/>
      <c r="B140" s="237"/>
      <c r="C140" s="238"/>
      <c r="D140" s="239" t="s">
        <v>77</v>
      </c>
      <c r="E140" s="250" t="s">
        <v>1343</v>
      </c>
      <c r="F140" s="250" t="s">
        <v>1344</v>
      </c>
      <c r="G140" s="238"/>
      <c r="H140" s="238"/>
      <c r="I140" s="241"/>
      <c r="J140" s="251">
        <f>BK140</f>
        <v>0</v>
      </c>
      <c r="K140" s="238"/>
      <c r="L140" s="242"/>
      <c r="M140" s="243"/>
      <c r="N140" s="244"/>
      <c r="O140" s="244"/>
      <c r="P140" s="245">
        <f>P141</f>
        <v>0</v>
      </c>
      <c r="Q140" s="244"/>
      <c r="R140" s="245">
        <f>R141</f>
        <v>0</v>
      </c>
      <c r="S140" s="244"/>
      <c r="T140" s="246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7" t="s">
        <v>85</v>
      </c>
      <c r="AT140" s="248" t="s">
        <v>77</v>
      </c>
      <c r="AU140" s="248" t="s">
        <v>85</v>
      </c>
      <c r="AY140" s="247" t="s">
        <v>193</v>
      </c>
      <c r="BK140" s="249">
        <f>BK141</f>
        <v>0</v>
      </c>
    </row>
    <row r="141" s="2" customFormat="1" ht="16.5" customHeight="1">
      <c r="A141" s="41"/>
      <c r="B141" s="42"/>
      <c r="C141" s="252" t="s">
        <v>87</v>
      </c>
      <c r="D141" s="252" t="s">
        <v>195</v>
      </c>
      <c r="E141" s="253" t="s">
        <v>87</v>
      </c>
      <c r="F141" s="254" t="s">
        <v>1822</v>
      </c>
      <c r="G141" s="255" t="s">
        <v>217</v>
      </c>
      <c r="H141" s="256">
        <v>30</v>
      </c>
      <c r="I141" s="257"/>
      <c r="J141" s="258">
        <f>ROUND(I141*H141,2)</f>
        <v>0</v>
      </c>
      <c r="K141" s="254" t="s">
        <v>1</v>
      </c>
      <c r="L141" s="44"/>
      <c r="M141" s="259" t="s">
        <v>1</v>
      </c>
      <c r="N141" s="260" t="s">
        <v>43</v>
      </c>
      <c r="O141" s="94"/>
      <c r="P141" s="261">
        <f>O141*H141</f>
        <v>0</v>
      </c>
      <c r="Q141" s="261">
        <v>0</v>
      </c>
      <c r="R141" s="261">
        <f>Q141*H141</f>
        <v>0</v>
      </c>
      <c r="S141" s="261">
        <v>0</v>
      </c>
      <c r="T141" s="262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63" t="s">
        <v>200</v>
      </c>
      <c r="AT141" s="263" t="s">
        <v>195</v>
      </c>
      <c r="AU141" s="263" t="s">
        <v>87</v>
      </c>
      <c r="AY141" s="18" t="s">
        <v>193</v>
      </c>
      <c r="BE141" s="154">
        <f>IF(N141="základní",J141,0)</f>
        <v>0</v>
      </c>
      <c r="BF141" s="154">
        <f>IF(N141="snížená",J141,0)</f>
        <v>0</v>
      </c>
      <c r="BG141" s="154">
        <f>IF(N141="zákl. přenesená",J141,0)</f>
        <v>0</v>
      </c>
      <c r="BH141" s="154">
        <f>IF(N141="sníž. přenesená",J141,0)</f>
        <v>0</v>
      </c>
      <c r="BI141" s="154">
        <f>IF(N141="nulová",J141,0)</f>
        <v>0</v>
      </c>
      <c r="BJ141" s="18" t="s">
        <v>85</v>
      </c>
      <c r="BK141" s="154">
        <f>ROUND(I141*H141,2)</f>
        <v>0</v>
      </c>
      <c r="BL141" s="18" t="s">
        <v>200</v>
      </c>
      <c r="BM141" s="263" t="s">
        <v>200</v>
      </c>
    </row>
    <row r="142" s="12" customFormat="1" ht="22.8" customHeight="1">
      <c r="A142" s="12"/>
      <c r="B142" s="237"/>
      <c r="C142" s="238"/>
      <c r="D142" s="239" t="s">
        <v>77</v>
      </c>
      <c r="E142" s="250" t="s">
        <v>1369</v>
      </c>
      <c r="F142" s="250" t="s">
        <v>1418</v>
      </c>
      <c r="G142" s="238"/>
      <c r="H142" s="238"/>
      <c r="I142" s="241"/>
      <c r="J142" s="251">
        <f>BK142</f>
        <v>0</v>
      </c>
      <c r="K142" s="238"/>
      <c r="L142" s="242"/>
      <c r="M142" s="243"/>
      <c r="N142" s="244"/>
      <c r="O142" s="244"/>
      <c r="P142" s="245">
        <f>SUM(P143:P148)</f>
        <v>0</v>
      </c>
      <c r="Q142" s="244"/>
      <c r="R142" s="245">
        <f>SUM(R143:R148)</f>
        <v>0</v>
      </c>
      <c r="S142" s="244"/>
      <c r="T142" s="246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7" t="s">
        <v>85</v>
      </c>
      <c r="AT142" s="248" t="s">
        <v>77</v>
      </c>
      <c r="AU142" s="248" t="s">
        <v>85</v>
      </c>
      <c r="AY142" s="247" t="s">
        <v>193</v>
      </c>
      <c r="BK142" s="249">
        <f>SUM(BK143:BK148)</f>
        <v>0</v>
      </c>
    </row>
    <row r="143" s="2" customFormat="1" ht="21.75" customHeight="1">
      <c r="A143" s="41"/>
      <c r="B143" s="42"/>
      <c r="C143" s="252" t="s">
        <v>209</v>
      </c>
      <c r="D143" s="252" t="s">
        <v>195</v>
      </c>
      <c r="E143" s="253" t="s">
        <v>209</v>
      </c>
      <c r="F143" s="254" t="s">
        <v>1823</v>
      </c>
      <c r="G143" s="255" t="s">
        <v>217</v>
      </c>
      <c r="H143" s="256">
        <v>5</v>
      </c>
      <c r="I143" s="257"/>
      <c r="J143" s="258">
        <f>ROUND(I143*H143,2)</f>
        <v>0</v>
      </c>
      <c r="K143" s="254" t="s">
        <v>1</v>
      </c>
      <c r="L143" s="44"/>
      <c r="M143" s="259" t="s">
        <v>1</v>
      </c>
      <c r="N143" s="260" t="s">
        <v>43</v>
      </c>
      <c r="O143" s="94"/>
      <c r="P143" s="261">
        <f>O143*H143</f>
        <v>0</v>
      </c>
      <c r="Q143" s="261">
        <v>0</v>
      </c>
      <c r="R143" s="261">
        <f>Q143*H143</f>
        <v>0</v>
      </c>
      <c r="S143" s="261">
        <v>0</v>
      </c>
      <c r="T143" s="262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63" t="s">
        <v>200</v>
      </c>
      <c r="AT143" s="263" t="s">
        <v>195</v>
      </c>
      <c r="AU143" s="263" t="s">
        <v>87</v>
      </c>
      <c r="AY143" s="18" t="s">
        <v>193</v>
      </c>
      <c r="BE143" s="154">
        <f>IF(N143="základní",J143,0)</f>
        <v>0</v>
      </c>
      <c r="BF143" s="154">
        <f>IF(N143="snížená",J143,0)</f>
        <v>0</v>
      </c>
      <c r="BG143" s="154">
        <f>IF(N143="zákl. přenesená",J143,0)</f>
        <v>0</v>
      </c>
      <c r="BH143" s="154">
        <f>IF(N143="sníž. přenesená",J143,0)</f>
        <v>0</v>
      </c>
      <c r="BI143" s="154">
        <f>IF(N143="nulová",J143,0)</f>
        <v>0</v>
      </c>
      <c r="BJ143" s="18" t="s">
        <v>85</v>
      </c>
      <c r="BK143" s="154">
        <f>ROUND(I143*H143,2)</f>
        <v>0</v>
      </c>
      <c r="BL143" s="18" t="s">
        <v>200</v>
      </c>
      <c r="BM143" s="263" t="s">
        <v>232</v>
      </c>
    </row>
    <row r="144" s="2" customFormat="1" ht="16.5" customHeight="1">
      <c r="A144" s="41"/>
      <c r="B144" s="42"/>
      <c r="C144" s="252" t="s">
        <v>200</v>
      </c>
      <c r="D144" s="252" t="s">
        <v>195</v>
      </c>
      <c r="E144" s="253" t="s">
        <v>200</v>
      </c>
      <c r="F144" s="254" t="s">
        <v>1799</v>
      </c>
      <c r="G144" s="255" t="s">
        <v>217</v>
      </c>
      <c r="H144" s="256">
        <v>5</v>
      </c>
      <c r="I144" s="257"/>
      <c r="J144" s="258">
        <f>ROUND(I144*H144,2)</f>
        <v>0</v>
      </c>
      <c r="K144" s="254" t="s">
        <v>1</v>
      </c>
      <c r="L144" s="44"/>
      <c r="M144" s="259" t="s">
        <v>1</v>
      </c>
      <c r="N144" s="260" t="s">
        <v>43</v>
      </c>
      <c r="O144" s="94"/>
      <c r="P144" s="261">
        <f>O144*H144</f>
        <v>0</v>
      </c>
      <c r="Q144" s="261">
        <v>0</v>
      </c>
      <c r="R144" s="261">
        <f>Q144*H144</f>
        <v>0</v>
      </c>
      <c r="S144" s="261">
        <v>0</v>
      </c>
      <c r="T144" s="262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63" t="s">
        <v>200</v>
      </c>
      <c r="AT144" s="263" t="s">
        <v>195</v>
      </c>
      <c r="AU144" s="263" t="s">
        <v>87</v>
      </c>
      <c r="AY144" s="18" t="s">
        <v>193</v>
      </c>
      <c r="BE144" s="154">
        <f>IF(N144="základní",J144,0)</f>
        <v>0</v>
      </c>
      <c r="BF144" s="154">
        <f>IF(N144="snížená",J144,0)</f>
        <v>0</v>
      </c>
      <c r="BG144" s="154">
        <f>IF(N144="zákl. přenesená",J144,0)</f>
        <v>0</v>
      </c>
      <c r="BH144" s="154">
        <f>IF(N144="sníž. přenesená",J144,0)</f>
        <v>0</v>
      </c>
      <c r="BI144" s="154">
        <f>IF(N144="nulová",J144,0)</f>
        <v>0</v>
      </c>
      <c r="BJ144" s="18" t="s">
        <v>85</v>
      </c>
      <c r="BK144" s="154">
        <f>ROUND(I144*H144,2)</f>
        <v>0</v>
      </c>
      <c r="BL144" s="18" t="s">
        <v>200</v>
      </c>
      <c r="BM144" s="263" t="s">
        <v>242</v>
      </c>
    </row>
    <row r="145" s="2" customFormat="1" ht="16.5" customHeight="1">
      <c r="A145" s="41"/>
      <c r="B145" s="42"/>
      <c r="C145" s="252" t="s">
        <v>220</v>
      </c>
      <c r="D145" s="252" t="s">
        <v>195</v>
      </c>
      <c r="E145" s="253" t="s">
        <v>220</v>
      </c>
      <c r="F145" s="254" t="s">
        <v>1824</v>
      </c>
      <c r="G145" s="255" t="s">
        <v>1083</v>
      </c>
      <c r="H145" s="256">
        <v>2</v>
      </c>
      <c r="I145" s="257"/>
      <c r="J145" s="258">
        <f>ROUND(I145*H145,2)</f>
        <v>0</v>
      </c>
      <c r="K145" s="254" t="s">
        <v>1</v>
      </c>
      <c r="L145" s="44"/>
      <c r="M145" s="259" t="s">
        <v>1</v>
      </c>
      <c r="N145" s="260" t="s">
        <v>43</v>
      </c>
      <c r="O145" s="94"/>
      <c r="P145" s="261">
        <f>O145*H145</f>
        <v>0</v>
      </c>
      <c r="Q145" s="261">
        <v>0</v>
      </c>
      <c r="R145" s="261">
        <f>Q145*H145</f>
        <v>0</v>
      </c>
      <c r="S145" s="261">
        <v>0</v>
      </c>
      <c r="T145" s="262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3" t="s">
        <v>200</v>
      </c>
      <c r="AT145" s="263" t="s">
        <v>195</v>
      </c>
      <c r="AU145" s="263" t="s">
        <v>87</v>
      </c>
      <c r="AY145" s="18" t="s">
        <v>193</v>
      </c>
      <c r="BE145" s="154">
        <f>IF(N145="základní",J145,0)</f>
        <v>0</v>
      </c>
      <c r="BF145" s="154">
        <f>IF(N145="snížená",J145,0)</f>
        <v>0</v>
      </c>
      <c r="BG145" s="154">
        <f>IF(N145="zákl. přenesená",J145,0)</f>
        <v>0</v>
      </c>
      <c r="BH145" s="154">
        <f>IF(N145="sníž. přenesená",J145,0)</f>
        <v>0</v>
      </c>
      <c r="BI145" s="154">
        <f>IF(N145="nulová",J145,0)</f>
        <v>0</v>
      </c>
      <c r="BJ145" s="18" t="s">
        <v>85</v>
      </c>
      <c r="BK145" s="154">
        <f>ROUND(I145*H145,2)</f>
        <v>0</v>
      </c>
      <c r="BL145" s="18" t="s">
        <v>200</v>
      </c>
      <c r="BM145" s="263" t="s">
        <v>253</v>
      </c>
    </row>
    <row r="146" s="2" customFormat="1" ht="16.5" customHeight="1">
      <c r="A146" s="41"/>
      <c r="B146" s="42"/>
      <c r="C146" s="252" t="s">
        <v>232</v>
      </c>
      <c r="D146" s="252" t="s">
        <v>195</v>
      </c>
      <c r="E146" s="253" t="s">
        <v>232</v>
      </c>
      <c r="F146" s="254" t="s">
        <v>1802</v>
      </c>
      <c r="G146" s="255" t="s">
        <v>1083</v>
      </c>
      <c r="H146" s="256">
        <v>2</v>
      </c>
      <c r="I146" s="257"/>
      <c r="J146" s="258">
        <f>ROUND(I146*H146,2)</f>
        <v>0</v>
      </c>
      <c r="K146" s="254" t="s">
        <v>1</v>
      </c>
      <c r="L146" s="44"/>
      <c r="M146" s="259" t="s">
        <v>1</v>
      </c>
      <c r="N146" s="260" t="s">
        <v>43</v>
      </c>
      <c r="O146" s="94"/>
      <c r="P146" s="261">
        <f>O146*H146</f>
        <v>0</v>
      </c>
      <c r="Q146" s="261">
        <v>0</v>
      </c>
      <c r="R146" s="261">
        <f>Q146*H146</f>
        <v>0</v>
      </c>
      <c r="S146" s="261">
        <v>0</v>
      </c>
      <c r="T146" s="262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63" t="s">
        <v>200</v>
      </c>
      <c r="AT146" s="263" t="s">
        <v>195</v>
      </c>
      <c r="AU146" s="263" t="s">
        <v>87</v>
      </c>
      <c r="AY146" s="18" t="s">
        <v>193</v>
      </c>
      <c r="BE146" s="154">
        <f>IF(N146="základní",J146,0)</f>
        <v>0</v>
      </c>
      <c r="BF146" s="154">
        <f>IF(N146="snížená",J146,0)</f>
        <v>0</v>
      </c>
      <c r="BG146" s="154">
        <f>IF(N146="zákl. přenesená",J146,0)</f>
        <v>0</v>
      </c>
      <c r="BH146" s="154">
        <f>IF(N146="sníž. přenesená",J146,0)</f>
        <v>0</v>
      </c>
      <c r="BI146" s="154">
        <f>IF(N146="nulová",J146,0)</f>
        <v>0</v>
      </c>
      <c r="BJ146" s="18" t="s">
        <v>85</v>
      </c>
      <c r="BK146" s="154">
        <f>ROUND(I146*H146,2)</f>
        <v>0</v>
      </c>
      <c r="BL146" s="18" t="s">
        <v>200</v>
      </c>
      <c r="BM146" s="263" t="s">
        <v>262</v>
      </c>
    </row>
    <row r="147" s="2" customFormat="1" ht="16.5" customHeight="1">
      <c r="A147" s="41"/>
      <c r="B147" s="42"/>
      <c r="C147" s="252" t="s">
        <v>237</v>
      </c>
      <c r="D147" s="252" t="s">
        <v>195</v>
      </c>
      <c r="E147" s="253" t="s">
        <v>237</v>
      </c>
      <c r="F147" s="254" t="s">
        <v>1803</v>
      </c>
      <c r="G147" s="255" t="s">
        <v>217</v>
      </c>
      <c r="H147" s="256">
        <v>5</v>
      </c>
      <c r="I147" s="257"/>
      <c r="J147" s="258">
        <f>ROUND(I147*H147,2)</f>
        <v>0</v>
      </c>
      <c r="K147" s="254" t="s">
        <v>1</v>
      </c>
      <c r="L147" s="44"/>
      <c r="M147" s="259" t="s">
        <v>1</v>
      </c>
      <c r="N147" s="260" t="s">
        <v>43</v>
      </c>
      <c r="O147" s="94"/>
      <c r="P147" s="261">
        <f>O147*H147</f>
        <v>0</v>
      </c>
      <c r="Q147" s="261">
        <v>0</v>
      </c>
      <c r="R147" s="261">
        <f>Q147*H147</f>
        <v>0</v>
      </c>
      <c r="S147" s="261">
        <v>0</v>
      </c>
      <c r="T147" s="262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3" t="s">
        <v>200</v>
      </c>
      <c r="AT147" s="263" t="s">
        <v>195</v>
      </c>
      <c r="AU147" s="263" t="s">
        <v>87</v>
      </c>
      <c r="AY147" s="18" t="s">
        <v>193</v>
      </c>
      <c r="BE147" s="154">
        <f>IF(N147="základní",J147,0)</f>
        <v>0</v>
      </c>
      <c r="BF147" s="154">
        <f>IF(N147="snížená",J147,0)</f>
        <v>0</v>
      </c>
      <c r="BG147" s="154">
        <f>IF(N147="zákl. přenesená",J147,0)</f>
        <v>0</v>
      </c>
      <c r="BH147" s="154">
        <f>IF(N147="sníž. přenesená",J147,0)</f>
        <v>0</v>
      </c>
      <c r="BI147" s="154">
        <f>IF(N147="nulová",J147,0)</f>
        <v>0</v>
      </c>
      <c r="BJ147" s="18" t="s">
        <v>85</v>
      </c>
      <c r="BK147" s="154">
        <f>ROUND(I147*H147,2)</f>
        <v>0</v>
      </c>
      <c r="BL147" s="18" t="s">
        <v>200</v>
      </c>
      <c r="BM147" s="263" t="s">
        <v>275</v>
      </c>
    </row>
    <row r="148" s="2" customFormat="1" ht="16.5" customHeight="1">
      <c r="A148" s="41"/>
      <c r="B148" s="42"/>
      <c r="C148" s="252" t="s">
        <v>242</v>
      </c>
      <c r="D148" s="252" t="s">
        <v>195</v>
      </c>
      <c r="E148" s="253" t="s">
        <v>242</v>
      </c>
      <c r="F148" s="254" t="s">
        <v>1804</v>
      </c>
      <c r="G148" s="255" t="s">
        <v>217</v>
      </c>
      <c r="H148" s="256">
        <v>25</v>
      </c>
      <c r="I148" s="257"/>
      <c r="J148" s="258">
        <f>ROUND(I148*H148,2)</f>
        <v>0</v>
      </c>
      <c r="K148" s="254" t="s">
        <v>1</v>
      </c>
      <c r="L148" s="44"/>
      <c r="M148" s="259" t="s">
        <v>1</v>
      </c>
      <c r="N148" s="260" t="s">
        <v>43</v>
      </c>
      <c r="O148" s="94"/>
      <c r="P148" s="261">
        <f>O148*H148</f>
        <v>0</v>
      </c>
      <c r="Q148" s="261">
        <v>0</v>
      </c>
      <c r="R148" s="261">
        <f>Q148*H148</f>
        <v>0</v>
      </c>
      <c r="S148" s="261">
        <v>0</v>
      </c>
      <c r="T148" s="262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3" t="s">
        <v>200</v>
      </c>
      <c r="AT148" s="263" t="s">
        <v>195</v>
      </c>
      <c r="AU148" s="263" t="s">
        <v>87</v>
      </c>
      <c r="AY148" s="18" t="s">
        <v>193</v>
      </c>
      <c r="BE148" s="154">
        <f>IF(N148="základní",J148,0)</f>
        <v>0</v>
      </c>
      <c r="BF148" s="154">
        <f>IF(N148="snížená",J148,0)</f>
        <v>0</v>
      </c>
      <c r="BG148" s="154">
        <f>IF(N148="zákl. přenesená",J148,0)</f>
        <v>0</v>
      </c>
      <c r="BH148" s="154">
        <f>IF(N148="sníž. přenesená",J148,0)</f>
        <v>0</v>
      </c>
      <c r="BI148" s="154">
        <f>IF(N148="nulová",J148,0)</f>
        <v>0</v>
      </c>
      <c r="BJ148" s="18" t="s">
        <v>85</v>
      </c>
      <c r="BK148" s="154">
        <f>ROUND(I148*H148,2)</f>
        <v>0</v>
      </c>
      <c r="BL148" s="18" t="s">
        <v>200</v>
      </c>
      <c r="BM148" s="263" t="s">
        <v>284</v>
      </c>
    </row>
    <row r="149" s="12" customFormat="1" ht="22.8" customHeight="1">
      <c r="A149" s="12"/>
      <c r="B149" s="237"/>
      <c r="C149" s="238"/>
      <c r="D149" s="239" t="s">
        <v>77</v>
      </c>
      <c r="E149" s="250" t="s">
        <v>1399</v>
      </c>
      <c r="F149" s="250" t="s">
        <v>1474</v>
      </c>
      <c r="G149" s="238"/>
      <c r="H149" s="238"/>
      <c r="I149" s="241"/>
      <c r="J149" s="251">
        <f>BK149</f>
        <v>0</v>
      </c>
      <c r="K149" s="238"/>
      <c r="L149" s="242"/>
      <c r="M149" s="243"/>
      <c r="N149" s="244"/>
      <c r="O149" s="244"/>
      <c r="P149" s="245">
        <f>SUM(P150:P154)</f>
        <v>0</v>
      </c>
      <c r="Q149" s="244"/>
      <c r="R149" s="245">
        <f>SUM(R150:R154)</f>
        <v>0</v>
      </c>
      <c r="S149" s="244"/>
      <c r="T149" s="246">
        <f>SUM(T150:T154)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7" t="s">
        <v>85</v>
      </c>
      <c r="AT149" s="248" t="s">
        <v>77</v>
      </c>
      <c r="AU149" s="248" t="s">
        <v>85</v>
      </c>
      <c r="AY149" s="247" t="s">
        <v>193</v>
      </c>
      <c r="BK149" s="249">
        <f>SUM(BK150:BK154)</f>
        <v>0</v>
      </c>
    </row>
    <row r="150" s="2" customFormat="1" ht="16.5" customHeight="1">
      <c r="A150" s="41"/>
      <c r="B150" s="42"/>
      <c r="C150" s="252" t="s">
        <v>247</v>
      </c>
      <c r="D150" s="252" t="s">
        <v>195</v>
      </c>
      <c r="E150" s="253" t="s">
        <v>247</v>
      </c>
      <c r="F150" s="254" t="s">
        <v>1825</v>
      </c>
      <c r="G150" s="255" t="s">
        <v>1456</v>
      </c>
      <c r="H150" s="256">
        <v>1</v>
      </c>
      <c r="I150" s="257"/>
      <c r="J150" s="258">
        <f>ROUND(I150*H150,2)</f>
        <v>0</v>
      </c>
      <c r="K150" s="254" t="s">
        <v>1</v>
      </c>
      <c r="L150" s="44"/>
      <c r="M150" s="259" t="s">
        <v>1</v>
      </c>
      <c r="N150" s="260" t="s">
        <v>43</v>
      </c>
      <c r="O150" s="94"/>
      <c r="P150" s="261">
        <f>O150*H150</f>
        <v>0</v>
      </c>
      <c r="Q150" s="261">
        <v>0</v>
      </c>
      <c r="R150" s="261">
        <f>Q150*H150</f>
        <v>0</v>
      </c>
      <c r="S150" s="261">
        <v>0</v>
      </c>
      <c r="T150" s="262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3" t="s">
        <v>200</v>
      </c>
      <c r="AT150" s="263" t="s">
        <v>195</v>
      </c>
      <c r="AU150" s="263" t="s">
        <v>87</v>
      </c>
      <c r="AY150" s="18" t="s">
        <v>193</v>
      </c>
      <c r="BE150" s="154">
        <f>IF(N150="základní",J150,0)</f>
        <v>0</v>
      </c>
      <c r="BF150" s="154">
        <f>IF(N150="snížená",J150,0)</f>
        <v>0</v>
      </c>
      <c r="BG150" s="154">
        <f>IF(N150="zákl. přenesená",J150,0)</f>
        <v>0</v>
      </c>
      <c r="BH150" s="154">
        <f>IF(N150="sníž. přenesená",J150,0)</f>
        <v>0</v>
      </c>
      <c r="BI150" s="154">
        <f>IF(N150="nulová",J150,0)</f>
        <v>0</v>
      </c>
      <c r="BJ150" s="18" t="s">
        <v>85</v>
      </c>
      <c r="BK150" s="154">
        <f>ROUND(I150*H150,2)</f>
        <v>0</v>
      </c>
      <c r="BL150" s="18" t="s">
        <v>200</v>
      </c>
      <c r="BM150" s="263" t="s">
        <v>293</v>
      </c>
    </row>
    <row r="151" s="2" customFormat="1" ht="16.5" customHeight="1">
      <c r="A151" s="41"/>
      <c r="B151" s="42"/>
      <c r="C151" s="252" t="s">
        <v>253</v>
      </c>
      <c r="D151" s="252" t="s">
        <v>195</v>
      </c>
      <c r="E151" s="253" t="s">
        <v>253</v>
      </c>
      <c r="F151" s="254" t="s">
        <v>1812</v>
      </c>
      <c r="G151" s="255" t="s">
        <v>1456</v>
      </c>
      <c r="H151" s="256">
        <v>1</v>
      </c>
      <c r="I151" s="257"/>
      <c r="J151" s="258">
        <f>ROUND(I151*H151,2)</f>
        <v>0</v>
      </c>
      <c r="K151" s="254" t="s">
        <v>1</v>
      </c>
      <c r="L151" s="44"/>
      <c r="M151" s="259" t="s">
        <v>1</v>
      </c>
      <c r="N151" s="260" t="s">
        <v>43</v>
      </c>
      <c r="O151" s="94"/>
      <c r="P151" s="261">
        <f>O151*H151</f>
        <v>0</v>
      </c>
      <c r="Q151" s="261">
        <v>0</v>
      </c>
      <c r="R151" s="261">
        <f>Q151*H151</f>
        <v>0</v>
      </c>
      <c r="S151" s="261">
        <v>0</v>
      </c>
      <c r="T151" s="262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3" t="s">
        <v>200</v>
      </c>
      <c r="AT151" s="263" t="s">
        <v>195</v>
      </c>
      <c r="AU151" s="263" t="s">
        <v>87</v>
      </c>
      <c r="AY151" s="18" t="s">
        <v>193</v>
      </c>
      <c r="BE151" s="154">
        <f>IF(N151="základní",J151,0)</f>
        <v>0</v>
      </c>
      <c r="BF151" s="154">
        <f>IF(N151="snížená",J151,0)</f>
        <v>0</v>
      </c>
      <c r="BG151" s="154">
        <f>IF(N151="zákl. přenesená",J151,0)</f>
        <v>0</v>
      </c>
      <c r="BH151" s="154">
        <f>IF(N151="sníž. přenesená",J151,0)</f>
        <v>0</v>
      </c>
      <c r="BI151" s="154">
        <f>IF(N151="nulová",J151,0)</f>
        <v>0</v>
      </c>
      <c r="BJ151" s="18" t="s">
        <v>85</v>
      </c>
      <c r="BK151" s="154">
        <f>ROUND(I151*H151,2)</f>
        <v>0</v>
      </c>
      <c r="BL151" s="18" t="s">
        <v>200</v>
      </c>
      <c r="BM151" s="263" t="s">
        <v>310</v>
      </c>
    </row>
    <row r="152" s="2" customFormat="1" ht="16.5" customHeight="1">
      <c r="A152" s="41"/>
      <c r="B152" s="42"/>
      <c r="C152" s="252" t="s">
        <v>257</v>
      </c>
      <c r="D152" s="252" t="s">
        <v>195</v>
      </c>
      <c r="E152" s="253" t="s">
        <v>257</v>
      </c>
      <c r="F152" s="254" t="s">
        <v>1811</v>
      </c>
      <c r="G152" s="255" t="s">
        <v>1456</v>
      </c>
      <c r="H152" s="256">
        <v>1</v>
      </c>
      <c r="I152" s="257"/>
      <c r="J152" s="258">
        <f>ROUND(I152*H152,2)</f>
        <v>0</v>
      </c>
      <c r="K152" s="254" t="s">
        <v>1</v>
      </c>
      <c r="L152" s="44"/>
      <c r="M152" s="259" t="s">
        <v>1</v>
      </c>
      <c r="N152" s="260" t="s">
        <v>43</v>
      </c>
      <c r="O152" s="94"/>
      <c r="P152" s="261">
        <f>O152*H152</f>
        <v>0</v>
      </c>
      <c r="Q152" s="261">
        <v>0</v>
      </c>
      <c r="R152" s="261">
        <f>Q152*H152</f>
        <v>0</v>
      </c>
      <c r="S152" s="261">
        <v>0</v>
      </c>
      <c r="T152" s="262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3" t="s">
        <v>200</v>
      </c>
      <c r="AT152" s="263" t="s">
        <v>195</v>
      </c>
      <c r="AU152" s="263" t="s">
        <v>87</v>
      </c>
      <c r="AY152" s="18" t="s">
        <v>193</v>
      </c>
      <c r="BE152" s="154">
        <f>IF(N152="základní",J152,0)</f>
        <v>0</v>
      </c>
      <c r="BF152" s="154">
        <f>IF(N152="snížená",J152,0)</f>
        <v>0</v>
      </c>
      <c r="BG152" s="154">
        <f>IF(N152="zákl. přenesená",J152,0)</f>
        <v>0</v>
      </c>
      <c r="BH152" s="154">
        <f>IF(N152="sníž. přenesená",J152,0)</f>
        <v>0</v>
      </c>
      <c r="BI152" s="154">
        <f>IF(N152="nulová",J152,0)</f>
        <v>0</v>
      </c>
      <c r="BJ152" s="18" t="s">
        <v>85</v>
      </c>
      <c r="BK152" s="154">
        <f>ROUND(I152*H152,2)</f>
        <v>0</v>
      </c>
      <c r="BL152" s="18" t="s">
        <v>200</v>
      </c>
      <c r="BM152" s="263" t="s">
        <v>322</v>
      </c>
    </row>
    <row r="153" s="2" customFormat="1" ht="16.5" customHeight="1">
      <c r="A153" s="41"/>
      <c r="B153" s="42"/>
      <c r="C153" s="252" t="s">
        <v>262</v>
      </c>
      <c r="D153" s="252" t="s">
        <v>195</v>
      </c>
      <c r="E153" s="253" t="s">
        <v>262</v>
      </c>
      <c r="F153" s="254" t="s">
        <v>1813</v>
      </c>
      <c r="G153" s="255" t="s">
        <v>1456</v>
      </c>
      <c r="H153" s="256">
        <v>1</v>
      </c>
      <c r="I153" s="257"/>
      <c r="J153" s="258">
        <f>ROUND(I153*H153,2)</f>
        <v>0</v>
      </c>
      <c r="K153" s="254" t="s">
        <v>1</v>
      </c>
      <c r="L153" s="44"/>
      <c r="M153" s="259" t="s">
        <v>1</v>
      </c>
      <c r="N153" s="260" t="s">
        <v>43</v>
      </c>
      <c r="O153" s="94"/>
      <c r="P153" s="261">
        <f>O153*H153</f>
        <v>0</v>
      </c>
      <c r="Q153" s="261">
        <v>0</v>
      </c>
      <c r="R153" s="261">
        <f>Q153*H153</f>
        <v>0</v>
      </c>
      <c r="S153" s="261">
        <v>0</v>
      </c>
      <c r="T153" s="262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3" t="s">
        <v>200</v>
      </c>
      <c r="AT153" s="263" t="s">
        <v>195</v>
      </c>
      <c r="AU153" s="263" t="s">
        <v>87</v>
      </c>
      <c r="AY153" s="18" t="s">
        <v>193</v>
      </c>
      <c r="BE153" s="154">
        <f>IF(N153="základní",J153,0)</f>
        <v>0</v>
      </c>
      <c r="BF153" s="154">
        <f>IF(N153="snížená",J153,0)</f>
        <v>0</v>
      </c>
      <c r="BG153" s="154">
        <f>IF(N153="zákl. přenesená",J153,0)</f>
        <v>0</v>
      </c>
      <c r="BH153" s="154">
        <f>IF(N153="sníž. přenesená",J153,0)</f>
        <v>0</v>
      </c>
      <c r="BI153" s="154">
        <f>IF(N153="nulová",J153,0)</f>
        <v>0</v>
      </c>
      <c r="BJ153" s="18" t="s">
        <v>85</v>
      </c>
      <c r="BK153" s="154">
        <f>ROUND(I153*H153,2)</f>
        <v>0</v>
      </c>
      <c r="BL153" s="18" t="s">
        <v>200</v>
      </c>
      <c r="BM153" s="263" t="s">
        <v>334</v>
      </c>
    </row>
    <row r="154" s="2" customFormat="1">
      <c r="A154" s="41"/>
      <c r="B154" s="42"/>
      <c r="C154" s="43"/>
      <c r="D154" s="266" t="s">
        <v>1500</v>
      </c>
      <c r="E154" s="43"/>
      <c r="F154" s="333" t="s">
        <v>1814</v>
      </c>
      <c r="G154" s="43"/>
      <c r="H154" s="43"/>
      <c r="I154" s="223"/>
      <c r="J154" s="43"/>
      <c r="K154" s="43"/>
      <c r="L154" s="44"/>
      <c r="M154" s="319"/>
      <c r="N154" s="320"/>
      <c r="O154" s="94"/>
      <c r="P154" s="94"/>
      <c r="Q154" s="94"/>
      <c r="R154" s="94"/>
      <c r="S154" s="94"/>
      <c r="T154" s="95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8" t="s">
        <v>1500</v>
      </c>
      <c r="AU154" s="18" t="s">
        <v>87</v>
      </c>
    </row>
    <row r="155" s="2" customFormat="1" ht="49.92" customHeight="1">
      <c r="A155" s="41"/>
      <c r="B155" s="42"/>
      <c r="C155" s="43"/>
      <c r="D155" s="43"/>
      <c r="E155" s="240" t="s">
        <v>1328</v>
      </c>
      <c r="F155" s="240" t="s">
        <v>1329</v>
      </c>
      <c r="G155" s="43"/>
      <c r="H155" s="43"/>
      <c r="I155" s="43"/>
      <c r="J155" s="217">
        <f>BK155</f>
        <v>0</v>
      </c>
      <c r="K155" s="43"/>
      <c r="L155" s="44"/>
      <c r="M155" s="319"/>
      <c r="N155" s="320"/>
      <c r="O155" s="94"/>
      <c r="P155" s="94"/>
      <c r="Q155" s="94"/>
      <c r="R155" s="94"/>
      <c r="S155" s="94"/>
      <c r="T155" s="95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8" t="s">
        <v>77</v>
      </c>
      <c r="AU155" s="18" t="s">
        <v>78</v>
      </c>
      <c r="AY155" s="18" t="s">
        <v>1330</v>
      </c>
      <c r="BK155" s="154">
        <f>SUM(BK156:BK158)</f>
        <v>0</v>
      </c>
    </row>
    <row r="156" s="2" customFormat="1" ht="16.32" customHeight="1">
      <c r="A156" s="41"/>
      <c r="B156" s="42"/>
      <c r="C156" s="321" t="s">
        <v>1</v>
      </c>
      <c r="D156" s="321" t="s">
        <v>195</v>
      </c>
      <c r="E156" s="322" t="s">
        <v>1</v>
      </c>
      <c r="F156" s="323" t="s">
        <v>1</v>
      </c>
      <c r="G156" s="324" t="s">
        <v>1</v>
      </c>
      <c r="H156" s="325"/>
      <c r="I156" s="326"/>
      <c r="J156" s="327">
        <f>BK156</f>
        <v>0</v>
      </c>
      <c r="K156" s="328"/>
      <c r="L156" s="44"/>
      <c r="M156" s="329" t="s">
        <v>1</v>
      </c>
      <c r="N156" s="330" t="s">
        <v>43</v>
      </c>
      <c r="O156" s="94"/>
      <c r="P156" s="94"/>
      <c r="Q156" s="94"/>
      <c r="R156" s="94"/>
      <c r="S156" s="94"/>
      <c r="T156" s="95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8" t="s">
        <v>1330</v>
      </c>
      <c r="AU156" s="18" t="s">
        <v>85</v>
      </c>
      <c r="AY156" s="18" t="s">
        <v>1330</v>
      </c>
      <c r="BE156" s="154">
        <f>IF(N156="základní",J156,0)</f>
        <v>0</v>
      </c>
      <c r="BF156" s="154">
        <f>IF(N156="snížená",J156,0)</f>
        <v>0</v>
      </c>
      <c r="BG156" s="154">
        <f>IF(N156="zákl. přenesená",J156,0)</f>
        <v>0</v>
      </c>
      <c r="BH156" s="154">
        <f>IF(N156="sníž. přenesená",J156,0)</f>
        <v>0</v>
      </c>
      <c r="BI156" s="154">
        <f>IF(N156="nulová",J156,0)</f>
        <v>0</v>
      </c>
      <c r="BJ156" s="18" t="s">
        <v>85</v>
      </c>
      <c r="BK156" s="154">
        <f>I156*H156</f>
        <v>0</v>
      </c>
    </row>
    <row r="157" s="2" customFormat="1" ht="16.32" customHeight="1">
      <c r="A157" s="41"/>
      <c r="B157" s="42"/>
      <c r="C157" s="321" t="s">
        <v>1</v>
      </c>
      <c r="D157" s="321" t="s">
        <v>195</v>
      </c>
      <c r="E157" s="322" t="s">
        <v>1</v>
      </c>
      <c r="F157" s="323" t="s">
        <v>1</v>
      </c>
      <c r="G157" s="324" t="s">
        <v>1</v>
      </c>
      <c r="H157" s="325"/>
      <c r="I157" s="326"/>
      <c r="J157" s="327">
        <f>BK157</f>
        <v>0</v>
      </c>
      <c r="K157" s="328"/>
      <c r="L157" s="44"/>
      <c r="M157" s="329" t="s">
        <v>1</v>
      </c>
      <c r="N157" s="330" t="s">
        <v>43</v>
      </c>
      <c r="O157" s="94"/>
      <c r="P157" s="94"/>
      <c r="Q157" s="94"/>
      <c r="R157" s="94"/>
      <c r="S157" s="94"/>
      <c r="T157" s="95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8" t="s">
        <v>1330</v>
      </c>
      <c r="AU157" s="18" t="s">
        <v>85</v>
      </c>
      <c r="AY157" s="18" t="s">
        <v>1330</v>
      </c>
      <c r="BE157" s="154">
        <f>IF(N157="základní",J157,0)</f>
        <v>0</v>
      </c>
      <c r="BF157" s="154">
        <f>IF(N157="snížená",J157,0)</f>
        <v>0</v>
      </c>
      <c r="BG157" s="154">
        <f>IF(N157="zákl. přenesená",J157,0)</f>
        <v>0</v>
      </c>
      <c r="BH157" s="154">
        <f>IF(N157="sníž. přenesená",J157,0)</f>
        <v>0</v>
      </c>
      <c r="BI157" s="154">
        <f>IF(N157="nulová",J157,0)</f>
        <v>0</v>
      </c>
      <c r="BJ157" s="18" t="s">
        <v>85</v>
      </c>
      <c r="BK157" s="154">
        <f>I157*H157</f>
        <v>0</v>
      </c>
    </row>
    <row r="158" s="2" customFormat="1" ht="16.32" customHeight="1">
      <c r="A158" s="41"/>
      <c r="B158" s="42"/>
      <c r="C158" s="321" t="s">
        <v>1</v>
      </c>
      <c r="D158" s="321" t="s">
        <v>195</v>
      </c>
      <c r="E158" s="322" t="s">
        <v>1</v>
      </c>
      <c r="F158" s="323" t="s">
        <v>1</v>
      </c>
      <c r="G158" s="324" t="s">
        <v>1</v>
      </c>
      <c r="H158" s="325"/>
      <c r="I158" s="326"/>
      <c r="J158" s="327">
        <f>BK158</f>
        <v>0</v>
      </c>
      <c r="K158" s="328"/>
      <c r="L158" s="44"/>
      <c r="M158" s="329" t="s">
        <v>1</v>
      </c>
      <c r="N158" s="330" t="s">
        <v>43</v>
      </c>
      <c r="O158" s="331"/>
      <c r="P158" s="331"/>
      <c r="Q158" s="331"/>
      <c r="R158" s="331"/>
      <c r="S158" s="331"/>
      <c r="T158" s="332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8" t="s">
        <v>1330</v>
      </c>
      <c r="AU158" s="18" t="s">
        <v>85</v>
      </c>
      <c r="AY158" s="18" t="s">
        <v>1330</v>
      </c>
      <c r="BE158" s="154">
        <f>IF(N158="základní",J158,0)</f>
        <v>0</v>
      </c>
      <c r="BF158" s="154">
        <f>IF(N158="snížená",J158,0)</f>
        <v>0</v>
      </c>
      <c r="BG158" s="154">
        <f>IF(N158="zákl. přenesená",J158,0)</f>
        <v>0</v>
      </c>
      <c r="BH158" s="154">
        <f>IF(N158="sníž. přenesená",J158,0)</f>
        <v>0</v>
      </c>
      <c r="BI158" s="154">
        <f>IF(N158="nulová",J158,0)</f>
        <v>0</v>
      </c>
      <c r="BJ158" s="18" t="s">
        <v>85</v>
      </c>
      <c r="BK158" s="154">
        <f>I158*H158</f>
        <v>0</v>
      </c>
    </row>
    <row r="159" s="2" customFormat="1" ht="6.96" customHeight="1">
      <c r="A159" s="41"/>
      <c r="B159" s="69"/>
      <c r="C159" s="70"/>
      <c r="D159" s="70"/>
      <c r="E159" s="70"/>
      <c r="F159" s="70"/>
      <c r="G159" s="70"/>
      <c r="H159" s="70"/>
      <c r="I159" s="70"/>
      <c r="J159" s="70"/>
      <c r="K159" s="70"/>
      <c r="L159" s="44"/>
      <c r="M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</row>
  </sheetData>
  <sheetProtection sheet="1" autoFilter="0" formatColumns="0" formatRows="0" objects="1" scenarios="1" spinCount="100000" saltValue="rFRJq1STt7kLoQqfUt1848DV1I2rSYxrumedhJrEwE+06QX72P8z5dGWdwSuoU2QCCWj+mb5DbHYezNSFnZN2g==" hashValue="QG8b73MnYJ6D5Zj33LIKLLhzNtqnMPFinWHZ0ASbSxC0Hm+lYQNMIkkGw51nvMtXuRbi1ZYO6ZAv2KuTpa63jQ==" algorithmName="SHA-512" password="CC35"/>
  <autoFilter ref="C135:K158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8:F108"/>
    <mergeCell ref="D109:F109"/>
    <mergeCell ref="D110:F110"/>
    <mergeCell ref="D111:F111"/>
    <mergeCell ref="D112:F112"/>
    <mergeCell ref="E124:H124"/>
    <mergeCell ref="E126:H126"/>
    <mergeCell ref="E128:H128"/>
    <mergeCell ref="L2:V2"/>
  </mergeCells>
  <dataValidations count="2">
    <dataValidation type="list" allowBlank="1" showInputMessage="1" showErrorMessage="1" error="Povoleny jsou hodnoty K, M." sqref="D156:D159">
      <formula1>"K, M"</formula1>
    </dataValidation>
    <dataValidation type="list" allowBlank="1" showInputMessage="1" showErrorMessage="1" error="Povoleny jsou hodnoty základní, snížená, zákl. přenesená, sníž. přenesená, nulová." sqref="N156:N159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87</v>
      </c>
    </row>
    <row r="4" s="1" customFormat="1" ht="24.96" customHeight="1">
      <c r="B4" s="21"/>
      <c r="D4" s="164" t="s">
        <v>132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ZŠ a MŠ Ostašov - přístavba učebny</v>
      </c>
      <c r="F7" s="166"/>
      <c r="G7" s="166"/>
      <c r="H7" s="166"/>
      <c r="L7" s="21"/>
    </row>
    <row r="8" s="1" customFormat="1" ht="12" customHeight="1">
      <c r="B8" s="21"/>
      <c r="D8" s="166" t="s">
        <v>133</v>
      </c>
      <c r="L8" s="21"/>
    </row>
    <row r="9" s="2" customFormat="1" ht="16.5" customHeight="1">
      <c r="A9" s="41"/>
      <c r="B9" s="44"/>
      <c r="C9" s="41"/>
      <c r="D9" s="41"/>
      <c r="E9" s="167" t="s">
        <v>134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4"/>
      <c r="C10" s="41"/>
      <c r="D10" s="166" t="s">
        <v>135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4"/>
      <c r="C11" s="41"/>
      <c r="D11" s="41"/>
      <c r="E11" s="168" t="s">
        <v>1826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4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4"/>
      <c r="C13" s="41"/>
      <c r="D13" s="166" t="s">
        <v>18</v>
      </c>
      <c r="E13" s="41"/>
      <c r="F13" s="144" t="s">
        <v>1</v>
      </c>
      <c r="G13" s="41"/>
      <c r="H13" s="41"/>
      <c r="I13" s="166" t="s">
        <v>19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66" t="s">
        <v>20</v>
      </c>
      <c r="E14" s="41"/>
      <c r="F14" s="144" t="s">
        <v>21</v>
      </c>
      <c r="G14" s="41"/>
      <c r="H14" s="41"/>
      <c r="I14" s="166" t="s">
        <v>22</v>
      </c>
      <c r="J14" s="169" t="str">
        <f>'Rekapitulace stavby'!AN8</f>
        <v>5. 6. 2023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4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24</v>
      </c>
      <c r="E16" s="41"/>
      <c r="F16" s="41"/>
      <c r="G16" s="41"/>
      <c r="H16" s="41"/>
      <c r="I16" s="166" t="s">
        <v>25</v>
      </c>
      <c r="J16" s="144" t="s">
        <v>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4"/>
      <c r="C17" s="41"/>
      <c r="D17" s="41"/>
      <c r="E17" s="144" t="s">
        <v>26</v>
      </c>
      <c r="F17" s="41"/>
      <c r="G17" s="41"/>
      <c r="H17" s="41"/>
      <c r="I17" s="166" t="s">
        <v>27</v>
      </c>
      <c r="J17" s="144" t="s">
        <v>1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4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4"/>
      <c r="C19" s="41"/>
      <c r="D19" s="166" t="s">
        <v>28</v>
      </c>
      <c r="E19" s="41"/>
      <c r="F19" s="41"/>
      <c r="G19" s="41"/>
      <c r="H19" s="41"/>
      <c r="I19" s="166" t="s">
        <v>25</v>
      </c>
      <c r="J19" s="34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4"/>
      <c r="C20" s="41"/>
      <c r="D20" s="41"/>
      <c r="E20" s="34" t="str">
        <f>'Rekapitulace stavby'!E14</f>
        <v>Vyplň údaj</v>
      </c>
      <c r="F20" s="144"/>
      <c r="G20" s="144"/>
      <c r="H20" s="144"/>
      <c r="I20" s="166" t="s">
        <v>27</v>
      </c>
      <c r="J20" s="34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4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4"/>
      <c r="C22" s="41"/>
      <c r="D22" s="166" t="s">
        <v>30</v>
      </c>
      <c r="E22" s="41"/>
      <c r="F22" s="41"/>
      <c r="G22" s="41"/>
      <c r="H22" s="41"/>
      <c r="I22" s="166" t="s">
        <v>25</v>
      </c>
      <c r="J22" s="144" t="s">
        <v>1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4"/>
      <c r="C23" s="41"/>
      <c r="D23" s="41"/>
      <c r="E23" s="144" t="s">
        <v>31</v>
      </c>
      <c r="F23" s="41"/>
      <c r="G23" s="41"/>
      <c r="H23" s="41"/>
      <c r="I23" s="166" t="s">
        <v>27</v>
      </c>
      <c r="J23" s="144" t="s">
        <v>1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4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4"/>
      <c r="C25" s="41"/>
      <c r="D25" s="166" t="s">
        <v>33</v>
      </c>
      <c r="E25" s="41"/>
      <c r="F25" s="41"/>
      <c r="G25" s="41"/>
      <c r="H25" s="41"/>
      <c r="I25" s="166" t="s">
        <v>25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4"/>
      <c r="C26" s="41"/>
      <c r="D26" s="41"/>
      <c r="E26" s="144" t="s">
        <v>34</v>
      </c>
      <c r="F26" s="41"/>
      <c r="G26" s="41"/>
      <c r="H26" s="41"/>
      <c r="I26" s="166" t="s">
        <v>27</v>
      </c>
      <c r="J26" s="144" t="s">
        <v>1</v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4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4"/>
      <c r="C28" s="41"/>
      <c r="D28" s="166" t="s">
        <v>35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70"/>
      <c r="B29" s="171"/>
      <c r="C29" s="170"/>
      <c r="D29" s="170"/>
      <c r="E29" s="172" t="s">
        <v>1</v>
      </c>
      <c r="F29" s="172"/>
      <c r="G29" s="172"/>
      <c r="H29" s="172"/>
      <c r="I29" s="170"/>
      <c r="J29" s="170"/>
      <c r="K29" s="170"/>
      <c r="L29" s="173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</row>
    <row r="30" s="2" customFormat="1" ht="6.96" customHeight="1">
      <c r="A30" s="41"/>
      <c r="B30" s="44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4"/>
      <c r="C31" s="41"/>
      <c r="D31" s="174"/>
      <c r="E31" s="174"/>
      <c r="F31" s="174"/>
      <c r="G31" s="174"/>
      <c r="H31" s="174"/>
      <c r="I31" s="174"/>
      <c r="J31" s="174"/>
      <c r="K31" s="174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4"/>
      <c r="C32" s="41"/>
      <c r="D32" s="144" t="s">
        <v>137</v>
      </c>
      <c r="E32" s="41"/>
      <c r="F32" s="41"/>
      <c r="G32" s="41"/>
      <c r="H32" s="41"/>
      <c r="I32" s="41"/>
      <c r="J32" s="175">
        <f>J98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4"/>
      <c r="C33" s="41"/>
      <c r="D33" s="176" t="s">
        <v>126</v>
      </c>
      <c r="E33" s="41"/>
      <c r="F33" s="41"/>
      <c r="G33" s="41"/>
      <c r="H33" s="41"/>
      <c r="I33" s="41"/>
      <c r="J33" s="175">
        <f>J105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4"/>
      <c r="C34" s="41"/>
      <c r="D34" s="177" t="s">
        <v>38</v>
      </c>
      <c r="E34" s="41"/>
      <c r="F34" s="41"/>
      <c r="G34" s="41"/>
      <c r="H34" s="41"/>
      <c r="I34" s="41"/>
      <c r="J34" s="178">
        <f>ROUND(J32 + J33,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4"/>
      <c r="C35" s="41"/>
      <c r="D35" s="174"/>
      <c r="E35" s="174"/>
      <c r="F35" s="174"/>
      <c r="G35" s="174"/>
      <c r="H35" s="174"/>
      <c r="I35" s="174"/>
      <c r="J35" s="174"/>
      <c r="K35" s="174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41"/>
      <c r="F36" s="179" t="s">
        <v>40</v>
      </c>
      <c r="G36" s="41"/>
      <c r="H36" s="41"/>
      <c r="I36" s="179" t="s">
        <v>39</v>
      </c>
      <c r="J36" s="179" t="s">
        <v>41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4"/>
      <c r="C37" s="41"/>
      <c r="D37" s="180" t="s">
        <v>42</v>
      </c>
      <c r="E37" s="166" t="s">
        <v>43</v>
      </c>
      <c r="F37" s="181">
        <f>ROUND((ROUND((SUM(BE105:BE112) + SUM(BE134:BE146)),  2) + SUM(BE148:BE150)), 2)</f>
        <v>0</v>
      </c>
      <c r="G37" s="41"/>
      <c r="H37" s="41"/>
      <c r="I37" s="182">
        <v>0.20999999999999999</v>
      </c>
      <c r="J37" s="181">
        <f>ROUND((ROUND(((SUM(BE105:BE112) + SUM(BE134:BE146))*I37),  2) + (SUM(BE148:BE150)*I37)), 2)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166" t="s">
        <v>44</v>
      </c>
      <c r="F38" s="181">
        <f>ROUND((ROUND((SUM(BF105:BF112) + SUM(BF134:BF146)),  2) + SUM(BF148:BF150)), 2)</f>
        <v>0</v>
      </c>
      <c r="G38" s="41"/>
      <c r="H38" s="41"/>
      <c r="I38" s="182">
        <v>0.14999999999999999</v>
      </c>
      <c r="J38" s="181">
        <f>ROUND((ROUND(((SUM(BF105:BF112) + SUM(BF134:BF146))*I38),  2) + (SUM(BF148:BF150)*I38)), 2)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66" t="s">
        <v>45</v>
      </c>
      <c r="F39" s="181">
        <f>ROUND((ROUND((SUM(BG105:BG112) + SUM(BG134:BG146)),  2) + SUM(BG148:BG150)), 2)</f>
        <v>0</v>
      </c>
      <c r="G39" s="41"/>
      <c r="H39" s="41"/>
      <c r="I39" s="182">
        <v>0.20999999999999999</v>
      </c>
      <c r="J39" s="181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4"/>
      <c r="C40" s="41"/>
      <c r="D40" s="41"/>
      <c r="E40" s="166" t="s">
        <v>46</v>
      </c>
      <c r="F40" s="181">
        <f>ROUND((ROUND((SUM(BH105:BH112) + SUM(BH134:BH146)),  2) + SUM(BH148:BH150)), 2)</f>
        <v>0</v>
      </c>
      <c r="G40" s="41"/>
      <c r="H40" s="41"/>
      <c r="I40" s="182">
        <v>0.14999999999999999</v>
      </c>
      <c r="J40" s="181">
        <f>0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47</v>
      </c>
      <c r="F41" s="181">
        <f>ROUND((ROUND((SUM(BI105:BI112) + SUM(BI134:BI146)),  2) + SUM(BI148:BI150)), 2)</f>
        <v>0</v>
      </c>
      <c r="G41" s="41"/>
      <c r="H41" s="41"/>
      <c r="I41" s="182">
        <v>0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4"/>
      <c r="C43" s="183"/>
      <c r="D43" s="184" t="s">
        <v>48</v>
      </c>
      <c r="E43" s="185"/>
      <c r="F43" s="185"/>
      <c r="G43" s="186" t="s">
        <v>49</v>
      </c>
      <c r="H43" s="187" t="s">
        <v>50</v>
      </c>
      <c r="I43" s="185"/>
      <c r="J43" s="188">
        <f>SUM(J34:J41)</f>
        <v>0</v>
      </c>
      <c r="K43" s="189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51</v>
      </c>
      <c r="E50" s="191"/>
      <c r="F50" s="191"/>
      <c r="G50" s="190" t="s">
        <v>52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53</v>
      </c>
      <c r="E61" s="193"/>
      <c r="F61" s="194" t="s">
        <v>54</v>
      </c>
      <c r="G61" s="192" t="s">
        <v>53</v>
      </c>
      <c r="H61" s="193"/>
      <c r="I61" s="193"/>
      <c r="J61" s="195" t="s">
        <v>54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55</v>
      </c>
      <c r="E65" s="196"/>
      <c r="F65" s="196"/>
      <c r="G65" s="190" t="s">
        <v>56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53</v>
      </c>
      <c r="E76" s="193"/>
      <c r="F76" s="194" t="s">
        <v>54</v>
      </c>
      <c r="G76" s="192" t="s">
        <v>53</v>
      </c>
      <c r="H76" s="193"/>
      <c r="I76" s="193"/>
      <c r="J76" s="195" t="s">
        <v>54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138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ZŠ a MŠ Ostašov - přístavba učebny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133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1"/>
      <c r="B87" s="42"/>
      <c r="C87" s="43"/>
      <c r="D87" s="43"/>
      <c r="E87" s="201" t="s">
        <v>134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3" t="s">
        <v>135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701_09 - Slaboproud - SPOLEČNÉ ROZVODY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3" t="s">
        <v>20</v>
      </c>
      <c r="D91" s="43"/>
      <c r="E91" s="43"/>
      <c r="F91" s="28" t="str">
        <f>F14</f>
        <v>Ostašov</v>
      </c>
      <c r="G91" s="43"/>
      <c r="H91" s="43"/>
      <c r="I91" s="33" t="s">
        <v>22</v>
      </c>
      <c r="J91" s="82" t="str">
        <f>IF(J14="","",J14)</f>
        <v>5. 6. 2023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3" t="s">
        <v>24</v>
      </c>
      <c r="D93" s="43"/>
      <c r="E93" s="43"/>
      <c r="F93" s="28" t="str">
        <f>E17</f>
        <v>Statutární město Liberec</v>
      </c>
      <c r="G93" s="43"/>
      <c r="H93" s="43"/>
      <c r="I93" s="33" t="s">
        <v>30</v>
      </c>
      <c r="J93" s="37" t="str">
        <f>E23</f>
        <v>Projektový atelier DAVID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40.05" customHeight="1">
      <c r="A94" s="41"/>
      <c r="B94" s="42"/>
      <c r="C94" s="33" t="s">
        <v>28</v>
      </c>
      <c r="D94" s="43"/>
      <c r="E94" s="43"/>
      <c r="F94" s="28" t="str">
        <f>IF(E20="","",E20)</f>
        <v>Vyplň údaj</v>
      </c>
      <c r="G94" s="43"/>
      <c r="H94" s="43"/>
      <c r="I94" s="33" t="s">
        <v>33</v>
      </c>
      <c r="J94" s="37" t="str">
        <f>E26</f>
        <v>Projektový atelier DAVID - Bc. Zuzana Kosáková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202" t="s">
        <v>139</v>
      </c>
      <c r="D96" s="160"/>
      <c r="E96" s="160"/>
      <c r="F96" s="160"/>
      <c r="G96" s="160"/>
      <c r="H96" s="160"/>
      <c r="I96" s="160"/>
      <c r="J96" s="203" t="s">
        <v>140</v>
      </c>
      <c r="K96" s="160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204" t="s">
        <v>141</v>
      </c>
      <c r="D98" s="43"/>
      <c r="E98" s="43"/>
      <c r="F98" s="43"/>
      <c r="G98" s="43"/>
      <c r="H98" s="43"/>
      <c r="I98" s="43"/>
      <c r="J98" s="113">
        <f>J134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8" t="s">
        <v>142</v>
      </c>
    </row>
    <row r="99" s="9" customFormat="1" ht="24.96" customHeight="1">
      <c r="A99" s="9"/>
      <c r="B99" s="205"/>
      <c r="C99" s="206"/>
      <c r="D99" s="207" t="s">
        <v>1827</v>
      </c>
      <c r="E99" s="208"/>
      <c r="F99" s="208"/>
      <c r="G99" s="208"/>
      <c r="H99" s="208"/>
      <c r="I99" s="208"/>
      <c r="J99" s="209">
        <f>J135</f>
        <v>0</v>
      </c>
      <c r="K99" s="206"/>
      <c r="L99" s="21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1"/>
      <c r="C100" s="136"/>
      <c r="D100" s="212" t="s">
        <v>1828</v>
      </c>
      <c r="E100" s="213"/>
      <c r="F100" s="213"/>
      <c r="G100" s="213"/>
      <c r="H100" s="213"/>
      <c r="I100" s="213"/>
      <c r="J100" s="214">
        <f>J136</f>
        <v>0</v>
      </c>
      <c r="K100" s="136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1"/>
      <c r="C101" s="136"/>
      <c r="D101" s="212" t="s">
        <v>1829</v>
      </c>
      <c r="E101" s="213"/>
      <c r="F101" s="213"/>
      <c r="G101" s="213"/>
      <c r="H101" s="213"/>
      <c r="I101" s="213"/>
      <c r="J101" s="214">
        <f>J141</f>
        <v>0</v>
      </c>
      <c r="K101" s="136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1.84" customHeight="1">
      <c r="A102" s="9"/>
      <c r="B102" s="205"/>
      <c r="C102" s="206"/>
      <c r="D102" s="216" t="s">
        <v>168</v>
      </c>
      <c r="E102" s="206"/>
      <c r="F102" s="206"/>
      <c r="G102" s="206"/>
      <c r="H102" s="206"/>
      <c r="I102" s="206"/>
      <c r="J102" s="217">
        <f>J147</f>
        <v>0</v>
      </c>
      <c r="K102" s="206"/>
      <c r="L102" s="21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29.28" customHeight="1">
      <c r="A105" s="41"/>
      <c r="B105" s="42"/>
      <c r="C105" s="204" t="s">
        <v>169</v>
      </c>
      <c r="D105" s="43"/>
      <c r="E105" s="43"/>
      <c r="F105" s="43"/>
      <c r="G105" s="43"/>
      <c r="H105" s="43"/>
      <c r="I105" s="43"/>
      <c r="J105" s="218">
        <f>ROUND(J106 + J107 + J108 + J109 + J110 + J111,2)</f>
        <v>0</v>
      </c>
      <c r="K105" s="43"/>
      <c r="L105" s="66"/>
      <c r="N105" s="219" t="s">
        <v>42</v>
      </c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8" customHeight="1">
      <c r="A106" s="41"/>
      <c r="B106" s="42"/>
      <c r="C106" s="43"/>
      <c r="D106" s="155" t="s">
        <v>170</v>
      </c>
      <c r="E106" s="150"/>
      <c r="F106" s="150"/>
      <c r="G106" s="43"/>
      <c r="H106" s="43"/>
      <c r="I106" s="43"/>
      <c r="J106" s="151">
        <v>0</v>
      </c>
      <c r="K106" s="43"/>
      <c r="L106" s="220"/>
      <c r="M106" s="221"/>
      <c r="N106" s="222" t="s">
        <v>43</v>
      </c>
      <c r="O106" s="221"/>
      <c r="P106" s="221"/>
      <c r="Q106" s="221"/>
      <c r="R106" s="221"/>
      <c r="S106" s="223"/>
      <c r="T106" s="223"/>
      <c r="U106" s="223"/>
      <c r="V106" s="223"/>
      <c r="W106" s="223"/>
      <c r="X106" s="223"/>
      <c r="Y106" s="223"/>
      <c r="Z106" s="223"/>
      <c r="AA106" s="223"/>
      <c r="AB106" s="223"/>
      <c r="AC106" s="223"/>
      <c r="AD106" s="223"/>
      <c r="AE106" s="223"/>
      <c r="AF106" s="221"/>
      <c r="AG106" s="221"/>
      <c r="AH106" s="221"/>
      <c r="AI106" s="221"/>
      <c r="AJ106" s="221"/>
      <c r="AK106" s="221"/>
      <c r="AL106" s="221"/>
      <c r="AM106" s="221"/>
      <c r="AN106" s="221"/>
      <c r="AO106" s="221"/>
      <c r="AP106" s="221"/>
      <c r="AQ106" s="221"/>
      <c r="AR106" s="221"/>
      <c r="AS106" s="221"/>
      <c r="AT106" s="221"/>
      <c r="AU106" s="221"/>
      <c r="AV106" s="221"/>
      <c r="AW106" s="221"/>
      <c r="AX106" s="221"/>
      <c r="AY106" s="224" t="s">
        <v>171</v>
      </c>
      <c r="AZ106" s="221"/>
      <c r="BA106" s="221"/>
      <c r="BB106" s="221"/>
      <c r="BC106" s="221"/>
      <c r="BD106" s="221"/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224" t="s">
        <v>85</v>
      </c>
      <c r="BK106" s="221"/>
      <c r="BL106" s="221"/>
      <c r="BM106" s="221"/>
    </row>
    <row r="107" s="2" customFormat="1" ht="18" customHeight="1">
      <c r="A107" s="41"/>
      <c r="B107" s="42"/>
      <c r="C107" s="43"/>
      <c r="D107" s="155" t="s">
        <v>172</v>
      </c>
      <c r="E107" s="150"/>
      <c r="F107" s="150"/>
      <c r="G107" s="43"/>
      <c r="H107" s="43"/>
      <c r="I107" s="43"/>
      <c r="J107" s="151">
        <v>0</v>
      </c>
      <c r="K107" s="43"/>
      <c r="L107" s="220"/>
      <c r="M107" s="221"/>
      <c r="N107" s="222" t="s">
        <v>43</v>
      </c>
      <c r="O107" s="221"/>
      <c r="P107" s="221"/>
      <c r="Q107" s="221"/>
      <c r="R107" s="221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21"/>
      <c r="AG107" s="221"/>
      <c r="AH107" s="221"/>
      <c r="AI107" s="221"/>
      <c r="AJ107" s="221"/>
      <c r="AK107" s="221"/>
      <c r="AL107" s="221"/>
      <c r="AM107" s="221"/>
      <c r="AN107" s="221"/>
      <c r="AO107" s="221"/>
      <c r="AP107" s="221"/>
      <c r="AQ107" s="221"/>
      <c r="AR107" s="221"/>
      <c r="AS107" s="221"/>
      <c r="AT107" s="221"/>
      <c r="AU107" s="221"/>
      <c r="AV107" s="221"/>
      <c r="AW107" s="221"/>
      <c r="AX107" s="221"/>
      <c r="AY107" s="224" t="s">
        <v>171</v>
      </c>
      <c r="AZ107" s="221"/>
      <c r="BA107" s="221"/>
      <c r="BB107" s="221"/>
      <c r="BC107" s="221"/>
      <c r="BD107" s="221"/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224" t="s">
        <v>85</v>
      </c>
      <c r="BK107" s="221"/>
      <c r="BL107" s="221"/>
      <c r="BM107" s="221"/>
    </row>
    <row r="108" s="2" customFormat="1" ht="18" customHeight="1">
      <c r="A108" s="41"/>
      <c r="B108" s="42"/>
      <c r="C108" s="43"/>
      <c r="D108" s="155" t="s">
        <v>173</v>
      </c>
      <c r="E108" s="150"/>
      <c r="F108" s="150"/>
      <c r="G108" s="43"/>
      <c r="H108" s="43"/>
      <c r="I108" s="43"/>
      <c r="J108" s="151">
        <v>0</v>
      </c>
      <c r="K108" s="43"/>
      <c r="L108" s="220"/>
      <c r="M108" s="221"/>
      <c r="N108" s="222" t="s">
        <v>43</v>
      </c>
      <c r="O108" s="221"/>
      <c r="P108" s="221"/>
      <c r="Q108" s="221"/>
      <c r="R108" s="221"/>
      <c r="S108" s="223"/>
      <c r="T108" s="223"/>
      <c r="U108" s="223"/>
      <c r="V108" s="223"/>
      <c r="W108" s="223"/>
      <c r="X108" s="223"/>
      <c r="Y108" s="223"/>
      <c r="Z108" s="223"/>
      <c r="AA108" s="223"/>
      <c r="AB108" s="223"/>
      <c r="AC108" s="223"/>
      <c r="AD108" s="223"/>
      <c r="AE108" s="223"/>
      <c r="AF108" s="221"/>
      <c r="AG108" s="221"/>
      <c r="AH108" s="221"/>
      <c r="AI108" s="221"/>
      <c r="AJ108" s="221"/>
      <c r="AK108" s="221"/>
      <c r="AL108" s="221"/>
      <c r="AM108" s="221"/>
      <c r="AN108" s="221"/>
      <c r="AO108" s="221"/>
      <c r="AP108" s="221"/>
      <c r="AQ108" s="221"/>
      <c r="AR108" s="221"/>
      <c r="AS108" s="221"/>
      <c r="AT108" s="221"/>
      <c r="AU108" s="221"/>
      <c r="AV108" s="221"/>
      <c r="AW108" s="221"/>
      <c r="AX108" s="221"/>
      <c r="AY108" s="224" t="s">
        <v>171</v>
      </c>
      <c r="AZ108" s="221"/>
      <c r="BA108" s="221"/>
      <c r="BB108" s="221"/>
      <c r="BC108" s="221"/>
      <c r="BD108" s="221"/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224" t="s">
        <v>85</v>
      </c>
      <c r="BK108" s="221"/>
      <c r="BL108" s="221"/>
      <c r="BM108" s="221"/>
    </row>
    <row r="109" s="2" customFormat="1" ht="18" customHeight="1">
      <c r="A109" s="41"/>
      <c r="B109" s="42"/>
      <c r="C109" s="43"/>
      <c r="D109" s="155" t="s">
        <v>174</v>
      </c>
      <c r="E109" s="150"/>
      <c r="F109" s="150"/>
      <c r="G109" s="43"/>
      <c r="H109" s="43"/>
      <c r="I109" s="43"/>
      <c r="J109" s="151">
        <v>0</v>
      </c>
      <c r="K109" s="43"/>
      <c r="L109" s="220"/>
      <c r="M109" s="221"/>
      <c r="N109" s="222" t="s">
        <v>43</v>
      </c>
      <c r="O109" s="221"/>
      <c r="P109" s="221"/>
      <c r="Q109" s="221"/>
      <c r="R109" s="221"/>
      <c r="S109" s="223"/>
      <c r="T109" s="223"/>
      <c r="U109" s="223"/>
      <c r="V109" s="223"/>
      <c r="W109" s="223"/>
      <c r="X109" s="223"/>
      <c r="Y109" s="223"/>
      <c r="Z109" s="223"/>
      <c r="AA109" s="223"/>
      <c r="AB109" s="223"/>
      <c r="AC109" s="223"/>
      <c r="AD109" s="223"/>
      <c r="AE109" s="223"/>
      <c r="AF109" s="221"/>
      <c r="AG109" s="221"/>
      <c r="AH109" s="221"/>
      <c r="AI109" s="221"/>
      <c r="AJ109" s="221"/>
      <c r="AK109" s="221"/>
      <c r="AL109" s="221"/>
      <c r="AM109" s="221"/>
      <c r="AN109" s="221"/>
      <c r="AO109" s="221"/>
      <c r="AP109" s="221"/>
      <c r="AQ109" s="221"/>
      <c r="AR109" s="221"/>
      <c r="AS109" s="221"/>
      <c r="AT109" s="221"/>
      <c r="AU109" s="221"/>
      <c r="AV109" s="221"/>
      <c r="AW109" s="221"/>
      <c r="AX109" s="221"/>
      <c r="AY109" s="224" t="s">
        <v>171</v>
      </c>
      <c r="AZ109" s="221"/>
      <c r="BA109" s="221"/>
      <c r="BB109" s="221"/>
      <c r="BC109" s="221"/>
      <c r="BD109" s="221"/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224" t="s">
        <v>85</v>
      </c>
      <c r="BK109" s="221"/>
      <c r="BL109" s="221"/>
      <c r="BM109" s="221"/>
    </row>
    <row r="110" s="2" customFormat="1" ht="18" customHeight="1">
      <c r="A110" s="41"/>
      <c r="B110" s="42"/>
      <c r="C110" s="43"/>
      <c r="D110" s="155" t="s">
        <v>175</v>
      </c>
      <c r="E110" s="150"/>
      <c r="F110" s="150"/>
      <c r="G110" s="43"/>
      <c r="H110" s="43"/>
      <c r="I110" s="43"/>
      <c r="J110" s="151">
        <v>0</v>
      </c>
      <c r="K110" s="43"/>
      <c r="L110" s="220"/>
      <c r="M110" s="221"/>
      <c r="N110" s="222" t="s">
        <v>43</v>
      </c>
      <c r="O110" s="221"/>
      <c r="P110" s="221"/>
      <c r="Q110" s="221"/>
      <c r="R110" s="221"/>
      <c r="S110" s="223"/>
      <c r="T110" s="223"/>
      <c r="U110" s="223"/>
      <c r="V110" s="223"/>
      <c r="W110" s="223"/>
      <c r="X110" s="223"/>
      <c r="Y110" s="223"/>
      <c r="Z110" s="223"/>
      <c r="AA110" s="223"/>
      <c r="AB110" s="223"/>
      <c r="AC110" s="223"/>
      <c r="AD110" s="223"/>
      <c r="AE110" s="223"/>
      <c r="AF110" s="221"/>
      <c r="AG110" s="221"/>
      <c r="AH110" s="221"/>
      <c r="AI110" s="221"/>
      <c r="AJ110" s="221"/>
      <c r="AK110" s="221"/>
      <c r="AL110" s="221"/>
      <c r="AM110" s="221"/>
      <c r="AN110" s="221"/>
      <c r="AO110" s="221"/>
      <c r="AP110" s="221"/>
      <c r="AQ110" s="221"/>
      <c r="AR110" s="221"/>
      <c r="AS110" s="221"/>
      <c r="AT110" s="221"/>
      <c r="AU110" s="221"/>
      <c r="AV110" s="221"/>
      <c r="AW110" s="221"/>
      <c r="AX110" s="221"/>
      <c r="AY110" s="224" t="s">
        <v>171</v>
      </c>
      <c r="AZ110" s="221"/>
      <c r="BA110" s="221"/>
      <c r="BB110" s="221"/>
      <c r="BC110" s="221"/>
      <c r="BD110" s="221"/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224" t="s">
        <v>85</v>
      </c>
      <c r="BK110" s="221"/>
      <c r="BL110" s="221"/>
      <c r="BM110" s="221"/>
    </row>
    <row r="111" s="2" customFormat="1" ht="18" customHeight="1">
      <c r="A111" s="41"/>
      <c r="B111" s="42"/>
      <c r="C111" s="43"/>
      <c r="D111" s="150" t="s">
        <v>176</v>
      </c>
      <c r="E111" s="43"/>
      <c r="F111" s="43"/>
      <c r="G111" s="43"/>
      <c r="H111" s="43"/>
      <c r="I111" s="43"/>
      <c r="J111" s="151">
        <f>ROUND(J32*T111,2)</f>
        <v>0</v>
      </c>
      <c r="K111" s="43"/>
      <c r="L111" s="220"/>
      <c r="M111" s="221"/>
      <c r="N111" s="222" t="s">
        <v>43</v>
      </c>
      <c r="O111" s="221"/>
      <c r="P111" s="221"/>
      <c r="Q111" s="221"/>
      <c r="R111" s="221"/>
      <c r="S111" s="223"/>
      <c r="T111" s="223"/>
      <c r="U111" s="223"/>
      <c r="V111" s="223"/>
      <c r="W111" s="223"/>
      <c r="X111" s="223"/>
      <c r="Y111" s="223"/>
      <c r="Z111" s="223"/>
      <c r="AA111" s="223"/>
      <c r="AB111" s="223"/>
      <c r="AC111" s="223"/>
      <c r="AD111" s="223"/>
      <c r="AE111" s="223"/>
      <c r="AF111" s="221"/>
      <c r="AG111" s="221"/>
      <c r="AH111" s="221"/>
      <c r="AI111" s="221"/>
      <c r="AJ111" s="221"/>
      <c r="AK111" s="221"/>
      <c r="AL111" s="221"/>
      <c r="AM111" s="221"/>
      <c r="AN111" s="221"/>
      <c r="AO111" s="221"/>
      <c r="AP111" s="221"/>
      <c r="AQ111" s="221"/>
      <c r="AR111" s="221"/>
      <c r="AS111" s="221"/>
      <c r="AT111" s="221"/>
      <c r="AU111" s="221"/>
      <c r="AV111" s="221"/>
      <c r="AW111" s="221"/>
      <c r="AX111" s="221"/>
      <c r="AY111" s="224" t="s">
        <v>177</v>
      </c>
      <c r="AZ111" s="221"/>
      <c r="BA111" s="221"/>
      <c r="BB111" s="221"/>
      <c r="BC111" s="221"/>
      <c r="BD111" s="221"/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224" t="s">
        <v>85</v>
      </c>
      <c r="BK111" s="221"/>
      <c r="BL111" s="221"/>
      <c r="BM111" s="221"/>
    </row>
    <row r="112" s="2" customForma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9.28" customHeight="1">
      <c r="A113" s="41"/>
      <c r="B113" s="42"/>
      <c r="C113" s="159" t="s">
        <v>131</v>
      </c>
      <c r="D113" s="160"/>
      <c r="E113" s="160"/>
      <c r="F113" s="160"/>
      <c r="G113" s="160"/>
      <c r="H113" s="160"/>
      <c r="I113" s="160"/>
      <c r="J113" s="161">
        <f>ROUND(J98+J105,2)</f>
        <v>0</v>
      </c>
      <c r="K113" s="160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8" s="2" customFormat="1" ht="6.96" customHeight="1">
      <c r="A118" s="41"/>
      <c r="B118" s="71"/>
      <c r="C118" s="72"/>
      <c r="D118" s="72"/>
      <c r="E118" s="72"/>
      <c r="F118" s="72"/>
      <c r="G118" s="72"/>
      <c r="H118" s="72"/>
      <c r="I118" s="72"/>
      <c r="J118" s="72"/>
      <c r="K118" s="72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24.96" customHeight="1">
      <c r="A119" s="41"/>
      <c r="B119" s="42"/>
      <c r="C119" s="24" t="s">
        <v>178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3" t="s">
        <v>16</v>
      </c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6.5" customHeight="1">
      <c r="A122" s="41"/>
      <c r="B122" s="42"/>
      <c r="C122" s="43"/>
      <c r="D122" s="43"/>
      <c r="E122" s="201" t="str">
        <f>E7</f>
        <v>ZŠ a MŠ Ostašov - přístavba učebny</v>
      </c>
      <c r="F122" s="33"/>
      <c r="G122" s="33"/>
      <c r="H122" s="3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1" customFormat="1" ht="12" customHeight="1">
      <c r="B123" s="22"/>
      <c r="C123" s="33" t="s">
        <v>133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6.5" customHeight="1">
      <c r="A124" s="41"/>
      <c r="B124" s="42"/>
      <c r="C124" s="43"/>
      <c r="D124" s="43"/>
      <c r="E124" s="201" t="s">
        <v>134</v>
      </c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2" customHeight="1">
      <c r="A125" s="41"/>
      <c r="B125" s="42"/>
      <c r="C125" s="33" t="s">
        <v>135</v>
      </c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6.5" customHeight="1">
      <c r="A126" s="41"/>
      <c r="B126" s="42"/>
      <c r="C126" s="43"/>
      <c r="D126" s="43"/>
      <c r="E126" s="79" t="str">
        <f>E11</f>
        <v>SO 701_09 - Slaboproud - SPOLEČNÉ ROZVODY</v>
      </c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2" customHeight="1">
      <c r="A128" s="41"/>
      <c r="B128" s="42"/>
      <c r="C128" s="33" t="s">
        <v>20</v>
      </c>
      <c r="D128" s="43"/>
      <c r="E128" s="43"/>
      <c r="F128" s="28" t="str">
        <f>F14</f>
        <v>Ostašov</v>
      </c>
      <c r="G128" s="43"/>
      <c r="H128" s="43"/>
      <c r="I128" s="33" t="s">
        <v>22</v>
      </c>
      <c r="J128" s="82" t="str">
        <f>IF(J14="","",J14)</f>
        <v>5. 6. 2023</v>
      </c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6.96" customHeight="1">
      <c r="A129" s="41"/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25.65" customHeight="1">
      <c r="A130" s="41"/>
      <c r="B130" s="42"/>
      <c r="C130" s="33" t="s">
        <v>24</v>
      </c>
      <c r="D130" s="43"/>
      <c r="E130" s="43"/>
      <c r="F130" s="28" t="str">
        <f>E17</f>
        <v>Statutární město Liberec</v>
      </c>
      <c r="G130" s="43"/>
      <c r="H130" s="43"/>
      <c r="I130" s="33" t="s">
        <v>30</v>
      </c>
      <c r="J130" s="37" t="str">
        <f>E23</f>
        <v>Projektový atelier DAVID</v>
      </c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40.05" customHeight="1">
      <c r="A131" s="41"/>
      <c r="B131" s="42"/>
      <c r="C131" s="33" t="s">
        <v>28</v>
      </c>
      <c r="D131" s="43"/>
      <c r="E131" s="43"/>
      <c r="F131" s="28" t="str">
        <f>IF(E20="","",E20)</f>
        <v>Vyplň údaj</v>
      </c>
      <c r="G131" s="43"/>
      <c r="H131" s="43"/>
      <c r="I131" s="33" t="s">
        <v>33</v>
      </c>
      <c r="J131" s="37" t="str">
        <f>E26</f>
        <v>Projektový atelier DAVID - Bc. Zuzana Kosáková</v>
      </c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0.32" customHeigh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11" customFormat="1" ht="29.28" customHeight="1">
      <c r="A133" s="226"/>
      <c r="B133" s="227"/>
      <c r="C133" s="228" t="s">
        <v>179</v>
      </c>
      <c r="D133" s="229" t="s">
        <v>63</v>
      </c>
      <c r="E133" s="229" t="s">
        <v>59</v>
      </c>
      <c r="F133" s="229" t="s">
        <v>60</v>
      </c>
      <c r="G133" s="229" t="s">
        <v>180</v>
      </c>
      <c r="H133" s="229" t="s">
        <v>181</v>
      </c>
      <c r="I133" s="229" t="s">
        <v>182</v>
      </c>
      <c r="J133" s="229" t="s">
        <v>140</v>
      </c>
      <c r="K133" s="230" t="s">
        <v>183</v>
      </c>
      <c r="L133" s="231"/>
      <c r="M133" s="103" t="s">
        <v>1</v>
      </c>
      <c r="N133" s="104" t="s">
        <v>42</v>
      </c>
      <c r="O133" s="104" t="s">
        <v>184</v>
      </c>
      <c r="P133" s="104" t="s">
        <v>185</v>
      </c>
      <c r="Q133" s="104" t="s">
        <v>186</v>
      </c>
      <c r="R133" s="104" t="s">
        <v>187</v>
      </c>
      <c r="S133" s="104" t="s">
        <v>188</v>
      </c>
      <c r="T133" s="105" t="s">
        <v>189</v>
      </c>
      <c r="U133" s="226"/>
      <c r="V133" s="226"/>
      <c r="W133" s="226"/>
      <c r="X133" s="226"/>
      <c r="Y133" s="226"/>
      <c r="Z133" s="226"/>
      <c r="AA133" s="226"/>
      <c r="AB133" s="226"/>
      <c r="AC133" s="226"/>
      <c r="AD133" s="226"/>
      <c r="AE133" s="226"/>
    </row>
    <row r="134" s="2" customFormat="1" ht="22.8" customHeight="1">
      <c r="A134" s="41"/>
      <c r="B134" s="42"/>
      <c r="C134" s="110" t="s">
        <v>190</v>
      </c>
      <c r="D134" s="43"/>
      <c r="E134" s="43"/>
      <c r="F134" s="43"/>
      <c r="G134" s="43"/>
      <c r="H134" s="43"/>
      <c r="I134" s="43"/>
      <c r="J134" s="232">
        <f>BK134</f>
        <v>0</v>
      </c>
      <c r="K134" s="43"/>
      <c r="L134" s="44"/>
      <c r="M134" s="106"/>
      <c r="N134" s="233"/>
      <c r="O134" s="107"/>
      <c r="P134" s="234">
        <f>P135+P147</f>
        <v>0</v>
      </c>
      <c r="Q134" s="107"/>
      <c r="R134" s="234">
        <f>R135+R147</f>
        <v>0</v>
      </c>
      <c r="S134" s="107"/>
      <c r="T134" s="235">
        <f>T135+T147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8" t="s">
        <v>77</v>
      </c>
      <c r="AU134" s="18" t="s">
        <v>142</v>
      </c>
      <c r="BK134" s="236">
        <f>BK135+BK147</f>
        <v>0</v>
      </c>
    </row>
    <row r="135" s="12" customFormat="1" ht="25.92" customHeight="1">
      <c r="A135" s="12"/>
      <c r="B135" s="237"/>
      <c r="C135" s="238"/>
      <c r="D135" s="239" t="s">
        <v>77</v>
      </c>
      <c r="E135" s="240" t="s">
        <v>1341</v>
      </c>
      <c r="F135" s="240" t="s">
        <v>1830</v>
      </c>
      <c r="G135" s="238"/>
      <c r="H135" s="238"/>
      <c r="I135" s="241"/>
      <c r="J135" s="217">
        <f>BK135</f>
        <v>0</v>
      </c>
      <c r="K135" s="238"/>
      <c r="L135" s="242"/>
      <c r="M135" s="243"/>
      <c r="N135" s="244"/>
      <c r="O135" s="244"/>
      <c r="P135" s="245">
        <f>P136+P141</f>
        <v>0</v>
      </c>
      <c r="Q135" s="244"/>
      <c r="R135" s="245">
        <f>R136+R141</f>
        <v>0</v>
      </c>
      <c r="S135" s="244"/>
      <c r="T135" s="246">
        <f>T136+T141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7" t="s">
        <v>85</v>
      </c>
      <c r="AT135" s="248" t="s">
        <v>77</v>
      </c>
      <c r="AU135" s="248" t="s">
        <v>78</v>
      </c>
      <c r="AY135" s="247" t="s">
        <v>193</v>
      </c>
      <c r="BK135" s="249">
        <f>BK136+BK141</f>
        <v>0</v>
      </c>
    </row>
    <row r="136" s="12" customFormat="1" ht="22.8" customHeight="1">
      <c r="A136" s="12"/>
      <c r="B136" s="237"/>
      <c r="C136" s="238"/>
      <c r="D136" s="239" t="s">
        <v>77</v>
      </c>
      <c r="E136" s="250" t="s">
        <v>1343</v>
      </c>
      <c r="F136" s="250" t="s">
        <v>1831</v>
      </c>
      <c r="G136" s="238"/>
      <c r="H136" s="238"/>
      <c r="I136" s="241"/>
      <c r="J136" s="251">
        <f>BK136</f>
        <v>0</v>
      </c>
      <c r="K136" s="238"/>
      <c r="L136" s="242"/>
      <c r="M136" s="243"/>
      <c r="N136" s="244"/>
      <c r="O136" s="244"/>
      <c r="P136" s="245">
        <f>SUM(P137:P140)</f>
        <v>0</v>
      </c>
      <c r="Q136" s="244"/>
      <c r="R136" s="245">
        <f>SUM(R137:R140)</f>
        <v>0</v>
      </c>
      <c r="S136" s="244"/>
      <c r="T136" s="246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47" t="s">
        <v>85</v>
      </c>
      <c r="AT136" s="248" t="s">
        <v>77</v>
      </c>
      <c r="AU136" s="248" t="s">
        <v>85</v>
      </c>
      <c r="AY136" s="247" t="s">
        <v>193</v>
      </c>
      <c r="BK136" s="249">
        <f>SUM(BK137:BK140)</f>
        <v>0</v>
      </c>
    </row>
    <row r="137" s="2" customFormat="1" ht="16.5" customHeight="1">
      <c r="A137" s="41"/>
      <c r="B137" s="42"/>
      <c r="C137" s="252" t="s">
        <v>85</v>
      </c>
      <c r="D137" s="252" t="s">
        <v>195</v>
      </c>
      <c r="E137" s="253" t="s">
        <v>85</v>
      </c>
      <c r="F137" s="254" t="s">
        <v>1832</v>
      </c>
      <c r="G137" s="255" t="s">
        <v>1083</v>
      </c>
      <c r="H137" s="256">
        <v>1</v>
      </c>
      <c r="I137" s="257"/>
      <c r="J137" s="258">
        <f>ROUND(I137*H137,2)</f>
        <v>0</v>
      </c>
      <c r="K137" s="254" t="s">
        <v>1</v>
      </c>
      <c r="L137" s="44"/>
      <c r="M137" s="259" t="s">
        <v>1</v>
      </c>
      <c r="N137" s="260" t="s">
        <v>43</v>
      </c>
      <c r="O137" s="94"/>
      <c r="P137" s="261">
        <f>O137*H137</f>
        <v>0</v>
      </c>
      <c r="Q137" s="261">
        <v>0</v>
      </c>
      <c r="R137" s="261">
        <f>Q137*H137</f>
        <v>0</v>
      </c>
      <c r="S137" s="261">
        <v>0</v>
      </c>
      <c r="T137" s="262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63" t="s">
        <v>200</v>
      </c>
      <c r="AT137" s="263" t="s">
        <v>195</v>
      </c>
      <c r="AU137" s="263" t="s">
        <v>87</v>
      </c>
      <c r="AY137" s="18" t="s">
        <v>193</v>
      </c>
      <c r="BE137" s="154">
        <f>IF(N137="základní",J137,0)</f>
        <v>0</v>
      </c>
      <c r="BF137" s="154">
        <f>IF(N137="snížená",J137,0)</f>
        <v>0</v>
      </c>
      <c r="BG137" s="154">
        <f>IF(N137="zákl. přenesená",J137,0)</f>
        <v>0</v>
      </c>
      <c r="BH137" s="154">
        <f>IF(N137="sníž. přenesená",J137,0)</f>
        <v>0</v>
      </c>
      <c r="BI137" s="154">
        <f>IF(N137="nulová",J137,0)</f>
        <v>0</v>
      </c>
      <c r="BJ137" s="18" t="s">
        <v>85</v>
      </c>
      <c r="BK137" s="154">
        <f>ROUND(I137*H137,2)</f>
        <v>0</v>
      </c>
      <c r="BL137" s="18" t="s">
        <v>200</v>
      </c>
      <c r="BM137" s="263" t="s">
        <v>87</v>
      </c>
    </row>
    <row r="138" s="2" customFormat="1" ht="16.5" customHeight="1">
      <c r="A138" s="41"/>
      <c r="B138" s="42"/>
      <c r="C138" s="252" t="s">
        <v>87</v>
      </c>
      <c r="D138" s="252" t="s">
        <v>195</v>
      </c>
      <c r="E138" s="253" t="s">
        <v>87</v>
      </c>
      <c r="F138" s="254" t="s">
        <v>1833</v>
      </c>
      <c r="G138" s="255" t="s">
        <v>1083</v>
      </c>
      <c r="H138" s="256">
        <v>1</v>
      </c>
      <c r="I138" s="257"/>
      <c r="J138" s="258">
        <f>ROUND(I138*H138,2)</f>
        <v>0</v>
      </c>
      <c r="K138" s="254" t="s">
        <v>1</v>
      </c>
      <c r="L138" s="44"/>
      <c r="M138" s="259" t="s">
        <v>1</v>
      </c>
      <c r="N138" s="260" t="s">
        <v>43</v>
      </c>
      <c r="O138" s="94"/>
      <c r="P138" s="261">
        <f>O138*H138</f>
        <v>0</v>
      </c>
      <c r="Q138" s="261">
        <v>0</v>
      </c>
      <c r="R138" s="261">
        <f>Q138*H138</f>
        <v>0</v>
      </c>
      <c r="S138" s="261">
        <v>0</v>
      </c>
      <c r="T138" s="262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63" t="s">
        <v>200</v>
      </c>
      <c r="AT138" s="263" t="s">
        <v>195</v>
      </c>
      <c r="AU138" s="263" t="s">
        <v>87</v>
      </c>
      <c r="AY138" s="18" t="s">
        <v>193</v>
      </c>
      <c r="BE138" s="154">
        <f>IF(N138="základní",J138,0)</f>
        <v>0</v>
      </c>
      <c r="BF138" s="154">
        <f>IF(N138="snížená",J138,0)</f>
        <v>0</v>
      </c>
      <c r="BG138" s="154">
        <f>IF(N138="zákl. přenesená",J138,0)</f>
        <v>0</v>
      </c>
      <c r="BH138" s="154">
        <f>IF(N138="sníž. přenesená",J138,0)</f>
        <v>0</v>
      </c>
      <c r="BI138" s="154">
        <f>IF(N138="nulová",J138,0)</f>
        <v>0</v>
      </c>
      <c r="BJ138" s="18" t="s">
        <v>85</v>
      </c>
      <c r="BK138" s="154">
        <f>ROUND(I138*H138,2)</f>
        <v>0</v>
      </c>
      <c r="BL138" s="18" t="s">
        <v>200</v>
      </c>
      <c r="BM138" s="263" t="s">
        <v>200</v>
      </c>
    </row>
    <row r="139" s="2" customFormat="1" ht="16.5" customHeight="1">
      <c r="A139" s="41"/>
      <c r="B139" s="42"/>
      <c r="C139" s="252" t="s">
        <v>209</v>
      </c>
      <c r="D139" s="252" t="s">
        <v>195</v>
      </c>
      <c r="E139" s="253" t="s">
        <v>209</v>
      </c>
      <c r="F139" s="254" t="s">
        <v>1834</v>
      </c>
      <c r="G139" s="255" t="s">
        <v>1083</v>
      </c>
      <c r="H139" s="256">
        <v>1</v>
      </c>
      <c r="I139" s="257"/>
      <c r="J139" s="258">
        <f>ROUND(I139*H139,2)</f>
        <v>0</v>
      </c>
      <c r="K139" s="254" t="s">
        <v>1</v>
      </c>
      <c r="L139" s="44"/>
      <c r="M139" s="259" t="s">
        <v>1</v>
      </c>
      <c r="N139" s="260" t="s">
        <v>43</v>
      </c>
      <c r="O139" s="94"/>
      <c r="P139" s="261">
        <f>O139*H139</f>
        <v>0</v>
      </c>
      <c r="Q139" s="261">
        <v>0</v>
      </c>
      <c r="R139" s="261">
        <f>Q139*H139</f>
        <v>0</v>
      </c>
      <c r="S139" s="261">
        <v>0</v>
      </c>
      <c r="T139" s="262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63" t="s">
        <v>200</v>
      </c>
      <c r="AT139" s="263" t="s">
        <v>195</v>
      </c>
      <c r="AU139" s="263" t="s">
        <v>87</v>
      </c>
      <c r="AY139" s="18" t="s">
        <v>193</v>
      </c>
      <c r="BE139" s="154">
        <f>IF(N139="základní",J139,0)</f>
        <v>0</v>
      </c>
      <c r="BF139" s="154">
        <f>IF(N139="snížená",J139,0)</f>
        <v>0</v>
      </c>
      <c r="BG139" s="154">
        <f>IF(N139="zákl. přenesená",J139,0)</f>
        <v>0</v>
      </c>
      <c r="BH139" s="154">
        <f>IF(N139="sníž. přenesená",J139,0)</f>
        <v>0</v>
      </c>
      <c r="BI139" s="154">
        <f>IF(N139="nulová",J139,0)</f>
        <v>0</v>
      </c>
      <c r="BJ139" s="18" t="s">
        <v>85</v>
      </c>
      <c r="BK139" s="154">
        <f>ROUND(I139*H139,2)</f>
        <v>0</v>
      </c>
      <c r="BL139" s="18" t="s">
        <v>200</v>
      </c>
      <c r="BM139" s="263" t="s">
        <v>232</v>
      </c>
    </row>
    <row r="140" s="2" customFormat="1" ht="16.5" customHeight="1">
      <c r="A140" s="41"/>
      <c r="B140" s="42"/>
      <c r="C140" s="252" t="s">
        <v>200</v>
      </c>
      <c r="D140" s="252" t="s">
        <v>195</v>
      </c>
      <c r="E140" s="253" t="s">
        <v>200</v>
      </c>
      <c r="F140" s="254" t="s">
        <v>1835</v>
      </c>
      <c r="G140" s="255" t="s">
        <v>217</v>
      </c>
      <c r="H140" s="256">
        <v>5</v>
      </c>
      <c r="I140" s="257"/>
      <c r="J140" s="258">
        <f>ROUND(I140*H140,2)</f>
        <v>0</v>
      </c>
      <c r="K140" s="254" t="s">
        <v>1</v>
      </c>
      <c r="L140" s="44"/>
      <c r="M140" s="259" t="s">
        <v>1</v>
      </c>
      <c r="N140" s="260" t="s">
        <v>43</v>
      </c>
      <c r="O140" s="94"/>
      <c r="P140" s="261">
        <f>O140*H140</f>
        <v>0</v>
      </c>
      <c r="Q140" s="261">
        <v>0</v>
      </c>
      <c r="R140" s="261">
        <f>Q140*H140</f>
        <v>0</v>
      </c>
      <c r="S140" s="261">
        <v>0</v>
      </c>
      <c r="T140" s="262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63" t="s">
        <v>200</v>
      </c>
      <c r="AT140" s="263" t="s">
        <v>195</v>
      </c>
      <c r="AU140" s="263" t="s">
        <v>87</v>
      </c>
      <c r="AY140" s="18" t="s">
        <v>193</v>
      </c>
      <c r="BE140" s="154">
        <f>IF(N140="základní",J140,0)</f>
        <v>0</v>
      </c>
      <c r="BF140" s="154">
        <f>IF(N140="snížená",J140,0)</f>
        <v>0</v>
      </c>
      <c r="BG140" s="154">
        <f>IF(N140="zákl. přenesená",J140,0)</f>
        <v>0</v>
      </c>
      <c r="BH140" s="154">
        <f>IF(N140="sníž. přenesená",J140,0)</f>
        <v>0</v>
      </c>
      <c r="BI140" s="154">
        <f>IF(N140="nulová",J140,0)</f>
        <v>0</v>
      </c>
      <c r="BJ140" s="18" t="s">
        <v>85</v>
      </c>
      <c r="BK140" s="154">
        <f>ROUND(I140*H140,2)</f>
        <v>0</v>
      </c>
      <c r="BL140" s="18" t="s">
        <v>200</v>
      </c>
      <c r="BM140" s="263" t="s">
        <v>242</v>
      </c>
    </row>
    <row r="141" s="12" customFormat="1" ht="22.8" customHeight="1">
      <c r="A141" s="12"/>
      <c r="B141" s="237"/>
      <c r="C141" s="238"/>
      <c r="D141" s="239" t="s">
        <v>77</v>
      </c>
      <c r="E141" s="250" t="s">
        <v>1369</v>
      </c>
      <c r="F141" s="250" t="s">
        <v>1836</v>
      </c>
      <c r="G141" s="238"/>
      <c r="H141" s="238"/>
      <c r="I141" s="241"/>
      <c r="J141" s="251">
        <f>BK141</f>
        <v>0</v>
      </c>
      <c r="K141" s="238"/>
      <c r="L141" s="242"/>
      <c r="M141" s="243"/>
      <c r="N141" s="244"/>
      <c r="O141" s="244"/>
      <c r="P141" s="245">
        <f>SUM(P142:P146)</f>
        <v>0</v>
      </c>
      <c r="Q141" s="244"/>
      <c r="R141" s="245">
        <f>SUM(R142:R146)</f>
        <v>0</v>
      </c>
      <c r="S141" s="244"/>
      <c r="T141" s="246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7" t="s">
        <v>85</v>
      </c>
      <c r="AT141" s="248" t="s">
        <v>77</v>
      </c>
      <c r="AU141" s="248" t="s">
        <v>85</v>
      </c>
      <c r="AY141" s="247" t="s">
        <v>193</v>
      </c>
      <c r="BK141" s="249">
        <f>SUM(BK142:BK146)</f>
        <v>0</v>
      </c>
    </row>
    <row r="142" s="2" customFormat="1" ht="21.75" customHeight="1">
      <c r="A142" s="41"/>
      <c r="B142" s="42"/>
      <c r="C142" s="252" t="s">
        <v>220</v>
      </c>
      <c r="D142" s="252" t="s">
        <v>195</v>
      </c>
      <c r="E142" s="253" t="s">
        <v>220</v>
      </c>
      <c r="F142" s="254" t="s">
        <v>1837</v>
      </c>
      <c r="G142" s="255" t="s">
        <v>1083</v>
      </c>
      <c r="H142" s="256">
        <v>10</v>
      </c>
      <c r="I142" s="257"/>
      <c r="J142" s="258">
        <f>ROUND(I142*H142,2)</f>
        <v>0</v>
      </c>
      <c r="K142" s="254" t="s">
        <v>1</v>
      </c>
      <c r="L142" s="44"/>
      <c r="M142" s="259" t="s">
        <v>1</v>
      </c>
      <c r="N142" s="260" t="s">
        <v>43</v>
      </c>
      <c r="O142" s="94"/>
      <c r="P142" s="261">
        <f>O142*H142</f>
        <v>0</v>
      </c>
      <c r="Q142" s="261">
        <v>0</v>
      </c>
      <c r="R142" s="261">
        <f>Q142*H142</f>
        <v>0</v>
      </c>
      <c r="S142" s="261">
        <v>0</v>
      </c>
      <c r="T142" s="262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3" t="s">
        <v>200</v>
      </c>
      <c r="AT142" s="263" t="s">
        <v>195</v>
      </c>
      <c r="AU142" s="263" t="s">
        <v>87</v>
      </c>
      <c r="AY142" s="18" t="s">
        <v>193</v>
      </c>
      <c r="BE142" s="154">
        <f>IF(N142="základní",J142,0)</f>
        <v>0</v>
      </c>
      <c r="BF142" s="154">
        <f>IF(N142="snížená",J142,0)</f>
        <v>0</v>
      </c>
      <c r="BG142" s="154">
        <f>IF(N142="zákl. přenesená",J142,0)</f>
        <v>0</v>
      </c>
      <c r="BH142" s="154">
        <f>IF(N142="sníž. přenesená",J142,0)</f>
        <v>0</v>
      </c>
      <c r="BI142" s="154">
        <f>IF(N142="nulová",J142,0)</f>
        <v>0</v>
      </c>
      <c r="BJ142" s="18" t="s">
        <v>85</v>
      </c>
      <c r="BK142" s="154">
        <f>ROUND(I142*H142,2)</f>
        <v>0</v>
      </c>
      <c r="BL142" s="18" t="s">
        <v>200</v>
      </c>
      <c r="BM142" s="263" t="s">
        <v>253</v>
      </c>
    </row>
    <row r="143" s="2" customFormat="1" ht="24.15" customHeight="1">
      <c r="A143" s="41"/>
      <c r="B143" s="42"/>
      <c r="C143" s="252" t="s">
        <v>232</v>
      </c>
      <c r="D143" s="252" t="s">
        <v>195</v>
      </c>
      <c r="E143" s="253" t="s">
        <v>232</v>
      </c>
      <c r="F143" s="254" t="s">
        <v>1838</v>
      </c>
      <c r="G143" s="255" t="s">
        <v>217</v>
      </c>
      <c r="H143" s="256">
        <v>25</v>
      </c>
      <c r="I143" s="257"/>
      <c r="J143" s="258">
        <f>ROUND(I143*H143,2)</f>
        <v>0</v>
      </c>
      <c r="K143" s="254" t="s">
        <v>1</v>
      </c>
      <c r="L143" s="44"/>
      <c r="M143" s="259" t="s">
        <v>1</v>
      </c>
      <c r="N143" s="260" t="s">
        <v>43</v>
      </c>
      <c r="O143" s="94"/>
      <c r="P143" s="261">
        <f>O143*H143</f>
        <v>0</v>
      </c>
      <c r="Q143" s="261">
        <v>0</v>
      </c>
      <c r="R143" s="261">
        <f>Q143*H143</f>
        <v>0</v>
      </c>
      <c r="S143" s="261">
        <v>0</v>
      </c>
      <c r="T143" s="262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63" t="s">
        <v>200</v>
      </c>
      <c r="AT143" s="263" t="s">
        <v>195</v>
      </c>
      <c r="AU143" s="263" t="s">
        <v>87</v>
      </c>
      <c r="AY143" s="18" t="s">
        <v>193</v>
      </c>
      <c r="BE143" s="154">
        <f>IF(N143="základní",J143,0)</f>
        <v>0</v>
      </c>
      <c r="BF143" s="154">
        <f>IF(N143="snížená",J143,0)</f>
        <v>0</v>
      </c>
      <c r="BG143" s="154">
        <f>IF(N143="zákl. přenesená",J143,0)</f>
        <v>0</v>
      </c>
      <c r="BH143" s="154">
        <f>IF(N143="sníž. přenesená",J143,0)</f>
        <v>0</v>
      </c>
      <c r="BI143" s="154">
        <f>IF(N143="nulová",J143,0)</f>
        <v>0</v>
      </c>
      <c r="BJ143" s="18" t="s">
        <v>85</v>
      </c>
      <c r="BK143" s="154">
        <f>ROUND(I143*H143,2)</f>
        <v>0</v>
      </c>
      <c r="BL143" s="18" t="s">
        <v>200</v>
      </c>
      <c r="BM143" s="263" t="s">
        <v>262</v>
      </c>
    </row>
    <row r="144" s="2" customFormat="1" ht="24.15" customHeight="1">
      <c r="A144" s="41"/>
      <c r="B144" s="42"/>
      <c r="C144" s="252" t="s">
        <v>237</v>
      </c>
      <c r="D144" s="252" t="s">
        <v>195</v>
      </c>
      <c r="E144" s="253" t="s">
        <v>237</v>
      </c>
      <c r="F144" s="254" t="s">
        <v>1839</v>
      </c>
      <c r="G144" s="255" t="s">
        <v>217</v>
      </c>
      <c r="H144" s="256">
        <v>15</v>
      </c>
      <c r="I144" s="257"/>
      <c r="J144" s="258">
        <f>ROUND(I144*H144,2)</f>
        <v>0</v>
      </c>
      <c r="K144" s="254" t="s">
        <v>1</v>
      </c>
      <c r="L144" s="44"/>
      <c r="M144" s="259" t="s">
        <v>1</v>
      </c>
      <c r="N144" s="260" t="s">
        <v>43</v>
      </c>
      <c r="O144" s="94"/>
      <c r="P144" s="261">
        <f>O144*H144</f>
        <v>0</v>
      </c>
      <c r="Q144" s="261">
        <v>0</v>
      </c>
      <c r="R144" s="261">
        <f>Q144*H144</f>
        <v>0</v>
      </c>
      <c r="S144" s="261">
        <v>0</v>
      </c>
      <c r="T144" s="262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63" t="s">
        <v>200</v>
      </c>
      <c r="AT144" s="263" t="s">
        <v>195</v>
      </c>
      <c r="AU144" s="263" t="s">
        <v>87</v>
      </c>
      <c r="AY144" s="18" t="s">
        <v>193</v>
      </c>
      <c r="BE144" s="154">
        <f>IF(N144="základní",J144,0)</f>
        <v>0</v>
      </c>
      <c r="BF144" s="154">
        <f>IF(N144="snížená",J144,0)</f>
        <v>0</v>
      </c>
      <c r="BG144" s="154">
        <f>IF(N144="zákl. přenesená",J144,0)</f>
        <v>0</v>
      </c>
      <c r="BH144" s="154">
        <f>IF(N144="sníž. přenesená",J144,0)</f>
        <v>0</v>
      </c>
      <c r="BI144" s="154">
        <f>IF(N144="nulová",J144,0)</f>
        <v>0</v>
      </c>
      <c r="BJ144" s="18" t="s">
        <v>85</v>
      </c>
      <c r="BK144" s="154">
        <f>ROUND(I144*H144,2)</f>
        <v>0</v>
      </c>
      <c r="BL144" s="18" t="s">
        <v>200</v>
      </c>
      <c r="BM144" s="263" t="s">
        <v>275</v>
      </c>
    </row>
    <row r="145" s="2" customFormat="1" ht="16.5" customHeight="1">
      <c r="A145" s="41"/>
      <c r="B145" s="42"/>
      <c r="C145" s="252" t="s">
        <v>242</v>
      </c>
      <c r="D145" s="252" t="s">
        <v>195</v>
      </c>
      <c r="E145" s="253" t="s">
        <v>242</v>
      </c>
      <c r="F145" s="254" t="s">
        <v>1840</v>
      </c>
      <c r="G145" s="255" t="s">
        <v>1083</v>
      </c>
      <c r="H145" s="256">
        <v>10</v>
      </c>
      <c r="I145" s="257"/>
      <c r="J145" s="258">
        <f>ROUND(I145*H145,2)</f>
        <v>0</v>
      </c>
      <c r="K145" s="254" t="s">
        <v>1</v>
      </c>
      <c r="L145" s="44"/>
      <c r="M145" s="259" t="s">
        <v>1</v>
      </c>
      <c r="N145" s="260" t="s">
        <v>43</v>
      </c>
      <c r="O145" s="94"/>
      <c r="P145" s="261">
        <f>O145*H145</f>
        <v>0</v>
      </c>
      <c r="Q145" s="261">
        <v>0</v>
      </c>
      <c r="R145" s="261">
        <f>Q145*H145</f>
        <v>0</v>
      </c>
      <c r="S145" s="261">
        <v>0</v>
      </c>
      <c r="T145" s="262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3" t="s">
        <v>200</v>
      </c>
      <c r="AT145" s="263" t="s">
        <v>195</v>
      </c>
      <c r="AU145" s="263" t="s">
        <v>87</v>
      </c>
      <c r="AY145" s="18" t="s">
        <v>193</v>
      </c>
      <c r="BE145" s="154">
        <f>IF(N145="základní",J145,0)</f>
        <v>0</v>
      </c>
      <c r="BF145" s="154">
        <f>IF(N145="snížená",J145,0)</f>
        <v>0</v>
      </c>
      <c r="BG145" s="154">
        <f>IF(N145="zákl. přenesená",J145,0)</f>
        <v>0</v>
      </c>
      <c r="BH145" s="154">
        <f>IF(N145="sníž. přenesená",J145,0)</f>
        <v>0</v>
      </c>
      <c r="BI145" s="154">
        <f>IF(N145="nulová",J145,0)</f>
        <v>0</v>
      </c>
      <c r="BJ145" s="18" t="s">
        <v>85</v>
      </c>
      <c r="BK145" s="154">
        <f>ROUND(I145*H145,2)</f>
        <v>0</v>
      </c>
      <c r="BL145" s="18" t="s">
        <v>200</v>
      </c>
      <c r="BM145" s="263" t="s">
        <v>284</v>
      </c>
    </row>
    <row r="146" s="2" customFormat="1" ht="16.5" customHeight="1">
      <c r="A146" s="41"/>
      <c r="B146" s="42"/>
      <c r="C146" s="252" t="s">
        <v>247</v>
      </c>
      <c r="D146" s="252" t="s">
        <v>195</v>
      </c>
      <c r="E146" s="253" t="s">
        <v>247</v>
      </c>
      <c r="F146" s="254" t="s">
        <v>1841</v>
      </c>
      <c r="G146" s="255" t="s">
        <v>1083</v>
      </c>
      <c r="H146" s="256">
        <v>10</v>
      </c>
      <c r="I146" s="257"/>
      <c r="J146" s="258">
        <f>ROUND(I146*H146,2)</f>
        <v>0</v>
      </c>
      <c r="K146" s="254" t="s">
        <v>1</v>
      </c>
      <c r="L146" s="44"/>
      <c r="M146" s="259" t="s">
        <v>1</v>
      </c>
      <c r="N146" s="260" t="s">
        <v>43</v>
      </c>
      <c r="O146" s="94"/>
      <c r="P146" s="261">
        <f>O146*H146</f>
        <v>0</v>
      </c>
      <c r="Q146" s="261">
        <v>0</v>
      </c>
      <c r="R146" s="261">
        <f>Q146*H146</f>
        <v>0</v>
      </c>
      <c r="S146" s="261">
        <v>0</v>
      </c>
      <c r="T146" s="262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63" t="s">
        <v>200</v>
      </c>
      <c r="AT146" s="263" t="s">
        <v>195</v>
      </c>
      <c r="AU146" s="263" t="s">
        <v>87</v>
      </c>
      <c r="AY146" s="18" t="s">
        <v>193</v>
      </c>
      <c r="BE146" s="154">
        <f>IF(N146="základní",J146,0)</f>
        <v>0</v>
      </c>
      <c r="BF146" s="154">
        <f>IF(N146="snížená",J146,0)</f>
        <v>0</v>
      </c>
      <c r="BG146" s="154">
        <f>IF(N146="zákl. přenesená",J146,0)</f>
        <v>0</v>
      </c>
      <c r="BH146" s="154">
        <f>IF(N146="sníž. přenesená",J146,0)</f>
        <v>0</v>
      </c>
      <c r="BI146" s="154">
        <f>IF(N146="nulová",J146,0)</f>
        <v>0</v>
      </c>
      <c r="BJ146" s="18" t="s">
        <v>85</v>
      </c>
      <c r="BK146" s="154">
        <f>ROUND(I146*H146,2)</f>
        <v>0</v>
      </c>
      <c r="BL146" s="18" t="s">
        <v>200</v>
      </c>
      <c r="BM146" s="263" t="s">
        <v>293</v>
      </c>
    </row>
    <row r="147" s="2" customFormat="1" ht="49.92" customHeight="1">
      <c r="A147" s="41"/>
      <c r="B147" s="42"/>
      <c r="C147" s="43"/>
      <c r="D147" s="43"/>
      <c r="E147" s="240" t="s">
        <v>1328</v>
      </c>
      <c r="F147" s="240" t="s">
        <v>1329</v>
      </c>
      <c r="G147" s="43"/>
      <c r="H147" s="43"/>
      <c r="I147" s="43"/>
      <c r="J147" s="217">
        <f>BK147</f>
        <v>0</v>
      </c>
      <c r="K147" s="43"/>
      <c r="L147" s="44"/>
      <c r="M147" s="319"/>
      <c r="N147" s="320"/>
      <c r="O147" s="94"/>
      <c r="P147" s="94"/>
      <c r="Q147" s="94"/>
      <c r="R147" s="94"/>
      <c r="S147" s="94"/>
      <c r="T147" s="95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8" t="s">
        <v>77</v>
      </c>
      <c r="AU147" s="18" t="s">
        <v>78</v>
      </c>
      <c r="AY147" s="18" t="s">
        <v>1330</v>
      </c>
      <c r="BK147" s="154">
        <f>SUM(BK148:BK150)</f>
        <v>0</v>
      </c>
    </row>
    <row r="148" s="2" customFormat="1" ht="16.32" customHeight="1">
      <c r="A148" s="41"/>
      <c r="B148" s="42"/>
      <c r="C148" s="321" t="s">
        <v>1</v>
      </c>
      <c r="D148" s="321" t="s">
        <v>195</v>
      </c>
      <c r="E148" s="322" t="s">
        <v>1</v>
      </c>
      <c r="F148" s="323" t="s">
        <v>1</v>
      </c>
      <c r="G148" s="324" t="s">
        <v>1</v>
      </c>
      <c r="H148" s="325"/>
      <c r="I148" s="326"/>
      <c r="J148" s="327">
        <f>BK148</f>
        <v>0</v>
      </c>
      <c r="K148" s="328"/>
      <c r="L148" s="44"/>
      <c r="M148" s="329" t="s">
        <v>1</v>
      </c>
      <c r="N148" s="330" t="s">
        <v>43</v>
      </c>
      <c r="O148" s="94"/>
      <c r="P148" s="94"/>
      <c r="Q148" s="94"/>
      <c r="R148" s="94"/>
      <c r="S148" s="94"/>
      <c r="T148" s="95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8" t="s">
        <v>1330</v>
      </c>
      <c r="AU148" s="18" t="s">
        <v>85</v>
      </c>
      <c r="AY148" s="18" t="s">
        <v>1330</v>
      </c>
      <c r="BE148" s="154">
        <f>IF(N148="základní",J148,0)</f>
        <v>0</v>
      </c>
      <c r="BF148" s="154">
        <f>IF(N148="snížená",J148,0)</f>
        <v>0</v>
      </c>
      <c r="BG148" s="154">
        <f>IF(N148="zákl. přenesená",J148,0)</f>
        <v>0</v>
      </c>
      <c r="BH148" s="154">
        <f>IF(N148="sníž. přenesená",J148,0)</f>
        <v>0</v>
      </c>
      <c r="BI148" s="154">
        <f>IF(N148="nulová",J148,0)</f>
        <v>0</v>
      </c>
      <c r="BJ148" s="18" t="s">
        <v>85</v>
      </c>
      <c r="BK148" s="154">
        <f>I148*H148</f>
        <v>0</v>
      </c>
    </row>
    <row r="149" s="2" customFormat="1" ht="16.32" customHeight="1">
      <c r="A149" s="41"/>
      <c r="B149" s="42"/>
      <c r="C149" s="321" t="s">
        <v>1</v>
      </c>
      <c r="D149" s="321" t="s">
        <v>195</v>
      </c>
      <c r="E149" s="322" t="s">
        <v>1</v>
      </c>
      <c r="F149" s="323" t="s">
        <v>1</v>
      </c>
      <c r="G149" s="324" t="s">
        <v>1</v>
      </c>
      <c r="H149" s="325"/>
      <c r="I149" s="326"/>
      <c r="J149" s="327">
        <f>BK149</f>
        <v>0</v>
      </c>
      <c r="K149" s="328"/>
      <c r="L149" s="44"/>
      <c r="M149" s="329" t="s">
        <v>1</v>
      </c>
      <c r="N149" s="330" t="s">
        <v>43</v>
      </c>
      <c r="O149" s="94"/>
      <c r="P149" s="94"/>
      <c r="Q149" s="94"/>
      <c r="R149" s="94"/>
      <c r="S149" s="94"/>
      <c r="T149" s="95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8" t="s">
        <v>1330</v>
      </c>
      <c r="AU149" s="18" t="s">
        <v>85</v>
      </c>
      <c r="AY149" s="18" t="s">
        <v>1330</v>
      </c>
      <c r="BE149" s="154">
        <f>IF(N149="základní",J149,0)</f>
        <v>0</v>
      </c>
      <c r="BF149" s="154">
        <f>IF(N149="snížená",J149,0)</f>
        <v>0</v>
      </c>
      <c r="BG149" s="154">
        <f>IF(N149="zákl. přenesená",J149,0)</f>
        <v>0</v>
      </c>
      <c r="BH149" s="154">
        <f>IF(N149="sníž. přenesená",J149,0)</f>
        <v>0</v>
      </c>
      <c r="BI149" s="154">
        <f>IF(N149="nulová",J149,0)</f>
        <v>0</v>
      </c>
      <c r="BJ149" s="18" t="s">
        <v>85</v>
      </c>
      <c r="BK149" s="154">
        <f>I149*H149</f>
        <v>0</v>
      </c>
    </row>
    <row r="150" s="2" customFormat="1" ht="16.32" customHeight="1">
      <c r="A150" s="41"/>
      <c r="B150" s="42"/>
      <c r="C150" s="321" t="s">
        <v>1</v>
      </c>
      <c r="D150" s="321" t="s">
        <v>195</v>
      </c>
      <c r="E150" s="322" t="s">
        <v>1</v>
      </c>
      <c r="F150" s="323" t="s">
        <v>1</v>
      </c>
      <c r="G150" s="324" t="s">
        <v>1</v>
      </c>
      <c r="H150" s="325"/>
      <c r="I150" s="326"/>
      <c r="J150" s="327">
        <f>BK150</f>
        <v>0</v>
      </c>
      <c r="K150" s="328"/>
      <c r="L150" s="44"/>
      <c r="M150" s="329" t="s">
        <v>1</v>
      </c>
      <c r="N150" s="330" t="s">
        <v>43</v>
      </c>
      <c r="O150" s="331"/>
      <c r="P150" s="331"/>
      <c r="Q150" s="331"/>
      <c r="R150" s="331"/>
      <c r="S150" s="331"/>
      <c r="T150" s="332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8" t="s">
        <v>1330</v>
      </c>
      <c r="AU150" s="18" t="s">
        <v>85</v>
      </c>
      <c r="AY150" s="18" t="s">
        <v>1330</v>
      </c>
      <c r="BE150" s="154">
        <f>IF(N150="základní",J150,0)</f>
        <v>0</v>
      </c>
      <c r="BF150" s="154">
        <f>IF(N150="snížená",J150,0)</f>
        <v>0</v>
      </c>
      <c r="BG150" s="154">
        <f>IF(N150="zákl. přenesená",J150,0)</f>
        <v>0</v>
      </c>
      <c r="BH150" s="154">
        <f>IF(N150="sníž. přenesená",J150,0)</f>
        <v>0</v>
      </c>
      <c r="BI150" s="154">
        <f>IF(N150="nulová",J150,0)</f>
        <v>0</v>
      </c>
      <c r="BJ150" s="18" t="s">
        <v>85</v>
      </c>
      <c r="BK150" s="154">
        <f>I150*H150</f>
        <v>0</v>
      </c>
    </row>
    <row r="151" s="2" customFormat="1" ht="6.96" customHeight="1">
      <c r="A151" s="41"/>
      <c r="B151" s="69"/>
      <c r="C151" s="70"/>
      <c r="D151" s="70"/>
      <c r="E151" s="70"/>
      <c r="F151" s="70"/>
      <c r="G151" s="70"/>
      <c r="H151" s="70"/>
      <c r="I151" s="70"/>
      <c r="J151" s="70"/>
      <c r="K151" s="70"/>
      <c r="L151" s="44"/>
      <c r="M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</sheetData>
  <sheetProtection sheet="1" autoFilter="0" formatColumns="0" formatRows="0" objects="1" scenarios="1" spinCount="100000" saltValue="O0GttNi7ZhdNlDBPU3ZN0+qSL6emN6+I6HZMY819MC5inFVhegOoVcxJB5/uoSUBMPzRLPskhYSVJjOcZ2wJjQ==" hashValue="RvuzWSNkrFWiXQi+s5WIv6ffHgv1X3tTsJnAuLaJQOO6o6LPwTOAq9QCCYTqhfww1tFmCe1Pn7iyzMDdXxqHDA==" algorithmName="SHA-512" password="CC35"/>
  <autoFilter ref="C133:K150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6:F106"/>
    <mergeCell ref="D107:F107"/>
    <mergeCell ref="D108:F108"/>
    <mergeCell ref="D109:F109"/>
    <mergeCell ref="D110:F110"/>
    <mergeCell ref="E122:H122"/>
    <mergeCell ref="E124:H124"/>
    <mergeCell ref="E126:H126"/>
    <mergeCell ref="L2:V2"/>
  </mergeCells>
  <dataValidations count="2">
    <dataValidation type="list" allowBlank="1" showInputMessage="1" showErrorMessage="1" error="Povoleny jsou hodnoty K, M." sqref="D148:D151">
      <formula1>"K, M"</formula1>
    </dataValidation>
    <dataValidation type="list" allowBlank="1" showInputMessage="1" showErrorMessage="1" error="Povoleny jsou hodnoty základní, snížená, zákl. přenesená, sníž. přenesená, nulová." sqref="N148:N151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87</v>
      </c>
    </row>
    <row r="4" s="1" customFormat="1" ht="24.96" customHeight="1">
      <c r="B4" s="21"/>
      <c r="D4" s="164" t="s">
        <v>132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ZŠ a MŠ Ostašov - přístavba učebny</v>
      </c>
      <c r="F7" s="166"/>
      <c r="G7" s="166"/>
      <c r="H7" s="166"/>
      <c r="L7" s="21"/>
    </row>
    <row r="8" s="2" customFormat="1" ht="12" customHeight="1">
      <c r="A8" s="41"/>
      <c r="B8" s="44"/>
      <c r="C8" s="41"/>
      <c r="D8" s="166" t="s">
        <v>133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8" t="s">
        <v>1842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66" t="s">
        <v>18</v>
      </c>
      <c r="E11" s="41"/>
      <c r="F11" s="144" t="s">
        <v>1</v>
      </c>
      <c r="G11" s="41"/>
      <c r="H11" s="41"/>
      <c r="I11" s="166" t="s">
        <v>19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20</v>
      </c>
      <c r="E12" s="41"/>
      <c r="F12" s="144" t="s">
        <v>21</v>
      </c>
      <c r="G12" s="41"/>
      <c r="H12" s="41"/>
      <c r="I12" s="166" t="s">
        <v>22</v>
      </c>
      <c r="J12" s="169" t="str">
        <f>'Rekapitulace stavby'!AN8</f>
        <v>5. 6. 2023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66" t="s">
        <v>24</v>
      </c>
      <c r="E14" s="41"/>
      <c r="F14" s="41"/>
      <c r="G14" s="41"/>
      <c r="H14" s="41"/>
      <c r="I14" s="166" t="s">
        <v>25</v>
      </c>
      <c r="J14" s="144" t="s">
        <v>1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44" t="s">
        <v>26</v>
      </c>
      <c r="F15" s="41"/>
      <c r="G15" s="41"/>
      <c r="H15" s="41"/>
      <c r="I15" s="166" t="s">
        <v>27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66" t="s">
        <v>28</v>
      </c>
      <c r="E17" s="41"/>
      <c r="F17" s="41"/>
      <c r="G17" s="41"/>
      <c r="H17" s="41"/>
      <c r="I17" s="166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44"/>
      <c r="G18" s="144"/>
      <c r="H18" s="144"/>
      <c r="I18" s="166" t="s">
        <v>27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66" t="s">
        <v>30</v>
      </c>
      <c r="E20" s="41"/>
      <c r="F20" s="41"/>
      <c r="G20" s="41"/>
      <c r="H20" s="41"/>
      <c r="I20" s="166" t="s">
        <v>25</v>
      </c>
      <c r="J20" s="144" t="s">
        <v>1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44" t="s">
        <v>31</v>
      </c>
      <c r="F21" s="41"/>
      <c r="G21" s="41"/>
      <c r="H21" s="41"/>
      <c r="I21" s="166" t="s">
        <v>27</v>
      </c>
      <c r="J21" s="144" t="s">
        <v>1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66" t="s">
        <v>33</v>
      </c>
      <c r="E23" s="41"/>
      <c r="F23" s="41"/>
      <c r="G23" s="41"/>
      <c r="H23" s="41"/>
      <c r="I23" s="166" t="s">
        <v>25</v>
      </c>
      <c r="J23" s="144" t="s">
        <v>1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44" t="s">
        <v>34</v>
      </c>
      <c r="F24" s="41"/>
      <c r="G24" s="41"/>
      <c r="H24" s="41"/>
      <c r="I24" s="166" t="s">
        <v>27</v>
      </c>
      <c r="J24" s="144" t="s">
        <v>1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66" t="s">
        <v>35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70"/>
      <c r="B27" s="171"/>
      <c r="C27" s="170"/>
      <c r="D27" s="170"/>
      <c r="E27" s="172" t="s">
        <v>1</v>
      </c>
      <c r="F27" s="172"/>
      <c r="G27" s="172"/>
      <c r="H27" s="172"/>
      <c r="I27" s="170"/>
      <c r="J27" s="170"/>
      <c r="K27" s="170"/>
      <c r="L27" s="173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74"/>
      <c r="E29" s="174"/>
      <c r="F29" s="174"/>
      <c r="G29" s="174"/>
      <c r="H29" s="174"/>
      <c r="I29" s="174"/>
      <c r="J29" s="174"/>
      <c r="K29" s="174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44" t="s">
        <v>137</v>
      </c>
      <c r="E30" s="41"/>
      <c r="F30" s="41"/>
      <c r="G30" s="41"/>
      <c r="H30" s="41"/>
      <c r="I30" s="41"/>
      <c r="J30" s="175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76" t="s">
        <v>126</v>
      </c>
      <c r="E31" s="41"/>
      <c r="F31" s="41"/>
      <c r="G31" s="41"/>
      <c r="H31" s="41"/>
      <c r="I31" s="41"/>
      <c r="J31" s="175">
        <f>J105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7" t="s">
        <v>38</v>
      </c>
      <c r="E32" s="41"/>
      <c r="F32" s="41"/>
      <c r="G32" s="41"/>
      <c r="H32" s="41"/>
      <c r="I32" s="41"/>
      <c r="J32" s="178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4"/>
      <c r="E33" s="174"/>
      <c r="F33" s="174"/>
      <c r="G33" s="174"/>
      <c r="H33" s="174"/>
      <c r="I33" s="174"/>
      <c r="J33" s="174"/>
      <c r="K33" s="174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9" t="s">
        <v>40</v>
      </c>
      <c r="G34" s="41"/>
      <c r="H34" s="41"/>
      <c r="I34" s="179" t="s">
        <v>39</v>
      </c>
      <c r="J34" s="179" t="s">
        <v>41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80" t="s">
        <v>42</v>
      </c>
      <c r="E35" s="166" t="s">
        <v>43</v>
      </c>
      <c r="F35" s="181">
        <f>ROUND((ROUND((SUM(BE105:BE112) + SUM(BE132:BE195)),  2) + SUM(BE197:BE199)), 2)</f>
        <v>0</v>
      </c>
      <c r="G35" s="41"/>
      <c r="H35" s="41"/>
      <c r="I35" s="182">
        <v>0.20999999999999999</v>
      </c>
      <c r="J35" s="181">
        <f>ROUND((ROUND(((SUM(BE105:BE112) + SUM(BE132:BE195))*I35),  2) + (SUM(BE197:BE199)*I35)),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66" t="s">
        <v>44</v>
      </c>
      <c r="F36" s="181">
        <f>ROUND((ROUND((SUM(BF105:BF112) + SUM(BF132:BF195)),  2) + SUM(BF197:BF199)), 2)</f>
        <v>0</v>
      </c>
      <c r="G36" s="41"/>
      <c r="H36" s="41"/>
      <c r="I36" s="182">
        <v>0.14999999999999999</v>
      </c>
      <c r="J36" s="181">
        <f>ROUND((ROUND(((SUM(BF105:BF112) + SUM(BF132:BF195))*I36),  2) + (SUM(BF197:BF199)*I36)),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66" t="s">
        <v>45</v>
      </c>
      <c r="F37" s="181">
        <f>ROUND((ROUND((SUM(BG105:BG112) + SUM(BG132:BG195)),  2) + SUM(BG197:BG199)), 2)</f>
        <v>0</v>
      </c>
      <c r="G37" s="41"/>
      <c r="H37" s="41"/>
      <c r="I37" s="182">
        <v>0.20999999999999999</v>
      </c>
      <c r="J37" s="181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66" t="s">
        <v>46</v>
      </c>
      <c r="F38" s="181">
        <f>ROUND((ROUND((SUM(BH105:BH112) + SUM(BH132:BH195)),  2) + SUM(BH197:BH199)), 2)</f>
        <v>0</v>
      </c>
      <c r="G38" s="41"/>
      <c r="H38" s="41"/>
      <c r="I38" s="182">
        <v>0.14999999999999999</v>
      </c>
      <c r="J38" s="181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66" t="s">
        <v>47</v>
      </c>
      <c r="F39" s="181">
        <f>ROUND((ROUND((SUM(BI105:BI112) + SUM(BI132:BI195)),  2) + SUM(BI197:BI199)), 2)</f>
        <v>0</v>
      </c>
      <c r="G39" s="41"/>
      <c r="H39" s="41"/>
      <c r="I39" s="182">
        <v>0</v>
      </c>
      <c r="J39" s="181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83"/>
      <c r="D41" s="184" t="s">
        <v>48</v>
      </c>
      <c r="E41" s="185"/>
      <c r="F41" s="185"/>
      <c r="G41" s="186" t="s">
        <v>49</v>
      </c>
      <c r="H41" s="187" t="s">
        <v>50</v>
      </c>
      <c r="I41" s="185"/>
      <c r="J41" s="188">
        <f>SUM(J32:J39)</f>
        <v>0</v>
      </c>
      <c r="K41" s="189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51</v>
      </c>
      <c r="E50" s="191"/>
      <c r="F50" s="191"/>
      <c r="G50" s="190" t="s">
        <v>52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53</v>
      </c>
      <c r="E61" s="193"/>
      <c r="F61" s="194" t="s">
        <v>54</v>
      </c>
      <c r="G61" s="192" t="s">
        <v>53</v>
      </c>
      <c r="H61" s="193"/>
      <c r="I61" s="193"/>
      <c r="J61" s="195" t="s">
        <v>54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55</v>
      </c>
      <c r="E65" s="196"/>
      <c r="F65" s="196"/>
      <c r="G65" s="190" t="s">
        <v>56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53</v>
      </c>
      <c r="E76" s="193"/>
      <c r="F76" s="194" t="s">
        <v>54</v>
      </c>
      <c r="G76" s="192" t="s">
        <v>53</v>
      </c>
      <c r="H76" s="193"/>
      <c r="I76" s="193"/>
      <c r="J76" s="195" t="s">
        <v>54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138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ZŠ a MŠ Ostašov - přístavba učebny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133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802 - Zenová zahrada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>Ostašov</v>
      </c>
      <c r="G89" s="43"/>
      <c r="H89" s="43"/>
      <c r="I89" s="33" t="s">
        <v>22</v>
      </c>
      <c r="J89" s="82" t="str">
        <f>IF(J12="","",J12)</f>
        <v>5. 6. 2023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25.65" customHeight="1">
      <c r="A91" s="41"/>
      <c r="B91" s="42"/>
      <c r="C91" s="33" t="s">
        <v>24</v>
      </c>
      <c r="D91" s="43"/>
      <c r="E91" s="43"/>
      <c r="F91" s="28" t="str">
        <f>E15</f>
        <v>Statutární město Liberec</v>
      </c>
      <c r="G91" s="43"/>
      <c r="H91" s="43"/>
      <c r="I91" s="33" t="s">
        <v>30</v>
      </c>
      <c r="J91" s="37" t="str">
        <f>E21</f>
        <v>Projektový atelier DAVID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40.05" customHeight="1">
      <c r="A92" s="41"/>
      <c r="B92" s="42"/>
      <c r="C92" s="33" t="s">
        <v>28</v>
      </c>
      <c r="D92" s="43"/>
      <c r="E92" s="43"/>
      <c r="F92" s="28" t="str">
        <f>IF(E18="","",E18)</f>
        <v>Vyplň údaj</v>
      </c>
      <c r="G92" s="43"/>
      <c r="H92" s="43"/>
      <c r="I92" s="33" t="s">
        <v>33</v>
      </c>
      <c r="J92" s="37" t="str">
        <f>E24</f>
        <v>Projektový atelier DAVID - Bc. Zuzana Kosáková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202" t="s">
        <v>139</v>
      </c>
      <c r="D94" s="160"/>
      <c r="E94" s="160"/>
      <c r="F94" s="160"/>
      <c r="G94" s="160"/>
      <c r="H94" s="160"/>
      <c r="I94" s="160"/>
      <c r="J94" s="203" t="s">
        <v>140</v>
      </c>
      <c r="K94" s="160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204" t="s">
        <v>141</v>
      </c>
      <c r="D96" s="43"/>
      <c r="E96" s="43"/>
      <c r="F96" s="43"/>
      <c r="G96" s="43"/>
      <c r="H96" s="43"/>
      <c r="I96" s="43"/>
      <c r="J96" s="113">
        <f>J132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142</v>
      </c>
    </row>
    <row r="97" s="9" customFormat="1" ht="24.96" customHeight="1">
      <c r="A97" s="9"/>
      <c r="B97" s="205"/>
      <c r="C97" s="206"/>
      <c r="D97" s="207" t="s">
        <v>143</v>
      </c>
      <c r="E97" s="208"/>
      <c r="F97" s="208"/>
      <c r="G97" s="208"/>
      <c r="H97" s="208"/>
      <c r="I97" s="208"/>
      <c r="J97" s="209">
        <f>J133</f>
        <v>0</v>
      </c>
      <c r="K97" s="206"/>
      <c r="L97" s="21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1"/>
      <c r="C98" s="136"/>
      <c r="D98" s="212" t="s">
        <v>144</v>
      </c>
      <c r="E98" s="213"/>
      <c r="F98" s="213"/>
      <c r="G98" s="213"/>
      <c r="H98" s="213"/>
      <c r="I98" s="213"/>
      <c r="J98" s="214">
        <f>J134</f>
        <v>0</v>
      </c>
      <c r="K98" s="136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1"/>
      <c r="C99" s="136"/>
      <c r="D99" s="212" t="s">
        <v>145</v>
      </c>
      <c r="E99" s="213"/>
      <c r="F99" s="213"/>
      <c r="G99" s="213"/>
      <c r="H99" s="213"/>
      <c r="I99" s="213"/>
      <c r="J99" s="214">
        <f>J184</f>
        <v>0</v>
      </c>
      <c r="K99" s="136"/>
      <c r="L99" s="21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1"/>
      <c r="C100" s="136"/>
      <c r="D100" s="212" t="s">
        <v>146</v>
      </c>
      <c r="E100" s="213"/>
      <c r="F100" s="213"/>
      <c r="G100" s="213"/>
      <c r="H100" s="213"/>
      <c r="I100" s="213"/>
      <c r="J100" s="214">
        <f>J189</f>
        <v>0</v>
      </c>
      <c r="K100" s="136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1"/>
      <c r="C101" s="136"/>
      <c r="D101" s="212" t="s">
        <v>151</v>
      </c>
      <c r="E101" s="213"/>
      <c r="F101" s="213"/>
      <c r="G101" s="213"/>
      <c r="H101" s="213"/>
      <c r="I101" s="213"/>
      <c r="J101" s="214">
        <f>J194</f>
        <v>0</v>
      </c>
      <c r="K101" s="136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1.84" customHeight="1">
      <c r="A102" s="9"/>
      <c r="B102" s="205"/>
      <c r="C102" s="206"/>
      <c r="D102" s="216" t="s">
        <v>168</v>
      </c>
      <c r="E102" s="206"/>
      <c r="F102" s="206"/>
      <c r="G102" s="206"/>
      <c r="H102" s="206"/>
      <c r="I102" s="206"/>
      <c r="J102" s="217">
        <f>J196</f>
        <v>0</v>
      </c>
      <c r="K102" s="206"/>
      <c r="L102" s="21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29.28" customHeight="1">
      <c r="A105" s="41"/>
      <c r="B105" s="42"/>
      <c r="C105" s="204" t="s">
        <v>169</v>
      </c>
      <c r="D105" s="43"/>
      <c r="E105" s="43"/>
      <c r="F105" s="43"/>
      <c r="G105" s="43"/>
      <c r="H105" s="43"/>
      <c r="I105" s="43"/>
      <c r="J105" s="218">
        <f>ROUND(J106 + J107 + J108 + J109 + J110 + J111,2)</f>
        <v>0</v>
      </c>
      <c r="K105" s="43"/>
      <c r="L105" s="66"/>
      <c r="N105" s="219" t="s">
        <v>42</v>
      </c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8" customHeight="1">
      <c r="A106" s="41"/>
      <c r="B106" s="42"/>
      <c r="C106" s="43"/>
      <c r="D106" s="155" t="s">
        <v>170</v>
      </c>
      <c r="E106" s="150"/>
      <c r="F106" s="150"/>
      <c r="G106" s="43"/>
      <c r="H106" s="43"/>
      <c r="I106" s="43"/>
      <c r="J106" s="151">
        <v>0</v>
      </c>
      <c r="K106" s="43"/>
      <c r="L106" s="220"/>
      <c r="M106" s="221"/>
      <c r="N106" s="222" t="s">
        <v>43</v>
      </c>
      <c r="O106" s="221"/>
      <c r="P106" s="221"/>
      <c r="Q106" s="221"/>
      <c r="R106" s="221"/>
      <c r="S106" s="223"/>
      <c r="T106" s="223"/>
      <c r="U106" s="223"/>
      <c r="V106" s="223"/>
      <c r="W106" s="223"/>
      <c r="X106" s="223"/>
      <c r="Y106" s="223"/>
      <c r="Z106" s="223"/>
      <c r="AA106" s="223"/>
      <c r="AB106" s="223"/>
      <c r="AC106" s="223"/>
      <c r="AD106" s="223"/>
      <c r="AE106" s="223"/>
      <c r="AF106" s="221"/>
      <c r="AG106" s="221"/>
      <c r="AH106" s="221"/>
      <c r="AI106" s="221"/>
      <c r="AJ106" s="221"/>
      <c r="AK106" s="221"/>
      <c r="AL106" s="221"/>
      <c r="AM106" s="221"/>
      <c r="AN106" s="221"/>
      <c r="AO106" s="221"/>
      <c r="AP106" s="221"/>
      <c r="AQ106" s="221"/>
      <c r="AR106" s="221"/>
      <c r="AS106" s="221"/>
      <c r="AT106" s="221"/>
      <c r="AU106" s="221"/>
      <c r="AV106" s="221"/>
      <c r="AW106" s="221"/>
      <c r="AX106" s="221"/>
      <c r="AY106" s="224" t="s">
        <v>171</v>
      </c>
      <c r="AZ106" s="221"/>
      <c r="BA106" s="221"/>
      <c r="BB106" s="221"/>
      <c r="BC106" s="221"/>
      <c r="BD106" s="221"/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224" t="s">
        <v>85</v>
      </c>
      <c r="BK106" s="221"/>
      <c r="BL106" s="221"/>
      <c r="BM106" s="221"/>
    </row>
    <row r="107" s="2" customFormat="1" ht="18" customHeight="1">
      <c r="A107" s="41"/>
      <c r="B107" s="42"/>
      <c r="C107" s="43"/>
      <c r="D107" s="155" t="s">
        <v>172</v>
      </c>
      <c r="E107" s="150"/>
      <c r="F107" s="150"/>
      <c r="G107" s="43"/>
      <c r="H107" s="43"/>
      <c r="I107" s="43"/>
      <c r="J107" s="151">
        <v>0</v>
      </c>
      <c r="K107" s="43"/>
      <c r="L107" s="220"/>
      <c r="M107" s="221"/>
      <c r="N107" s="222" t="s">
        <v>43</v>
      </c>
      <c r="O107" s="221"/>
      <c r="P107" s="221"/>
      <c r="Q107" s="221"/>
      <c r="R107" s="221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21"/>
      <c r="AG107" s="221"/>
      <c r="AH107" s="221"/>
      <c r="AI107" s="221"/>
      <c r="AJ107" s="221"/>
      <c r="AK107" s="221"/>
      <c r="AL107" s="221"/>
      <c r="AM107" s="221"/>
      <c r="AN107" s="221"/>
      <c r="AO107" s="221"/>
      <c r="AP107" s="221"/>
      <c r="AQ107" s="221"/>
      <c r="AR107" s="221"/>
      <c r="AS107" s="221"/>
      <c r="AT107" s="221"/>
      <c r="AU107" s="221"/>
      <c r="AV107" s="221"/>
      <c r="AW107" s="221"/>
      <c r="AX107" s="221"/>
      <c r="AY107" s="224" t="s">
        <v>171</v>
      </c>
      <c r="AZ107" s="221"/>
      <c r="BA107" s="221"/>
      <c r="BB107" s="221"/>
      <c r="BC107" s="221"/>
      <c r="BD107" s="221"/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224" t="s">
        <v>85</v>
      </c>
      <c r="BK107" s="221"/>
      <c r="BL107" s="221"/>
      <c r="BM107" s="221"/>
    </row>
    <row r="108" s="2" customFormat="1" ht="18" customHeight="1">
      <c r="A108" s="41"/>
      <c r="B108" s="42"/>
      <c r="C108" s="43"/>
      <c r="D108" s="155" t="s">
        <v>173</v>
      </c>
      <c r="E108" s="150"/>
      <c r="F108" s="150"/>
      <c r="G108" s="43"/>
      <c r="H108" s="43"/>
      <c r="I108" s="43"/>
      <c r="J108" s="151">
        <v>0</v>
      </c>
      <c r="K108" s="43"/>
      <c r="L108" s="220"/>
      <c r="M108" s="221"/>
      <c r="N108" s="222" t="s">
        <v>43</v>
      </c>
      <c r="O108" s="221"/>
      <c r="P108" s="221"/>
      <c r="Q108" s="221"/>
      <c r="R108" s="221"/>
      <c r="S108" s="223"/>
      <c r="T108" s="223"/>
      <c r="U108" s="223"/>
      <c r="V108" s="223"/>
      <c r="W108" s="223"/>
      <c r="X108" s="223"/>
      <c r="Y108" s="223"/>
      <c r="Z108" s="223"/>
      <c r="AA108" s="223"/>
      <c r="AB108" s="223"/>
      <c r="AC108" s="223"/>
      <c r="AD108" s="223"/>
      <c r="AE108" s="223"/>
      <c r="AF108" s="221"/>
      <c r="AG108" s="221"/>
      <c r="AH108" s="221"/>
      <c r="AI108" s="221"/>
      <c r="AJ108" s="221"/>
      <c r="AK108" s="221"/>
      <c r="AL108" s="221"/>
      <c r="AM108" s="221"/>
      <c r="AN108" s="221"/>
      <c r="AO108" s="221"/>
      <c r="AP108" s="221"/>
      <c r="AQ108" s="221"/>
      <c r="AR108" s="221"/>
      <c r="AS108" s="221"/>
      <c r="AT108" s="221"/>
      <c r="AU108" s="221"/>
      <c r="AV108" s="221"/>
      <c r="AW108" s="221"/>
      <c r="AX108" s="221"/>
      <c r="AY108" s="224" t="s">
        <v>171</v>
      </c>
      <c r="AZ108" s="221"/>
      <c r="BA108" s="221"/>
      <c r="BB108" s="221"/>
      <c r="BC108" s="221"/>
      <c r="BD108" s="221"/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224" t="s">
        <v>85</v>
      </c>
      <c r="BK108" s="221"/>
      <c r="BL108" s="221"/>
      <c r="BM108" s="221"/>
    </row>
    <row r="109" s="2" customFormat="1" ht="18" customHeight="1">
      <c r="A109" s="41"/>
      <c r="B109" s="42"/>
      <c r="C109" s="43"/>
      <c r="D109" s="155" t="s">
        <v>174</v>
      </c>
      <c r="E109" s="150"/>
      <c r="F109" s="150"/>
      <c r="G109" s="43"/>
      <c r="H109" s="43"/>
      <c r="I109" s="43"/>
      <c r="J109" s="151">
        <v>0</v>
      </c>
      <c r="K109" s="43"/>
      <c r="L109" s="220"/>
      <c r="M109" s="221"/>
      <c r="N109" s="222" t="s">
        <v>43</v>
      </c>
      <c r="O109" s="221"/>
      <c r="P109" s="221"/>
      <c r="Q109" s="221"/>
      <c r="R109" s="221"/>
      <c r="S109" s="223"/>
      <c r="T109" s="223"/>
      <c r="U109" s="223"/>
      <c r="V109" s="223"/>
      <c r="W109" s="223"/>
      <c r="X109" s="223"/>
      <c r="Y109" s="223"/>
      <c r="Z109" s="223"/>
      <c r="AA109" s="223"/>
      <c r="AB109" s="223"/>
      <c r="AC109" s="223"/>
      <c r="AD109" s="223"/>
      <c r="AE109" s="223"/>
      <c r="AF109" s="221"/>
      <c r="AG109" s="221"/>
      <c r="AH109" s="221"/>
      <c r="AI109" s="221"/>
      <c r="AJ109" s="221"/>
      <c r="AK109" s="221"/>
      <c r="AL109" s="221"/>
      <c r="AM109" s="221"/>
      <c r="AN109" s="221"/>
      <c r="AO109" s="221"/>
      <c r="AP109" s="221"/>
      <c r="AQ109" s="221"/>
      <c r="AR109" s="221"/>
      <c r="AS109" s="221"/>
      <c r="AT109" s="221"/>
      <c r="AU109" s="221"/>
      <c r="AV109" s="221"/>
      <c r="AW109" s="221"/>
      <c r="AX109" s="221"/>
      <c r="AY109" s="224" t="s">
        <v>171</v>
      </c>
      <c r="AZ109" s="221"/>
      <c r="BA109" s="221"/>
      <c r="BB109" s="221"/>
      <c r="BC109" s="221"/>
      <c r="BD109" s="221"/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224" t="s">
        <v>85</v>
      </c>
      <c r="BK109" s="221"/>
      <c r="BL109" s="221"/>
      <c r="BM109" s="221"/>
    </row>
    <row r="110" s="2" customFormat="1" ht="18" customHeight="1">
      <c r="A110" s="41"/>
      <c r="B110" s="42"/>
      <c r="C110" s="43"/>
      <c r="D110" s="155" t="s">
        <v>175</v>
      </c>
      <c r="E110" s="150"/>
      <c r="F110" s="150"/>
      <c r="G110" s="43"/>
      <c r="H110" s="43"/>
      <c r="I110" s="43"/>
      <c r="J110" s="151">
        <v>0</v>
      </c>
      <c r="K110" s="43"/>
      <c r="L110" s="220"/>
      <c r="M110" s="221"/>
      <c r="N110" s="222" t="s">
        <v>43</v>
      </c>
      <c r="O110" s="221"/>
      <c r="P110" s="221"/>
      <c r="Q110" s="221"/>
      <c r="R110" s="221"/>
      <c r="S110" s="223"/>
      <c r="T110" s="223"/>
      <c r="U110" s="223"/>
      <c r="V110" s="223"/>
      <c r="W110" s="223"/>
      <c r="X110" s="223"/>
      <c r="Y110" s="223"/>
      <c r="Z110" s="223"/>
      <c r="AA110" s="223"/>
      <c r="AB110" s="223"/>
      <c r="AC110" s="223"/>
      <c r="AD110" s="223"/>
      <c r="AE110" s="223"/>
      <c r="AF110" s="221"/>
      <c r="AG110" s="221"/>
      <c r="AH110" s="221"/>
      <c r="AI110" s="221"/>
      <c r="AJ110" s="221"/>
      <c r="AK110" s="221"/>
      <c r="AL110" s="221"/>
      <c r="AM110" s="221"/>
      <c r="AN110" s="221"/>
      <c r="AO110" s="221"/>
      <c r="AP110" s="221"/>
      <c r="AQ110" s="221"/>
      <c r="AR110" s="221"/>
      <c r="AS110" s="221"/>
      <c r="AT110" s="221"/>
      <c r="AU110" s="221"/>
      <c r="AV110" s="221"/>
      <c r="AW110" s="221"/>
      <c r="AX110" s="221"/>
      <c r="AY110" s="224" t="s">
        <v>171</v>
      </c>
      <c r="AZ110" s="221"/>
      <c r="BA110" s="221"/>
      <c r="BB110" s="221"/>
      <c r="BC110" s="221"/>
      <c r="BD110" s="221"/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224" t="s">
        <v>85</v>
      </c>
      <c r="BK110" s="221"/>
      <c r="BL110" s="221"/>
      <c r="BM110" s="221"/>
    </row>
    <row r="111" s="2" customFormat="1" ht="18" customHeight="1">
      <c r="A111" s="41"/>
      <c r="B111" s="42"/>
      <c r="C111" s="43"/>
      <c r="D111" s="150" t="s">
        <v>176</v>
      </c>
      <c r="E111" s="43"/>
      <c r="F111" s="43"/>
      <c r="G111" s="43"/>
      <c r="H111" s="43"/>
      <c r="I111" s="43"/>
      <c r="J111" s="151">
        <f>ROUND(J30*T111,2)</f>
        <v>0</v>
      </c>
      <c r="K111" s="43"/>
      <c r="L111" s="220"/>
      <c r="M111" s="221"/>
      <c r="N111" s="222" t="s">
        <v>43</v>
      </c>
      <c r="O111" s="221"/>
      <c r="P111" s="221"/>
      <c r="Q111" s="221"/>
      <c r="R111" s="221"/>
      <c r="S111" s="223"/>
      <c r="T111" s="223"/>
      <c r="U111" s="223"/>
      <c r="V111" s="223"/>
      <c r="W111" s="223"/>
      <c r="X111" s="223"/>
      <c r="Y111" s="223"/>
      <c r="Z111" s="223"/>
      <c r="AA111" s="223"/>
      <c r="AB111" s="223"/>
      <c r="AC111" s="223"/>
      <c r="AD111" s="223"/>
      <c r="AE111" s="223"/>
      <c r="AF111" s="221"/>
      <c r="AG111" s="221"/>
      <c r="AH111" s="221"/>
      <c r="AI111" s="221"/>
      <c r="AJ111" s="221"/>
      <c r="AK111" s="221"/>
      <c r="AL111" s="221"/>
      <c r="AM111" s="221"/>
      <c r="AN111" s="221"/>
      <c r="AO111" s="221"/>
      <c r="AP111" s="221"/>
      <c r="AQ111" s="221"/>
      <c r="AR111" s="221"/>
      <c r="AS111" s="221"/>
      <c r="AT111" s="221"/>
      <c r="AU111" s="221"/>
      <c r="AV111" s="221"/>
      <c r="AW111" s="221"/>
      <c r="AX111" s="221"/>
      <c r="AY111" s="224" t="s">
        <v>177</v>
      </c>
      <c r="AZ111" s="221"/>
      <c r="BA111" s="221"/>
      <c r="BB111" s="221"/>
      <c r="BC111" s="221"/>
      <c r="BD111" s="221"/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224" t="s">
        <v>85</v>
      </c>
      <c r="BK111" s="221"/>
      <c r="BL111" s="221"/>
      <c r="BM111" s="221"/>
    </row>
    <row r="112" s="2" customForma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9.28" customHeight="1">
      <c r="A113" s="41"/>
      <c r="B113" s="42"/>
      <c r="C113" s="159" t="s">
        <v>131</v>
      </c>
      <c r="D113" s="160"/>
      <c r="E113" s="160"/>
      <c r="F113" s="160"/>
      <c r="G113" s="160"/>
      <c r="H113" s="160"/>
      <c r="I113" s="160"/>
      <c r="J113" s="161">
        <f>ROUND(J96+J105,2)</f>
        <v>0</v>
      </c>
      <c r="K113" s="160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8" s="2" customFormat="1" ht="6.96" customHeight="1">
      <c r="A118" s="41"/>
      <c r="B118" s="71"/>
      <c r="C118" s="72"/>
      <c r="D118" s="72"/>
      <c r="E118" s="72"/>
      <c r="F118" s="72"/>
      <c r="G118" s="72"/>
      <c r="H118" s="72"/>
      <c r="I118" s="72"/>
      <c r="J118" s="72"/>
      <c r="K118" s="72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24.96" customHeight="1">
      <c r="A119" s="41"/>
      <c r="B119" s="42"/>
      <c r="C119" s="24" t="s">
        <v>178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3" t="s">
        <v>16</v>
      </c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6.5" customHeight="1">
      <c r="A122" s="41"/>
      <c r="B122" s="42"/>
      <c r="C122" s="43"/>
      <c r="D122" s="43"/>
      <c r="E122" s="201" t="str">
        <f>E7</f>
        <v>ZŠ a MŠ Ostašov - přístavba učebny</v>
      </c>
      <c r="F122" s="33"/>
      <c r="G122" s="33"/>
      <c r="H122" s="3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2" customHeight="1">
      <c r="A123" s="41"/>
      <c r="B123" s="42"/>
      <c r="C123" s="33" t="s">
        <v>133</v>
      </c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6.5" customHeight="1">
      <c r="A124" s="41"/>
      <c r="B124" s="42"/>
      <c r="C124" s="43"/>
      <c r="D124" s="43"/>
      <c r="E124" s="79" t="str">
        <f>E9</f>
        <v>SO 802 - Zenová zahrada</v>
      </c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6.96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2" customHeight="1">
      <c r="A126" s="41"/>
      <c r="B126" s="42"/>
      <c r="C126" s="33" t="s">
        <v>20</v>
      </c>
      <c r="D126" s="43"/>
      <c r="E126" s="43"/>
      <c r="F126" s="28" t="str">
        <f>F12</f>
        <v>Ostašov</v>
      </c>
      <c r="G126" s="43"/>
      <c r="H126" s="43"/>
      <c r="I126" s="33" t="s">
        <v>22</v>
      </c>
      <c r="J126" s="82" t="str">
        <f>IF(J12="","",J12)</f>
        <v>5. 6. 2023</v>
      </c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25.65" customHeight="1">
      <c r="A128" s="41"/>
      <c r="B128" s="42"/>
      <c r="C128" s="33" t="s">
        <v>24</v>
      </c>
      <c r="D128" s="43"/>
      <c r="E128" s="43"/>
      <c r="F128" s="28" t="str">
        <f>E15</f>
        <v>Statutární město Liberec</v>
      </c>
      <c r="G128" s="43"/>
      <c r="H128" s="43"/>
      <c r="I128" s="33" t="s">
        <v>30</v>
      </c>
      <c r="J128" s="37" t="str">
        <f>E21</f>
        <v>Projektový atelier DAVID</v>
      </c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40.05" customHeight="1">
      <c r="A129" s="41"/>
      <c r="B129" s="42"/>
      <c r="C129" s="33" t="s">
        <v>28</v>
      </c>
      <c r="D129" s="43"/>
      <c r="E129" s="43"/>
      <c r="F129" s="28" t="str">
        <f>IF(E18="","",E18)</f>
        <v>Vyplň údaj</v>
      </c>
      <c r="G129" s="43"/>
      <c r="H129" s="43"/>
      <c r="I129" s="33" t="s">
        <v>33</v>
      </c>
      <c r="J129" s="37" t="str">
        <f>E24</f>
        <v>Projektový atelier DAVID - Bc. Zuzana Kosáková</v>
      </c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0.32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11" customFormat="1" ht="29.28" customHeight="1">
      <c r="A131" s="226"/>
      <c r="B131" s="227"/>
      <c r="C131" s="228" t="s">
        <v>179</v>
      </c>
      <c r="D131" s="229" t="s">
        <v>63</v>
      </c>
      <c r="E131" s="229" t="s">
        <v>59</v>
      </c>
      <c r="F131" s="229" t="s">
        <v>60</v>
      </c>
      <c r="G131" s="229" t="s">
        <v>180</v>
      </c>
      <c r="H131" s="229" t="s">
        <v>181</v>
      </c>
      <c r="I131" s="229" t="s">
        <v>182</v>
      </c>
      <c r="J131" s="229" t="s">
        <v>140</v>
      </c>
      <c r="K131" s="230" t="s">
        <v>183</v>
      </c>
      <c r="L131" s="231"/>
      <c r="M131" s="103" t="s">
        <v>1</v>
      </c>
      <c r="N131" s="104" t="s">
        <v>42</v>
      </c>
      <c r="O131" s="104" t="s">
        <v>184</v>
      </c>
      <c r="P131" s="104" t="s">
        <v>185</v>
      </c>
      <c r="Q131" s="104" t="s">
        <v>186</v>
      </c>
      <c r="R131" s="104" t="s">
        <v>187</v>
      </c>
      <c r="S131" s="104" t="s">
        <v>188</v>
      </c>
      <c r="T131" s="105" t="s">
        <v>189</v>
      </c>
      <c r="U131" s="226"/>
      <c r="V131" s="226"/>
      <c r="W131" s="226"/>
      <c r="X131" s="226"/>
      <c r="Y131" s="226"/>
      <c r="Z131" s="226"/>
      <c r="AA131" s="226"/>
      <c r="AB131" s="226"/>
      <c r="AC131" s="226"/>
      <c r="AD131" s="226"/>
      <c r="AE131" s="226"/>
    </row>
    <row r="132" s="2" customFormat="1" ht="22.8" customHeight="1">
      <c r="A132" s="41"/>
      <c r="B132" s="42"/>
      <c r="C132" s="110" t="s">
        <v>190</v>
      </c>
      <c r="D132" s="43"/>
      <c r="E132" s="43"/>
      <c r="F132" s="43"/>
      <c r="G132" s="43"/>
      <c r="H132" s="43"/>
      <c r="I132" s="43"/>
      <c r="J132" s="232">
        <f>BK132</f>
        <v>0</v>
      </c>
      <c r="K132" s="43"/>
      <c r="L132" s="44"/>
      <c r="M132" s="106"/>
      <c r="N132" s="233"/>
      <c r="O132" s="107"/>
      <c r="P132" s="234">
        <f>P133+P196</f>
        <v>0</v>
      </c>
      <c r="Q132" s="107"/>
      <c r="R132" s="234">
        <f>R133+R196</f>
        <v>24.561615920000001</v>
      </c>
      <c r="S132" s="107"/>
      <c r="T132" s="235">
        <f>T133+T196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8" t="s">
        <v>77</v>
      </c>
      <c r="AU132" s="18" t="s">
        <v>142</v>
      </c>
      <c r="BK132" s="236">
        <f>BK133+BK196</f>
        <v>0</v>
      </c>
    </row>
    <row r="133" s="12" customFormat="1" ht="25.92" customHeight="1">
      <c r="A133" s="12"/>
      <c r="B133" s="237"/>
      <c r="C133" s="238"/>
      <c r="D133" s="239" t="s">
        <v>77</v>
      </c>
      <c r="E133" s="240" t="s">
        <v>191</v>
      </c>
      <c r="F133" s="240" t="s">
        <v>192</v>
      </c>
      <c r="G133" s="238"/>
      <c r="H133" s="238"/>
      <c r="I133" s="241"/>
      <c r="J133" s="217">
        <f>BK133</f>
        <v>0</v>
      </c>
      <c r="K133" s="238"/>
      <c r="L133" s="242"/>
      <c r="M133" s="243"/>
      <c r="N133" s="244"/>
      <c r="O133" s="244"/>
      <c r="P133" s="245">
        <f>P134+P184+P189+P194</f>
        <v>0</v>
      </c>
      <c r="Q133" s="244"/>
      <c r="R133" s="245">
        <f>R134+R184+R189+R194</f>
        <v>24.561615920000001</v>
      </c>
      <c r="S133" s="244"/>
      <c r="T133" s="246">
        <f>T134+T184+T189+T194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7" t="s">
        <v>85</v>
      </c>
      <c r="AT133" s="248" t="s">
        <v>77</v>
      </c>
      <c r="AU133" s="248" t="s">
        <v>78</v>
      </c>
      <c r="AY133" s="247" t="s">
        <v>193</v>
      </c>
      <c r="BK133" s="249">
        <f>BK134+BK184+BK189+BK194</f>
        <v>0</v>
      </c>
    </row>
    <row r="134" s="12" customFormat="1" ht="22.8" customHeight="1">
      <c r="A134" s="12"/>
      <c r="B134" s="237"/>
      <c r="C134" s="238"/>
      <c r="D134" s="239" t="s">
        <v>77</v>
      </c>
      <c r="E134" s="250" t="s">
        <v>85</v>
      </c>
      <c r="F134" s="250" t="s">
        <v>194</v>
      </c>
      <c r="G134" s="238"/>
      <c r="H134" s="238"/>
      <c r="I134" s="241"/>
      <c r="J134" s="251">
        <f>BK134</f>
        <v>0</v>
      </c>
      <c r="K134" s="238"/>
      <c r="L134" s="242"/>
      <c r="M134" s="243"/>
      <c r="N134" s="244"/>
      <c r="O134" s="244"/>
      <c r="P134" s="245">
        <f>SUM(P135:P183)</f>
        <v>0</v>
      </c>
      <c r="Q134" s="244"/>
      <c r="R134" s="245">
        <f>SUM(R135:R183)</f>
        <v>18.985925420000001</v>
      </c>
      <c r="S134" s="244"/>
      <c r="T134" s="246">
        <f>SUM(T135:T183)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47" t="s">
        <v>85</v>
      </c>
      <c r="AT134" s="248" t="s">
        <v>77</v>
      </c>
      <c r="AU134" s="248" t="s">
        <v>85</v>
      </c>
      <c r="AY134" s="247" t="s">
        <v>193</v>
      </c>
      <c r="BK134" s="249">
        <f>SUM(BK135:BK183)</f>
        <v>0</v>
      </c>
    </row>
    <row r="135" s="2" customFormat="1" ht="24.15" customHeight="1">
      <c r="A135" s="41"/>
      <c r="B135" s="42"/>
      <c r="C135" s="252" t="s">
        <v>85</v>
      </c>
      <c r="D135" s="252" t="s">
        <v>195</v>
      </c>
      <c r="E135" s="253" t="s">
        <v>1843</v>
      </c>
      <c r="F135" s="254" t="s">
        <v>1844</v>
      </c>
      <c r="G135" s="255" t="s">
        <v>465</v>
      </c>
      <c r="H135" s="256">
        <v>3</v>
      </c>
      <c r="I135" s="257"/>
      <c r="J135" s="258">
        <f>ROUND(I135*H135,2)</f>
        <v>0</v>
      </c>
      <c r="K135" s="254" t="s">
        <v>199</v>
      </c>
      <c r="L135" s="44"/>
      <c r="M135" s="259" t="s">
        <v>1</v>
      </c>
      <c r="N135" s="260" t="s">
        <v>43</v>
      </c>
      <c r="O135" s="94"/>
      <c r="P135" s="261">
        <f>O135*H135</f>
        <v>0</v>
      </c>
      <c r="Q135" s="261">
        <v>0</v>
      </c>
      <c r="R135" s="261">
        <f>Q135*H135</f>
        <v>0</v>
      </c>
      <c r="S135" s="261">
        <v>0</v>
      </c>
      <c r="T135" s="262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63" t="s">
        <v>200</v>
      </c>
      <c r="AT135" s="263" t="s">
        <v>195</v>
      </c>
      <c r="AU135" s="263" t="s">
        <v>87</v>
      </c>
      <c r="AY135" s="18" t="s">
        <v>193</v>
      </c>
      <c r="BE135" s="154">
        <f>IF(N135="základní",J135,0)</f>
        <v>0</v>
      </c>
      <c r="BF135" s="154">
        <f>IF(N135="snížená",J135,0)</f>
        <v>0</v>
      </c>
      <c r="BG135" s="154">
        <f>IF(N135="zákl. přenesená",J135,0)</f>
        <v>0</v>
      </c>
      <c r="BH135" s="154">
        <f>IF(N135="sníž. přenesená",J135,0)</f>
        <v>0</v>
      </c>
      <c r="BI135" s="154">
        <f>IF(N135="nulová",J135,0)</f>
        <v>0</v>
      </c>
      <c r="BJ135" s="18" t="s">
        <v>85</v>
      </c>
      <c r="BK135" s="154">
        <f>ROUND(I135*H135,2)</f>
        <v>0</v>
      </c>
      <c r="BL135" s="18" t="s">
        <v>200</v>
      </c>
      <c r="BM135" s="263" t="s">
        <v>1845</v>
      </c>
    </row>
    <row r="136" s="14" customFormat="1">
      <c r="A136" s="14"/>
      <c r="B136" s="275"/>
      <c r="C136" s="276"/>
      <c r="D136" s="266" t="s">
        <v>202</v>
      </c>
      <c r="E136" s="277" t="s">
        <v>1</v>
      </c>
      <c r="F136" s="278" t="s">
        <v>1846</v>
      </c>
      <c r="G136" s="276"/>
      <c r="H136" s="279">
        <v>3</v>
      </c>
      <c r="I136" s="280"/>
      <c r="J136" s="276"/>
      <c r="K136" s="276"/>
      <c r="L136" s="281"/>
      <c r="M136" s="282"/>
      <c r="N136" s="283"/>
      <c r="O136" s="283"/>
      <c r="P136" s="283"/>
      <c r="Q136" s="283"/>
      <c r="R136" s="283"/>
      <c r="S136" s="283"/>
      <c r="T136" s="28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85" t="s">
        <v>202</v>
      </c>
      <c r="AU136" s="285" t="s">
        <v>87</v>
      </c>
      <c r="AV136" s="14" t="s">
        <v>87</v>
      </c>
      <c r="AW136" s="14" t="s">
        <v>32</v>
      </c>
      <c r="AX136" s="14" t="s">
        <v>85</v>
      </c>
      <c r="AY136" s="285" t="s">
        <v>193</v>
      </c>
    </row>
    <row r="137" s="2" customFormat="1" ht="24.15" customHeight="1">
      <c r="A137" s="41"/>
      <c r="B137" s="42"/>
      <c r="C137" s="252" t="s">
        <v>87</v>
      </c>
      <c r="D137" s="252" t="s">
        <v>195</v>
      </c>
      <c r="E137" s="253" t="s">
        <v>1847</v>
      </c>
      <c r="F137" s="254" t="s">
        <v>1848</v>
      </c>
      <c r="G137" s="255" t="s">
        <v>465</v>
      </c>
      <c r="H137" s="256">
        <v>1</v>
      </c>
      <c r="I137" s="257"/>
      <c r="J137" s="258">
        <f>ROUND(I137*H137,2)</f>
        <v>0</v>
      </c>
      <c r="K137" s="254" t="s">
        <v>199</v>
      </c>
      <c r="L137" s="44"/>
      <c r="M137" s="259" t="s">
        <v>1</v>
      </c>
      <c r="N137" s="260" t="s">
        <v>43</v>
      </c>
      <c r="O137" s="94"/>
      <c r="P137" s="261">
        <f>O137*H137</f>
        <v>0</v>
      </c>
      <c r="Q137" s="261">
        <v>0</v>
      </c>
      <c r="R137" s="261">
        <f>Q137*H137</f>
        <v>0</v>
      </c>
      <c r="S137" s="261">
        <v>0</v>
      </c>
      <c r="T137" s="262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63" t="s">
        <v>200</v>
      </c>
      <c r="AT137" s="263" t="s">
        <v>195</v>
      </c>
      <c r="AU137" s="263" t="s">
        <v>87</v>
      </c>
      <c r="AY137" s="18" t="s">
        <v>193</v>
      </c>
      <c r="BE137" s="154">
        <f>IF(N137="základní",J137,0)</f>
        <v>0</v>
      </c>
      <c r="BF137" s="154">
        <f>IF(N137="snížená",J137,0)</f>
        <v>0</v>
      </c>
      <c r="BG137" s="154">
        <f>IF(N137="zákl. přenesená",J137,0)</f>
        <v>0</v>
      </c>
      <c r="BH137" s="154">
        <f>IF(N137="sníž. přenesená",J137,0)</f>
        <v>0</v>
      </c>
      <c r="BI137" s="154">
        <f>IF(N137="nulová",J137,0)</f>
        <v>0</v>
      </c>
      <c r="BJ137" s="18" t="s">
        <v>85</v>
      </c>
      <c r="BK137" s="154">
        <f>ROUND(I137*H137,2)</f>
        <v>0</v>
      </c>
      <c r="BL137" s="18" t="s">
        <v>200</v>
      </c>
      <c r="BM137" s="263" t="s">
        <v>1849</v>
      </c>
    </row>
    <row r="138" s="14" customFormat="1">
      <c r="A138" s="14"/>
      <c r="B138" s="275"/>
      <c r="C138" s="276"/>
      <c r="D138" s="266" t="s">
        <v>202</v>
      </c>
      <c r="E138" s="277" t="s">
        <v>1</v>
      </c>
      <c r="F138" s="278" t="s">
        <v>1850</v>
      </c>
      <c r="G138" s="276"/>
      <c r="H138" s="279">
        <v>1</v>
      </c>
      <c r="I138" s="280"/>
      <c r="J138" s="276"/>
      <c r="K138" s="276"/>
      <c r="L138" s="281"/>
      <c r="M138" s="282"/>
      <c r="N138" s="283"/>
      <c r="O138" s="283"/>
      <c r="P138" s="283"/>
      <c r="Q138" s="283"/>
      <c r="R138" s="283"/>
      <c r="S138" s="283"/>
      <c r="T138" s="28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85" t="s">
        <v>202</v>
      </c>
      <c r="AU138" s="285" t="s">
        <v>87</v>
      </c>
      <c r="AV138" s="14" t="s">
        <v>87</v>
      </c>
      <c r="AW138" s="14" t="s">
        <v>32</v>
      </c>
      <c r="AX138" s="14" t="s">
        <v>85</v>
      </c>
      <c r="AY138" s="285" t="s">
        <v>193</v>
      </c>
    </row>
    <row r="139" s="2" customFormat="1" ht="21.75" customHeight="1">
      <c r="A139" s="41"/>
      <c r="B139" s="42"/>
      <c r="C139" s="252" t="s">
        <v>209</v>
      </c>
      <c r="D139" s="252" t="s">
        <v>195</v>
      </c>
      <c r="E139" s="253" t="s">
        <v>1851</v>
      </c>
      <c r="F139" s="254" t="s">
        <v>1852</v>
      </c>
      <c r="G139" s="255" t="s">
        <v>465</v>
      </c>
      <c r="H139" s="256">
        <v>3</v>
      </c>
      <c r="I139" s="257"/>
      <c r="J139" s="258">
        <f>ROUND(I139*H139,2)</f>
        <v>0</v>
      </c>
      <c r="K139" s="254" t="s">
        <v>199</v>
      </c>
      <c r="L139" s="44"/>
      <c r="M139" s="259" t="s">
        <v>1</v>
      </c>
      <c r="N139" s="260" t="s">
        <v>43</v>
      </c>
      <c r="O139" s="94"/>
      <c r="P139" s="261">
        <f>O139*H139</f>
        <v>0</v>
      </c>
      <c r="Q139" s="261">
        <v>0</v>
      </c>
      <c r="R139" s="261">
        <f>Q139*H139</f>
        <v>0</v>
      </c>
      <c r="S139" s="261">
        <v>0</v>
      </c>
      <c r="T139" s="262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63" t="s">
        <v>200</v>
      </c>
      <c r="AT139" s="263" t="s">
        <v>195</v>
      </c>
      <c r="AU139" s="263" t="s">
        <v>87</v>
      </c>
      <c r="AY139" s="18" t="s">
        <v>193</v>
      </c>
      <c r="BE139" s="154">
        <f>IF(N139="základní",J139,0)</f>
        <v>0</v>
      </c>
      <c r="BF139" s="154">
        <f>IF(N139="snížená",J139,0)</f>
        <v>0</v>
      </c>
      <c r="BG139" s="154">
        <f>IF(N139="zákl. přenesená",J139,0)</f>
        <v>0</v>
      </c>
      <c r="BH139" s="154">
        <f>IF(N139="sníž. přenesená",J139,0)</f>
        <v>0</v>
      </c>
      <c r="BI139" s="154">
        <f>IF(N139="nulová",J139,0)</f>
        <v>0</v>
      </c>
      <c r="BJ139" s="18" t="s">
        <v>85</v>
      </c>
      <c r="BK139" s="154">
        <f>ROUND(I139*H139,2)</f>
        <v>0</v>
      </c>
      <c r="BL139" s="18" t="s">
        <v>200</v>
      </c>
      <c r="BM139" s="263" t="s">
        <v>1853</v>
      </c>
    </row>
    <row r="140" s="2" customFormat="1" ht="21.75" customHeight="1">
      <c r="A140" s="41"/>
      <c r="B140" s="42"/>
      <c r="C140" s="252" t="s">
        <v>200</v>
      </c>
      <c r="D140" s="252" t="s">
        <v>195</v>
      </c>
      <c r="E140" s="253" t="s">
        <v>1854</v>
      </c>
      <c r="F140" s="254" t="s">
        <v>1855</v>
      </c>
      <c r="G140" s="255" t="s">
        <v>465</v>
      </c>
      <c r="H140" s="256">
        <v>1</v>
      </c>
      <c r="I140" s="257"/>
      <c r="J140" s="258">
        <f>ROUND(I140*H140,2)</f>
        <v>0</v>
      </c>
      <c r="K140" s="254" t="s">
        <v>199</v>
      </c>
      <c r="L140" s="44"/>
      <c r="M140" s="259" t="s">
        <v>1</v>
      </c>
      <c r="N140" s="260" t="s">
        <v>43</v>
      </c>
      <c r="O140" s="94"/>
      <c r="P140" s="261">
        <f>O140*H140</f>
        <v>0</v>
      </c>
      <c r="Q140" s="261">
        <v>0</v>
      </c>
      <c r="R140" s="261">
        <f>Q140*H140</f>
        <v>0</v>
      </c>
      <c r="S140" s="261">
        <v>0</v>
      </c>
      <c r="T140" s="262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63" t="s">
        <v>200</v>
      </c>
      <c r="AT140" s="263" t="s">
        <v>195</v>
      </c>
      <c r="AU140" s="263" t="s">
        <v>87</v>
      </c>
      <c r="AY140" s="18" t="s">
        <v>193</v>
      </c>
      <c r="BE140" s="154">
        <f>IF(N140="základní",J140,0)</f>
        <v>0</v>
      </c>
      <c r="BF140" s="154">
        <f>IF(N140="snížená",J140,0)</f>
        <v>0</v>
      </c>
      <c r="BG140" s="154">
        <f>IF(N140="zákl. přenesená",J140,0)</f>
        <v>0</v>
      </c>
      <c r="BH140" s="154">
        <f>IF(N140="sníž. přenesená",J140,0)</f>
        <v>0</v>
      </c>
      <c r="BI140" s="154">
        <f>IF(N140="nulová",J140,0)</f>
        <v>0</v>
      </c>
      <c r="BJ140" s="18" t="s">
        <v>85</v>
      </c>
      <c r="BK140" s="154">
        <f>ROUND(I140*H140,2)</f>
        <v>0</v>
      </c>
      <c r="BL140" s="18" t="s">
        <v>200</v>
      </c>
      <c r="BM140" s="263" t="s">
        <v>1856</v>
      </c>
    </row>
    <row r="141" s="2" customFormat="1" ht="24.15" customHeight="1">
      <c r="A141" s="41"/>
      <c r="B141" s="42"/>
      <c r="C141" s="252" t="s">
        <v>220</v>
      </c>
      <c r="D141" s="252" t="s">
        <v>195</v>
      </c>
      <c r="E141" s="253" t="s">
        <v>1857</v>
      </c>
      <c r="F141" s="254" t="s">
        <v>1858</v>
      </c>
      <c r="G141" s="255" t="s">
        <v>465</v>
      </c>
      <c r="H141" s="256">
        <v>8</v>
      </c>
      <c r="I141" s="257"/>
      <c r="J141" s="258">
        <f>ROUND(I141*H141,2)</f>
        <v>0</v>
      </c>
      <c r="K141" s="254" t="s">
        <v>199</v>
      </c>
      <c r="L141" s="44"/>
      <c r="M141" s="259" t="s">
        <v>1</v>
      </c>
      <c r="N141" s="260" t="s">
        <v>43</v>
      </c>
      <c r="O141" s="94"/>
      <c r="P141" s="261">
        <f>O141*H141</f>
        <v>0</v>
      </c>
      <c r="Q141" s="261">
        <v>0</v>
      </c>
      <c r="R141" s="261">
        <f>Q141*H141</f>
        <v>0</v>
      </c>
      <c r="S141" s="261">
        <v>0</v>
      </c>
      <c r="T141" s="262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63" t="s">
        <v>200</v>
      </c>
      <c r="AT141" s="263" t="s">
        <v>195</v>
      </c>
      <c r="AU141" s="263" t="s">
        <v>87</v>
      </c>
      <c r="AY141" s="18" t="s">
        <v>193</v>
      </c>
      <c r="BE141" s="154">
        <f>IF(N141="základní",J141,0)</f>
        <v>0</v>
      </c>
      <c r="BF141" s="154">
        <f>IF(N141="snížená",J141,0)</f>
        <v>0</v>
      </c>
      <c r="BG141" s="154">
        <f>IF(N141="zákl. přenesená",J141,0)</f>
        <v>0</v>
      </c>
      <c r="BH141" s="154">
        <f>IF(N141="sníž. přenesená",J141,0)</f>
        <v>0</v>
      </c>
      <c r="BI141" s="154">
        <f>IF(N141="nulová",J141,0)</f>
        <v>0</v>
      </c>
      <c r="BJ141" s="18" t="s">
        <v>85</v>
      </c>
      <c r="BK141" s="154">
        <f>ROUND(I141*H141,2)</f>
        <v>0</v>
      </c>
      <c r="BL141" s="18" t="s">
        <v>200</v>
      </c>
      <c r="BM141" s="263" t="s">
        <v>1859</v>
      </c>
    </row>
    <row r="142" s="2" customFormat="1" ht="16.5" customHeight="1">
      <c r="A142" s="41"/>
      <c r="B142" s="42"/>
      <c r="C142" s="252" t="s">
        <v>232</v>
      </c>
      <c r="D142" s="252" t="s">
        <v>195</v>
      </c>
      <c r="E142" s="253" t="s">
        <v>1860</v>
      </c>
      <c r="F142" s="254" t="s">
        <v>1861</v>
      </c>
      <c r="G142" s="255" t="s">
        <v>198</v>
      </c>
      <c r="H142" s="256">
        <v>116</v>
      </c>
      <c r="I142" s="257"/>
      <c r="J142" s="258">
        <f>ROUND(I142*H142,2)</f>
        <v>0</v>
      </c>
      <c r="K142" s="254" t="s">
        <v>199</v>
      </c>
      <c r="L142" s="44"/>
      <c r="M142" s="259" t="s">
        <v>1</v>
      </c>
      <c r="N142" s="260" t="s">
        <v>43</v>
      </c>
      <c r="O142" s="94"/>
      <c r="P142" s="261">
        <f>O142*H142</f>
        <v>0</v>
      </c>
      <c r="Q142" s="261">
        <v>0</v>
      </c>
      <c r="R142" s="261">
        <f>Q142*H142</f>
        <v>0</v>
      </c>
      <c r="S142" s="261">
        <v>0</v>
      </c>
      <c r="T142" s="262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3" t="s">
        <v>200</v>
      </c>
      <c r="AT142" s="263" t="s">
        <v>195</v>
      </c>
      <c r="AU142" s="263" t="s">
        <v>87</v>
      </c>
      <c r="AY142" s="18" t="s">
        <v>193</v>
      </c>
      <c r="BE142" s="154">
        <f>IF(N142="základní",J142,0)</f>
        <v>0</v>
      </c>
      <c r="BF142" s="154">
        <f>IF(N142="snížená",J142,0)</f>
        <v>0</v>
      </c>
      <c r="BG142" s="154">
        <f>IF(N142="zákl. přenesená",J142,0)</f>
        <v>0</v>
      </c>
      <c r="BH142" s="154">
        <f>IF(N142="sníž. přenesená",J142,0)</f>
        <v>0</v>
      </c>
      <c r="BI142" s="154">
        <f>IF(N142="nulová",J142,0)</f>
        <v>0</v>
      </c>
      <c r="BJ142" s="18" t="s">
        <v>85</v>
      </c>
      <c r="BK142" s="154">
        <f>ROUND(I142*H142,2)</f>
        <v>0</v>
      </c>
      <c r="BL142" s="18" t="s">
        <v>200</v>
      </c>
      <c r="BM142" s="263" t="s">
        <v>1862</v>
      </c>
    </row>
    <row r="143" s="14" customFormat="1">
      <c r="A143" s="14"/>
      <c r="B143" s="275"/>
      <c r="C143" s="276"/>
      <c r="D143" s="266" t="s">
        <v>202</v>
      </c>
      <c r="E143" s="277" t="s">
        <v>1</v>
      </c>
      <c r="F143" s="278" t="s">
        <v>1863</v>
      </c>
      <c r="G143" s="276"/>
      <c r="H143" s="279">
        <v>116</v>
      </c>
      <c r="I143" s="280"/>
      <c r="J143" s="276"/>
      <c r="K143" s="276"/>
      <c r="L143" s="281"/>
      <c r="M143" s="282"/>
      <c r="N143" s="283"/>
      <c r="O143" s="283"/>
      <c r="P143" s="283"/>
      <c r="Q143" s="283"/>
      <c r="R143" s="283"/>
      <c r="S143" s="283"/>
      <c r="T143" s="28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5" t="s">
        <v>202</v>
      </c>
      <c r="AU143" s="285" t="s">
        <v>87</v>
      </c>
      <c r="AV143" s="14" t="s">
        <v>87</v>
      </c>
      <c r="AW143" s="14" t="s">
        <v>32</v>
      </c>
      <c r="AX143" s="14" t="s">
        <v>85</v>
      </c>
      <c r="AY143" s="285" t="s">
        <v>193</v>
      </c>
    </row>
    <row r="144" s="2" customFormat="1" ht="24.15" customHeight="1">
      <c r="A144" s="41"/>
      <c r="B144" s="42"/>
      <c r="C144" s="252" t="s">
        <v>237</v>
      </c>
      <c r="D144" s="252" t="s">
        <v>195</v>
      </c>
      <c r="E144" s="253" t="s">
        <v>1864</v>
      </c>
      <c r="F144" s="254" t="s">
        <v>1865</v>
      </c>
      <c r="G144" s="255" t="s">
        <v>465</v>
      </c>
      <c r="H144" s="256">
        <v>3</v>
      </c>
      <c r="I144" s="257"/>
      <c r="J144" s="258">
        <f>ROUND(I144*H144,2)</f>
        <v>0</v>
      </c>
      <c r="K144" s="254" t="s">
        <v>199</v>
      </c>
      <c r="L144" s="44"/>
      <c r="M144" s="259" t="s">
        <v>1</v>
      </c>
      <c r="N144" s="260" t="s">
        <v>43</v>
      </c>
      <c r="O144" s="94"/>
      <c r="P144" s="261">
        <f>O144*H144</f>
        <v>0</v>
      </c>
      <c r="Q144" s="261">
        <v>0</v>
      </c>
      <c r="R144" s="261">
        <f>Q144*H144</f>
        <v>0</v>
      </c>
      <c r="S144" s="261">
        <v>0</v>
      </c>
      <c r="T144" s="262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63" t="s">
        <v>200</v>
      </c>
      <c r="AT144" s="263" t="s">
        <v>195</v>
      </c>
      <c r="AU144" s="263" t="s">
        <v>87</v>
      </c>
      <c r="AY144" s="18" t="s">
        <v>193</v>
      </c>
      <c r="BE144" s="154">
        <f>IF(N144="základní",J144,0)</f>
        <v>0</v>
      </c>
      <c r="BF144" s="154">
        <f>IF(N144="snížená",J144,0)</f>
        <v>0</v>
      </c>
      <c r="BG144" s="154">
        <f>IF(N144="zákl. přenesená",J144,0)</f>
        <v>0</v>
      </c>
      <c r="BH144" s="154">
        <f>IF(N144="sníž. přenesená",J144,0)</f>
        <v>0</v>
      </c>
      <c r="BI144" s="154">
        <f>IF(N144="nulová",J144,0)</f>
        <v>0</v>
      </c>
      <c r="BJ144" s="18" t="s">
        <v>85</v>
      </c>
      <c r="BK144" s="154">
        <f>ROUND(I144*H144,2)</f>
        <v>0</v>
      </c>
      <c r="BL144" s="18" t="s">
        <v>200</v>
      </c>
      <c r="BM144" s="263" t="s">
        <v>1866</v>
      </c>
    </row>
    <row r="145" s="2" customFormat="1" ht="24.15" customHeight="1">
      <c r="A145" s="41"/>
      <c r="B145" s="42"/>
      <c r="C145" s="252" t="s">
        <v>242</v>
      </c>
      <c r="D145" s="252" t="s">
        <v>195</v>
      </c>
      <c r="E145" s="253" t="s">
        <v>1867</v>
      </c>
      <c r="F145" s="254" t="s">
        <v>1868</v>
      </c>
      <c r="G145" s="255" t="s">
        <v>465</v>
      </c>
      <c r="H145" s="256">
        <v>1</v>
      </c>
      <c r="I145" s="257"/>
      <c r="J145" s="258">
        <f>ROUND(I145*H145,2)</f>
        <v>0</v>
      </c>
      <c r="K145" s="254" t="s">
        <v>199</v>
      </c>
      <c r="L145" s="44"/>
      <c r="M145" s="259" t="s">
        <v>1</v>
      </c>
      <c r="N145" s="260" t="s">
        <v>43</v>
      </c>
      <c r="O145" s="94"/>
      <c r="P145" s="261">
        <f>O145*H145</f>
        <v>0</v>
      </c>
      <c r="Q145" s="261">
        <v>0</v>
      </c>
      <c r="R145" s="261">
        <f>Q145*H145</f>
        <v>0</v>
      </c>
      <c r="S145" s="261">
        <v>0</v>
      </c>
      <c r="T145" s="262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3" t="s">
        <v>200</v>
      </c>
      <c r="AT145" s="263" t="s">
        <v>195</v>
      </c>
      <c r="AU145" s="263" t="s">
        <v>87</v>
      </c>
      <c r="AY145" s="18" t="s">
        <v>193</v>
      </c>
      <c r="BE145" s="154">
        <f>IF(N145="základní",J145,0)</f>
        <v>0</v>
      </c>
      <c r="BF145" s="154">
        <f>IF(N145="snížená",J145,0)</f>
        <v>0</v>
      </c>
      <c r="BG145" s="154">
        <f>IF(N145="zákl. přenesená",J145,0)</f>
        <v>0</v>
      </c>
      <c r="BH145" s="154">
        <f>IF(N145="sníž. přenesená",J145,0)</f>
        <v>0</v>
      </c>
      <c r="BI145" s="154">
        <f>IF(N145="nulová",J145,0)</f>
        <v>0</v>
      </c>
      <c r="BJ145" s="18" t="s">
        <v>85</v>
      </c>
      <c r="BK145" s="154">
        <f>ROUND(I145*H145,2)</f>
        <v>0</v>
      </c>
      <c r="BL145" s="18" t="s">
        <v>200</v>
      </c>
      <c r="BM145" s="263" t="s">
        <v>1869</v>
      </c>
    </row>
    <row r="146" s="2" customFormat="1" ht="24.15" customHeight="1">
      <c r="A146" s="41"/>
      <c r="B146" s="42"/>
      <c r="C146" s="252" t="s">
        <v>247</v>
      </c>
      <c r="D146" s="252" t="s">
        <v>195</v>
      </c>
      <c r="E146" s="253" t="s">
        <v>1870</v>
      </c>
      <c r="F146" s="254" t="s">
        <v>1871</v>
      </c>
      <c r="G146" s="255" t="s">
        <v>465</v>
      </c>
      <c r="H146" s="256">
        <v>3</v>
      </c>
      <c r="I146" s="257"/>
      <c r="J146" s="258">
        <f>ROUND(I146*H146,2)</f>
        <v>0</v>
      </c>
      <c r="K146" s="254" t="s">
        <v>199</v>
      </c>
      <c r="L146" s="44"/>
      <c r="M146" s="259" t="s">
        <v>1</v>
      </c>
      <c r="N146" s="260" t="s">
        <v>43</v>
      </c>
      <c r="O146" s="94"/>
      <c r="P146" s="261">
        <f>O146*H146</f>
        <v>0</v>
      </c>
      <c r="Q146" s="261">
        <v>0</v>
      </c>
      <c r="R146" s="261">
        <f>Q146*H146</f>
        <v>0</v>
      </c>
      <c r="S146" s="261">
        <v>0</v>
      </c>
      <c r="T146" s="262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63" t="s">
        <v>200</v>
      </c>
      <c r="AT146" s="263" t="s">
        <v>195</v>
      </c>
      <c r="AU146" s="263" t="s">
        <v>87</v>
      </c>
      <c r="AY146" s="18" t="s">
        <v>193</v>
      </c>
      <c r="BE146" s="154">
        <f>IF(N146="základní",J146,0)</f>
        <v>0</v>
      </c>
      <c r="BF146" s="154">
        <f>IF(N146="snížená",J146,0)</f>
        <v>0</v>
      </c>
      <c r="BG146" s="154">
        <f>IF(N146="zákl. přenesená",J146,0)</f>
        <v>0</v>
      </c>
      <c r="BH146" s="154">
        <f>IF(N146="sníž. přenesená",J146,0)</f>
        <v>0</v>
      </c>
      <c r="BI146" s="154">
        <f>IF(N146="nulová",J146,0)</f>
        <v>0</v>
      </c>
      <c r="BJ146" s="18" t="s">
        <v>85</v>
      </c>
      <c r="BK146" s="154">
        <f>ROUND(I146*H146,2)</f>
        <v>0</v>
      </c>
      <c r="BL146" s="18" t="s">
        <v>200</v>
      </c>
      <c r="BM146" s="263" t="s">
        <v>1872</v>
      </c>
    </row>
    <row r="147" s="2" customFormat="1" ht="24.15" customHeight="1">
      <c r="A147" s="41"/>
      <c r="B147" s="42"/>
      <c r="C147" s="252" t="s">
        <v>253</v>
      </c>
      <c r="D147" s="252" t="s">
        <v>195</v>
      </c>
      <c r="E147" s="253" t="s">
        <v>1873</v>
      </c>
      <c r="F147" s="254" t="s">
        <v>1874</v>
      </c>
      <c r="G147" s="255" t="s">
        <v>465</v>
      </c>
      <c r="H147" s="256">
        <v>1</v>
      </c>
      <c r="I147" s="257"/>
      <c r="J147" s="258">
        <f>ROUND(I147*H147,2)</f>
        <v>0</v>
      </c>
      <c r="K147" s="254" t="s">
        <v>199</v>
      </c>
      <c r="L147" s="44"/>
      <c r="M147" s="259" t="s">
        <v>1</v>
      </c>
      <c r="N147" s="260" t="s">
        <v>43</v>
      </c>
      <c r="O147" s="94"/>
      <c r="P147" s="261">
        <f>O147*H147</f>
        <v>0</v>
      </c>
      <c r="Q147" s="261">
        <v>0</v>
      </c>
      <c r="R147" s="261">
        <f>Q147*H147</f>
        <v>0</v>
      </c>
      <c r="S147" s="261">
        <v>0</v>
      </c>
      <c r="T147" s="262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3" t="s">
        <v>200</v>
      </c>
      <c r="AT147" s="263" t="s">
        <v>195</v>
      </c>
      <c r="AU147" s="263" t="s">
        <v>87</v>
      </c>
      <c r="AY147" s="18" t="s">
        <v>193</v>
      </c>
      <c r="BE147" s="154">
        <f>IF(N147="základní",J147,0)</f>
        <v>0</v>
      </c>
      <c r="BF147" s="154">
        <f>IF(N147="snížená",J147,0)</f>
        <v>0</v>
      </c>
      <c r="BG147" s="154">
        <f>IF(N147="zákl. přenesená",J147,0)</f>
        <v>0</v>
      </c>
      <c r="BH147" s="154">
        <f>IF(N147="sníž. přenesená",J147,0)</f>
        <v>0</v>
      </c>
      <c r="BI147" s="154">
        <f>IF(N147="nulová",J147,0)</f>
        <v>0</v>
      </c>
      <c r="BJ147" s="18" t="s">
        <v>85</v>
      </c>
      <c r="BK147" s="154">
        <f>ROUND(I147*H147,2)</f>
        <v>0</v>
      </c>
      <c r="BL147" s="18" t="s">
        <v>200</v>
      </c>
      <c r="BM147" s="263" t="s">
        <v>1875</v>
      </c>
    </row>
    <row r="148" s="2" customFormat="1" ht="24.15" customHeight="1">
      <c r="A148" s="41"/>
      <c r="B148" s="42"/>
      <c r="C148" s="252" t="s">
        <v>257</v>
      </c>
      <c r="D148" s="252" t="s">
        <v>195</v>
      </c>
      <c r="E148" s="253" t="s">
        <v>1876</v>
      </c>
      <c r="F148" s="254" t="s">
        <v>1877</v>
      </c>
      <c r="G148" s="255" t="s">
        <v>465</v>
      </c>
      <c r="H148" s="256">
        <v>3</v>
      </c>
      <c r="I148" s="257"/>
      <c r="J148" s="258">
        <f>ROUND(I148*H148,2)</f>
        <v>0</v>
      </c>
      <c r="K148" s="254" t="s">
        <v>199</v>
      </c>
      <c r="L148" s="44"/>
      <c r="M148" s="259" t="s">
        <v>1</v>
      </c>
      <c r="N148" s="260" t="s">
        <v>43</v>
      </c>
      <c r="O148" s="94"/>
      <c r="P148" s="261">
        <f>O148*H148</f>
        <v>0</v>
      </c>
      <c r="Q148" s="261">
        <v>0</v>
      </c>
      <c r="R148" s="261">
        <f>Q148*H148</f>
        <v>0</v>
      </c>
      <c r="S148" s="261">
        <v>0</v>
      </c>
      <c r="T148" s="262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3" t="s">
        <v>200</v>
      </c>
      <c r="AT148" s="263" t="s">
        <v>195</v>
      </c>
      <c r="AU148" s="263" t="s">
        <v>87</v>
      </c>
      <c r="AY148" s="18" t="s">
        <v>193</v>
      </c>
      <c r="BE148" s="154">
        <f>IF(N148="základní",J148,0)</f>
        <v>0</v>
      </c>
      <c r="BF148" s="154">
        <f>IF(N148="snížená",J148,0)</f>
        <v>0</v>
      </c>
      <c r="BG148" s="154">
        <f>IF(N148="zákl. přenesená",J148,0)</f>
        <v>0</v>
      </c>
      <c r="BH148" s="154">
        <f>IF(N148="sníž. přenesená",J148,0)</f>
        <v>0</v>
      </c>
      <c r="BI148" s="154">
        <f>IF(N148="nulová",J148,0)</f>
        <v>0</v>
      </c>
      <c r="BJ148" s="18" t="s">
        <v>85</v>
      </c>
      <c r="BK148" s="154">
        <f>ROUND(I148*H148,2)</f>
        <v>0</v>
      </c>
      <c r="BL148" s="18" t="s">
        <v>200</v>
      </c>
      <c r="BM148" s="263" t="s">
        <v>1878</v>
      </c>
    </row>
    <row r="149" s="2" customFormat="1" ht="24.15" customHeight="1">
      <c r="A149" s="41"/>
      <c r="B149" s="42"/>
      <c r="C149" s="252" t="s">
        <v>262</v>
      </c>
      <c r="D149" s="252" t="s">
        <v>195</v>
      </c>
      <c r="E149" s="253" t="s">
        <v>1879</v>
      </c>
      <c r="F149" s="254" t="s">
        <v>1880</v>
      </c>
      <c r="G149" s="255" t="s">
        <v>465</v>
      </c>
      <c r="H149" s="256">
        <v>1</v>
      </c>
      <c r="I149" s="257"/>
      <c r="J149" s="258">
        <f>ROUND(I149*H149,2)</f>
        <v>0</v>
      </c>
      <c r="K149" s="254" t="s">
        <v>199</v>
      </c>
      <c r="L149" s="44"/>
      <c r="M149" s="259" t="s">
        <v>1</v>
      </c>
      <c r="N149" s="260" t="s">
        <v>43</v>
      </c>
      <c r="O149" s="94"/>
      <c r="P149" s="261">
        <f>O149*H149</f>
        <v>0</v>
      </c>
      <c r="Q149" s="261">
        <v>0</v>
      </c>
      <c r="R149" s="261">
        <f>Q149*H149</f>
        <v>0</v>
      </c>
      <c r="S149" s="261">
        <v>0</v>
      </c>
      <c r="T149" s="262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3" t="s">
        <v>200</v>
      </c>
      <c r="AT149" s="263" t="s">
        <v>195</v>
      </c>
      <c r="AU149" s="263" t="s">
        <v>87</v>
      </c>
      <c r="AY149" s="18" t="s">
        <v>193</v>
      </c>
      <c r="BE149" s="154">
        <f>IF(N149="základní",J149,0)</f>
        <v>0</v>
      </c>
      <c r="BF149" s="154">
        <f>IF(N149="snížená",J149,0)</f>
        <v>0</v>
      </c>
      <c r="BG149" s="154">
        <f>IF(N149="zákl. přenesená",J149,0)</f>
        <v>0</v>
      </c>
      <c r="BH149" s="154">
        <f>IF(N149="sníž. přenesená",J149,0)</f>
        <v>0</v>
      </c>
      <c r="BI149" s="154">
        <f>IF(N149="nulová",J149,0)</f>
        <v>0</v>
      </c>
      <c r="BJ149" s="18" t="s">
        <v>85</v>
      </c>
      <c r="BK149" s="154">
        <f>ROUND(I149*H149,2)</f>
        <v>0</v>
      </c>
      <c r="BL149" s="18" t="s">
        <v>200</v>
      </c>
      <c r="BM149" s="263" t="s">
        <v>1881</v>
      </c>
    </row>
    <row r="150" s="2" customFormat="1" ht="37.8" customHeight="1">
      <c r="A150" s="41"/>
      <c r="B150" s="42"/>
      <c r="C150" s="252" t="s">
        <v>270</v>
      </c>
      <c r="D150" s="252" t="s">
        <v>195</v>
      </c>
      <c r="E150" s="253" t="s">
        <v>1882</v>
      </c>
      <c r="F150" s="254" t="s">
        <v>1883</v>
      </c>
      <c r="G150" s="255" t="s">
        <v>223</v>
      </c>
      <c r="H150" s="256">
        <v>17.399999999999999</v>
      </c>
      <c r="I150" s="257"/>
      <c r="J150" s="258">
        <f>ROUND(I150*H150,2)</f>
        <v>0</v>
      </c>
      <c r="K150" s="254" t="s">
        <v>199</v>
      </c>
      <c r="L150" s="44"/>
      <c r="M150" s="259" t="s">
        <v>1</v>
      </c>
      <c r="N150" s="260" t="s">
        <v>43</v>
      </c>
      <c r="O150" s="94"/>
      <c r="P150" s="261">
        <f>O150*H150</f>
        <v>0</v>
      </c>
      <c r="Q150" s="261">
        <v>0</v>
      </c>
      <c r="R150" s="261">
        <f>Q150*H150</f>
        <v>0</v>
      </c>
      <c r="S150" s="261">
        <v>0</v>
      </c>
      <c r="T150" s="262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3" t="s">
        <v>200</v>
      </c>
      <c r="AT150" s="263" t="s">
        <v>195</v>
      </c>
      <c r="AU150" s="263" t="s">
        <v>87</v>
      </c>
      <c r="AY150" s="18" t="s">
        <v>193</v>
      </c>
      <c r="BE150" s="154">
        <f>IF(N150="základní",J150,0)</f>
        <v>0</v>
      </c>
      <c r="BF150" s="154">
        <f>IF(N150="snížená",J150,0)</f>
        <v>0</v>
      </c>
      <c r="BG150" s="154">
        <f>IF(N150="zákl. přenesená",J150,0)</f>
        <v>0</v>
      </c>
      <c r="BH150" s="154">
        <f>IF(N150="sníž. přenesená",J150,0)</f>
        <v>0</v>
      </c>
      <c r="BI150" s="154">
        <f>IF(N150="nulová",J150,0)</f>
        <v>0</v>
      </c>
      <c r="BJ150" s="18" t="s">
        <v>85</v>
      </c>
      <c r="BK150" s="154">
        <f>ROUND(I150*H150,2)</f>
        <v>0</v>
      </c>
      <c r="BL150" s="18" t="s">
        <v>200</v>
      </c>
      <c r="BM150" s="263" t="s">
        <v>1884</v>
      </c>
    </row>
    <row r="151" s="14" customFormat="1">
      <c r="A151" s="14"/>
      <c r="B151" s="275"/>
      <c r="C151" s="276"/>
      <c r="D151" s="266" t="s">
        <v>202</v>
      </c>
      <c r="E151" s="277" t="s">
        <v>1</v>
      </c>
      <c r="F151" s="278" t="s">
        <v>1885</v>
      </c>
      <c r="G151" s="276"/>
      <c r="H151" s="279">
        <v>17.399999999999999</v>
      </c>
      <c r="I151" s="280"/>
      <c r="J151" s="276"/>
      <c r="K151" s="276"/>
      <c r="L151" s="281"/>
      <c r="M151" s="282"/>
      <c r="N151" s="283"/>
      <c r="O151" s="283"/>
      <c r="P151" s="283"/>
      <c r="Q151" s="283"/>
      <c r="R151" s="283"/>
      <c r="S151" s="283"/>
      <c r="T151" s="28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5" t="s">
        <v>202</v>
      </c>
      <c r="AU151" s="285" t="s">
        <v>87</v>
      </c>
      <c r="AV151" s="14" t="s">
        <v>87</v>
      </c>
      <c r="AW151" s="14" t="s">
        <v>32</v>
      </c>
      <c r="AX151" s="14" t="s">
        <v>85</v>
      </c>
      <c r="AY151" s="285" t="s">
        <v>193</v>
      </c>
    </row>
    <row r="152" s="2" customFormat="1" ht="37.8" customHeight="1">
      <c r="A152" s="41"/>
      <c r="B152" s="42"/>
      <c r="C152" s="252" t="s">
        <v>275</v>
      </c>
      <c r="D152" s="252" t="s">
        <v>195</v>
      </c>
      <c r="E152" s="253" t="s">
        <v>1886</v>
      </c>
      <c r="F152" s="254" t="s">
        <v>1887</v>
      </c>
      <c r="G152" s="255" t="s">
        <v>223</v>
      </c>
      <c r="H152" s="256">
        <v>87</v>
      </c>
      <c r="I152" s="257"/>
      <c r="J152" s="258">
        <f>ROUND(I152*H152,2)</f>
        <v>0</v>
      </c>
      <c r="K152" s="254" t="s">
        <v>199</v>
      </c>
      <c r="L152" s="44"/>
      <c r="M152" s="259" t="s">
        <v>1</v>
      </c>
      <c r="N152" s="260" t="s">
        <v>43</v>
      </c>
      <c r="O152" s="94"/>
      <c r="P152" s="261">
        <f>O152*H152</f>
        <v>0</v>
      </c>
      <c r="Q152" s="261">
        <v>0</v>
      </c>
      <c r="R152" s="261">
        <f>Q152*H152</f>
        <v>0</v>
      </c>
      <c r="S152" s="261">
        <v>0</v>
      </c>
      <c r="T152" s="262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3" t="s">
        <v>200</v>
      </c>
      <c r="AT152" s="263" t="s">
        <v>195</v>
      </c>
      <c r="AU152" s="263" t="s">
        <v>87</v>
      </c>
      <c r="AY152" s="18" t="s">
        <v>193</v>
      </c>
      <c r="BE152" s="154">
        <f>IF(N152="základní",J152,0)</f>
        <v>0</v>
      </c>
      <c r="BF152" s="154">
        <f>IF(N152="snížená",J152,0)</f>
        <v>0</v>
      </c>
      <c r="BG152" s="154">
        <f>IF(N152="zákl. přenesená",J152,0)</f>
        <v>0</v>
      </c>
      <c r="BH152" s="154">
        <f>IF(N152="sníž. přenesená",J152,0)</f>
        <v>0</v>
      </c>
      <c r="BI152" s="154">
        <f>IF(N152="nulová",J152,0)</f>
        <v>0</v>
      </c>
      <c r="BJ152" s="18" t="s">
        <v>85</v>
      </c>
      <c r="BK152" s="154">
        <f>ROUND(I152*H152,2)</f>
        <v>0</v>
      </c>
      <c r="BL152" s="18" t="s">
        <v>200</v>
      </c>
      <c r="BM152" s="263" t="s">
        <v>1888</v>
      </c>
    </row>
    <row r="153" s="14" customFormat="1">
      <c r="A153" s="14"/>
      <c r="B153" s="275"/>
      <c r="C153" s="276"/>
      <c r="D153" s="266" t="s">
        <v>202</v>
      </c>
      <c r="E153" s="277" t="s">
        <v>1</v>
      </c>
      <c r="F153" s="278" t="s">
        <v>1889</v>
      </c>
      <c r="G153" s="276"/>
      <c r="H153" s="279">
        <v>87</v>
      </c>
      <c r="I153" s="280"/>
      <c r="J153" s="276"/>
      <c r="K153" s="276"/>
      <c r="L153" s="281"/>
      <c r="M153" s="282"/>
      <c r="N153" s="283"/>
      <c r="O153" s="283"/>
      <c r="P153" s="283"/>
      <c r="Q153" s="283"/>
      <c r="R153" s="283"/>
      <c r="S153" s="283"/>
      <c r="T153" s="28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5" t="s">
        <v>202</v>
      </c>
      <c r="AU153" s="285" t="s">
        <v>87</v>
      </c>
      <c r="AV153" s="14" t="s">
        <v>87</v>
      </c>
      <c r="AW153" s="14" t="s">
        <v>32</v>
      </c>
      <c r="AX153" s="14" t="s">
        <v>85</v>
      </c>
      <c r="AY153" s="285" t="s">
        <v>193</v>
      </c>
    </row>
    <row r="154" s="2" customFormat="1" ht="33" customHeight="1">
      <c r="A154" s="41"/>
      <c r="B154" s="42"/>
      <c r="C154" s="252" t="s">
        <v>8</v>
      </c>
      <c r="D154" s="252" t="s">
        <v>195</v>
      </c>
      <c r="E154" s="253" t="s">
        <v>1890</v>
      </c>
      <c r="F154" s="254" t="s">
        <v>1891</v>
      </c>
      <c r="G154" s="255" t="s">
        <v>465</v>
      </c>
      <c r="H154" s="256">
        <v>42</v>
      </c>
      <c r="I154" s="257"/>
      <c r="J154" s="258">
        <f>ROUND(I154*H154,2)</f>
        <v>0</v>
      </c>
      <c r="K154" s="254" t="s">
        <v>199</v>
      </c>
      <c r="L154" s="44"/>
      <c r="M154" s="259" t="s">
        <v>1</v>
      </c>
      <c r="N154" s="260" t="s">
        <v>43</v>
      </c>
      <c r="O154" s="94"/>
      <c r="P154" s="261">
        <f>O154*H154</f>
        <v>0</v>
      </c>
      <c r="Q154" s="261">
        <v>0</v>
      </c>
      <c r="R154" s="261">
        <f>Q154*H154</f>
        <v>0</v>
      </c>
      <c r="S154" s="261">
        <v>0</v>
      </c>
      <c r="T154" s="262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3" t="s">
        <v>200</v>
      </c>
      <c r="AT154" s="263" t="s">
        <v>195</v>
      </c>
      <c r="AU154" s="263" t="s">
        <v>87</v>
      </c>
      <c r="AY154" s="18" t="s">
        <v>193</v>
      </c>
      <c r="BE154" s="154">
        <f>IF(N154="základní",J154,0)</f>
        <v>0</v>
      </c>
      <c r="BF154" s="154">
        <f>IF(N154="snížená",J154,0)</f>
        <v>0</v>
      </c>
      <c r="BG154" s="154">
        <f>IF(N154="zákl. přenesená",J154,0)</f>
        <v>0</v>
      </c>
      <c r="BH154" s="154">
        <f>IF(N154="sníž. přenesená",J154,0)</f>
        <v>0</v>
      </c>
      <c r="BI154" s="154">
        <f>IF(N154="nulová",J154,0)</f>
        <v>0</v>
      </c>
      <c r="BJ154" s="18" t="s">
        <v>85</v>
      </c>
      <c r="BK154" s="154">
        <f>ROUND(I154*H154,2)</f>
        <v>0</v>
      </c>
      <c r="BL154" s="18" t="s">
        <v>200</v>
      </c>
      <c r="BM154" s="263" t="s">
        <v>1892</v>
      </c>
    </row>
    <row r="155" s="14" customFormat="1">
      <c r="A155" s="14"/>
      <c r="B155" s="275"/>
      <c r="C155" s="276"/>
      <c r="D155" s="266" t="s">
        <v>202</v>
      </c>
      <c r="E155" s="277" t="s">
        <v>1</v>
      </c>
      <c r="F155" s="278" t="s">
        <v>209</v>
      </c>
      <c r="G155" s="276"/>
      <c r="H155" s="279">
        <v>3</v>
      </c>
      <c r="I155" s="280"/>
      <c r="J155" s="276"/>
      <c r="K155" s="276"/>
      <c r="L155" s="281"/>
      <c r="M155" s="282"/>
      <c r="N155" s="283"/>
      <c r="O155" s="283"/>
      <c r="P155" s="283"/>
      <c r="Q155" s="283"/>
      <c r="R155" s="283"/>
      <c r="S155" s="283"/>
      <c r="T155" s="28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5" t="s">
        <v>202</v>
      </c>
      <c r="AU155" s="285" t="s">
        <v>87</v>
      </c>
      <c r="AV155" s="14" t="s">
        <v>87</v>
      </c>
      <c r="AW155" s="14" t="s">
        <v>32</v>
      </c>
      <c r="AX155" s="14" t="s">
        <v>85</v>
      </c>
      <c r="AY155" s="285" t="s">
        <v>193</v>
      </c>
    </row>
    <row r="156" s="14" customFormat="1">
      <c r="A156" s="14"/>
      <c r="B156" s="275"/>
      <c r="C156" s="276"/>
      <c r="D156" s="266" t="s">
        <v>202</v>
      </c>
      <c r="E156" s="276"/>
      <c r="F156" s="278" t="s">
        <v>1893</v>
      </c>
      <c r="G156" s="276"/>
      <c r="H156" s="279">
        <v>42</v>
      </c>
      <c r="I156" s="280"/>
      <c r="J156" s="276"/>
      <c r="K156" s="276"/>
      <c r="L156" s="281"/>
      <c r="M156" s="282"/>
      <c r="N156" s="283"/>
      <c r="O156" s="283"/>
      <c r="P156" s="283"/>
      <c r="Q156" s="283"/>
      <c r="R156" s="283"/>
      <c r="S156" s="283"/>
      <c r="T156" s="28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5" t="s">
        <v>202</v>
      </c>
      <c r="AU156" s="285" t="s">
        <v>87</v>
      </c>
      <c r="AV156" s="14" t="s">
        <v>87</v>
      </c>
      <c r="AW156" s="14" t="s">
        <v>4</v>
      </c>
      <c r="AX156" s="14" t="s">
        <v>85</v>
      </c>
      <c r="AY156" s="285" t="s">
        <v>193</v>
      </c>
    </row>
    <row r="157" s="2" customFormat="1" ht="33" customHeight="1">
      <c r="A157" s="41"/>
      <c r="B157" s="42"/>
      <c r="C157" s="252" t="s">
        <v>284</v>
      </c>
      <c r="D157" s="252" t="s">
        <v>195</v>
      </c>
      <c r="E157" s="253" t="s">
        <v>1894</v>
      </c>
      <c r="F157" s="254" t="s">
        <v>1895</v>
      </c>
      <c r="G157" s="255" t="s">
        <v>465</v>
      </c>
      <c r="H157" s="256">
        <v>14</v>
      </c>
      <c r="I157" s="257"/>
      <c r="J157" s="258">
        <f>ROUND(I157*H157,2)</f>
        <v>0</v>
      </c>
      <c r="K157" s="254" t="s">
        <v>199</v>
      </c>
      <c r="L157" s="44"/>
      <c r="M157" s="259" t="s">
        <v>1</v>
      </c>
      <c r="N157" s="260" t="s">
        <v>43</v>
      </c>
      <c r="O157" s="94"/>
      <c r="P157" s="261">
        <f>O157*H157</f>
        <v>0</v>
      </c>
      <c r="Q157" s="261">
        <v>0</v>
      </c>
      <c r="R157" s="261">
        <f>Q157*H157</f>
        <v>0</v>
      </c>
      <c r="S157" s="261">
        <v>0</v>
      </c>
      <c r="T157" s="262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3" t="s">
        <v>200</v>
      </c>
      <c r="AT157" s="263" t="s">
        <v>195</v>
      </c>
      <c r="AU157" s="263" t="s">
        <v>87</v>
      </c>
      <c r="AY157" s="18" t="s">
        <v>193</v>
      </c>
      <c r="BE157" s="154">
        <f>IF(N157="základní",J157,0)</f>
        <v>0</v>
      </c>
      <c r="BF157" s="154">
        <f>IF(N157="snížená",J157,0)</f>
        <v>0</v>
      </c>
      <c r="BG157" s="154">
        <f>IF(N157="zákl. přenesená",J157,0)</f>
        <v>0</v>
      </c>
      <c r="BH157" s="154">
        <f>IF(N157="sníž. přenesená",J157,0)</f>
        <v>0</v>
      </c>
      <c r="BI157" s="154">
        <f>IF(N157="nulová",J157,0)</f>
        <v>0</v>
      </c>
      <c r="BJ157" s="18" t="s">
        <v>85</v>
      </c>
      <c r="BK157" s="154">
        <f>ROUND(I157*H157,2)</f>
        <v>0</v>
      </c>
      <c r="BL157" s="18" t="s">
        <v>200</v>
      </c>
      <c r="BM157" s="263" t="s">
        <v>1896</v>
      </c>
    </row>
    <row r="158" s="14" customFormat="1">
      <c r="A158" s="14"/>
      <c r="B158" s="275"/>
      <c r="C158" s="276"/>
      <c r="D158" s="266" t="s">
        <v>202</v>
      </c>
      <c r="E158" s="277" t="s">
        <v>1</v>
      </c>
      <c r="F158" s="278" t="s">
        <v>85</v>
      </c>
      <c r="G158" s="276"/>
      <c r="H158" s="279">
        <v>1</v>
      </c>
      <c r="I158" s="280"/>
      <c r="J158" s="276"/>
      <c r="K158" s="276"/>
      <c r="L158" s="281"/>
      <c r="M158" s="282"/>
      <c r="N158" s="283"/>
      <c r="O158" s="283"/>
      <c r="P158" s="283"/>
      <c r="Q158" s="283"/>
      <c r="R158" s="283"/>
      <c r="S158" s="283"/>
      <c r="T158" s="28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5" t="s">
        <v>202</v>
      </c>
      <c r="AU158" s="285" t="s">
        <v>87</v>
      </c>
      <c r="AV158" s="14" t="s">
        <v>87</v>
      </c>
      <c r="AW158" s="14" t="s">
        <v>32</v>
      </c>
      <c r="AX158" s="14" t="s">
        <v>85</v>
      </c>
      <c r="AY158" s="285" t="s">
        <v>193</v>
      </c>
    </row>
    <row r="159" s="14" customFormat="1">
      <c r="A159" s="14"/>
      <c r="B159" s="275"/>
      <c r="C159" s="276"/>
      <c r="D159" s="266" t="s">
        <v>202</v>
      </c>
      <c r="E159" s="276"/>
      <c r="F159" s="278" t="s">
        <v>1897</v>
      </c>
      <c r="G159" s="276"/>
      <c r="H159" s="279">
        <v>14</v>
      </c>
      <c r="I159" s="280"/>
      <c r="J159" s="276"/>
      <c r="K159" s="276"/>
      <c r="L159" s="281"/>
      <c r="M159" s="282"/>
      <c r="N159" s="283"/>
      <c r="O159" s="283"/>
      <c r="P159" s="283"/>
      <c r="Q159" s="283"/>
      <c r="R159" s="283"/>
      <c r="S159" s="283"/>
      <c r="T159" s="28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5" t="s">
        <v>202</v>
      </c>
      <c r="AU159" s="285" t="s">
        <v>87</v>
      </c>
      <c r="AV159" s="14" t="s">
        <v>87</v>
      </c>
      <c r="AW159" s="14" t="s">
        <v>4</v>
      </c>
      <c r="AX159" s="14" t="s">
        <v>85</v>
      </c>
      <c r="AY159" s="285" t="s">
        <v>193</v>
      </c>
    </row>
    <row r="160" s="2" customFormat="1" ht="33" customHeight="1">
      <c r="A160" s="41"/>
      <c r="B160" s="42"/>
      <c r="C160" s="252" t="s">
        <v>288</v>
      </c>
      <c r="D160" s="252" t="s">
        <v>195</v>
      </c>
      <c r="E160" s="253" t="s">
        <v>1898</v>
      </c>
      <c r="F160" s="254" t="s">
        <v>1899</v>
      </c>
      <c r="G160" s="255" t="s">
        <v>465</v>
      </c>
      <c r="H160" s="256">
        <v>42</v>
      </c>
      <c r="I160" s="257"/>
      <c r="J160" s="258">
        <f>ROUND(I160*H160,2)</f>
        <v>0</v>
      </c>
      <c r="K160" s="254" t="s">
        <v>199</v>
      </c>
      <c r="L160" s="44"/>
      <c r="M160" s="259" t="s">
        <v>1</v>
      </c>
      <c r="N160" s="260" t="s">
        <v>43</v>
      </c>
      <c r="O160" s="94"/>
      <c r="P160" s="261">
        <f>O160*H160</f>
        <v>0</v>
      </c>
      <c r="Q160" s="261">
        <v>0</v>
      </c>
      <c r="R160" s="261">
        <f>Q160*H160</f>
        <v>0</v>
      </c>
      <c r="S160" s="261">
        <v>0</v>
      </c>
      <c r="T160" s="262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3" t="s">
        <v>200</v>
      </c>
      <c r="AT160" s="263" t="s">
        <v>195</v>
      </c>
      <c r="AU160" s="263" t="s">
        <v>87</v>
      </c>
      <c r="AY160" s="18" t="s">
        <v>193</v>
      </c>
      <c r="BE160" s="154">
        <f>IF(N160="základní",J160,0)</f>
        <v>0</v>
      </c>
      <c r="BF160" s="154">
        <f>IF(N160="snížená",J160,0)</f>
        <v>0</v>
      </c>
      <c r="BG160" s="154">
        <f>IF(N160="zákl. přenesená",J160,0)</f>
        <v>0</v>
      </c>
      <c r="BH160" s="154">
        <f>IF(N160="sníž. přenesená",J160,0)</f>
        <v>0</v>
      </c>
      <c r="BI160" s="154">
        <f>IF(N160="nulová",J160,0)</f>
        <v>0</v>
      </c>
      <c r="BJ160" s="18" t="s">
        <v>85</v>
      </c>
      <c r="BK160" s="154">
        <f>ROUND(I160*H160,2)</f>
        <v>0</v>
      </c>
      <c r="BL160" s="18" t="s">
        <v>200</v>
      </c>
      <c r="BM160" s="263" t="s">
        <v>1900</v>
      </c>
    </row>
    <row r="161" s="2" customFormat="1" ht="33" customHeight="1">
      <c r="A161" s="41"/>
      <c r="B161" s="42"/>
      <c r="C161" s="252" t="s">
        <v>293</v>
      </c>
      <c r="D161" s="252" t="s">
        <v>195</v>
      </c>
      <c r="E161" s="253" t="s">
        <v>1901</v>
      </c>
      <c r="F161" s="254" t="s">
        <v>1902</v>
      </c>
      <c r="G161" s="255" t="s">
        <v>465</v>
      </c>
      <c r="H161" s="256">
        <v>14</v>
      </c>
      <c r="I161" s="257"/>
      <c r="J161" s="258">
        <f>ROUND(I161*H161,2)</f>
        <v>0</v>
      </c>
      <c r="K161" s="254" t="s">
        <v>199</v>
      </c>
      <c r="L161" s="44"/>
      <c r="M161" s="259" t="s">
        <v>1</v>
      </c>
      <c r="N161" s="260" t="s">
        <v>43</v>
      </c>
      <c r="O161" s="94"/>
      <c r="P161" s="261">
        <f>O161*H161</f>
        <v>0</v>
      </c>
      <c r="Q161" s="261">
        <v>0</v>
      </c>
      <c r="R161" s="261">
        <f>Q161*H161</f>
        <v>0</v>
      </c>
      <c r="S161" s="261">
        <v>0</v>
      </c>
      <c r="T161" s="262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3" t="s">
        <v>200</v>
      </c>
      <c r="AT161" s="263" t="s">
        <v>195</v>
      </c>
      <c r="AU161" s="263" t="s">
        <v>87</v>
      </c>
      <c r="AY161" s="18" t="s">
        <v>193</v>
      </c>
      <c r="BE161" s="154">
        <f>IF(N161="základní",J161,0)</f>
        <v>0</v>
      </c>
      <c r="BF161" s="154">
        <f>IF(N161="snížená",J161,0)</f>
        <v>0</v>
      </c>
      <c r="BG161" s="154">
        <f>IF(N161="zákl. přenesená",J161,0)</f>
        <v>0</v>
      </c>
      <c r="BH161" s="154">
        <f>IF(N161="sníž. přenesená",J161,0)</f>
        <v>0</v>
      </c>
      <c r="BI161" s="154">
        <f>IF(N161="nulová",J161,0)</f>
        <v>0</v>
      </c>
      <c r="BJ161" s="18" t="s">
        <v>85</v>
      </c>
      <c r="BK161" s="154">
        <f>ROUND(I161*H161,2)</f>
        <v>0</v>
      </c>
      <c r="BL161" s="18" t="s">
        <v>200</v>
      </c>
      <c r="BM161" s="263" t="s">
        <v>1903</v>
      </c>
    </row>
    <row r="162" s="2" customFormat="1" ht="24.15" customHeight="1">
      <c r="A162" s="41"/>
      <c r="B162" s="42"/>
      <c r="C162" s="252" t="s">
        <v>301</v>
      </c>
      <c r="D162" s="252" t="s">
        <v>195</v>
      </c>
      <c r="E162" s="253" t="s">
        <v>1904</v>
      </c>
      <c r="F162" s="254" t="s">
        <v>1905</v>
      </c>
      <c r="G162" s="255" t="s">
        <v>465</v>
      </c>
      <c r="H162" s="256">
        <v>42</v>
      </c>
      <c r="I162" s="257"/>
      <c r="J162" s="258">
        <f>ROUND(I162*H162,2)</f>
        <v>0</v>
      </c>
      <c r="K162" s="254" t="s">
        <v>199</v>
      </c>
      <c r="L162" s="44"/>
      <c r="M162" s="259" t="s">
        <v>1</v>
      </c>
      <c r="N162" s="260" t="s">
        <v>43</v>
      </c>
      <c r="O162" s="94"/>
      <c r="P162" s="261">
        <f>O162*H162</f>
        <v>0</v>
      </c>
      <c r="Q162" s="261">
        <v>0</v>
      </c>
      <c r="R162" s="261">
        <f>Q162*H162</f>
        <v>0</v>
      </c>
      <c r="S162" s="261">
        <v>0</v>
      </c>
      <c r="T162" s="262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3" t="s">
        <v>200</v>
      </c>
      <c r="AT162" s="263" t="s">
        <v>195</v>
      </c>
      <c r="AU162" s="263" t="s">
        <v>87</v>
      </c>
      <c r="AY162" s="18" t="s">
        <v>193</v>
      </c>
      <c r="BE162" s="154">
        <f>IF(N162="základní",J162,0)</f>
        <v>0</v>
      </c>
      <c r="BF162" s="154">
        <f>IF(N162="snížená",J162,0)</f>
        <v>0</v>
      </c>
      <c r="BG162" s="154">
        <f>IF(N162="zákl. přenesená",J162,0)</f>
        <v>0</v>
      </c>
      <c r="BH162" s="154">
        <f>IF(N162="sníž. přenesená",J162,0)</f>
        <v>0</v>
      </c>
      <c r="BI162" s="154">
        <f>IF(N162="nulová",J162,0)</f>
        <v>0</v>
      </c>
      <c r="BJ162" s="18" t="s">
        <v>85</v>
      </c>
      <c r="BK162" s="154">
        <f>ROUND(I162*H162,2)</f>
        <v>0</v>
      </c>
      <c r="BL162" s="18" t="s">
        <v>200</v>
      </c>
      <c r="BM162" s="263" t="s">
        <v>1906</v>
      </c>
    </row>
    <row r="163" s="2" customFormat="1" ht="24.15" customHeight="1">
      <c r="A163" s="41"/>
      <c r="B163" s="42"/>
      <c r="C163" s="252" t="s">
        <v>310</v>
      </c>
      <c r="D163" s="252" t="s">
        <v>195</v>
      </c>
      <c r="E163" s="253" t="s">
        <v>1907</v>
      </c>
      <c r="F163" s="254" t="s">
        <v>1908</v>
      </c>
      <c r="G163" s="255" t="s">
        <v>465</v>
      </c>
      <c r="H163" s="256">
        <v>14</v>
      </c>
      <c r="I163" s="257"/>
      <c r="J163" s="258">
        <f>ROUND(I163*H163,2)</f>
        <v>0</v>
      </c>
      <c r="K163" s="254" t="s">
        <v>199</v>
      </c>
      <c r="L163" s="44"/>
      <c r="M163" s="259" t="s">
        <v>1</v>
      </c>
      <c r="N163" s="260" t="s">
        <v>43</v>
      </c>
      <c r="O163" s="94"/>
      <c r="P163" s="261">
        <f>O163*H163</f>
        <v>0</v>
      </c>
      <c r="Q163" s="261">
        <v>0</v>
      </c>
      <c r="R163" s="261">
        <f>Q163*H163</f>
        <v>0</v>
      </c>
      <c r="S163" s="261">
        <v>0</v>
      </c>
      <c r="T163" s="262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3" t="s">
        <v>200</v>
      </c>
      <c r="AT163" s="263" t="s">
        <v>195</v>
      </c>
      <c r="AU163" s="263" t="s">
        <v>87</v>
      </c>
      <c r="AY163" s="18" t="s">
        <v>193</v>
      </c>
      <c r="BE163" s="154">
        <f>IF(N163="základní",J163,0)</f>
        <v>0</v>
      </c>
      <c r="BF163" s="154">
        <f>IF(N163="snížená",J163,0)</f>
        <v>0</v>
      </c>
      <c r="BG163" s="154">
        <f>IF(N163="zákl. přenesená",J163,0)</f>
        <v>0</v>
      </c>
      <c r="BH163" s="154">
        <f>IF(N163="sníž. přenesená",J163,0)</f>
        <v>0</v>
      </c>
      <c r="BI163" s="154">
        <f>IF(N163="nulová",J163,0)</f>
        <v>0</v>
      </c>
      <c r="BJ163" s="18" t="s">
        <v>85</v>
      </c>
      <c r="BK163" s="154">
        <f>ROUND(I163*H163,2)</f>
        <v>0</v>
      </c>
      <c r="BL163" s="18" t="s">
        <v>200</v>
      </c>
      <c r="BM163" s="263" t="s">
        <v>1909</v>
      </c>
    </row>
    <row r="164" s="2" customFormat="1" ht="24.15" customHeight="1">
      <c r="A164" s="41"/>
      <c r="B164" s="42"/>
      <c r="C164" s="252" t="s">
        <v>7</v>
      </c>
      <c r="D164" s="252" t="s">
        <v>195</v>
      </c>
      <c r="E164" s="253" t="s">
        <v>1910</v>
      </c>
      <c r="F164" s="254" t="s">
        <v>1911</v>
      </c>
      <c r="G164" s="255" t="s">
        <v>198</v>
      </c>
      <c r="H164" s="256">
        <v>14.946</v>
      </c>
      <c r="I164" s="257"/>
      <c r="J164" s="258">
        <f>ROUND(I164*H164,2)</f>
        <v>0</v>
      </c>
      <c r="K164" s="254" t="s">
        <v>199</v>
      </c>
      <c r="L164" s="44"/>
      <c r="M164" s="259" t="s">
        <v>1</v>
      </c>
      <c r="N164" s="260" t="s">
        <v>43</v>
      </c>
      <c r="O164" s="94"/>
      <c r="P164" s="261">
        <f>O164*H164</f>
        <v>0</v>
      </c>
      <c r="Q164" s="261">
        <v>0</v>
      </c>
      <c r="R164" s="261">
        <f>Q164*H164</f>
        <v>0</v>
      </c>
      <c r="S164" s="261">
        <v>0</v>
      </c>
      <c r="T164" s="262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3" t="s">
        <v>200</v>
      </c>
      <c r="AT164" s="263" t="s">
        <v>195</v>
      </c>
      <c r="AU164" s="263" t="s">
        <v>87</v>
      </c>
      <c r="AY164" s="18" t="s">
        <v>193</v>
      </c>
      <c r="BE164" s="154">
        <f>IF(N164="základní",J164,0)</f>
        <v>0</v>
      </c>
      <c r="BF164" s="154">
        <f>IF(N164="snížená",J164,0)</f>
        <v>0</v>
      </c>
      <c r="BG164" s="154">
        <f>IF(N164="zákl. přenesená",J164,0)</f>
        <v>0</v>
      </c>
      <c r="BH164" s="154">
        <f>IF(N164="sníž. přenesená",J164,0)</f>
        <v>0</v>
      </c>
      <c r="BI164" s="154">
        <f>IF(N164="nulová",J164,0)</f>
        <v>0</v>
      </c>
      <c r="BJ164" s="18" t="s">
        <v>85</v>
      </c>
      <c r="BK164" s="154">
        <f>ROUND(I164*H164,2)</f>
        <v>0</v>
      </c>
      <c r="BL164" s="18" t="s">
        <v>200</v>
      </c>
      <c r="BM164" s="263" t="s">
        <v>1912</v>
      </c>
    </row>
    <row r="165" s="13" customFormat="1">
      <c r="A165" s="13"/>
      <c r="B165" s="264"/>
      <c r="C165" s="265"/>
      <c r="D165" s="266" t="s">
        <v>202</v>
      </c>
      <c r="E165" s="267" t="s">
        <v>1</v>
      </c>
      <c r="F165" s="268" t="s">
        <v>363</v>
      </c>
      <c r="G165" s="265"/>
      <c r="H165" s="267" t="s">
        <v>1</v>
      </c>
      <c r="I165" s="269"/>
      <c r="J165" s="265"/>
      <c r="K165" s="265"/>
      <c r="L165" s="270"/>
      <c r="M165" s="271"/>
      <c r="N165" s="272"/>
      <c r="O165" s="272"/>
      <c r="P165" s="272"/>
      <c r="Q165" s="272"/>
      <c r="R165" s="272"/>
      <c r="S165" s="272"/>
      <c r="T165" s="27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74" t="s">
        <v>202</v>
      </c>
      <c r="AU165" s="274" t="s">
        <v>87</v>
      </c>
      <c r="AV165" s="13" t="s">
        <v>85</v>
      </c>
      <c r="AW165" s="13" t="s">
        <v>32</v>
      </c>
      <c r="AX165" s="13" t="s">
        <v>78</v>
      </c>
      <c r="AY165" s="274" t="s">
        <v>193</v>
      </c>
    </row>
    <row r="166" s="14" customFormat="1">
      <c r="A166" s="14"/>
      <c r="B166" s="275"/>
      <c r="C166" s="276"/>
      <c r="D166" s="266" t="s">
        <v>202</v>
      </c>
      <c r="E166" s="277" t="s">
        <v>1</v>
      </c>
      <c r="F166" s="278" t="s">
        <v>1913</v>
      </c>
      <c r="G166" s="276"/>
      <c r="H166" s="279">
        <v>4.6059999999999999</v>
      </c>
      <c r="I166" s="280"/>
      <c r="J166" s="276"/>
      <c r="K166" s="276"/>
      <c r="L166" s="281"/>
      <c r="M166" s="282"/>
      <c r="N166" s="283"/>
      <c r="O166" s="283"/>
      <c r="P166" s="283"/>
      <c r="Q166" s="283"/>
      <c r="R166" s="283"/>
      <c r="S166" s="283"/>
      <c r="T166" s="28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5" t="s">
        <v>202</v>
      </c>
      <c r="AU166" s="285" t="s">
        <v>87</v>
      </c>
      <c r="AV166" s="14" t="s">
        <v>87</v>
      </c>
      <c r="AW166" s="14" t="s">
        <v>32</v>
      </c>
      <c r="AX166" s="14" t="s">
        <v>78</v>
      </c>
      <c r="AY166" s="285" t="s">
        <v>193</v>
      </c>
    </row>
    <row r="167" s="14" customFormat="1">
      <c r="A167" s="14"/>
      <c r="B167" s="275"/>
      <c r="C167" s="276"/>
      <c r="D167" s="266" t="s">
        <v>202</v>
      </c>
      <c r="E167" s="277" t="s">
        <v>1</v>
      </c>
      <c r="F167" s="278" t="s">
        <v>1914</v>
      </c>
      <c r="G167" s="276"/>
      <c r="H167" s="279">
        <v>10.34</v>
      </c>
      <c r="I167" s="280"/>
      <c r="J167" s="276"/>
      <c r="K167" s="276"/>
      <c r="L167" s="281"/>
      <c r="M167" s="282"/>
      <c r="N167" s="283"/>
      <c r="O167" s="283"/>
      <c r="P167" s="283"/>
      <c r="Q167" s="283"/>
      <c r="R167" s="283"/>
      <c r="S167" s="283"/>
      <c r="T167" s="28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5" t="s">
        <v>202</v>
      </c>
      <c r="AU167" s="285" t="s">
        <v>87</v>
      </c>
      <c r="AV167" s="14" t="s">
        <v>87</v>
      </c>
      <c r="AW167" s="14" t="s">
        <v>32</v>
      </c>
      <c r="AX167" s="14" t="s">
        <v>78</v>
      </c>
      <c r="AY167" s="285" t="s">
        <v>193</v>
      </c>
    </row>
    <row r="168" s="15" customFormat="1">
      <c r="A168" s="15"/>
      <c r="B168" s="286"/>
      <c r="C168" s="287"/>
      <c r="D168" s="266" t="s">
        <v>202</v>
      </c>
      <c r="E168" s="288" t="s">
        <v>1</v>
      </c>
      <c r="F168" s="289" t="s">
        <v>214</v>
      </c>
      <c r="G168" s="287"/>
      <c r="H168" s="290">
        <v>14.946</v>
      </c>
      <c r="I168" s="291"/>
      <c r="J168" s="287"/>
      <c r="K168" s="287"/>
      <c r="L168" s="292"/>
      <c r="M168" s="293"/>
      <c r="N168" s="294"/>
      <c r="O168" s="294"/>
      <c r="P168" s="294"/>
      <c r="Q168" s="294"/>
      <c r="R168" s="294"/>
      <c r="S168" s="294"/>
      <c r="T168" s="29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96" t="s">
        <v>202</v>
      </c>
      <c r="AU168" s="296" t="s">
        <v>87</v>
      </c>
      <c r="AV168" s="15" t="s">
        <v>200</v>
      </c>
      <c r="AW168" s="15" t="s">
        <v>32</v>
      </c>
      <c r="AX168" s="15" t="s">
        <v>85</v>
      </c>
      <c r="AY168" s="296" t="s">
        <v>193</v>
      </c>
    </row>
    <row r="169" s="2" customFormat="1" ht="16.5" customHeight="1">
      <c r="A169" s="41"/>
      <c r="B169" s="42"/>
      <c r="C169" s="308" t="s">
        <v>322</v>
      </c>
      <c r="D169" s="308" t="s">
        <v>354</v>
      </c>
      <c r="E169" s="309" t="s">
        <v>1915</v>
      </c>
      <c r="F169" s="310" t="s">
        <v>1916</v>
      </c>
      <c r="G169" s="311" t="s">
        <v>223</v>
      </c>
      <c r="H169" s="312">
        <v>2.3170000000000002</v>
      </c>
      <c r="I169" s="313"/>
      <c r="J169" s="314">
        <f>ROUND(I169*H169,2)</f>
        <v>0</v>
      </c>
      <c r="K169" s="310" t="s">
        <v>199</v>
      </c>
      <c r="L169" s="315"/>
      <c r="M169" s="316" t="s">
        <v>1</v>
      </c>
      <c r="N169" s="317" t="s">
        <v>43</v>
      </c>
      <c r="O169" s="94"/>
      <c r="P169" s="261">
        <f>O169*H169</f>
        <v>0</v>
      </c>
      <c r="Q169" s="261">
        <v>0.20999999999999999</v>
      </c>
      <c r="R169" s="261">
        <f>Q169*H169</f>
        <v>0.48657</v>
      </c>
      <c r="S169" s="261">
        <v>0</v>
      </c>
      <c r="T169" s="262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3" t="s">
        <v>242</v>
      </c>
      <c r="AT169" s="263" t="s">
        <v>354</v>
      </c>
      <c r="AU169" s="263" t="s">
        <v>87</v>
      </c>
      <c r="AY169" s="18" t="s">
        <v>193</v>
      </c>
      <c r="BE169" s="154">
        <f>IF(N169="základní",J169,0)</f>
        <v>0</v>
      </c>
      <c r="BF169" s="154">
        <f>IF(N169="snížená",J169,0)</f>
        <v>0</v>
      </c>
      <c r="BG169" s="154">
        <f>IF(N169="zákl. přenesená",J169,0)</f>
        <v>0</v>
      </c>
      <c r="BH169" s="154">
        <f>IF(N169="sníž. přenesená",J169,0)</f>
        <v>0</v>
      </c>
      <c r="BI169" s="154">
        <f>IF(N169="nulová",J169,0)</f>
        <v>0</v>
      </c>
      <c r="BJ169" s="18" t="s">
        <v>85</v>
      </c>
      <c r="BK169" s="154">
        <f>ROUND(I169*H169,2)</f>
        <v>0</v>
      </c>
      <c r="BL169" s="18" t="s">
        <v>200</v>
      </c>
      <c r="BM169" s="263" t="s">
        <v>1917</v>
      </c>
    </row>
    <row r="170" s="14" customFormat="1">
      <c r="A170" s="14"/>
      <c r="B170" s="275"/>
      <c r="C170" s="276"/>
      <c r="D170" s="266" t="s">
        <v>202</v>
      </c>
      <c r="E170" s="276"/>
      <c r="F170" s="278" t="s">
        <v>1918</v>
      </c>
      <c r="G170" s="276"/>
      <c r="H170" s="279">
        <v>2.3170000000000002</v>
      </c>
      <c r="I170" s="280"/>
      <c r="J170" s="276"/>
      <c r="K170" s="276"/>
      <c r="L170" s="281"/>
      <c r="M170" s="282"/>
      <c r="N170" s="283"/>
      <c r="O170" s="283"/>
      <c r="P170" s="283"/>
      <c r="Q170" s="283"/>
      <c r="R170" s="283"/>
      <c r="S170" s="283"/>
      <c r="T170" s="28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5" t="s">
        <v>202</v>
      </c>
      <c r="AU170" s="285" t="s">
        <v>87</v>
      </c>
      <c r="AV170" s="14" t="s">
        <v>87</v>
      </c>
      <c r="AW170" s="14" t="s">
        <v>4</v>
      </c>
      <c r="AX170" s="14" t="s">
        <v>85</v>
      </c>
      <c r="AY170" s="285" t="s">
        <v>193</v>
      </c>
    </row>
    <row r="171" s="2" customFormat="1" ht="37.8" customHeight="1">
      <c r="A171" s="41"/>
      <c r="B171" s="42"/>
      <c r="C171" s="252" t="s">
        <v>327</v>
      </c>
      <c r="D171" s="252" t="s">
        <v>195</v>
      </c>
      <c r="E171" s="253" t="s">
        <v>1919</v>
      </c>
      <c r="F171" s="254" t="s">
        <v>1920</v>
      </c>
      <c r="G171" s="255" t="s">
        <v>465</v>
      </c>
      <c r="H171" s="256">
        <v>8</v>
      </c>
      <c r="I171" s="257"/>
      <c r="J171" s="258">
        <f>ROUND(I171*H171,2)</f>
        <v>0</v>
      </c>
      <c r="K171" s="254" t="s">
        <v>199</v>
      </c>
      <c r="L171" s="44"/>
      <c r="M171" s="259" t="s">
        <v>1</v>
      </c>
      <c r="N171" s="260" t="s">
        <v>43</v>
      </c>
      <c r="O171" s="94"/>
      <c r="P171" s="261">
        <f>O171*H171</f>
        <v>0</v>
      </c>
      <c r="Q171" s="261">
        <v>0</v>
      </c>
      <c r="R171" s="261">
        <f>Q171*H171</f>
        <v>0</v>
      </c>
      <c r="S171" s="261">
        <v>0</v>
      </c>
      <c r="T171" s="262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3" t="s">
        <v>200</v>
      </c>
      <c r="AT171" s="263" t="s">
        <v>195</v>
      </c>
      <c r="AU171" s="263" t="s">
        <v>87</v>
      </c>
      <c r="AY171" s="18" t="s">
        <v>193</v>
      </c>
      <c r="BE171" s="154">
        <f>IF(N171="základní",J171,0)</f>
        <v>0</v>
      </c>
      <c r="BF171" s="154">
        <f>IF(N171="snížená",J171,0)</f>
        <v>0</v>
      </c>
      <c r="BG171" s="154">
        <f>IF(N171="zákl. přenesená",J171,0)</f>
        <v>0</v>
      </c>
      <c r="BH171" s="154">
        <f>IF(N171="sníž. přenesená",J171,0)</f>
        <v>0</v>
      </c>
      <c r="BI171" s="154">
        <f>IF(N171="nulová",J171,0)</f>
        <v>0</v>
      </c>
      <c r="BJ171" s="18" t="s">
        <v>85</v>
      </c>
      <c r="BK171" s="154">
        <f>ROUND(I171*H171,2)</f>
        <v>0</v>
      </c>
      <c r="BL171" s="18" t="s">
        <v>200</v>
      </c>
      <c r="BM171" s="263" t="s">
        <v>1921</v>
      </c>
    </row>
    <row r="172" s="2" customFormat="1" ht="16.5" customHeight="1">
      <c r="A172" s="41"/>
      <c r="B172" s="42"/>
      <c r="C172" s="308" t="s">
        <v>334</v>
      </c>
      <c r="D172" s="308" t="s">
        <v>354</v>
      </c>
      <c r="E172" s="309" t="s">
        <v>1922</v>
      </c>
      <c r="F172" s="310" t="s">
        <v>1923</v>
      </c>
      <c r="G172" s="311" t="s">
        <v>223</v>
      </c>
      <c r="H172" s="312">
        <v>0.5</v>
      </c>
      <c r="I172" s="313"/>
      <c r="J172" s="314">
        <f>ROUND(I172*H172,2)</f>
        <v>0</v>
      </c>
      <c r="K172" s="310" t="s">
        <v>199</v>
      </c>
      <c r="L172" s="315"/>
      <c r="M172" s="316" t="s">
        <v>1</v>
      </c>
      <c r="N172" s="317" t="s">
        <v>43</v>
      </c>
      <c r="O172" s="94"/>
      <c r="P172" s="261">
        <f>O172*H172</f>
        <v>0</v>
      </c>
      <c r="Q172" s="261">
        <v>0.22</v>
      </c>
      <c r="R172" s="261">
        <f>Q172*H172</f>
        <v>0.11</v>
      </c>
      <c r="S172" s="261">
        <v>0</v>
      </c>
      <c r="T172" s="262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3" t="s">
        <v>242</v>
      </c>
      <c r="AT172" s="263" t="s">
        <v>354</v>
      </c>
      <c r="AU172" s="263" t="s">
        <v>87</v>
      </c>
      <c r="AY172" s="18" t="s">
        <v>193</v>
      </c>
      <c r="BE172" s="154">
        <f>IF(N172="základní",J172,0)</f>
        <v>0</v>
      </c>
      <c r="BF172" s="154">
        <f>IF(N172="snížená",J172,0)</f>
        <v>0</v>
      </c>
      <c r="BG172" s="154">
        <f>IF(N172="zákl. přenesená",J172,0)</f>
        <v>0</v>
      </c>
      <c r="BH172" s="154">
        <f>IF(N172="sníž. přenesená",J172,0)</f>
        <v>0</v>
      </c>
      <c r="BI172" s="154">
        <f>IF(N172="nulová",J172,0)</f>
        <v>0</v>
      </c>
      <c r="BJ172" s="18" t="s">
        <v>85</v>
      </c>
      <c r="BK172" s="154">
        <f>ROUND(I172*H172,2)</f>
        <v>0</v>
      </c>
      <c r="BL172" s="18" t="s">
        <v>200</v>
      </c>
      <c r="BM172" s="263" t="s">
        <v>1924</v>
      </c>
    </row>
    <row r="173" s="14" customFormat="1">
      <c r="A173" s="14"/>
      <c r="B173" s="275"/>
      <c r="C173" s="276"/>
      <c r="D173" s="266" t="s">
        <v>202</v>
      </c>
      <c r="E173" s="276"/>
      <c r="F173" s="278" t="s">
        <v>1925</v>
      </c>
      <c r="G173" s="276"/>
      <c r="H173" s="279">
        <v>0.5</v>
      </c>
      <c r="I173" s="280"/>
      <c r="J173" s="276"/>
      <c r="K173" s="276"/>
      <c r="L173" s="281"/>
      <c r="M173" s="282"/>
      <c r="N173" s="283"/>
      <c r="O173" s="283"/>
      <c r="P173" s="283"/>
      <c r="Q173" s="283"/>
      <c r="R173" s="283"/>
      <c r="S173" s="283"/>
      <c r="T173" s="28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5" t="s">
        <v>202</v>
      </c>
      <c r="AU173" s="285" t="s">
        <v>87</v>
      </c>
      <c r="AV173" s="14" t="s">
        <v>87</v>
      </c>
      <c r="AW173" s="14" t="s">
        <v>4</v>
      </c>
      <c r="AX173" s="14" t="s">
        <v>85</v>
      </c>
      <c r="AY173" s="285" t="s">
        <v>193</v>
      </c>
    </row>
    <row r="174" s="2" customFormat="1" ht="16.5" customHeight="1">
      <c r="A174" s="41"/>
      <c r="B174" s="42"/>
      <c r="C174" s="252" t="s">
        <v>340</v>
      </c>
      <c r="D174" s="252" t="s">
        <v>195</v>
      </c>
      <c r="E174" s="253" t="s">
        <v>1926</v>
      </c>
      <c r="F174" s="254" t="s">
        <v>1927</v>
      </c>
      <c r="G174" s="255" t="s">
        <v>198</v>
      </c>
      <c r="H174" s="256">
        <v>14.946</v>
      </c>
      <c r="I174" s="257"/>
      <c r="J174" s="258">
        <f>ROUND(I174*H174,2)</f>
        <v>0</v>
      </c>
      <c r="K174" s="254" t="s">
        <v>199</v>
      </c>
      <c r="L174" s="44"/>
      <c r="M174" s="259" t="s">
        <v>1</v>
      </c>
      <c r="N174" s="260" t="s">
        <v>43</v>
      </c>
      <c r="O174" s="94"/>
      <c r="P174" s="261">
        <f>O174*H174</f>
        <v>0</v>
      </c>
      <c r="Q174" s="261">
        <v>0.0012700000000000001</v>
      </c>
      <c r="R174" s="261">
        <f>Q174*H174</f>
        <v>0.018981420000000002</v>
      </c>
      <c r="S174" s="261">
        <v>0</v>
      </c>
      <c r="T174" s="262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3" t="s">
        <v>200</v>
      </c>
      <c r="AT174" s="263" t="s">
        <v>195</v>
      </c>
      <c r="AU174" s="263" t="s">
        <v>87</v>
      </c>
      <c r="AY174" s="18" t="s">
        <v>193</v>
      </c>
      <c r="BE174" s="154">
        <f>IF(N174="základní",J174,0)</f>
        <v>0</v>
      </c>
      <c r="BF174" s="154">
        <f>IF(N174="snížená",J174,0)</f>
        <v>0</v>
      </c>
      <c r="BG174" s="154">
        <f>IF(N174="zákl. přenesená",J174,0)</f>
        <v>0</v>
      </c>
      <c r="BH174" s="154">
        <f>IF(N174="sníž. přenesená",J174,0)</f>
        <v>0</v>
      </c>
      <c r="BI174" s="154">
        <f>IF(N174="nulová",J174,0)</f>
        <v>0</v>
      </c>
      <c r="BJ174" s="18" t="s">
        <v>85</v>
      </c>
      <c r="BK174" s="154">
        <f>ROUND(I174*H174,2)</f>
        <v>0</v>
      </c>
      <c r="BL174" s="18" t="s">
        <v>200</v>
      </c>
      <c r="BM174" s="263" t="s">
        <v>1928</v>
      </c>
    </row>
    <row r="175" s="2" customFormat="1" ht="16.5" customHeight="1">
      <c r="A175" s="41"/>
      <c r="B175" s="42"/>
      <c r="C175" s="308" t="s">
        <v>348</v>
      </c>
      <c r="D175" s="308" t="s">
        <v>354</v>
      </c>
      <c r="E175" s="309" t="s">
        <v>1929</v>
      </c>
      <c r="F175" s="310" t="s">
        <v>1930</v>
      </c>
      <c r="G175" s="311" t="s">
        <v>1160</v>
      </c>
      <c r="H175" s="312">
        <v>0.374</v>
      </c>
      <c r="I175" s="313"/>
      <c r="J175" s="314">
        <f>ROUND(I175*H175,2)</f>
        <v>0</v>
      </c>
      <c r="K175" s="310" t="s">
        <v>199</v>
      </c>
      <c r="L175" s="315"/>
      <c r="M175" s="316" t="s">
        <v>1</v>
      </c>
      <c r="N175" s="317" t="s">
        <v>43</v>
      </c>
      <c r="O175" s="94"/>
      <c r="P175" s="261">
        <f>O175*H175</f>
        <v>0</v>
      </c>
      <c r="Q175" s="261">
        <v>0.001</v>
      </c>
      <c r="R175" s="261">
        <f>Q175*H175</f>
        <v>0.00037399999999999998</v>
      </c>
      <c r="S175" s="261">
        <v>0</v>
      </c>
      <c r="T175" s="262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63" t="s">
        <v>242</v>
      </c>
      <c r="AT175" s="263" t="s">
        <v>354</v>
      </c>
      <c r="AU175" s="263" t="s">
        <v>87</v>
      </c>
      <c r="AY175" s="18" t="s">
        <v>193</v>
      </c>
      <c r="BE175" s="154">
        <f>IF(N175="základní",J175,0)</f>
        <v>0</v>
      </c>
      <c r="BF175" s="154">
        <f>IF(N175="snížená",J175,0)</f>
        <v>0</v>
      </c>
      <c r="BG175" s="154">
        <f>IF(N175="zákl. přenesená",J175,0)</f>
        <v>0</v>
      </c>
      <c r="BH175" s="154">
        <f>IF(N175="sníž. přenesená",J175,0)</f>
        <v>0</v>
      </c>
      <c r="BI175" s="154">
        <f>IF(N175="nulová",J175,0)</f>
        <v>0</v>
      </c>
      <c r="BJ175" s="18" t="s">
        <v>85</v>
      </c>
      <c r="BK175" s="154">
        <f>ROUND(I175*H175,2)</f>
        <v>0</v>
      </c>
      <c r="BL175" s="18" t="s">
        <v>200</v>
      </c>
      <c r="BM175" s="263" t="s">
        <v>1931</v>
      </c>
    </row>
    <row r="176" s="14" customFormat="1">
      <c r="A176" s="14"/>
      <c r="B176" s="275"/>
      <c r="C176" s="276"/>
      <c r="D176" s="266" t="s">
        <v>202</v>
      </c>
      <c r="E176" s="276"/>
      <c r="F176" s="278" t="s">
        <v>1932</v>
      </c>
      <c r="G176" s="276"/>
      <c r="H176" s="279">
        <v>0.374</v>
      </c>
      <c r="I176" s="280"/>
      <c r="J176" s="276"/>
      <c r="K176" s="276"/>
      <c r="L176" s="281"/>
      <c r="M176" s="282"/>
      <c r="N176" s="283"/>
      <c r="O176" s="283"/>
      <c r="P176" s="283"/>
      <c r="Q176" s="283"/>
      <c r="R176" s="283"/>
      <c r="S176" s="283"/>
      <c r="T176" s="28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5" t="s">
        <v>202</v>
      </c>
      <c r="AU176" s="285" t="s">
        <v>87</v>
      </c>
      <c r="AV176" s="14" t="s">
        <v>87</v>
      </c>
      <c r="AW176" s="14" t="s">
        <v>4</v>
      </c>
      <c r="AX176" s="14" t="s">
        <v>85</v>
      </c>
      <c r="AY176" s="285" t="s">
        <v>193</v>
      </c>
    </row>
    <row r="177" s="2" customFormat="1" ht="24.15" customHeight="1">
      <c r="A177" s="41"/>
      <c r="B177" s="42"/>
      <c r="C177" s="252" t="s">
        <v>353</v>
      </c>
      <c r="D177" s="252" t="s">
        <v>195</v>
      </c>
      <c r="E177" s="253" t="s">
        <v>1933</v>
      </c>
      <c r="F177" s="254" t="s">
        <v>1934</v>
      </c>
      <c r="G177" s="255" t="s">
        <v>465</v>
      </c>
      <c r="H177" s="256">
        <v>8</v>
      </c>
      <c r="I177" s="257"/>
      <c r="J177" s="258">
        <f>ROUND(I177*H177,2)</f>
        <v>0</v>
      </c>
      <c r="K177" s="254" t="s">
        <v>199</v>
      </c>
      <c r="L177" s="44"/>
      <c r="M177" s="259" t="s">
        <v>1</v>
      </c>
      <c r="N177" s="260" t="s">
        <v>43</v>
      </c>
      <c r="O177" s="94"/>
      <c r="P177" s="261">
        <f>O177*H177</f>
        <v>0</v>
      </c>
      <c r="Q177" s="261">
        <v>0</v>
      </c>
      <c r="R177" s="261">
        <f>Q177*H177</f>
        <v>0</v>
      </c>
      <c r="S177" s="261">
        <v>0</v>
      </c>
      <c r="T177" s="262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3" t="s">
        <v>200</v>
      </c>
      <c r="AT177" s="263" t="s">
        <v>195</v>
      </c>
      <c r="AU177" s="263" t="s">
        <v>87</v>
      </c>
      <c r="AY177" s="18" t="s">
        <v>193</v>
      </c>
      <c r="BE177" s="154">
        <f>IF(N177="základní",J177,0)</f>
        <v>0</v>
      </c>
      <c r="BF177" s="154">
        <f>IF(N177="snížená",J177,0)</f>
        <v>0</v>
      </c>
      <c r="BG177" s="154">
        <f>IF(N177="zákl. přenesená",J177,0)</f>
        <v>0</v>
      </c>
      <c r="BH177" s="154">
        <f>IF(N177="sníž. přenesená",J177,0)</f>
        <v>0</v>
      </c>
      <c r="BI177" s="154">
        <f>IF(N177="nulová",J177,0)</f>
        <v>0</v>
      </c>
      <c r="BJ177" s="18" t="s">
        <v>85</v>
      </c>
      <c r="BK177" s="154">
        <f>ROUND(I177*H177,2)</f>
        <v>0</v>
      </c>
      <c r="BL177" s="18" t="s">
        <v>200</v>
      </c>
      <c r="BM177" s="263" t="s">
        <v>1935</v>
      </c>
    </row>
    <row r="178" s="14" customFormat="1">
      <c r="A178" s="14"/>
      <c r="B178" s="275"/>
      <c r="C178" s="276"/>
      <c r="D178" s="266" t="s">
        <v>202</v>
      </c>
      <c r="E178" s="277" t="s">
        <v>1</v>
      </c>
      <c r="F178" s="278" t="s">
        <v>242</v>
      </c>
      <c r="G178" s="276"/>
      <c r="H178" s="279">
        <v>8</v>
      </c>
      <c r="I178" s="280"/>
      <c r="J178" s="276"/>
      <c r="K178" s="276"/>
      <c r="L178" s="281"/>
      <c r="M178" s="282"/>
      <c r="N178" s="283"/>
      <c r="O178" s="283"/>
      <c r="P178" s="283"/>
      <c r="Q178" s="283"/>
      <c r="R178" s="283"/>
      <c r="S178" s="283"/>
      <c r="T178" s="28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5" t="s">
        <v>202</v>
      </c>
      <c r="AU178" s="285" t="s">
        <v>87</v>
      </c>
      <c r="AV178" s="14" t="s">
        <v>87</v>
      </c>
      <c r="AW178" s="14" t="s">
        <v>32</v>
      </c>
      <c r="AX178" s="14" t="s">
        <v>85</v>
      </c>
      <c r="AY178" s="285" t="s">
        <v>193</v>
      </c>
    </row>
    <row r="179" s="2" customFormat="1" ht="16.5" customHeight="1">
      <c r="A179" s="41"/>
      <c r="B179" s="42"/>
      <c r="C179" s="308" t="s">
        <v>359</v>
      </c>
      <c r="D179" s="308" t="s">
        <v>354</v>
      </c>
      <c r="E179" s="309" t="s">
        <v>1936</v>
      </c>
      <c r="F179" s="310" t="s">
        <v>1937</v>
      </c>
      <c r="G179" s="311" t="s">
        <v>465</v>
      </c>
      <c r="H179" s="312">
        <v>8</v>
      </c>
      <c r="I179" s="313"/>
      <c r="J179" s="314">
        <f>ROUND(I179*H179,2)</f>
        <v>0</v>
      </c>
      <c r="K179" s="310" t="s">
        <v>1</v>
      </c>
      <c r="L179" s="315"/>
      <c r="M179" s="316" t="s">
        <v>1</v>
      </c>
      <c r="N179" s="317" t="s">
        <v>43</v>
      </c>
      <c r="O179" s="94"/>
      <c r="P179" s="261">
        <f>O179*H179</f>
        <v>0</v>
      </c>
      <c r="Q179" s="261">
        <v>0.014999999999999999</v>
      </c>
      <c r="R179" s="261">
        <f>Q179*H179</f>
        <v>0.12</v>
      </c>
      <c r="S179" s="261">
        <v>0</v>
      </c>
      <c r="T179" s="262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3" t="s">
        <v>242</v>
      </c>
      <c r="AT179" s="263" t="s">
        <v>354</v>
      </c>
      <c r="AU179" s="263" t="s">
        <v>87</v>
      </c>
      <c r="AY179" s="18" t="s">
        <v>193</v>
      </c>
      <c r="BE179" s="154">
        <f>IF(N179="základní",J179,0)</f>
        <v>0</v>
      </c>
      <c r="BF179" s="154">
        <f>IF(N179="snížená",J179,0)</f>
        <v>0</v>
      </c>
      <c r="BG179" s="154">
        <f>IF(N179="zákl. přenesená",J179,0)</f>
        <v>0</v>
      </c>
      <c r="BH179" s="154">
        <f>IF(N179="sníž. přenesená",J179,0)</f>
        <v>0</v>
      </c>
      <c r="BI179" s="154">
        <f>IF(N179="nulová",J179,0)</f>
        <v>0</v>
      </c>
      <c r="BJ179" s="18" t="s">
        <v>85</v>
      </c>
      <c r="BK179" s="154">
        <f>ROUND(I179*H179,2)</f>
        <v>0</v>
      </c>
      <c r="BL179" s="18" t="s">
        <v>200</v>
      </c>
      <c r="BM179" s="263" t="s">
        <v>1938</v>
      </c>
    </row>
    <row r="180" s="2" customFormat="1" ht="24.15" customHeight="1">
      <c r="A180" s="41"/>
      <c r="B180" s="42"/>
      <c r="C180" s="252" t="s">
        <v>368</v>
      </c>
      <c r="D180" s="252" t="s">
        <v>195</v>
      </c>
      <c r="E180" s="253" t="s">
        <v>1939</v>
      </c>
      <c r="F180" s="254" t="s">
        <v>1940</v>
      </c>
      <c r="G180" s="255" t="s">
        <v>198</v>
      </c>
      <c r="H180" s="256">
        <v>73</v>
      </c>
      <c r="I180" s="257"/>
      <c r="J180" s="258">
        <f>ROUND(I180*H180,2)</f>
        <v>0</v>
      </c>
      <c r="K180" s="254" t="s">
        <v>199</v>
      </c>
      <c r="L180" s="44"/>
      <c r="M180" s="259" t="s">
        <v>1</v>
      </c>
      <c r="N180" s="260" t="s">
        <v>43</v>
      </c>
      <c r="O180" s="94"/>
      <c r="P180" s="261">
        <f>O180*H180</f>
        <v>0</v>
      </c>
      <c r="Q180" s="261">
        <v>0</v>
      </c>
      <c r="R180" s="261">
        <f>Q180*H180</f>
        <v>0</v>
      </c>
      <c r="S180" s="261">
        <v>0</v>
      </c>
      <c r="T180" s="262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3" t="s">
        <v>200</v>
      </c>
      <c r="AT180" s="263" t="s">
        <v>195</v>
      </c>
      <c r="AU180" s="263" t="s">
        <v>87</v>
      </c>
      <c r="AY180" s="18" t="s">
        <v>193</v>
      </c>
      <c r="BE180" s="154">
        <f>IF(N180="základní",J180,0)</f>
        <v>0</v>
      </c>
      <c r="BF180" s="154">
        <f>IF(N180="snížená",J180,0)</f>
        <v>0</v>
      </c>
      <c r="BG180" s="154">
        <f>IF(N180="zákl. přenesená",J180,0)</f>
        <v>0</v>
      </c>
      <c r="BH180" s="154">
        <f>IF(N180="sníž. přenesená",J180,0)</f>
        <v>0</v>
      </c>
      <c r="BI180" s="154">
        <f>IF(N180="nulová",J180,0)</f>
        <v>0</v>
      </c>
      <c r="BJ180" s="18" t="s">
        <v>85</v>
      </c>
      <c r="BK180" s="154">
        <f>ROUND(I180*H180,2)</f>
        <v>0</v>
      </c>
      <c r="BL180" s="18" t="s">
        <v>200</v>
      </c>
      <c r="BM180" s="263" t="s">
        <v>1941</v>
      </c>
    </row>
    <row r="181" s="14" customFormat="1">
      <c r="A181" s="14"/>
      <c r="B181" s="275"/>
      <c r="C181" s="276"/>
      <c r="D181" s="266" t="s">
        <v>202</v>
      </c>
      <c r="E181" s="277" t="s">
        <v>1</v>
      </c>
      <c r="F181" s="278" t="s">
        <v>1942</v>
      </c>
      <c r="G181" s="276"/>
      <c r="H181" s="279">
        <v>73</v>
      </c>
      <c r="I181" s="280"/>
      <c r="J181" s="276"/>
      <c r="K181" s="276"/>
      <c r="L181" s="281"/>
      <c r="M181" s="282"/>
      <c r="N181" s="283"/>
      <c r="O181" s="283"/>
      <c r="P181" s="283"/>
      <c r="Q181" s="283"/>
      <c r="R181" s="283"/>
      <c r="S181" s="283"/>
      <c r="T181" s="28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5" t="s">
        <v>202</v>
      </c>
      <c r="AU181" s="285" t="s">
        <v>87</v>
      </c>
      <c r="AV181" s="14" t="s">
        <v>87</v>
      </c>
      <c r="AW181" s="14" t="s">
        <v>32</v>
      </c>
      <c r="AX181" s="14" t="s">
        <v>85</v>
      </c>
      <c r="AY181" s="285" t="s">
        <v>193</v>
      </c>
    </row>
    <row r="182" s="2" customFormat="1" ht="16.5" customHeight="1">
      <c r="A182" s="41"/>
      <c r="B182" s="42"/>
      <c r="C182" s="308" t="s">
        <v>373</v>
      </c>
      <c r="D182" s="308" t="s">
        <v>354</v>
      </c>
      <c r="E182" s="309" t="s">
        <v>883</v>
      </c>
      <c r="F182" s="310" t="s">
        <v>884</v>
      </c>
      <c r="G182" s="311" t="s">
        <v>250</v>
      </c>
      <c r="H182" s="312">
        <v>18.25</v>
      </c>
      <c r="I182" s="313"/>
      <c r="J182" s="314">
        <f>ROUND(I182*H182,2)</f>
        <v>0</v>
      </c>
      <c r="K182" s="310" t="s">
        <v>199</v>
      </c>
      <c r="L182" s="315"/>
      <c r="M182" s="316" t="s">
        <v>1</v>
      </c>
      <c r="N182" s="317" t="s">
        <v>43</v>
      </c>
      <c r="O182" s="94"/>
      <c r="P182" s="261">
        <f>O182*H182</f>
        <v>0</v>
      </c>
      <c r="Q182" s="261">
        <v>1</v>
      </c>
      <c r="R182" s="261">
        <f>Q182*H182</f>
        <v>18.25</v>
      </c>
      <c r="S182" s="261">
        <v>0</v>
      </c>
      <c r="T182" s="262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3" t="s">
        <v>242</v>
      </c>
      <c r="AT182" s="263" t="s">
        <v>354</v>
      </c>
      <c r="AU182" s="263" t="s">
        <v>87</v>
      </c>
      <c r="AY182" s="18" t="s">
        <v>193</v>
      </c>
      <c r="BE182" s="154">
        <f>IF(N182="základní",J182,0)</f>
        <v>0</v>
      </c>
      <c r="BF182" s="154">
        <f>IF(N182="snížená",J182,0)</f>
        <v>0</v>
      </c>
      <c r="BG182" s="154">
        <f>IF(N182="zákl. přenesená",J182,0)</f>
        <v>0</v>
      </c>
      <c r="BH182" s="154">
        <f>IF(N182="sníž. přenesená",J182,0)</f>
        <v>0</v>
      </c>
      <c r="BI182" s="154">
        <f>IF(N182="nulová",J182,0)</f>
        <v>0</v>
      </c>
      <c r="BJ182" s="18" t="s">
        <v>85</v>
      </c>
      <c r="BK182" s="154">
        <f>ROUND(I182*H182,2)</f>
        <v>0</v>
      </c>
      <c r="BL182" s="18" t="s">
        <v>200</v>
      </c>
      <c r="BM182" s="263" t="s">
        <v>1943</v>
      </c>
    </row>
    <row r="183" s="14" customFormat="1">
      <c r="A183" s="14"/>
      <c r="B183" s="275"/>
      <c r="C183" s="276"/>
      <c r="D183" s="266" t="s">
        <v>202</v>
      </c>
      <c r="E183" s="276"/>
      <c r="F183" s="278" t="s">
        <v>1944</v>
      </c>
      <c r="G183" s="276"/>
      <c r="H183" s="279">
        <v>18.25</v>
      </c>
      <c r="I183" s="280"/>
      <c r="J183" s="276"/>
      <c r="K183" s="276"/>
      <c r="L183" s="281"/>
      <c r="M183" s="282"/>
      <c r="N183" s="283"/>
      <c r="O183" s="283"/>
      <c r="P183" s="283"/>
      <c r="Q183" s="283"/>
      <c r="R183" s="283"/>
      <c r="S183" s="283"/>
      <c r="T183" s="28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5" t="s">
        <v>202</v>
      </c>
      <c r="AU183" s="285" t="s">
        <v>87</v>
      </c>
      <c r="AV183" s="14" t="s">
        <v>87</v>
      </c>
      <c r="AW183" s="14" t="s">
        <v>4</v>
      </c>
      <c r="AX183" s="14" t="s">
        <v>85</v>
      </c>
      <c r="AY183" s="285" t="s">
        <v>193</v>
      </c>
    </row>
    <row r="184" s="12" customFormat="1" ht="22.8" customHeight="1">
      <c r="A184" s="12"/>
      <c r="B184" s="237"/>
      <c r="C184" s="238"/>
      <c r="D184" s="239" t="s">
        <v>77</v>
      </c>
      <c r="E184" s="250" t="s">
        <v>87</v>
      </c>
      <c r="F184" s="250" t="s">
        <v>261</v>
      </c>
      <c r="G184" s="238"/>
      <c r="H184" s="238"/>
      <c r="I184" s="241"/>
      <c r="J184" s="251">
        <f>BK184</f>
        <v>0</v>
      </c>
      <c r="K184" s="238"/>
      <c r="L184" s="242"/>
      <c r="M184" s="243"/>
      <c r="N184" s="244"/>
      <c r="O184" s="244"/>
      <c r="P184" s="245">
        <f>SUM(P185:P188)</f>
        <v>0</v>
      </c>
      <c r="Q184" s="244"/>
      <c r="R184" s="245">
        <f>SUM(R185:R188)</f>
        <v>0.014458500000000001</v>
      </c>
      <c r="S184" s="244"/>
      <c r="T184" s="246">
        <f>SUM(T185:T188)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47" t="s">
        <v>85</v>
      </c>
      <c r="AT184" s="248" t="s">
        <v>77</v>
      </c>
      <c r="AU184" s="248" t="s">
        <v>85</v>
      </c>
      <c r="AY184" s="247" t="s">
        <v>193</v>
      </c>
      <c r="BK184" s="249">
        <f>SUM(BK185:BK188)</f>
        <v>0</v>
      </c>
    </row>
    <row r="185" s="2" customFormat="1" ht="24.15" customHeight="1">
      <c r="A185" s="41"/>
      <c r="B185" s="42"/>
      <c r="C185" s="252" t="s">
        <v>378</v>
      </c>
      <c r="D185" s="252" t="s">
        <v>195</v>
      </c>
      <c r="E185" s="253" t="s">
        <v>1547</v>
      </c>
      <c r="F185" s="254" t="s">
        <v>1945</v>
      </c>
      <c r="G185" s="255" t="s">
        <v>198</v>
      </c>
      <c r="H185" s="256">
        <v>36.5</v>
      </c>
      <c r="I185" s="257"/>
      <c r="J185" s="258">
        <f>ROUND(I185*H185,2)</f>
        <v>0</v>
      </c>
      <c r="K185" s="254" t="s">
        <v>199</v>
      </c>
      <c r="L185" s="44"/>
      <c r="M185" s="259" t="s">
        <v>1</v>
      </c>
      <c r="N185" s="260" t="s">
        <v>43</v>
      </c>
      <c r="O185" s="94"/>
      <c r="P185" s="261">
        <f>O185*H185</f>
        <v>0</v>
      </c>
      <c r="Q185" s="261">
        <v>0.00010000000000000001</v>
      </c>
      <c r="R185" s="261">
        <f>Q185*H185</f>
        <v>0.00365</v>
      </c>
      <c r="S185" s="261">
        <v>0</v>
      </c>
      <c r="T185" s="262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3" t="s">
        <v>200</v>
      </c>
      <c r="AT185" s="263" t="s">
        <v>195</v>
      </c>
      <c r="AU185" s="263" t="s">
        <v>87</v>
      </c>
      <c r="AY185" s="18" t="s">
        <v>193</v>
      </c>
      <c r="BE185" s="154">
        <f>IF(N185="základní",J185,0)</f>
        <v>0</v>
      </c>
      <c r="BF185" s="154">
        <f>IF(N185="snížená",J185,0)</f>
        <v>0</v>
      </c>
      <c r="BG185" s="154">
        <f>IF(N185="zákl. přenesená",J185,0)</f>
        <v>0</v>
      </c>
      <c r="BH185" s="154">
        <f>IF(N185="sníž. přenesená",J185,0)</f>
        <v>0</v>
      </c>
      <c r="BI185" s="154">
        <f>IF(N185="nulová",J185,0)</f>
        <v>0</v>
      </c>
      <c r="BJ185" s="18" t="s">
        <v>85</v>
      </c>
      <c r="BK185" s="154">
        <f>ROUND(I185*H185,2)</f>
        <v>0</v>
      </c>
      <c r="BL185" s="18" t="s">
        <v>200</v>
      </c>
      <c r="BM185" s="263" t="s">
        <v>1946</v>
      </c>
    </row>
    <row r="186" s="14" customFormat="1">
      <c r="A186" s="14"/>
      <c r="B186" s="275"/>
      <c r="C186" s="276"/>
      <c r="D186" s="266" t="s">
        <v>202</v>
      </c>
      <c r="E186" s="277" t="s">
        <v>1</v>
      </c>
      <c r="F186" s="278" t="s">
        <v>1947</v>
      </c>
      <c r="G186" s="276"/>
      <c r="H186" s="279">
        <v>36.5</v>
      </c>
      <c r="I186" s="280"/>
      <c r="J186" s="276"/>
      <c r="K186" s="276"/>
      <c r="L186" s="281"/>
      <c r="M186" s="282"/>
      <c r="N186" s="283"/>
      <c r="O186" s="283"/>
      <c r="P186" s="283"/>
      <c r="Q186" s="283"/>
      <c r="R186" s="283"/>
      <c r="S186" s="283"/>
      <c r="T186" s="28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5" t="s">
        <v>202</v>
      </c>
      <c r="AU186" s="285" t="s">
        <v>87</v>
      </c>
      <c r="AV186" s="14" t="s">
        <v>87</v>
      </c>
      <c r="AW186" s="14" t="s">
        <v>32</v>
      </c>
      <c r="AX186" s="14" t="s">
        <v>85</v>
      </c>
      <c r="AY186" s="285" t="s">
        <v>193</v>
      </c>
    </row>
    <row r="187" s="2" customFormat="1" ht="24.15" customHeight="1">
      <c r="A187" s="41"/>
      <c r="B187" s="42"/>
      <c r="C187" s="308" t="s">
        <v>384</v>
      </c>
      <c r="D187" s="308" t="s">
        <v>354</v>
      </c>
      <c r="E187" s="309" t="s">
        <v>1948</v>
      </c>
      <c r="F187" s="310" t="s">
        <v>1949</v>
      </c>
      <c r="G187" s="311" t="s">
        <v>198</v>
      </c>
      <c r="H187" s="312">
        <v>43.234000000000002</v>
      </c>
      <c r="I187" s="313"/>
      <c r="J187" s="314">
        <f>ROUND(I187*H187,2)</f>
        <v>0</v>
      </c>
      <c r="K187" s="310" t="s">
        <v>199</v>
      </c>
      <c r="L187" s="315"/>
      <c r="M187" s="316" t="s">
        <v>1</v>
      </c>
      <c r="N187" s="317" t="s">
        <v>43</v>
      </c>
      <c r="O187" s="94"/>
      <c r="P187" s="261">
        <f>O187*H187</f>
        <v>0</v>
      </c>
      <c r="Q187" s="261">
        <v>0.00025000000000000001</v>
      </c>
      <c r="R187" s="261">
        <f>Q187*H187</f>
        <v>0.0108085</v>
      </c>
      <c r="S187" s="261">
        <v>0</v>
      </c>
      <c r="T187" s="262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63" t="s">
        <v>242</v>
      </c>
      <c r="AT187" s="263" t="s">
        <v>354</v>
      </c>
      <c r="AU187" s="263" t="s">
        <v>87</v>
      </c>
      <c r="AY187" s="18" t="s">
        <v>193</v>
      </c>
      <c r="BE187" s="154">
        <f>IF(N187="základní",J187,0)</f>
        <v>0</v>
      </c>
      <c r="BF187" s="154">
        <f>IF(N187="snížená",J187,0)</f>
        <v>0</v>
      </c>
      <c r="BG187" s="154">
        <f>IF(N187="zákl. přenesená",J187,0)</f>
        <v>0</v>
      </c>
      <c r="BH187" s="154">
        <f>IF(N187="sníž. přenesená",J187,0)</f>
        <v>0</v>
      </c>
      <c r="BI187" s="154">
        <f>IF(N187="nulová",J187,0)</f>
        <v>0</v>
      </c>
      <c r="BJ187" s="18" t="s">
        <v>85</v>
      </c>
      <c r="BK187" s="154">
        <f>ROUND(I187*H187,2)</f>
        <v>0</v>
      </c>
      <c r="BL187" s="18" t="s">
        <v>200</v>
      </c>
      <c r="BM187" s="263" t="s">
        <v>1950</v>
      </c>
    </row>
    <row r="188" s="14" customFormat="1">
      <c r="A188" s="14"/>
      <c r="B188" s="275"/>
      <c r="C188" s="276"/>
      <c r="D188" s="266" t="s">
        <v>202</v>
      </c>
      <c r="E188" s="276"/>
      <c r="F188" s="278" t="s">
        <v>1951</v>
      </c>
      <c r="G188" s="276"/>
      <c r="H188" s="279">
        <v>43.234000000000002</v>
      </c>
      <c r="I188" s="280"/>
      <c r="J188" s="276"/>
      <c r="K188" s="276"/>
      <c r="L188" s="281"/>
      <c r="M188" s="282"/>
      <c r="N188" s="283"/>
      <c r="O188" s="283"/>
      <c r="P188" s="283"/>
      <c r="Q188" s="283"/>
      <c r="R188" s="283"/>
      <c r="S188" s="283"/>
      <c r="T188" s="28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5" t="s">
        <v>202</v>
      </c>
      <c r="AU188" s="285" t="s">
        <v>87</v>
      </c>
      <c r="AV188" s="14" t="s">
        <v>87</v>
      </c>
      <c r="AW188" s="14" t="s">
        <v>4</v>
      </c>
      <c r="AX188" s="14" t="s">
        <v>85</v>
      </c>
      <c r="AY188" s="285" t="s">
        <v>193</v>
      </c>
    </row>
    <row r="189" s="12" customFormat="1" ht="22.8" customHeight="1">
      <c r="A189" s="12"/>
      <c r="B189" s="237"/>
      <c r="C189" s="238"/>
      <c r="D189" s="239" t="s">
        <v>77</v>
      </c>
      <c r="E189" s="250" t="s">
        <v>209</v>
      </c>
      <c r="F189" s="250" t="s">
        <v>347</v>
      </c>
      <c r="G189" s="238"/>
      <c r="H189" s="238"/>
      <c r="I189" s="241"/>
      <c r="J189" s="251">
        <f>BK189</f>
        <v>0</v>
      </c>
      <c r="K189" s="238"/>
      <c r="L189" s="242"/>
      <c r="M189" s="243"/>
      <c r="N189" s="244"/>
      <c r="O189" s="244"/>
      <c r="P189" s="245">
        <f>SUM(P190:P193)</f>
        <v>0</v>
      </c>
      <c r="Q189" s="244"/>
      <c r="R189" s="245">
        <f>SUM(R190:R193)</f>
        <v>5.5612319999999995</v>
      </c>
      <c r="S189" s="244"/>
      <c r="T189" s="246">
        <f>SUM(T190:T193)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47" t="s">
        <v>85</v>
      </c>
      <c r="AT189" s="248" t="s">
        <v>77</v>
      </c>
      <c r="AU189" s="248" t="s">
        <v>85</v>
      </c>
      <c r="AY189" s="247" t="s">
        <v>193</v>
      </c>
      <c r="BK189" s="249">
        <f>SUM(BK190:BK193)</f>
        <v>0</v>
      </c>
    </row>
    <row r="190" s="2" customFormat="1" ht="24.15" customHeight="1">
      <c r="A190" s="41"/>
      <c r="B190" s="42"/>
      <c r="C190" s="252" t="s">
        <v>390</v>
      </c>
      <c r="D190" s="252" t="s">
        <v>195</v>
      </c>
      <c r="E190" s="253" t="s">
        <v>1952</v>
      </c>
      <c r="F190" s="254" t="s">
        <v>1953</v>
      </c>
      <c r="G190" s="255" t="s">
        <v>223</v>
      </c>
      <c r="H190" s="256">
        <v>1.2</v>
      </c>
      <c r="I190" s="257"/>
      <c r="J190" s="258">
        <f>ROUND(I190*H190,2)</f>
        <v>0</v>
      </c>
      <c r="K190" s="254" t="s">
        <v>1</v>
      </c>
      <c r="L190" s="44"/>
      <c r="M190" s="259" t="s">
        <v>1</v>
      </c>
      <c r="N190" s="260" t="s">
        <v>43</v>
      </c>
      <c r="O190" s="94"/>
      <c r="P190" s="261">
        <f>O190*H190</f>
        <v>0</v>
      </c>
      <c r="Q190" s="261">
        <v>2.6843599999999999</v>
      </c>
      <c r="R190" s="261">
        <f>Q190*H190</f>
        <v>3.2212319999999997</v>
      </c>
      <c r="S190" s="261">
        <v>0</v>
      </c>
      <c r="T190" s="262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63" t="s">
        <v>200</v>
      </c>
      <c r="AT190" s="263" t="s">
        <v>195</v>
      </c>
      <c r="AU190" s="263" t="s">
        <v>87</v>
      </c>
      <c r="AY190" s="18" t="s">
        <v>193</v>
      </c>
      <c r="BE190" s="154">
        <f>IF(N190="základní",J190,0)</f>
        <v>0</v>
      </c>
      <c r="BF190" s="154">
        <f>IF(N190="snížená",J190,0)</f>
        <v>0</v>
      </c>
      <c r="BG190" s="154">
        <f>IF(N190="zákl. přenesená",J190,0)</f>
        <v>0</v>
      </c>
      <c r="BH190" s="154">
        <f>IF(N190="sníž. přenesená",J190,0)</f>
        <v>0</v>
      </c>
      <c r="BI190" s="154">
        <f>IF(N190="nulová",J190,0)</f>
        <v>0</v>
      </c>
      <c r="BJ190" s="18" t="s">
        <v>85</v>
      </c>
      <c r="BK190" s="154">
        <f>ROUND(I190*H190,2)</f>
        <v>0</v>
      </c>
      <c r="BL190" s="18" t="s">
        <v>200</v>
      </c>
      <c r="BM190" s="263" t="s">
        <v>1954</v>
      </c>
    </row>
    <row r="191" s="14" customFormat="1">
      <c r="A191" s="14"/>
      <c r="B191" s="275"/>
      <c r="C191" s="276"/>
      <c r="D191" s="266" t="s">
        <v>202</v>
      </c>
      <c r="E191" s="277" t="s">
        <v>1</v>
      </c>
      <c r="F191" s="278" t="s">
        <v>1955</v>
      </c>
      <c r="G191" s="276"/>
      <c r="H191" s="279">
        <v>1.2</v>
      </c>
      <c r="I191" s="280"/>
      <c r="J191" s="276"/>
      <c r="K191" s="276"/>
      <c r="L191" s="281"/>
      <c r="M191" s="282"/>
      <c r="N191" s="283"/>
      <c r="O191" s="283"/>
      <c r="P191" s="283"/>
      <c r="Q191" s="283"/>
      <c r="R191" s="283"/>
      <c r="S191" s="283"/>
      <c r="T191" s="28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5" t="s">
        <v>202</v>
      </c>
      <c r="AU191" s="285" t="s">
        <v>87</v>
      </c>
      <c r="AV191" s="14" t="s">
        <v>87</v>
      </c>
      <c r="AW191" s="14" t="s">
        <v>32</v>
      </c>
      <c r="AX191" s="14" t="s">
        <v>85</v>
      </c>
      <c r="AY191" s="285" t="s">
        <v>193</v>
      </c>
    </row>
    <row r="192" s="2" customFormat="1" ht="16.5" customHeight="1">
      <c r="A192" s="41"/>
      <c r="B192" s="42"/>
      <c r="C192" s="308" t="s">
        <v>394</v>
      </c>
      <c r="D192" s="308" t="s">
        <v>354</v>
      </c>
      <c r="E192" s="309" t="s">
        <v>1956</v>
      </c>
      <c r="F192" s="310" t="s">
        <v>1957</v>
      </c>
      <c r="G192" s="311" t="s">
        <v>250</v>
      </c>
      <c r="H192" s="312">
        <v>2.3399999999999999</v>
      </c>
      <c r="I192" s="313"/>
      <c r="J192" s="314">
        <f>ROUND(I192*H192,2)</f>
        <v>0</v>
      </c>
      <c r="K192" s="310" t="s">
        <v>199</v>
      </c>
      <c r="L192" s="315"/>
      <c r="M192" s="316" t="s">
        <v>1</v>
      </c>
      <c r="N192" s="317" t="s">
        <v>43</v>
      </c>
      <c r="O192" s="94"/>
      <c r="P192" s="261">
        <f>O192*H192</f>
        <v>0</v>
      </c>
      <c r="Q192" s="261">
        <v>1</v>
      </c>
      <c r="R192" s="261">
        <f>Q192*H192</f>
        <v>2.3399999999999999</v>
      </c>
      <c r="S192" s="261">
        <v>0</v>
      </c>
      <c r="T192" s="262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63" t="s">
        <v>242</v>
      </c>
      <c r="AT192" s="263" t="s">
        <v>354</v>
      </c>
      <c r="AU192" s="263" t="s">
        <v>87</v>
      </c>
      <c r="AY192" s="18" t="s">
        <v>193</v>
      </c>
      <c r="BE192" s="154">
        <f>IF(N192="základní",J192,0)</f>
        <v>0</v>
      </c>
      <c r="BF192" s="154">
        <f>IF(N192="snížená",J192,0)</f>
        <v>0</v>
      </c>
      <c r="BG192" s="154">
        <f>IF(N192="zákl. přenesená",J192,0)</f>
        <v>0</v>
      </c>
      <c r="BH192" s="154">
        <f>IF(N192="sníž. přenesená",J192,0)</f>
        <v>0</v>
      </c>
      <c r="BI192" s="154">
        <f>IF(N192="nulová",J192,0)</f>
        <v>0</v>
      </c>
      <c r="BJ192" s="18" t="s">
        <v>85</v>
      </c>
      <c r="BK192" s="154">
        <f>ROUND(I192*H192,2)</f>
        <v>0</v>
      </c>
      <c r="BL192" s="18" t="s">
        <v>200</v>
      </c>
      <c r="BM192" s="263" t="s">
        <v>1958</v>
      </c>
    </row>
    <row r="193" s="14" customFormat="1">
      <c r="A193" s="14"/>
      <c r="B193" s="275"/>
      <c r="C193" s="276"/>
      <c r="D193" s="266" t="s">
        <v>202</v>
      </c>
      <c r="E193" s="276"/>
      <c r="F193" s="278" t="s">
        <v>1959</v>
      </c>
      <c r="G193" s="276"/>
      <c r="H193" s="279">
        <v>2.3399999999999999</v>
      </c>
      <c r="I193" s="280"/>
      <c r="J193" s="276"/>
      <c r="K193" s="276"/>
      <c r="L193" s="281"/>
      <c r="M193" s="282"/>
      <c r="N193" s="283"/>
      <c r="O193" s="283"/>
      <c r="P193" s="283"/>
      <c r="Q193" s="283"/>
      <c r="R193" s="283"/>
      <c r="S193" s="283"/>
      <c r="T193" s="28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5" t="s">
        <v>202</v>
      </c>
      <c r="AU193" s="285" t="s">
        <v>87</v>
      </c>
      <c r="AV193" s="14" t="s">
        <v>87</v>
      </c>
      <c r="AW193" s="14" t="s">
        <v>4</v>
      </c>
      <c r="AX193" s="14" t="s">
        <v>85</v>
      </c>
      <c r="AY193" s="285" t="s">
        <v>193</v>
      </c>
    </row>
    <row r="194" s="12" customFormat="1" ht="22.8" customHeight="1">
      <c r="A194" s="12"/>
      <c r="B194" s="237"/>
      <c r="C194" s="238"/>
      <c r="D194" s="239" t="s">
        <v>77</v>
      </c>
      <c r="E194" s="250" t="s">
        <v>741</v>
      </c>
      <c r="F194" s="250" t="s">
        <v>742</v>
      </c>
      <c r="G194" s="238"/>
      <c r="H194" s="238"/>
      <c r="I194" s="241"/>
      <c r="J194" s="251">
        <f>BK194</f>
        <v>0</v>
      </c>
      <c r="K194" s="238"/>
      <c r="L194" s="242"/>
      <c r="M194" s="243"/>
      <c r="N194" s="244"/>
      <c r="O194" s="244"/>
      <c r="P194" s="245">
        <f>P195</f>
        <v>0</v>
      </c>
      <c r="Q194" s="244"/>
      <c r="R194" s="245">
        <f>R195</f>
        <v>0</v>
      </c>
      <c r="S194" s="244"/>
      <c r="T194" s="246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47" t="s">
        <v>85</v>
      </c>
      <c r="AT194" s="248" t="s">
        <v>77</v>
      </c>
      <c r="AU194" s="248" t="s">
        <v>85</v>
      </c>
      <c r="AY194" s="247" t="s">
        <v>193</v>
      </c>
      <c r="BK194" s="249">
        <f>BK195</f>
        <v>0</v>
      </c>
    </row>
    <row r="195" s="2" customFormat="1" ht="24.15" customHeight="1">
      <c r="A195" s="41"/>
      <c r="B195" s="42"/>
      <c r="C195" s="252" t="s">
        <v>399</v>
      </c>
      <c r="D195" s="252" t="s">
        <v>195</v>
      </c>
      <c r="E195" s="253" t="s">
        <v>1960</v>
      </c>
      <c r="F195" s="254" t="s">
        <v>1961</v>
      </c>
      <c r="G195" s="255" t="s">
        <v>250</v>
      </c>
      <c r="H195" s="256">
        <v>24.562000000000001</v>
      </c>
      <c r="I195" s="257"/>
      <c r="J195" s="258">
        <f>ROUND(I195*H195,2)</f>
        <v>0</v>
      </c>
      <c r="K195" s="254" t="s">
        <v>199</v>
      </c>
      <c r="L195" s="44"/>
      <c r="M195" s="259" t="s">
        <v>1</v>
      </c>
      <c r="N195" s="260" t="s">
        <v>43</v>
      </c>
      <c r="O195" s="94"/>
      <c r="P195" s="261">
        <f>O195*H195</f>
        <v>0</v>
      </c>
      <c r="Q195" s="261">
        <v>0</v>
      </c>
      <c r="R195" s="261">
        <f>Q195*H195</f>
        <v>0</v>
      </c>
      <c r="S195" s="261">
        <v>0</v>
      </c>
      <c r="T195" s="262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63" t="s">
        <v>200</v>
      </c>
      <c r="AT195" s="263" t="s">
        <v>195</v>
      </c>
      <c r="AU195" s="263" t="s">
        <v>87</v>
      </c>
      <c r="AY195" s="18" t="s">
        <v>193</v>
      </c>
      <c r="BE195" s="154">
        <f>IF(N195="základní",J195,0)</f>
        <v>0</v>
      </c>
      <c r="BF195" s="154">
        <f>IF(N195="snížená",J195,0)</f>
        <v>0</v>
      </c>
      <c r="BG195" s="154">
        <f>IF(N195="zákl. přenesená",J195,0)</f>
        <v>0</v>
      </c>
      <c r="BH195" s="154">
        <f>IF(N195="sníž. přenesená",J195,0)</f>
        <v>0</v>
      </c>
      <c r="BI195" s="154">
        <f>IF(N195="nulová",J195,0)</f>
        <v>0</v>
      </c>
      <c r="BJ195" s="18" t="s">
        <v>85</v>
      </c>
      <c r="BK195" s="154">
        <f>ROUND(I195*H195,2)</f>
        <v>0</v>
      </c>
      <c r="BL195" s="18" t="s">
        <v>200</v>
      </c>
      <c r="BM195" s="263" t="s">
        <v>1962</v>
      </c>
    </row>
    <row r="196" s="2" customFormat="1" ht="49.92" customHeight="1">
      <c r="A196" s="41"/>
      <c r="B196" s="42"/>
      <c r="C196" s="43"/>
      <c r="D196" s="43"/>
      <c r="E196" s="240" t="s">
        <v>1328</v>
      </c>
      <c r="F196" s="240" t="s">
        <v>1329</v>
      </c>
      <c r="G196" s="43"/>
      <c r="H196" s="43"/>
      <c r="I196" s="43"/>
      <c r="J196" s="217">
        <f>BK196</f>
        <v>0</v>
      </c>
      <c r="K196" s="43"/>
      <c r="L196" s="44"/>
      <c r="M196" s="319"/>
      <c r="N196" s="320"/>
      <c r="O196" s="94"/>
      <c r="P196" s="94"/>
      <c r="Q196" s="94"/>
      <c r="R196" s="94"/>
      <c r="S196" s="94"/>
      <c r="T196" s="95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8" t="s">
        <v>77</v>
      </c>
      <c r="AU196" s="18" t="s">
        <v>78</v>
      </c>
      <c r="AY196" s="18" t="s">
        <v>1330</v>
      </c>
      <c r="BK196" s="154">
        <f>SUM(BK197:BK199)</f>
        <v>0</v>
      </c>
    </row>
    <row r="197" s="2" customFormat="1" ht="16.32" customHeight="1">
      <c r="A197" s="41"/>
      <c r="B197" s="42"/>
      <c r="C197" s="321" t="s">
        <v>1</v>
      </c>
      <c r="D197" s="321" t="s">
        <v>195</v>
      </c>
      <c r="E197" s="322" t="s">
        <v>1</v>
      </c>
      <c r="F197" s="323" t="s">
        <v>1</v>
      </c>
      <c r="G197" s="324" t="s">
        <v>1</v>
      </c>
      <c r="H197" s="325"/>
      <c r="I197" s="326"/>
      <c r="J197" s="327">
        <f>BK197</f>
        <v>0</v>
      </c>
      <c r="K197" s="328"/>
      <c r="L197" s="44"/>
      <c r="M197" s="329" t="s">
        <v>1</v>
      </c>
      <c r="N197" s="330" t="s">
        <v>43</v>
      </c>
      <c r="O197" s="94"/>
      <c r="P197" s="94"/>
      <c r="Q197" s="94"/>
      <c r="R197" s="94"/>
      <c r="S197" s="94"/>
      <c r="T197" s="95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18" t="s">
        <v>1330</v>
      </c>
      <c r="AU197" s="18" t="s">
        <v>85</v>
      </c>
      <c r="AY197" s="18" t="s">
        <v>1330</v>
      </c>
      <c r="BE197" s="154">
        <f>IF(N197="základní",J197,0)</f>
        <v>0</v>
      </c>
      <c r="BF197" s="154">
        <f>IF(N197="snížená",J197,0)</f>
        <v>0</v>
      </c>
      <c r="BG197" s="154">
        <f>IF(N197="zákl. přenesená",J197,0)</f>
        <v>0</v>
      </c>
      <c r="BH197" s="154">
        <f>IF(N197="sníž. přenesená",J197,0)</f>
        <v>0</v>
      </c>
      <c r="BI197" s="154">
        <f>IF(N197="nulová",J197,0)</f>
        <v>0</v>
      </c>
      <c r="BJ197" s="18" t="s">
        <v>85</v>
      </c>
      <c r="BK197" s="154">
        <f>I197*H197</f>
        <v>0</v>
      </c>
    </row>
    <row r="198" s="2" customFormat="1" ht="16.32" customHeight="1">
      <c r="A198" s="41"/>
      <c r="B198" s="42"/>
      <c r="C198" s="321" t="s">
        <v>1</v>
      </c>
      <c r="D198" s="321" t="s">
        <v>195</v>
      </c>
      <c r="E198" s="322" t="s">
        <v>1</v>
      </c>
      <c r="F198" s="323" t="s">
        <v>1</v>
      </c>
      <c r="G198" s="324" t="s">
        <v>1</v>
      </c>
      <c r="H198" s="325"/>
      <c r="I198" s="326"/>
      <c r="J198" s="327">
        <f>BK198</f>
        <v>0</v>
      </c>
      <c r="K198" s="328"/>
      <c r="L198" s="44"/>
      <c r="M198" s="329" t="s">
        <v>1</v>
      </c>
      <c r="N198" s="330" t="s">
        <v>43</v>
      </c>
      <c r="O198" s="94"/>
      <c r="P198" s="94"/>
      <c r="Q198" s="94"/>
      <c r="R198" s="94"/>
      <c r="S198" s="94"/>
      <c r="T198" s="95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18" t="s">
        <v>1330</v>
      </c>
      <c r="AU198" s="18" t="s">
        <v>85</v>
      </c>
      <c r="AY198" s="18" t="s">
        <v>1330</v>
      </c>
      <c r="BE198" s="154">
        <f>IF(N198="základní",J198,0)</f>
        <v>0</v>
      </c>
      <c r="BF198" s="154">
        <f>IF(N198="snížená",J198,0)</f>
        <v>0</v>
      </c>
      <c r="BG198" s="154">
        <f>IF(N198="zákl. přenesená",J198,0)</f>
        <v>0</v>
      </c>
      <c r="BH198" s="154">
        <f>IF(N198="sníž. přenesená",J198,0)</f>
        <v>0</v>
      </c>
      <c r="BI198" s="154">
        <f>IF(N198="nulová",J198,0)</f>
        <v>0</v>
      </c>
      <c r="BJ198" s="18" t="s">
        <v>85</v>
      </c>
      <c r="BK198" s="154">
        <f>I198*H198</f>
        <v>0</v>
      </c>
    </row>
    <row r="199" s="2" customFormat="1" ht="16.32" customHeight="1">
      <c r="A199" s="41"/>
      <c r="B199" s="42"/>
      <c r="C199" s="321" t="s">
        <v>1</v>
      </c>
      <c r="D199" s="321" t="s">
        <v>195</v>
      </c>
      <c r="E199" s="322" t="s">
        <v>1</v>
      </c>
      <c r="F199" s="323" t="s">
        <v>1</v>
      </c>
      <c r="G199" s="324" t="s">
        <v>1</v>
      </c>
      <c r="H199" s="325"/>
      <c r="I199" s="326"/>
      <c r="J199" s="327">
        <f>BK199</f>
        <v>0</v>
      </c>
      <c r="K199" s="328"/>
      <c r="L199" s="44"/>
      <c r="M199" s="329" t="s">
        <v>1</v>
      </c>
      <c r="N199" s="330" t="s">
        <v>43</v>
      </c>
      <c r="O199" s="331"/>
      <c r="P199" s="331"/>
      <c r="Q199" s="331"/>
      <c r="R199" s="331"/>
      <c r="S199" s="331"/>
      <c r="T199" s="332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8" t="s">
        <v>1330</v>
      </c>
      <c r="AU199" s="18" t="s">
        <v>85</v>
      </c>
      <c r="AY199" s="18" t="s">
        <v>1330</v>
      </c>
      <c r="BE199" s="154">
        <f>IF(N199="základní",J199,0)</f>
        <v>0</v>
      </c>
      <c r="BF199" s="154">
        <f>IF(N199="snížená",J199,0)</f>
        <v>0</v>
      </c>
      <c r="BG199" s="154">
        <f>IF(N199="zákl. přenesená",J199,0)</f>
        <v>0</v>
      </c>
      <c r="BH199" s="154">
        <f>IF(N199="sníž. přenesená",J199,0)</f>
        <v>0</v>
      </c>
      <c r="BI199" s="154">
        <f>IF(N199="nulová",J199,0)</f>
        <v>0</v>
      </c>
      <c r="BJ199" s="18" t="s">
        <v>85</v>
      </c>
      <c r="BK199" s="154">
        <f>I199*H199</f>
        <v>0</v>
      </c>
    </row>
    <row r="200" s="2" customFormat="1" ht="6.96" customHeight="1">
      <c r="A200" s="41"/>
      <c r="B200" s="69"/>
      <c r="C200" s="70"/>
      <c r="D200" s="70"/>
      <c r="E200" s="70"/>
      <c r="F200" s="70"/>
      <c r="G200" s="70"/>
      <c r="H200" s="70"/>
      <c r="I200" s="70"/>
      <c r="J200" s="70"/>
      <c r="K200" s="70"/>
      <c r="L200" s="44"/>
      <c r="M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</row>
  </sheetData>
  <sheetProtection sheet="1" autoFilter="0" formatColumns="0" formatRows="0" objects="1" scenarios="1" spinCount="100000" saltValue="FSc0635g/EXvqunnSIRLzU/wFcx9wsB6RP7Heb9NMAFfba7zis+ogxUCxEA4h5IoqzMHaznVomohK5XvmC0hiw==" hashValue="vmg6HcVyViNHNaJEx5ZeKzPDXv7K6bYJ61d+NZbs6xlsXi6BU7WnhPbckJCtVMkQe1vB2tK9fl4pnCMODRrF0g==" algorithmName="SHA-512" password="CC35"/>
  <autoFilter ref="C131:K199"/>
  <mergeCells count="14">
    <mergeCell ref="E7:H7"/>
    <mergeCell ref="E9:H9"/>
    <mergeCell ref="E18:H18"/>
    <mergeCell ref="E27:H27"/>
    <mergeCell ref="E85:H85"/>
    <mergeCell ref="E87:H87"/>
    <mergeCell ref="D106:F106"/>
    <mergeCell ref="D107:F107"/>
    <mergeCell ref="D108:F108"/>
    <mergeCell ref="D109:F109"/>
    <mergeCell ref="D110:F110"/>
    <mergeCell ref="E122:H122"/>
    <mergeCell ref="E124:H124"/>
    <mergeCell ref="L2:V2"/>
  </mergeCells>
  <dataValidations count="2">
    <dataValidation type="list" allowBlank="1" showInputMessage="1" showErrorMessage="1" error="Povoleny jsou hodnoty K, M." sqref="D197:D200">
      <formula1>"K, M"</formula1>
    </dataValidation>
    <dataValidation type="list" allowBlank="1" showInputMessage="1" showErrorMessage="1" error="Povoleny jsou hodnoty základní, snížená, zákl. přenesená, sníž. přenesená, nulová." sqref="N197:N200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87</v>
      </c>
    </row>
    <row r="4" s="1" customFormat="1" ht="24.96" customHeight="1">
      <c r="B4" s="21"/>
      <c r="D4" s="164" t="s">
        <v>132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ZŠ a MŠ Ostašov - přístavba učebny</v>
      </c>
      <c r="F7" s="166"/>
      <c r="G7" s="166"/>
      <c r="H7" s="166"/>
      <c r="L7" s="21"/>
    </row>
    <row r="8" s="2" customFormat="1" ht="12" customHeight="1">
      <c r="A8" s="41"/>
      <c r="B8" s="44"/>
      <c r="C8" s="41"/>
      <c r="D8" s="166" t="s">
        <v>133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8" t="s">
        <v>1963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66" t="s">
        <v>18</v>
      </c>
      <c r="E11" s="41"/>
      <c r="F11" s="144" t="s">
        <v>1</v>
      </c>
      <c r="G11" s="41"/>
      <c r="H11" s="41"/>
      <c r="I11" s="166" t="s">
        <v>19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20</v>
      </c>
      <c r="E12" s="41"/>
      <c r="F12" s="144" t="s">
        <v>21</v>
      </c>
      <c r="G12" s="41"/>
      <c r="H12" s="41"/>
      <c r="I12" s="166" t="s">
        <v>22</v>
      </c>
      <c r="J12" s="169" t="str">
        <f>'Rekapitulace stavby'!AN8</f>
        <v>5. 6. 2023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66" t="s">
        <v>24</v>
      </c>
      <c r="E14" s="41"/>
      <c r="F14" s="41"/>
      <c r="G14" s="41"/>
      <c r="H14" s="41"/>
      <c r="I14" s="166" t="s">
        <v>25</v>
      </c>
      <c r="J14" s="144" t="s">
        <v>1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44" t="s">
        <v>26</v>
      </c>
      <c r="F15" s="41"/>
      <c r="G15" s="41"/>
      <c r="H15" s="41"/>
      <c r="I15" s="166" t="s">
        <v>27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66" t="s">
        <v>28</v>
      </c>
      <c r="E17" s="41"/>
      <c r="F17" s="41"/>
      <c r="G17" s="41"/>
      <c r="H17" s="41"/>
      <c r="I17" s="166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44"/>
      <c r="G18" s="144"/>
      <c r="H18" s="144"/>
      <c r="I18" s="166" t="s">
        <v>27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66" t="s">
        <v>30</v>
      </c>
      <c r="E20" s="41"/>
      <c r="F20" s="41"/>
      <c r="G20" s="41"/>
      <c r="H20" s="41"/>
      <c r="I20" s="166" t="s">
        <v>25</v>
      </c>
      <c r="J20" s="144" t="s">
        <v>1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44" t="s">
        <v>31</v>
      </c>
      <c r="F21" s="41"/>
      <c r="G21" s="41"/>
      <c r="H21" s="41"/>
      <c r="I21" s="166" t="s">
        <v>27</v>
      </c>
      <c r="J21" s="144" t="s">
        <v>1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66" t="s">
        <v>33</v>
      </c>
      <c r="E23" s="41"/>
      <c r="F23" s="41"/>
      <c r="G23" s="41"/>
      <c r="H23" s="41"/>
      <c r="I23" s="166" t="s">
        <v>25</v>
      </c>
      <c r="J23" s="144" t="s">
        <v>1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44" t="s">
        <v>34</v>
      </c>
      <c r="F24" s="41"/>
      <c r="G24" s="41"/>
      <c r="H24" s="41"/>
      <c r="I24" s="166" t="s">
        <v>27</v>
      </c>
      <c r="J24" s="144" t="s">
        <v>1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66" t="s">
        <v>35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70"/>
      <c r="B27" s="171"/>
      <c r="C27" s="170"/>
      <c r="D27" s="170"/>
      <c r="E27" s="172" t="s">
        <v>1</v>
      </c>
      <c r="F27" s="172"/>
      <c r="G27" s="172"/>
      <c r="H27" s="172"/>
      <c r="I27" s="170"/>
      <c r="J27" s="170"/>
      <c r="K27" s="170"/>
      <c r="L27" s="173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74"/>
      <c r="E29" s="174"/>
      <c r="F29" s="174"/>
      <c r="G29" s="174"/>
      <c r="H29" s="174"/>
      <c r="I29" s="174"/>
      <c r="J29" s="174"/>
      <c r="K29" s="174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44" t="s">
        <v>137</v>
      </c>
      <c r="E30" s="41"/>
      <c r="F30" s="41"/>
      <c r="G30" s="41"/>
      <c r="H30" s="41"/>
      <c r="I30" s="41"/>
      <c r="J30" s="175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76" t="s">
        <v>126</v>
      </c>
      <c r="E31" s="41"/>
      <c r="F31" s="41"/>
      <c r="G31" s="41"/>
      <c r="H31" s="41"/>
      <c r="I31" s="41"/>
      <c r="J31" s="175">
        <f>J107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7" t="s">
        <v>38</v>
      </c>
      <c r="E32" s="41"/>
      <c r="F32" s="41"/>
      <c r="G32" s="41"/>
      <c r="H32" s="41"/>
      <c r="I32" s="41"/>
      <c r="J32" s="178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4"/>
      <c r="E33" s="174"/>
      <c r="F33" s="174"/>
      <c r="G33" s="174"/>
      <c r="H33" s="174"/>
      <c r="I33" s="174"/>
      <c r="J33" s="174"/>
      <c r="K33" s="174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9" t="s">
        <v>40</v>
      </c>
      <c r="G34" s="41"/>
      <c r="H34" s="41"/>
      <c r="I34" s="179" t="s">
        <v>39</v>
      </c>
      <c r="J34" s="179" t="s">
        <v>41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80" t="s">
        <v>42</v>
      </c>
      <c r="E35" s="166" t="s">
        <v>43</v>
      </c>
      <c r="F35" s="181">
        <f>ROUND((ROUND((SUM(BE107:BE114) + SUM(BE134:BE155)),  2) + SUM(BE157:BE159)), 2)</f>
        <v>0</v>
      </c>
      <c r="G35" s="41"/>
      <c r="H35" s="41"/>
      <c r="I35" s="182">
        <v>0.20999999999999999</v>
      </c>
      <c r="J35" s="181">
        <f>ROUND((ROUND(((SUM(BE107:BE114) + SUM(BE134:BE155))*I35),  2) + (SUM(BE157:BE159)*I35)),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66" t="s">
        <v>44</v>
      </c>
      <c r="F36" s="181">
        <f>ROUND((ROUND((SUM(BF107:BF114) + SUM(BF134:BF155)),  2) + SUM(BF157:BF159)), 2)</f>
        <v>0</v>
      </c>
      <c r="G36" s="41"/>
      <c r="H36" s="41"/>
      <c r="I36" s="182">
        <v>0.14999999999999999</v>
      </c>
      <c r="J36" s="181">
        <f>ROUND((ROUND(((SUM(BF107:BF114) + SUM(BF134:BF155))*I36),  2) + (SUM(BF157:BF159)*I36)),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66" t="s">
        <v>45</v>
      </c>
      <c r="F37" s="181">
        <f>ROUND((ROUND((SUM(BG107:BG114) + SUM(BG134:BG155)),  2) + SUM(BG157:BG159)), 2)</f>
        <v>0</v>
      </c>
      <c r="G37" s="41"/>
      <c r="H37" s="41"/>
      <c r="I37" s="182">
        <v>0.20999999999999999</v>
      </c>
      <c r="J37" s="181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66" t="s">
        <v>46</v>
      </c>
      <c r="F38" s="181">
        <f>ROUND((ROUND((SUM(BH107:BH114) + SUM(BH134:BH155)),  2) + SUM(BH157:BH159)), 2)</f>
        <v>0</v>
      </c>
      <c r="G38" s="41"/>
      <c r="H38" s="41"/>
      <c r="I38" s="182">
        <v>0.14999999999999999</v>
      </c>
      <c r="J38" s="181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66" t="s">
        <v>47</v>
      </c>
      <c r="F39" s="181">
        <f>ROUND((ROUND((SUM(BI107:BI114) + SUM(BI134:BI155)),  2) + SUM(BI157:BI159)), 2)</f>
        <v>0</v>
      </c>
      <c r="G39" s="41"/>
      <c r="H39" s="41"/>
      <c r="I39" s="182">
        <v>0</v>
      </c>
      <c r="J39" s="181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83"/>
      <c r="D41" s="184" t="s">
        <v>48</v>
      </c>
      <c r="E41" s="185"/>
      <c r="F41" s="185"/>
      <c r="G41" s="186" t="s">
        <v>49</v>
      </c>
      <c r="H41" s="187" t="s">
        <v>50</v>
      </c>
      <c r="I41" s="185"/>
      <c r="J41" s="188">
        <f>SUM(J32:J39)</f>
        <v>0</v>
      </c>
      <c r="K41" s="189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51</v>
      </c>
      <c r="E50" s="191"/>
      <c r="F50" s="191"/>
      <c r="G50" s="190" t="s">
        <v>52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53</v>
      </c>
      <c r="E61" s="193"/>
      <c r="F61" s="194" t="s">
        <v>54</v>
      </c>
      <c r="G61" s="192" t="s">
        <v>53</v>
      </c>
      <c r="H61" s="193"/>
      <c r="I61" s="193"/>
      <c r="J61" s="195" t="s">
        <v>54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55</v>
      </c>
      <c r="E65" s="196"/>
      <c r="F65" s="196"/>
      <c r="G65" s="190" t="s">
        <v>56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53</v>
      </c>
      <c r="E76" s="193"/>
      <c r="F76" s="194" t="s">
        <v>54</v>
      </c>
      <c r="G76" s="192" t="s">
        <v>53</v>
      </c>
      <c r="H76" s="193"/>
      <c r="I76" s="193"/>
      <c r="J76" s="195" t="s">
        <v>54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138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ZŠ a MŠ Ostašov - přístavba učebny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133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900 - Vícerozpočtové náklady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>Ostašov</v>
      </c>
      <c r="G89" s="43"/>
      <c r="H89" s="43"/>
      <c r="I89" s="33" t="s">
        <v>22</v>
      </c>
      <c r="J89" s="82" t="str">
        <f>IF(J12="","",J12)</f>
        <v>5. 6. 2023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25.65" customHeight="1">
      <c r="A91" s="41"/>
      <c r="B91" s="42"/>
      <c r="C91" s="33" t="s">
        <v>24</v>
      </c>
      <c r="D91" s="43"/>
      <c r="E91" s="43"/>
      <c r="F91" s="28" t="str">
        <f>E15</f>
        <v>Statutární město Liberec</v>
      </c>
      <c r="G91" s="43"/>
      <c r="H91" s="43"/>
      <c r="I91" s="33" t="s">
        <v>30</v>
      </c>
      <c r="J91" s="37" t="str">
        <f>E21</f>
        <v>Projektový atelier DAVID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40.05" customHeight="1">
      <c r="A92" s="41"/>
      <c r="B92" s="42"/>
      <c r="C92" s="33" t="s">
        <v>28</v>
      </c>
      <c r="D92" s="43"/>
      <c r="E92" s="43"/>
      <c r="F92" s="28" t="str">
        <f>IF(E18="","",E18)</f>
        <v>Vyplň údaj</v>
      </c>
      <c r="G92" s="43"/>
      <c r="H92" s="43"/>
      <c r="I92" s="33" t="s">
        <v>33</v>
      </c>
      <c r="J92" s="37" t="str">
        <f>E24</f>
        <v>Projektový atelier DAVID - Bc. Zuzana Kosáková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202" t="s">
        <v>139</v>
      </c>
      <c r="D94" s="160"/>
      <c r="E94" s="160"/>
      <c r="F94" s="160"/>
      <c r="G94" s="160"/>
      <c r="H94" s="160"/>
      <c r="I94" s="160"/>
      <c r="J94" s="203" t="s">
        <v>140</v>
      </c>
      <c r="K94" s="160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204" t="s">
        <v>141</v>
      </c>
      <c r="D96" s="43"/>
      <c r="E96" s="43"/>
      <c r="F96" s="43"/>
      <c r="G96" s="43"/>
      <c r="H96" s="43"/>
      <c r="I96" s="43"/>
      <c r="J96" s="113">
        <f>J134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142</v>
      </c>
    </row>
    <row r="97" s="9" customFormat="1" ht="24.96" customHeight="1">
      <c r="A97" s="9"/>
      <c r="B97" s="205"/>
      <c r="C97" s="206"/>
      <c r="D97" s="207" t="s">
        <v>143</v>
      </c>
      <c r="E97" s="208"/>
      <c r="F97" s="208"/>
      <c r="G97" s="208"/>
      <c r="H97" s="208"/>
      <c r="I97" s="208"/>
      <c r="J97" s="209">
        <f>J135</f>
        <v>0</v>
      </c>
      <c r="K97" s="206"/>
      <c r="L97" s="21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1"/>
      <c r="C98" s="136"/>
      <c r="D98" s="212" t="s">
        <v>149</v>
      </c>
      <c r="E98" s="213"/>
      <c r="F98" s="213"/>
      <c r="G98" s="213"/>
      <c r="H98" s="213"/>
      <c r="I98" s="213"/>
      <c r="J98" s="214">
        <f>J136</f>
        <v>0</v>
      </c>
      <c r="K98" s="136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205"/>
      <c r="C99" s="206"/>
      <c r="D99" s="207" t="s">
        <v>1511</v>
      </c>
      <c r="E99" s="208"/>
      <c r="F99" s="208"/>
      <c r="G99" s="208"/>
      <c r="H99" s="208"/>
      <c r="I99" s="208"/>
      <c r="J99" s="209">
        <f>J138</f>
        <v>0</v>
      </c>
      <c r="K99" s="206"/>
      <c r="L99" s="21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5"/>
      <c r="C100" s="206"/>
      <c r="D100" s="207" t="s">
        <v>1512</v>
      </c>
      <c r="E100" s="208"/>
      <c r="F100" s="208"/>
      <c r="G100" s="208"/>
      <c r="H100" s="208"/>
      <c r="I100" s="208"/>
      <c r="J100" s="209">
        <f>J140</f>
        <v>0</v>
      </c>
      <c r="K100" s="206"/>
      <c r="L100" s="21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211"/>
      <c r="C101" s="136"/>
      <c r="D101" s="212" t="s">
        <v>1513</v>
      </c>
      <c r="E101" s="213"/>
      <c r="F101" s="213"/>
      <c r="G101" s="213"/>
      <c r="H101" s="213"/>
      <c r="I101" s="213"/>
      <c r="J101" s="214">
        <f>J141</f>
        <v>0</v>
      </c>
      <c r="K101" s="136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1"/>
      <c r="C102" s="136"/>
      <c r="D102" s="212" t="s">
        <v>1964</v>
      </c>
      <c r="E102" s="213"/>
      <c r="F102" s="213"/>
      <c r="G102" s="213"/>
      <c r="H102" s="213"/>
      <c r="I102" s="213"/>
      <c r="J102" s="214">
        <f>J144</f>
        <v>0</v>
      </c>
      <c r="K102" s="136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1"/>
      <c r="C103" s="136"/>
      <c r="D103" s="212" t="s">
        <v>1965</v>
      </c>
      <c r="E103" s="213"/>
      <c r="F103" s="213"/>
      <c r="G103" s="213"/>
      <c r="H103" s="213"/>
      <c r="I103" s="213"/>
      <c r="J103" s="214">
        <f>J154</f>
        <v>0</v>
      </c>
      <c r="K103" s="136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1.84" customHeight="1">
      <c r="A104" s="9"/>
      <c r="B104" s="205"/>
      <c r="C104" s="206"/>
      <c r="D104" s="216" t="s">
        <v>168</v>
      </c>
      <c r="E104" s="206"/>
      <c r="F104" s="206"/>
      <c r="G104" s="206"/>
      <c r="H104" s="206"/>
      <c r="I104" s="206"/>
      <c r="J104" s="217">
        <f>J156</f>
        <v>0</v>
      </c>
      <c r="K104" s="206"/>
      <c r="L104" s="21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9.28" customHeight="1">
      <c r="A107" s="41"/>
      <c r="B107" s="42"/>
      <c r="C107" s="204" t="s">
        <v>169</v>
      </c>
      <c r="D107" s="43"/>
      <c r="E107" s="43"/>
      <c r="F107" s="43"/>
      <c r="G107" s="43"/>
      <c r="H107" s="43"/>
      <c r="I107" s="43"/>
      <c r="J107" s="218">
        <f>ROUND(J108 + J109 + J110 + J111 + J112 + J113,2)</f>
        <v>0</v>
      </c>
      <c r="K107" s="43"/>
      <c r="L107" s="66"/>
      <c r="N107" s="219" t="s">
        <v>42</v>
      </c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8" customHeight="1">
      <c r="A108" s="41"/>
      <c r="B108" s="42"/>
      <c r="C108" s="43"/>
      <c r="D108" s="155" t="s">
        <v>170</v>
      </c>
      <c r="E108" s="150"/>
      <c r="F108" s="150"/>
      <c r="G108" s="43"/>
      <c r="H108" s="43"/>
      <c r="I108" s="43"/>
      <c r="J108" s="151">
        <v>0</v>
      </c>
      <c r="K108" s="43"/>
      <c r="L108" s="220"/>
      <c r="M108" s="221"/>
      <c r="N108" s="222" t="s">
        <v>43</v>
      </c>
      <c r="O108" s="221"/>
      <c r="P108" s="221"/>
      <c r="Q108" s="221"/>
      <c r="R108" s="221"/>
      <c r="S108" s="223"/>
      <c r="T108" s="223"/>
      <c r="U108" s="223"/>
      <c r="V108" s="223"/>
      <c r="W108" s="223"/>
      <c r="X108" s="223"/>
      <c r="Y108" s="223"/>
      <c r="Z108" s="223"/>
      <c r="AA108" s="223"/>
      <c r="AB108" s="223"/>
      <c r="AC108" s="223"/>
      <c r="AD108" s="223"/>
      <c r="AE108" s="223"/>
      <c r="AF108" s="221"/>
      <c r="AG108" s="221"/>
      <c r="AH108" s="221"/>
      <c r="AI108" s="221"/>
      <c r="AJ108" s="221"/>
      <c r="AK108" s="221"/>
      <c r="AL108" s="221"/>
      <c r="AM108" s="221"/>
      <c r="AN108" s="221"/>
      <c r="AO108" s="221"/>
      <c r="AP108" s="221"/>
      <c r="AQ108" s="221"/>
      <c r="AR108" s="221"/>
      <c r="AS108" s="221"/>
      <c r="AT108" s="221"/>
      <c r="AU108" s="221"/>
      <c r="AV108" s="221"/>
      <c r="AW108" s="221"/>
      <c r="AX108" s="221"/>
      <c r="AY108" s="224" t="s">
        <v>171</v>
      </c>
      <c r="AZ108" s="221"/>
      <c r="BA108" s="221"/>
      <c r="BB108" s="221"/>
      <c r="BC108" s="221"/>
      <c r="BD108" s="221"/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224" t="s">
        <v>85</v>
      </c>
      <c r="BK108" s="221"/>
      <c r="BL108" s="221"/>
      <c r="BM108" s="221"/>
    </row>
    <row r="109" s="2" customFormat="1" ht="18" customHeight="1">
      <c r="A109" s="41"/>
      <c r="B109" s="42"/>
      <c r="C109" s="43"/>
      <c r="D109" s="155" t="s">
        <v>172</v>
      </c>
      <c r="E109" s="150"/>
      <c r="F109" s="150"/>
      <c r="G109" s="43"/>
      <c r="H109" s="43"/>
      <c r="I109" s="43"/>
      <c r="J109" s="151">
        <v>0</v>
      </c>
      <c r="K109" s="43"/>
      <c r="L109" s="220"/>
      <c r="M109" s="221"/>
      <c r="N109" s="222" t="s">
        <v>43</v>
      </c>
      <c r="O109" s="221"/>
      <c r="P109" s="221"/>
      <c r="Q109" s="221"/>
      <c r="R109" s="221"/>
      <c r="S109" s="223"/>
      <c r="T109" s="223"/>
      <c r="U109" s="223"/>
      <c r="V109" s="223"/>
      <c r="W109" s="223"/>
      <c r="X109" s="223"/>
      <c r="Y109" s="223"/>
      <c r="Z109" s="223"/>
      <c r="AA109" s="223"/>
      <c r="AB109" s="223"/>
      <c r="AC109" s="223"/>
      <c r="AD109" s="223"/>
      <c r="AE109" s="223"/>
      <c r="AF109" s="221"/>
      <c r="AG109" s="221"/>
      <c r="AH109" s="221"/>
      <c r="AI109" s="221"/>
      <c r="AJ109" s="221"/>
      <c r="AK109" s="221"/>
      <c r="AL109" s="221"/>
      <c r="AM109" s="221"/>
      <c r="AN109" s="221"/>
      <c r="AO109" s="221"/>
      <c r="AP109" s="221"/>
      <c r="AQ109" s="221"/>
      <c r="AR109" s="221"/>
      <c r="AS109" s="221"/>
      <c r="AT109" s="221"/>
      <c r="AU109" s="221"/>
      <c r="AV109" s="221"/>
      <c r="AW109" s="221"/>
      <c r="AX109" s="221"/>
      <c r="AY109" s="224" t="s">
        <v>171</v>
      </c>
      <c r="AZ109" s="221"/>
      <c r="BA109" s="221"/>
      <c r="BB109" s="221"/>
      <c r="BC109" s="221"/>
      <c r="BD109" s="221"/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224" t="s">
        <v>85</v>
      </c>
      <c r="BK109" s="221"/>
      <c r="BL109" s="221"/>
      <c r="BM109" s="221"/>
    </row>
    <row r="110" s="2" customFormat="1" ht="18" customHeight="1">
      <c r="A110" s="41"/>
      <c r="B110" s="42"/>
      <c r="C110" s="43"/>
      <c r="D110" s="155" t="s">
        <v>173</v>
      </c>
      <c r="E110" s="150"/>
      <c r="F110" s="150"/>
      <c r="G110" s="43"/>
      <c r="H110" s="43"/>
      <c r="I110" s="43"/>
      <c r="J110" s="151">
        <v>0</v>
      </c>
      <c r="K110" s="43"/>
      <c r="L110" s="220"/>
      <c r="M110" s="221"/>
      <c r="N110" s="222" t="s">
        <v>43</v>
      </c>
      <c r="O110" s="221"/>
      <c r="P110" s="221"/>
      <c r="Q110" s="221"/>
      <c r="R110" s="221"/>
      <c r="S110" s="223"/>
      <c r="T110" s="223"/>
      <c r="U110" s="223"/>
      <c r="V110" s="223"/>
      <c r="W110" s="223"/>
      <c r="X110" s="223"/>
      <c r="Y110" s="223"/>
      <c r="Z110" s="223"/>
      <c r="AA110" s="223"/>
      <c r="AB110" s="223"/>
      <c r="AC110" s="223"/>
      <c r="AD110" s="223"/>
      <c r="AE110" s="223"/>
      <c r="AF110" s="221"/>
      <c r="AG110" s="221"/>
      <c r="AH110" s="221"/>
      <c r="AI110" s="221"/>
      <c r="AJ110" s="221"/>
      <c r="AK110" s="221"/>
      <c r="AL110" s="221"/>
      <c r="AM110" s="221"/>
      <c r="AN110" s="221"/>
      <c r="AO110" s="221"/>
      <c r="AP110" s="221"/>
      <c r="AQ110" s="221"/>
      <c r="AR110" s="221"/>
      <c r="AS110" s="221"/>
      <c r="AT110" s="221"/>
      <c r="AU110" s="221"/>
      <c r="AV110" s="221"/>
      <c r="AW110" s="221"/>
      <c r="AX110" s="221"/>
      <c r="AY110" s="224" t="s">
        <v>171</v>
      </c>
      <c r="AZ110" s="221"/>
      <c r="BA110" s="221"/>
      <c r="BB110" s="221"/>
      <c r="BC110" s="221"/>
      <c r="BD110" s="221"/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224" t="s">
        <v>85</v>
      </c>
      <c r="BK110" s="221"/>
      <c r="BL110" s="221"/>
      <c r="BM110" s="221"/>
    </row>
    <row r="111" s="2" customFormat="1" ht="18" customHeight="1">
      <c r="A111" s="41"/>
      <c r="B111" s="42"/>
      <c r="C111" s="43"/>
      <c r="D111" s="155" t="s">
        <v>174</v>
      </c>
      <c r="E111" s="150"/>
      <c r="F111" s="150"/>
      <c r="G111" s="43"/>
      <c r="H111" s="43"/>
      <c r="I111" s="43"/>
      <c r="J111" s="151">
        <v>0</v>
      </c>
      <c r="K111" s="43"/>
      <c r="L111" s="220"/>
      <c r="M111" s="221"/>
      <c r="N111" s="222" t="s">
        <v>43</v>
      </c>
      <c r="O111" s="221"/>
      <c r="P111" s="221"/>
      <c r="Q111" s="221"/>
      <c r="R111" s="221"/>
      <c r="S111" s="223"/>
      <c r="T111" s="223"/>
      <c r="U111" s="223"/>
      <c r="V111" s="223"/>
      <c r="W111" s="223"/>
      <c r="X111" s="223"/>
      <c r="Y111" s="223"/>
      <c r="Z111" s="223"/>
      <c r="AA111" s="223"/>
      <c r="AB111" s="223"/>
      <c r="AC111" s="223"/>
      <c r="AD111" s="223"/>
      <c r="AE111" s="223"/>
      <c r="AF111" s="221"/>
      <c r="AG111" s="221"/>
      <c r="AH111" s="221"/>
      <c r="AI111" s="221"/>
      <c r="AJ111" s="221"/>
      <c r="AK111" s="221"/>
      <c r="AL111" s="221"/>
      <c r="AM111" s="221"/>
      <c r="AN111" s="221"/>
      <c r="AO111" s="221"/>
      <c r="AP111" s="221"/>
      <c r="AQ111" s="221"/>
      <c r="AR111" s="221"/>
      <c r="AS111" s="221"/>
      <c r="AT111" s="221"/>
      <c r="AU111" s="221"/>
      <c r="AV111" s="221"/>
      <c r="AW111" s="221"/>
      <c r="AX111" s="221"/>
      <c r="AY111" s="224" t="s">
        <v>171</v>
      </c>
      <c r="AZ111" s="221"/>
      <c r="BA111" s="221"/>
      <c r="BB111" s="221"/>
      <c r="BC111" s="221"/>
      <c r="BD111" s="221"/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224" t="s">
        <v>85</v>
      </c>
      <c r="BK111" s="221"/>
      <c r="BL111" s="221"/>
      <c r="BM111" s="221"/>
    </row>
    <row r="112" s="2" customFormat="1" ht="18" customHeight="1">
      <c r="A112" s="41"/>
      <c r="B112" s="42"/>
      <c r="C112" s="43"/>
      <c r="D112" s="155" t="s">
        <v>175</v>
      </c>
      <c r="E112" s="150"/>
      <c r="F112" s="150"/>
      <c r="G112" s="43"/>
      <c r="H112" s="43"/>
      <c r="I112" s="43"/>
      <c r="J112" s="151">
        <v>0</v>
      </c>
      <c r="K112" s="43"/>
      <c r="L112" s="220"/>
      <c r="M112" s="221"/>
      <c r="N112" s="222" t="s">
        <v>43</v>
      </c>
      <c r="O112" s="221"/>
      <c r="P112" s="221"/>
      <c r="Q112" s="221"/>
      <c r="R112" s="221"/>
      <c r="S112" s="223"/>
      <c r="T112" s="223"/>
      <c r="U112" s="223"/>
      <c r="V112" s="223"/>
      <c r="W112" s="223"/>
      <c r="X112" s="223"/>
      <c r="Y112" s="223"/>
      <c r="Z112" s="223"/>
      <c r="AA112" s="223"/>
      <c r="AB112" s="223"/>
      <c r="AC112" s="223"/>
      <c r="AD112" s="223"/>
      <c r="AE112" s="223"/>
      <c r="AF112" s="221"/>
      <c r="AG112" s="221"/>
      <c r="AH112" s="221"/>
      <c r="AI112" s="221"/>
      <c r="AJ112" s="221"/>
      <c r="AK112" s="221"/>
      <c r="AL112" s="221"/>
      <c r="AM112" s="221"/>
      <c r="AN112" s="221"/>
      <c r="AO112" s="221"/>
      <c r="AP112" s="221"/>
      <c r="AQ112" s="221"/>
      <c r="AR112" s="221"/>
      <c r="AS112" s="221"/>
      <c r="AT112" s="221"/>
      <c r="AU112" s="221"/>
      <c r="AV112" s="221"/>
      <c r="AW112" s="221"/>
      <c r="AX112" s="221"/>
      <c r="AY112" s="224" t="s">
        <v>171</v>
      </c>
      <c r="AZ112" s="221"/>
      <c r="BA112" s="221"/>
      <c r="BB112" s="221"/>
      <c r="BC112" s="221"/>
      <c r="BD112" s="221"/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224" t="s">
        <v>85</v>
      </c>
      <c r="BK112" s="221"/>
      <c r="BL112" s="221"/>
      <c r="BM112" s="221"/>
    </row>
    <row r="113" s="2" customFormat="1" ht="18" customHeight="1">
      <c r="A113" s="41"/>
      <c r="B113" s="42"/>
      <c r="C113" s="43"/>
      <c r="D113" s="150" t="s">
        <v>176</v>
      </c>
      <c r="E113" s="43"/>
      <c r="F113" s="43"/>
      <c r="G113" s="43"/>
      <c r="H113" s="43"/>
      <c r="I113" s="43"/>
      <c r="J113" s="151">
        <f>ROUND(J30*T113,2)</f>
        <v>0</v>
      </c>
      <c r="K113" s="43"/>
      <c r="L113" s="220"/>
      <c r="M113" s="221"/>
      <c r="N113" s="222" t="s">
        <v>43</v>
      </c>
      <c r="O113" s="221"/>
      <c r="P113" s="221"/>
      <c r="Q113" s="221"/>
      <c r="R113" s="221"/>
      <c r="S113" s="223"/>
      <c r="T113" s="223"/>
      <c r="U113" s="223"/>
      <c r="V113" s="223"/>
      <c r="W113" s="223"/>
      <c r="X113" s="223"/>
      <c r="Y113" s="223"/>
      <c r="Z113" s="223"/>
      <c r="AA113" s="223"/>
      <c r="AB113" s="223"/>
      <c r="AC113" s="223"/>
      <c r="AD113" s="223"/>
      <c r="AE113" s="223"/>
      <c r="AF113" s="221"/>
      <c r="AG113" s="221"/>
      <c r="AH113" s="221"/>
      <c r="AI113" s="221"/>
      <c r="AJ113" s="221"/>
      <c r="AK113" s="221"/>
      <c r="AL113" s="221"/>
      <c r="AM113" s="221"/>
      <c r="AN113" s="221"/>
      <c r="AO113" s="221"/>
      <c r="AP113" s="221"/>
      <c r="AQ113" s="221"/>
      <c r="AR113" s="221"/>
      <c r="AS113" s="221"/>
      <c r="AT113" s="221"/>
      <c r="AU113" s="221"/>
      <c r="AV113" s="221"/>
      <c r="AW113" s="221"/>
      <c r="AX113" s="221"/>
      <c r="AY113" s="224" t="s">
        <v>177</v>
      </c>
      <c r="AZ113" s="221"/>
      <c r="BA113" s="221"/>
      <c r="BB113" s="221"/>
      <c r="BC113" s="221"/>
      <c r="BD113" s="221"/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224" t="s">
        <v>85</v>
      </c>
      <c r="BK113" s="221"/>
      <c r="BL113" s="221"/>
      <c r="BM113" s="221"/>
    </row>
    <row r="114" s="2" customForma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9.28" customHeight="1">
      <c r="A115" s="41"/>
      <c r="B115" s="42"/>
      <c r="C115" s="159" t="s">
        <v>131</v>
      </c>
      <c r="D115" s="160"/>
      <c r="E115" s="160"/>
      <c r="F115" s="160"/>
      <c r="G115" s="160"/>
      <c r="H115" s="160"/>
      <c r="I115" s="160"/>
      <c r="J115" s="161">
        <f>ROUND(J96+J107,2)</f>
        <v>0</v>
      </c>
      <c r="K115" s="16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20" s="2" customFormat="1" ht="6.96" customHeight="1">
      <c r="A120" s="41"/>
      <c r="B120" s="71"/>
      <c r="C120" s="72"/>
      <c r="D120" s="72"/>
      <c r="E120" s="72"/>
      <c r="F120" s="72"/>
      <c r="G120" s="72"/>
      <c r="H120" s="72"/>
      <c r="I120" s="72"/>
      <c r="J120" s="72"/>
      <c r="K120" s="72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24.96" customHeight="1">
      <c r="A121" s="41"/>
      <c r="B121" s="42"/>
      <c r="C121" s="24" t="s">
        <v>178</v>
      </c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2" customHeight="1">
      <c r="A123" s="41"/>
      <c r="B123" s="42"/>
      <c r="C123" s="33" t="s">
        <v>16</v>
      </c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6.5" customHeight="1">
      <c r="A124" s="41"/>
      <c r="B124" s="42"/>
      <c r="C124" s="43"/>
      <c r="D124" s="43"/>
      <c r="E124" s="201" t="str">
        <f>E7</f>
        <v>ZŠ a MŠ Ostašov - přístavba učebny</v>
      </c>
      <c r="F124" s="33"/>
      <c r="G124" s="33"/>
      <c r="H124" s="3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2" customHeight="1">
      <c r="A125" s="41"/>
      <c r="B125" s="42"/>
      <c r="C125" s="33" t="s">
        <v>133</v>
      </c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6.5" customHeight="1">
      <c r="A126" s="41"/>
      <c r="B126" s="42"/>
      <c r="C126" s="43"/>
      <c r="D126" s="43"/>
      <c r="E126" s="79" t="str">
        <f>E9</f>
        <v>SO 900 - Vícerozpočtové náklady</v>
      </c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2" customHeight="1">
      <c r="A128" s="41"/>
      <c r="B128" s="42"/>
      <c r="C128" s="33" t="s">
        <v>20</v>
      </c>
      <c r="D128" s="43"/>
      <c r="E128" s="43"/>
      <c r="F128" s="28" t="str">
        <f>F12</f>
        <v>Ostašov</v>
      </c>
      <c r="G128" s="43"/>
      <c r="H128" s="43"/>
      <c r="I128" s="33" t="s">
        <v>22</v>
      </c>
      <c r="J128" s="82" t="str">
        <f>IF(J12="","",J12)</f>
        <v>5. 6. 2023</v>
      </c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6.96" customHeight="1">
      <c r="A129" s="41"/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25.65" customHeight="1">
      <c r="A130" s="41"/>
      <c r="B130" s="42"/>
      <c r="C130" s="33" t="s">
        <v>24</v>
      </c>
      <c r="D130" s="43"/>
      <c r="E130" s="43"/>
      <c r="F130" s="28" t="str">
        <f>E15</f>
        <v>Statutární město Liberec</v>
      </c>
      <c r="G130" s="43"/>
      <c r="H130" s="43"/>
      <c r="I130" s="33" t="s">
        <v>30</v>
      </c>
      <c r="J130" s="37" t="str">
        <f>E21</f>
        <v>Projektový atelier DAVID</v>
      </c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40.05" customHeight="1">
      <c r="A131" s="41"/>
      <c r="B131" s="42"/>
      <c r="C131" s="33" t="s">
        <v>28</v>
      </c>
      <c r="D131" s="43"/>
      <c r="E131" s="43"/>
      <c r="F131" s="28" t="str">
        <f>IF(E18="","",E18)</f>
        <v>Vyplň údaj</v>
      </c>
      <c r="G131" s="43"/>
      <c r="H131" s="43"/>
      <c r="I131" s="33" t="s">
        <v>33</v>
      </c>
      <c r="J131" s="37" t="str">
        <f>E24</f>
        <v>Projektový atelier DAVID - Bc. Zuzana Kosáková</v>
      </c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0.32" customHeigh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11" customFormat="1" ht="29.28" customHeight="1">
      <c r="A133" s="226"/>
      <c r="B133" s="227"/>
      <c r="C133" s="228" t="s">
        <v>179</v>
      </c>
      <c r="D133" s="229" t="s">
        <v>63</v>
      </c>
      <c r="E133" s="229" t="s">
        <v>59</v>
      </c>
      <c r="F133" s="229" t="s">
        <v>60</v>
      </c>
      <c r="G133" s="229" t="s">
        <v>180</v>
      </c>
      <c r="H133" s="229" t="s">
        <v>181</v>
      </c>
      <c r="I133" s="229" t="s">
        <v>182</v>
      </c>
      <c r="J133" s="229" t="s">
        <v>140</v>
      </c>
      <c r="K133" s="230" t="s">
        <v>183</v>
      </c>
      <c r="L133" s="231"/>
      <c r="M133" s="103" t="s">
        <v>1</v>
      </c>
      <c r="N133" s="104" t="s">
        <v>42</v>
      </c>
      <c r="O133" s="104" t="s">
        <v>184</v>
      </c>
      <c r="P133" s="104" t="s">
        <v>185</v>
      </c>
      <c r="Q133" s="104" t="s">
        <v>186</v>
      </c>
      <c r="R133" s="104" t="s">
        <v>187</v>
      </c>
      <c r="S133" s="104" t="s">
        <v>188</v>
      </c>
      <c r="T133" s="105" t="s">
        <v>189</v>
      </c>
      <c r="U133" s="226"/>
      <c r="V133" s="226"/>
      <c r="W133" s="226"/>
      <c r="X133" s="226"/>
      <c r="Y133" s="226"/>
      <c r="Z133" s="226"/>
      <c r="AA133" s="226"/>
      <c r="AB133" s="226"/>
      <c r="AC133" s="226"/>
      <c r="AD133" s="226"/>
      <c r="AE133" s="226"/>
    </row>
    <row r="134" s="2" customFormat="1" ht="22.8" customHeight="1">
      <c r="A134" s="41"/>
      <c r="B134" s="42"/>
      <c r="C134" s="110" t="s">
        <v>190</v>
      </c>
      <c r="D134" s="43"/>
      <c r="E134" s="43"/>
      <c r="F134" s="43"/>
      <c r="G134" s="43"/>
      <c r="H134" s="43"/>
      <c r="I134" s="43"/>
      <c r="J134" s="232">
        <f>BK134</f>
        <v>0</v>
      </c>
      <c r="K134" s="43"/>
      <c r="L134" s="44"/>
      <c r="M134" s="106"/>
      <c r="N134" s="233"/>
      <c r="O134" s="107"/>
      <c r="P134" s="234">
        <f>P135+P138+P140+P156</f>
        <v>0</v>
      </c>
      <c r="Q134" s="107"/>
      <c r="R134" s="234">
        <f>R135+R138+R140+R156</f>
        <v>0</v>
      </c>
      <c r="S134" s="107"/>
      <c r="T134" s="235">
        <f>T135+T138+T140+T156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8" t="s">
        <v>77</v>
      </c>
      <c r="AU134" s="18" t="s">
        <v>142</v>
      </c>
      <c r="BK134" s="236">
        <f>BK135+BK138+BK140+BK156</f>
        <v>0</v>
      </c>
    </row>
    <row r="135" s="12" customFormat="1" ht="25.92" customHeight="1">
      <c r="A135" s="12"/>
      <c r="B135" s="237"/>
      <c r="C135" s="238"/>
      <c r="D135" s="239" t="s">
        <v>77</v>
      </c>
      <c r="E135" s="240" t="s">
        <v>191</v>
      </c>
      <c r="F135" s="240" t="s">
        <v>192</v>
      </c>
      <c r="G135" s="238"/>
      <c r="H135" s="238"/>
      <c r="I135" s="241"/>
      <c r="J135" s="217">
        <f>BK135</f>
        <v>0</v>
      </c>
      <c r="K135" s="238"/>
      <c r="L135" s="242"/>
      <c r="M135" s="243"/>
      <c r="N135" s="244"/>
      <c r="O135" s="244"/>
      <c r="P135" s="245">
        <f>P136</f>
        <v>0</v>
      </c>
      <c r="Q135" s="244"/>
      <c r="R135" s="245">
        <f>R136</f>
        <v>0</v>
      </c>
      <c r="S135" s="244"/>
      <c r="T135" s="246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7" t="s">
        <v>85</v>
      </c>
      <c r="AT135" s="248" t="s">
        <v>77</v>
      </c>
      <c r="AU135" s="248" t="s">
        <v>78</v>
      </c>
      <c r="AY135" s="247" t="s">
        <v>193</v>
      </c>
      <c r="BK135" s="249">
        <f>BK136</f>
        <v>0</v>
      </c>
    </row>
    <row r="136" s="12" customFormat="1" ht="22.8" customHeight="1">
      <c r="A136" s="12"/>
      <c r="B136" s="237"/>
      <c r="C136" s="238"/>
      <c r="D136" s="239" t="s">
        <v>77</v>
      </c>
      <c r="E136" s="250" t="s">
        <v>247</v>
      </c>
      <c r="F136" s="250" t="s">
        <v>610</v>
      </c>
      <c r="G136" s="238"/>
      <c r="H136" s="238"/>
      <c r="I136" s="241"/>
      <c r="J136" s="251">
        <f>BK136</f>
        <v>0</v>
      </c>
      <c r="K136" s="238"/>
      <c r="L136" s="242"/>
      <c r="M136" s="243"/>
      <c r="N136" s="244"/>
      <c r="O136" s="244"/>
      <c r="P136" s="245">
        <f>P137</f>
        <v>0</v>
      </c>
      <c r="Q136" s="244"/>
      <c r="R136" s="245">
        <f>R137</f>
        <v>0</v>
      </c>
      <c r="S136" s="244"/>
      <c r="T136" s="246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47" t="s">
        <v>85</v>
      </c>
      <c r="AT136" s="248" t="s">
        <v>77</v>
      </c>
      <c r="AU136" s="248" t="s">
        <v>85</v>
      </c>
      <c r="AY136" s="247" t="s">
        <v>193</v>
      </c>
      <c r="BK136" s="249">
        <f>BK137</f>
        <v>0</v>
      </c>
    </row>
    <row r="137" s="2" customFormat="1" ht="24.15" customHeight="1">
      <c r="A137" s="41"/>
      <c r="B137" s="42"/>
      <c r="C137" s="252" t="s">
        <v>85</v>
      </c>
      <c r="D137" s="252" t="s">
        <v>195</v>
      </c>
      <c r="E137" s="253" t="s">
        <v>1966</v>
      </c>
      <c r="F137" s="254" t="s">
        <v>1967</v>
      </c>
      <c r="G137" s="255" t="s">
        <v>1644</v>
      </c>
      <c r="H137" s="256">
        <v>4</v>
      </c>
      <c r="I137" s="257"/>
      <c r="J137" s="258">
        <f>ROUND(I137*H137,2)</f>
        <v>0</v>
      </c>
      <c r="K137" s="254" t="s">
        <v>1</v>
      </c>
      <c r="L137" s="44"/>
      <c r="M137" s="259" t="s">
        <v>1</v>
      </c>
      <c r="N137" s="260" t="s">
        <v>43</v>
      </c>
      <c r="O137" s="94"/>
      <c r="P137" s="261">
        <f>O137*H137</f>
        <v>0</v>
      </c>
      <c r="Q137" s="261">
        <v>0</v>
      </c>
      <c r="R137" s="261">
        <f>Q137*H137</f>
        <v>0</v>
      </c>
      <c r="S137" s="261">
        <v>0</v>
      </c>
      <c r="T137" s="262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63" t="s">
        <v>200</v>
      </c>
      <c r="AT137" s="263" t="s">
        <v>195</v>
      </c>
      <c r="AU137" s="263" t="s">
        <v>87</v>
      </c>
      <c r="AY137" s="18" t="s">
        <v>193</v>
      </c>
      <c r="BE137" s="154">
        <f>IF(N137="základní",J137,0)</f>
        <v>0</v>
      </c>
      <c r="BF137" s="154">
        <f>IF(N137="snížená",J137,0)</f>
        <v>0</v>
      </c>
      <c r="BG137" s="154">
        <f>IF(N137="zákl. přenesená",J137,0)</f>
        <v>0</v>
      </c>
      <c r="BH137" s="154">
        <f>IF(N137="sníž. přenesená",J137,0)</f>
        <v>0</v>
      </c>
      <c r="BI137" s="154">
        <f>IF(N137="nulová",J137,0)</f>
        <v>0</v>
      </c>
      <c r="BJ137" s="18" t="s">
        <v>85</v>
      </c>
      <c r="BK137" s="154">
        <f>ROUND(I137*H137,2)</f>
        <v>0</v>
      </c>
      <c r="BL137" s="18" t="s">
        <v>200</v>
      </c>
      <c r="BM137" s="263" t="s">
        <v>1968</v>
      </c>
    </row>
    <row r="138" s="12" customFormat="1" ht="25.92" customHeight="1">
      <c r="A138" s="12"/>
      <c r="B138" s="237"/>
      <c r="C138" s="238"/>
      <c r="D138" s="239" t="s">
        <v>77</v>
      </c>
      <c r="E138" s="240" t="s">
        <v>1640</v>
      </c>
      <c r="F138" s="240" t="s">
        <v>1641</v>
      </c>
      <c r="G138" s="238"/>
      <c r="H138" s="238"/>
      <c r="I138" s="241"/>
      <c r="J138" s="217">
        <f>BK138</f>
        <v>0</v>
      </c>
      <c r="K138" s="238"/>
      <c r="L138" s="242"/>
      <c r="M138" s="243"/>
      <c r="N138" s="244"/>
      <c r="O138" s="244"/>
      <c r="P138" s="245">
        <f>P139</f>
        <v>0</v>
      </c>
      <c r="Q138" s="244"/>
      <c r="R138" s="245">
        <f>R139</f>
        <v>0</v>
      </c>
      <c r="S138" s="244"/>
      <c r="T138" s="246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7" t="s">
        <v>200</v>
      </c>
      <c r="AT138" s="248" t="s">
        <v>77</v>
      </c>
      <c r="AU138" s="248" t="s">
        <v>78</v>
      </c>
      <c r="AY138" s="247" t="s">
        <v>193</v>
      </c>
      <c r="BK138" s="249">
        <f>BK139</f>
        <v>0</v>
      </c>
    </row>
    <row r="139" s="2" customFormat="1" ht="16.5" customHeight="1">
      <c r="A139" s="41"/>
      <c r="B139" s="42"/>
      <c r="C139" s="252" t="s">
        <v>87</v>
      </c>
      <c r="D139" s="252" t="s">
        <v>195</v>
      </c>
      <c r="E139" s="253" t="s">
        <v>1969</v>
      </c>
      <c r="F139" s="254" t="s">
        <v>1970</v>
      </c>
      <c r="G139" s="255" t="s">
        <v>1644</v>
      </c>
      <c r="H139" s="256">
        <v>4</v>
      </c>
      <c r="I139" s="257"/>
      <c r="J139" s="258">
        <f>ROUND(I139*H139,2)</f>
        <v>0</v>
      </c>
      <c r="K139" s="254" t="s">
        <v>199</v>
      </c>
      <c r="L139" s="44"/>
      <c r="M139" s="259" t="s">
        <v>1</v>
      </c>
      <c r="N139" s="260" t="s">
        <v>43</v>
      </c>
      <c r="O139" s="94"/>
      <c r="P139" s="261">
        <f>O139*H139</f>
        <v>0</v>
      </c>
      <c r="Q139" s="261">
        <v>0</v>
      </c>
      <c r="R139" s="261">
        <f>Q139*H139</f>
        <v>0</v>
      </c>
      <c r="S139" s="261">
        <v>0</v>
      </c>
      <c r="T139" s="262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63" t="s">
        <v>1971</v>
      </c>
      <c r="AT139" s="263" t="s">
        <v>195</v>
      </c>
      <c r="AU139" s="263" t="s">
        <v>85</v>
      </c>
      <c r="AY139" s="18" t="s">
        <v>193</v>
      </c>
      <c r="BE139" s="154">
        <f>IF(N139="základní",J139,0)</f>
        <v>0</v>
      </c>
      <c r="BF139" s="154">
        <f>IF(N139="snížená",J139,0)</f>
        <v>0</v>
      </c>
      <c r="BG139" s="154">
        <f>IF(N139="zákl. přenesená",J139,0)</f>
        <v>0</v>
      </c>
      <c r="BH139" s="154">
        <f>IF(N139="sníž. přenesená",J139,0)</f>
        <v>0</v>
      </c>
      <c r="BI139" s="154">
        <f>IF(N139="nulová",J139,0)</f>
        <v>0</v>
      </c>
      <c r="BJ139" s="18" t="s">
        <v>85</v>
      </c>
      <c r="BK139" s="154">
        <f>ROUND(I139*H139,2)</f>
        <v>0</v>
      </c>
      <c r="BL139" s="18" t="s">
        <v>1971</v>
      </c>
      <c r="BM139" s="263" t="s">
        <v>1972</v>
      </c>
    </row>
    <row r="140" s="12" customFormat="1" ht="25.92" customHeight="1">
      <c r="A140" s="12"/>
      <c r="B140" s="237"/>
      <c r="C140" s="238"/>
      <c r="D140" s="239" t="s">
        <v>77</v>
      </c>
      <c r="E140" s="240" t="s">
        <v>171</v>
      </c>
      <c r="F140" s="240" t="s">
        <v>1646</v>
      </c>
      <c r="G140" s="238"/>
      <c r="H140" s="238"/>
      <c r="I140" s="241"/>
      <c r="J140" s="217">
        <f>BK140</f>
        <v>0</v>
      </c>
      <c r="K140" s="238"/>
      <c r="L140" s="242"/>
      <c r="M140" s="243"/>
      <c r="N140" s="244"/>
      <c r="O140" s="244"/>
      <c r="P140" s="245">
        <f>P141+P144+P154</f>
        <v>0</v>
      </c>
      <c r="Q140" s="244"/>
      <c r="R140" s="245">
        <f>R141+R144+R154</f>
        <v>0</v>
      </c>
      <c r="S140" s="244"/>
      <c r="T140" s="246">
        <f>T141+T144+T154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7" t="s">
        <v>220</v>
      </c>
      <c r="AT140" s="248" t="s">
        <v>77</v>
      </c>
      <c r="AU140" s="248" t="s">
        <v>78</v>
      </c>
      <c r="AY140" s="247" t="s">
        <v>193</v>
      </c>
      <c r="BK140" s="249">
        <f>BK141+BK144+BK154</f>
        <v>0</v>
      </c>
    </row>
    <row r="141" s="12" customFormat="1" ht="22.8" customHeight="1">
      <c r="A141" s="12"/>
      <c r="B141" s="237"/>
      <c r="C141" s="238"/>
      <c r="D141" s="239" t="s">
        <v>77</v>
      </c>
      <c r="E141" s="250" t="s">
        <v>1647</v>
      </c>
      <c r="F141" s="250" t="s">
        <v>1648</v>
      </c>
      <c r="G141" s="238"/>
      <c r="H141" s="238"/>
      <c r="I141" s="241"/>
      <c r="J141" s="251">
        <f>BK141</f>
        <v>0</v>
      </c>
      <c r="K141" s="238"/>
      <c r="L141" s="242"/>
      <c r="M141" s="243"/>
      <c r="N141" s="244"/>
      <c r="O141" s="244"/>
      <c r="P141" s="245">
        <f>SUM(P142:P143)</f>
        <v>0</v>
      </c>
      <c r="Q141" s="244"/>
      <c r="R141" s="245">
        <f>SUM(R142:R143)</f>
        <v>0</v>
      </c>
      <c r="S141" s="244"/>
      <c r="T141" s="246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7" t="s">
        <v>220</v>
      </c>
      <c r="AT141" s="248" t="s">
        <v>77</v>
      </c>
      <c r="AU141" s="248" t="s">
        <v>85</v>
      </c>
      <c r="AY141" s="247" t="s">
        <v>193</v>
      </c>
      <c r="BK141" s="249">
        <f>SUM(BK142:BK143)</f>
        <v>0</v>
      </c>
    </row>
    <row r="142" s="2" customFormat="1" ht="16.5" customHeight="1">
      <c r="A142" s="41"/>
      <c r="B142" s="42"/>
      <c r="C142" s="252" t="s">
        <v>209</v>
      </c>
      <c r="D142" s="252" t="s">
        <v>195</v>
      </c>
      <c r="E142" s="253" t="s">
        <v>1973</v>
      </c>
      <c r="F142" s="254" t="s">
        <v>1974</v>
      </c>
      <c r="G142" s="255" t="s">
        <v>1038</v>
      </c>
      <c r="H142" s="256">
        <v>1</v>
      </c>
      <c r="I142" s="257"/>
      <c r="J142" s="258">
        <f>ROUND(I142*H142,2)</f>
        <v>0</v>
      </c>
      <c r="K142" s="254" t="s">
        <v>199</v>
      </c>
      <c r="L142" s="44"/>
      <c r="M142" s="259" t="s">
        <v>1</v>
      </c>
      <c r="N142" s="260" t="s">
        <v>43</v>
      </c>
      <c r="O142" s="94"/>
      <c r="P142" s="261">
        <f>O142*H142</f>
        <v>0</v>
      </c>
      <c r="Q142" s="261">
        <v>0</v>
      </c>
      <c r="R142" s="261">
        <f>Q142*H142</f>
        <v>0</v>
      </c>
      <c r="S142" s="261">
        <v>0</v>
      </c>
      <c r="T142" s="262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3" t="s">
        <v>1975</v>
      </c>
      <c r="AT142" s="263" t="s">
        <v>195</v>
      </c>
      <c r="AU142" s="263" t="s">
        <v>87</v>
      </c>
      <c r="AY142" s="18" t="s">
        <v>193</v>
      </c>
      <c r="BE142" s="154">
        <f>IF(N142="základní",J142,0)</f>
        <v>0</v>
      </c>
      <c r="BF142" s="154">
        <f>IF(N142="snížená",J142,0)</f>
        <v>0</v>
      </c>
      <c r="BG142" s="154">
        <f>IF(N142="zákl. přenesená",J142,0)</f>
        <v>0</v>
      </c>
      <c r="BH142" s="154">
        <f>IF(N142="sníž. přenesená",J142,0)</f>
        <v>0</v>
      </c>
      <c r="BI142" s="154">
        <f>IF(N142="nulová",J142,0)</f>
        <v>0</v>
      </c>
      <c r="BJ142" s="18" t="s">
        <v>85</v>
      </c>
      <c r="BK142" s="154">
        <f>ROUND(I142*H142,2)</f>
        <v>0</v>
      </c>
      <c r="BL142" s="18" t="s">
        <v>1975</v>
      </c>
      <c r="BM142" s="263" t="s">
        <v>1976</v>
      </c>
    </row>
    <row r="143" s="2" customFormat="1" ht="16.5" customHeight="1">
      <c r="A143" s="41"/>
      <c r="B143" s="42"/>
      <c r="C143" s="252" t="s">
        <v>200</v>
      </c>
      <c r="D143" s="252" t="s">
        <v>195</v>
      </c>
      <c r="E143" s="253" t="s">
        <v>1977</v>
      </c>
      <c r="F143" s="254" t="s">
        <v>1978</v>
      </c>
      <c r="G143" s="255" t="s">
        <v>1038</v>
      </c>
      <c r="H143" s="256">
        <v>1</v>
      </c>
      <c r="I143" s="257"/>
      <c r="J143" s="258">
        <f>ROUND(I143*H143,2)</f>
        <v>0</v>
      </c>
      <c r="K143" s="254" t="s">
        <v>199</v>
      </c>
      <c r="L143" s="44"/>
      <c r="M143" s="259" t="s">
        <v>1</v>
      </c>
      <c r="N143" s="260" t="s">
        <v>43</v>
      </c>
      <c r="O143" s="94"/>
      <c r="P143" s="261">
        <f>O143*H143</f>
        <v>0</v>
      </c>
      <c r="Q143" s="261">
        <v>0</v>
      </c>
      <c r="R143" s="261">
        <f>Q143*H143</f>
        <v>0</v>
      </c>
      <c r="S143" s="261">
        <v>0</v>
      </c>
      <c r="T143" s="262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63" t="s">
        <v>1975</v>
      </c>
      <c r="AT143" s="263" t="s">
        <v>195</v>
      </c>
      <c r="AU143" s="263" t="s">
        <v>87</v>
      </c>
      <c r="AY143" s="18" t="s">
        <v>193</v>
      </c>
      <c r="BE143" s="154">
        <f>IF(N143="základní",J143,0)</f>
        <v>0</v>
      </c>
      <c r="BF143" s="154">
        <f>IF(N143="snížená",J143,0)</f>
        <v>0</v>
      </c>
      <c r="BG143" s="154">
        <f>IF(N143="zákl. přenesená",J143,0)</f>
        <v>0</v>
      </c>
      <c r="BH143" s="154">
        <f>IF(N143="sníž. přenesená",J143,0)</f>
        <v>0</v>
      </c>
      <c r="BI143" s="154">
        <f>IF(N143="nulová",J143,0)</f>
        <v>0</v>
      </c>
      <c r="BJ143" s="18" t="s">
        <v>85</v>
      </c>
      <c r="BK143" s="154">
        <f>ROUND(I143*H143,2)</f>
        <v>0</v>
      </c>
      <c r="BL143" s="18" t="s">
        <v>1975</v>
      </c>
      <c r="BM143" s="263" t="s">
        <v>1979</v>
      </c>
    </row>
    <row r="144" s="12" customFormat="1" ht="22.8" customHeight="1">
      <c r="A144" s="12"/>
      <c r="B144" s="237"/>
      <c r="C144" s="238"/>
      <c r="D144" s="239" t="s">
        <v>77</v>
      </c>
      <c r="E144" s="250" t="s">
        <v>1980</v>
      </c>
      <c r="F144" s="250" t="s">
        <v>170</v>
      </c>
      <c r="G144" s="238"/>
      <c r="H144" s="238"/>
      <c r="I144" s="241"/>
      <c r="J144" s="251">
        <f>BK144</f>
        <v>0</v>
      </c>
      <c r="K144" s="238"/>
      <c r="L144" s="242"/>
      <c r="M144" s="243"/>
      <c r="N144" s="244"/>
      <c r="O144" s="244"/>
      <c r="P144" s="245">
        <f>SUM(P145:P153)</f>
        <v>0</v>
      </c>
      <c r="Q144" s="244"/>
      <c r="R144" s="245">
        <f>SUM(R145:R153)</f>
        <v>0</v>
      </c>
      <c r="S144" s="244"/>
      <c r="T144" s="246">
        <f>SUM(T145:T153)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47" t="s">
        <v>220</v>
      </c>
      <c r="AT144" s="248" t="s">
        <v>77</v>
      </c>
      <c r="AU144" s="248" t="s">
        <v>85</v>
      </c>
      <c r="AY144" s="247" t="s">
        <v>193</v>
      </c>
      <c r="BK144" s="249">
        <f>SUM(BK145:BK153)</f>
        <v>0</v>
      </c>
    </row>
    <row r="145" s="2" customFormat="1" ht="16.5" customHeight="1">
      <c r="A145" s="41"/>
      <c r="B145" s="42"/>
      <c r="C145" s="252" t="s">
        <v>220</v>
      </c>
      <c r="D145" s="252" t="s">
        <v>195</v>
      </c>
      <c r="E145" s="253" t="s">
        <v>1981</v>
      </c>
      <c r="F145" s="254" t="s">
        <v>1982</v>
      </c>
      <c r="G145" s="255" t="s">
        <v>1038</v>
      </c>
      <c r="H145" s="256">
        <v>1</v>
      </c>
      <c r="I145" s="257"/>
      <c r="J145" s="258">
        <f>ROUND(I145*H145,2)</f>
        <v>0</v>
      </c>
      <c r="K145" s="254" t="s">
        <v>199</v>
      </c>
      <c r="L145" s="44"/>
      <c r="M145" s="259" t="s">
        <v>1</v>
      </c>
      <c r="N145" s="260" t="s">
        <v>43</v>
      </c>
      <c r="O145" s="94"/>
      <c r="P145" s="261">
        <f>O145*H145</f>
        <v>0</v>
      </c>
      <c r="Q145" s="261">
        <v>0</v>
      </c>
      <c r="R145" s="261">
        <f>Q145*H145</f>
        <v>0</v>
      </c>
      <c r="S145" s="261">
        <v>0</v>
      </c>
      <c r="T145" s="262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3" t="s">
        <v>1975</v>
      </c>
      <c r="AT145" s="263" t="s">
        <v>195</v>
      </c>
      <c r="AU145" s="263" t="s">
        <v>87</v>
      </c>
      <c r="AY145" s="18" t="s">
        <v>193</v>
      </c>
      <c r="BE145" s="154">
        <f>IF(N145="základní",J145,0)</f>
        <v>0</v>
      </c>
      <c r="BF145" s="154">
        <f>IF(N145="snížená",J145,0)</f>
        <v>0</v>
      </c>
      <c r="BG145" s="154">
        <f>IF(N145="zákl. přenesená",J145,0)</f>
        <v>0</v>
      </c>
      <c r="BH145" s="154">
        <f>IF(N145="sníž. přenesená",J145,0)</f>
        <v>0</v>
      </c>
      <c r="BI145" s="154">
        <f>IF(N145="nulová",J145,0)</f>
        <v>0</v>
      </c>
      <c r="BJ145" s="18" t="s">
        <v>85</v>
      </c>
      <c r="BK145" s="154">
        <f>ROUND(I145*H145,2)</f>
        <v>0</v>
      </c>
      <c r="BL145" s="18" t="s">
        <v>1975</v>
      </c>
      <c r="BM145" s="263" t="s">
        <v>1983</v>
      </c>
    </row>
    <row r="146" s="2" customFormat="1" ht="16.5" customHeight="1">
      <c r="A146" s="41"/>
      <c r="B146" s="42"/>
      <c r="C146" s="252" t="s">
        <v>232</v>
      </c>
      <c r="D146" s="252" t="s">
        <v>195</v>
      </c>
      <c r="E146" s="253" t="s">
        <v>1984</v>
      </c>
      <c r="F146" s="254" t="s">
        <v>1985</v>
      </c>
      <c r="G146" s="255" t="s">
        <v>1038</v>
      </c>
      <c r="H146" s="256">
        <v>1</v>
      </c>
      <c r="I146" s="257"/>
      <c r="J146" s="258">
        <f>ROUND(I146*H146,2)</f>
        <v>0</v>
      </c>
      <c r="K146" s="254" t="s">
        <v>199</v>
      </c>
      <c r="L146" s="44"/>
      <c r="M146" s="259" t="s">
        <v>1</v>
      </c>
      <c r="N146" s="260" t="s">
        <v>43</v>
      </c>
      <c r="O146" s="94"/>
      <c r="P146" s="261">
        <f>O146*H146</f>
        <v>0</v>
      </c>
      <c r="Q146" s="261">
        <v>0</v>
      </c>
      <c r="R146" s="261">
        <f>Q146*H146</f>
        <v>0</v>
      </c>
      <c r="S146" s="261">
        <v>0</v>
      </c>
      <c r="T146" s="262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63" t="s">
        <v>1975</v>
      </c>
      <c r="AT146" s="263" t="s">
        <v>195</v>
      </c>
      <c r="AU146" s="263" t="s">
        <v>87</v>
      </c>
      <c r="AY146" s="18" t="s">
        <v>193</v>
      </c>
      <c r="BE146" s="154">
        <f>IF(N146="základní",J146,0)</f>
        <v>0</v>
      </c>
      <c r="BF146" s="154">
        <f>IF(N146="snížená",J146,0)</f>
        <v>0</v>
      </c>
      <c r="BG146" s="154">
        <f>IF(N146="zákl. přenesená",J146,0)</f>
        <v>0</v>
      </c>
      <c r="BH146" s="154">
        <f>IF(N146="sníž. přenesená",J146,0)</f>
        <v>0</v>
      </c>
      <c r="BI146" s="154">
        <f>IF(N146="nulová",J146,0)</f>
        <v>0</v>
      </c>
      <c r="BJ146" s="18" t="s">
        <v>85</v>
      </c>
      <c r="BK146" s="154">
        <f>ROUND(I146*H146,2)</f>
        <v>0</v>
      </c>
      <c r="BL146" s="18" t="s">
        <v>1975</v>
      </c>
      <c r="BM146" s="263" t="s">
        <v>1986</v>
      </c>
    </row>
    <row r="147" s="2" customFormat="1" ht="16.5" customHeight="1">
      <c r="A147" s="41"/>
      <c r="B147" s="42"/>
      <c r="C147" s="252" t="s">
        <v>237</v>
      </c>
      <c r="D147" s="252" t="s">
        <v>195</v>
      </c>
      <c r="E147" s="253" t="s">
        <v>1987</v>
      </c>
      <c r="F147" s="254" t="s">
        <v>1988</v>
      </c>
      <c r="G147" s="255" t="s">
        <v>1038</v>
      </c>
      <c r="H147" s="256">
        <v>1</v>
      </c>
      <c r="I147" s="257"/>
      <c r="J147" s="258">
        <f>ROUND(I147*H147,2)</f>
        <v>0</v>
      </c>
      <c r="K147" s="254" t="s">
        <v>199</v>
      </c>
      <c r="L147" s="44"/>
      <c r="M147" s="259" t="s">
        <v>1</v>
      </c>
      <c r="N147" s="260" t="s">
        <v>43</v>
      </c>
      <c r="O147" s="94"/>
      <c r="P147" s="261">
        <f>O147*H147</f>
        <v>0</v>
      </c>
      <c r="Q147" s="261">
        <v>0</v>
      </c>
      <c r="R147" s="261">
        <f>Q147*H147</f>
        <v>0</v>
      </c>
      <c r="S147" s="261">
        <v>0</v>
      </c>
      <c r="T147" s="262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3" t="s">
        <v>1975</v>
      </c>
      <c r="AT147" s="263" t="s">
        <v>195</v>
      </c>
      <c r="AU147" s="263" t="s">
        <v>87</v>
      </c>
      <c r="AY147" s="18" t="s">
        <v>193</v>
      </c>
      <c r="BE147" s="154">
        <f>IF(N147="základní",J147,0)</f>
        <v>0</v>
      </c>
      <c r="BF147" s="154">
        <f>IF(N147="snížená",J147,0)</f>
        <v>0</v>
      </c>
      <c r="BG147" s="154">
        <f>IF(N147="zákl. přenesená",J147,0)</f>
        <v>0</v>
      </c>
      <c r="BH147" s="154">
        <f>IF(N147="sníž. přenesená",J147,0)</f>
        <v>0</v>
      </c>
      <c r="BI147" s="154">
        <f>IF(N147="nulová",J147,0)</f>
        <v>0</v>
      </c>
      <c r="BJ147" s="18" t="s">
        <v>85</v>
      </c>
      <c r="BK147" s="154">
        <f>ROUND(I147*H147,2)</f>
        <v>0</v>
      </c>
      <c r="BL147" s="18" t="s">
        <v>1975</v>
      </c>
      <c r="BM147" s="263" t="s">
        <v>1989</v>
      </c>
    </row>
    <row r="148" s="2" customFormat="1" ht="16.5" customHeight="1">
      <c r="A148" s="41"/>
      <c r="B148" s="42"/>
      <c r="C148" s="252" t="s">
        <v>242</v>
      </c>
      <c r="D148" s="252" t="s">
        <v>195</v>
      </c>
      <c r="E148" s="253" t="s">
        <v>1990</v>
      </c>
      <c r="F148" s="254" t="s">
        <v>1991</v>
      </c>
      <c r="G148" s="255" t="s">
        <v>1038</v>
      </c>
      <c r="H148" s="256">
        <v>1</v>
      </c>
      <c r="I148" s="257"/>
      <c r="J148" s="258">
        <f>ROUND(I148*H148,2)</f>
        <v>0</v>
      </c>
      <c r="K148" s="254" t="s">
        <v>199</v>
      </c>
      <c r="L148" s="44"/>
      <c r="M148" s="259" t="s">
        <v>1</v>
      </c>
      <c r="N148" s="260" t="s">
        <v>43</v>
      </c>
      <c r="O148" s="94"/>
      <c r="P148" s="261">
        <f>O148*H148</f>
        <v>0</v>
      </c>
      <c r="Q148" s="261">
        <v>0</v>
      </c>
      <c r="R148" s="261">
        <f>Q148*H148</f>
        <v>0</v>
      </c>
      <c r="S148" s="261">
        <v>0</v>
      </c>
      <c r="T148" s="262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3" t="s">
        <v>1975</v>
      </c>
      <c r="AT148" s="263" t="s">
        <v>195</v>
      </c>
      <c r="AU148" s="263" t="s">
        <v>87</v>
      </c>
      <c r="AY148" s="18" t="s">
        <v>193</v>
      </c>
      <c r="BE148" s="154">
        <f>IF(N148="základní",J148,0)</f>
        <v>0</v>
      </c>
      <c r="BF148" s="154">
        <f>IF(N148="snížená",J148,0)</f>
        <v>0</v>
      </c>
      <c r="BG148" s="154">
        <f>IF(N148="zákl. přenesená",J148,0)</f>
        <v>0</v>
      </c>
      <c r="BH148" s="154">
        <f>IF(N148="sníž. přenesená",J148,0)</f>
        <v>0</v>
      </c>
      <c r="BI148" s="154">
        <f>IF(N148="nulová",J148,0)</f>
        <v>0</v>
      </c>
      <c r="BJ148" s="18" t="s">
        <v>85</v>
      </c>
      <c r="BK148" s="154">
        <f>ROUND(I148*H148,2)</f>
        <v>0</v>
      </c>
      <c r="BL148" s="18" t="s">
        <v>1975</v>
      </c>
      <c r="BM148" s="263" t="s">
        <v>1992</v>
      </c>
    </row>
    <row r="149" s="2" customFormat="1" ht="16.5" customHeight="1">
      <c r="A149" s="41"/>
      <c r="B149" s="42"/>
      <c r="C149" s="252" t="s">
        <v>247</v>
      </c>
      <c r="D149" s="252" t="s">
        <v>195</v>
      </c>
      <c r="E149" s="253" t="s">
        <v>1993</v>
      </c>
      <c r="F149" s="254" t="s">
        <v>1994</v>
      </c>
      <c r="G149" s="255" t="s">
        <v>1038</v>
      </c>
      <c r="H149" s="256">
        <v>1</v>
      </c>
      <c r="I149" s="257"/>
      <c r="J149" s="258">
        <f>ROUND(I149*H149,2)</f>
        <v>0</v>
      </c>
      <c r="K149" s="254" t="s">
        <v>199</v>
      </c>
      <c r="L149" s="44"/>
      <c r="M149" s="259" t="s">
        <v>1</v>
      </c>
      <c r="N149" s="260" t="s">
        <v>43</v>
      </c>
      <c r="O149" s="94"/>
      <c r="P149" s="261">
        <f>O149*H149</f>
        <v>0</v>
      </c>
      <c r="Q149" s="261">
        <v>0</v>
      </c>
      <c r="R149" s="261">
        <f>Q149*H149</f>
        <v>0</v>
      </c>
      <c r="S149" s="261">
        <v>0</v>
      </c>
      <c r="T149" s="262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3" t="s">
        <v>1975</v>
      </c>
      <c r="AT149" s="263" t="s">
        <v>195</v>
      </c>
      <c r="AU149" s="263" t="s">
        <v>87</v>
      </c>
      <c r="AY149" s="18" t="s">
        <v>193</v>
      </c>
      <c r="BE149" s="154">
        <f>IF(N149="základní",J149,0)</f>
        <v>0</v>
      </c>
      <c r="BF149" s="154">
        <f>IF(N149="snížená",J149,0)</f>
        <v>0</v>
      </c>
      <c r="BG149" s="154">
        <f>IF(N149="zákl. přenesená",J149,0)</f>
        <v>0</v>
      </c>
      <c r="BH149" s="154">
        <f>IF(N149="sníž. přenesená",J149,0)</f>
        <v>0</v>
      </c>
      <c r="BI149" s="154">
        <f>IF(N149="nulová",J149,0)</f>
        <v>0</v>
      </c>
      <c r="BJ149" s="18" t="s">
        <v>85</v>
      </c>
      <c r="BK149" s="154">
        <f>ROUND(I149*H149,2)</f>
        <v>0</v>
      </c>
      <c r="BL149" s="18" t="s">
        <v>1975</v>
      </c>
      <c r="BM149" s="263" t="s">
        <v>1995</v>
      </c>
    </row>
    <row r="150" s="2" customFormat="1" ht="16.5" customHeight="1">
      <c r="A150" s="41"/>
      <c r="B150" s="42"/>
      <c r="C150" s="252" t="s">
        <v>253</v>
      </c>
      <c r="D150" s="252" t="s">
        <v>195</v>
      </c>
      <c r="E150" s="253" t="s">
        <v>1996</v>
      </c>
      <c r="F150" s="254" t="s">
        <v>1997</v>
      </c>
      <c r="G150" s="255" t="s">
        <v>1038</v>
      </c>
      <c r="H150" s="256">
        <v>1</v>
      </c>
      <c r="I150" s="257"/>
      <c r="J150" s="258">
        <f>ROUND(I150*H150,2)</f>
        <v>0</v>
      </c>
      <c r="K150" s="254" t="s">
        <v>199</v>
      </c>
      <c r="L150" s="44"/>
      <c r="M150" s="259" t="s">
        <v>1</v>
      </c>
      <c r="N150" s="260" t="s">
        <v>43</v>
      </c>
      <c r="O150" s="94"/>
      <c r="P150" s="261">
        <f>O150*H150</f>
        <v>0</v>
      </c>
      <c r="Q150" s="261">
        <v>0</v>
      </c>
      <c r="R150" s="261">
        <f>Q150*H150</f>
        <v>0</v>
      </c>
      <c r="S150" s="261">
        <v>0</v>
      </c>
      <c r="T150" s="262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3" t="s">
        <v>1975</v>
      </c>
      <c r="AT150" s="263" t="s">
        <v>195</v>
      </c>
      <c r="AU150" s="263" t="s">
        <v>87</v>
      </c>
      <c r="AY150" s="18" t="s">
        <v>193</v>
      </c>
      <c r="BE150" s="154">
        <f>IF(N150="základní",J150,0)</f>
        <v>0</v>
      </c>
      <c r="BF150" s="154">
        <f>IF(N150="snížená",J150,0)</f>
        <v>0</v>
      </c>
      <c r="BG150" s="154">
        <f>IF(N150="zákl. přenesená",J150,0)</f>
        <v>0</v>
      </c>
      <c r="BH150" s="154">
        <f>IF(N150="sníž. přenesená",J150,0)</f>
        <v>0</v>
      </c>
      <c r="BI150" s="154">
        <f>IF(N150="nulová",J150,0)</f>
        <v>0</v>
      </c>
      <c r="BJ150" s="18" t="s">
        <v>85</v>
      </c>
      <c r="BK150" s="154">
        <f>ROUND(I150*H150,2)</f>
        <v>0</v>
      </c>
      <c r="BL150" s="18" t="s">
        <v>1975</v>
      </c>
      <c r="BM150" s="263" t="s">
        <v>1998</v>
      </c>
    </row>
    <row r="151" s="2" customFormat="1" ht="16.5" customHeight="1">
      <c r="A151" s="41"/>
      <c r="B151" s="42"/>
      <c r="C151" s="252" t="s">
        <v>257</v>
      </c>
      <c r="D151" s="252" t="s">
        <v>195</v>
      </c>
      <c r="E151" s="253" t="s">
        <v>1999</v>
      </c>
      <c r="F151" s="254" t="s">
        <v>2000</v>
      </c>
      <c r="G151" s="255" t="s">
        <v>1038</v>
      </c>
      <c r="H151" s="256">
        <v>1</v>
      </c>
      <c r="I151" s="257"/>
      <c r="J151" s="258">
        <f>ROUND(I151*H151,2)</f>
        <v>0</v>
      </c>
      <c r="K151" s="254" t="s">
        <v>199</v>
      </c>
      <c r="L151" s="44"/>
      <c r="M151" s="259" t="s">
        <v>1</v>
      </c>
      <c r="N151" s="260" t="s">
        <v>43</v>
      </c>
      <c r="O151" s="94"/>
      <c r="P151" s="261">
        <f>O151*H151</f>
        <v>0</v>
      </c>
      <c r="Q151" s="261">
        <v>0</v>
      </c>
      <c r="R151" s="261">
        <f>Q151*H151</f>
        <v>0</v>
      </c>
      <c r="S151" s="261">
        <v>0</v>
      </c>
      <c r="T151" s="262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3" t="s">
        <v>1975</v>
      </c>
      <c r="AT151" s="263" t="s">
        <v>195</v>
      </c>
      <c r="AU151" s="263" t="s">
        <v>87</v>
      </c>
      <c r="AY151" s="18" t="s">
        <v>193</v>
      </c>
      <c r="BE151" s="154">
        <f>IF(N151="základní",J151,0)</f>
        <v>0</v>
      </c>
      <c r="BF151" s="154">
        <f>IF(N151="snížená",J151,0)</f>
        <v>0</v>
      </c>
      <c r="BG151" s="154">
        <f>IF(N151="zákl. přenesená",J151,0)</f>
        <v>0</v>
      </c>
      <c r="BH151" s="154">
        <f>IF(N151="sníž. přenesená",J151,0)</f>
        <v>0</v>
      </c>
      <c r="BI151" s="154">
        <f>IF(N151="nulová",J151,0)</f>
        <v>0</v>
      </c>
      <c r="BJ151" s="18" t="s">
        <v>85</v>
      </c>
      <c r="BK151" s="154">
        <f>ROUND(I151*H151,2)</f>
        <v>0</v>
      </c>
      <c r="BL151" s="18" t="s">
        <v>1975</v>
      </c>
      <c r="BM151" s="263" t="s">
        <v>2001</v>
      </c>
    </row>
    <row r="152" s="2" customFormat="1" ht="16.5" customHeight="1">
      <c r="A152" s="41"/>
      <c r="B152" s="42"/>
      <c r="C152" s="252" t="s">
        <v>262</v>
      </c>
      <c r="D152" s="252" t="s">
        <v>195</v>
      </c>
      <c r="E152" s="253" t="s">
        <v>2002</v>
      </c>
      <c r="F152" s="254" t="s">
        <v>2003</v>
      </c>
      <c r="G152" s="255" t="s">
        <v>1038</v>
      </c>
      <c r="H152" s="256">
        <v>1</v>
      </c>
      <c r="I152" s="257"/>
      <c r="J152" s="258">
        <f>ROUND(I152*H152,2)</f>
        <v>0</v>
      </c>
      <c r="K152" s="254" t="s">
        <v>199</v>
      </c>
      <c r="L152" s="44"/>
      <c r="M152" s="259" t="s">
        <v>1</v>
      </c>
      <c r="N152" s="260" t="s">
        <v>43</v>
      </c>
      <c r="O152" s="94"/>
      <c r="P152" s="261">
        <f>O152*H152</f>
        <v>0</v>
      </c>
      <c r="Q152" s="261">
        <v>0</v>
      </c>
      <c r="R152" s="261">
        <f>Q152*H152</f>
        <v>0</v>
      </c>
      <c r="S152" s="261">
        <v>0</v>
      </c>
      <c r="T152" s="262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3" t="s">
        <v>1975</v>
      </c>
      <c r="AT152" s="263" t="s">
        <v>195</v>
      </c>
      <c r="AU152" s="263" t="s">
        <v>87</v>
      </c>
      <c r="AY152" s="18" t="s">
        <v>193</v>
      </c>
      <c r="BE152" s="154">
        <f>IF(N152="základní",J152,0)</f>
        <v>0</v>
      </c>
      <c r="BF152" s="154">
        <f>IF(N152="snížená",J152,0)</f>
        <v>0</v>
      </c>
      <c r="BG152" s="154">
        <f>IF(N152="zákl. přenesená",J152,0)</f>
        <v>0</v>
      </c>
      <c r="BH152" s="154">
        <f>IF(N152="sníž. přenesená",J152,0)</f>
        <v>0</v>
      </c>
      <c r="BI152" s="154">
        <f>IF(N152="nulová",J152,0)</f>
        <v>0</v>
      </c>
      <c r="BJ152" s="18" t="s">
        <v>85</v>
      </c>
      <c r="BK152" s="154">
        <f>ROUND(I152*H152,2)</f>
        <v>0</v>
      </c>
      <c r="BL152" s="18" t="s">
        <v>1975</v>
      </c>
      <c r="BM152" s="263" t="s">
        <v>2004</v>
      </c>
    </row>
    <row r="153" s="2" customFormat="1" ht="16.5" customHeight="1">
      <c r="A153" s="41"/>
      <c r="B153" s="42"/>
      <c r="C153" s="252" t="s">
        <v>270</v>
      </c>
      <c r="D153" s="252" t="s">
        <v>195</v>
      </c>
      <c r="E153" s="253" t="s">
        <v>2005</v>
      </c>
      <c r="F153" s="254" t="s">
        <v>2006</v>
      </c>
      <c r="G153" s="255" t="s">
        <v>1038</v>
      </c>
      <c r="H153" s="256">
        <v>1</v>
      </c>
      <c r="I153" s="257"/>
      <c r="J153" s="258">
        <f>ROUND(I153*H153,2)</f>
        <v>0</v>
      </c>
      <c r="K153" s="254" t="s">
        <v>199</v>
      </c>
      <c r="L153" s="44"/>
      <c r="M153" s="259" t="s">
        <v>1</v>
      </c>
      <c r="N153" s="260" t="s">
        <v>43</v>
      </c>
      <c r="O153" s="94"/>
      <c r="P153" s="261">
        <f>O153*H153</f>
        <v>0</v>
      </c>
      <c r="Q153" s="261">
        <v>0</v>
      </c>
      <c r="R153" s="261">
        <f>Q153*H153</f>
        <v>0</v>
      </c>
      <c r="S153" s="261">
        <v>0</v>
      </c>
      <c r="T153" s="262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3" t="s">
        <v>1975</v>
      </c>
      <c r="AT153" s="263" t="s">
        <v>195</v>
      </c>
      <c r="AU153" s="263" t="s">
        <v>87</v>
      </c>
      <c r="AY153" s="18" t="s">
        <v>193</v>
      </c>
      <c r="BE153" s="154">
        <f>IF(N153="základní",J153,0)</f>
        <v>0</v>
      </c>
      <c r="BF153" s="154">
        <f>IF(N153="snížená",J153,0)</f>
        <v>0</v>
      </c>
      <c r="BG153" s="154">
        <f>IF(N153="zákl. přenesená",J153,0)</f>
        <v>0</v>
      </c>
      <c r="BH153" s="154">
        <f>IF(N153="sníž. přenesená",J153,0)</f>
        <v>0</v>
      </c>
      <c r="BI153" s="154">
        <f>IF(N153="nulová",J153,0)</f>
        <v>0</v>
      </c>
      <c r="BJ153" s="18" t="s">
        <v>85</v>
      </c>
      <c r="BK153" s="154">
        <f>ROUND(I153*H153,2)</f>
        <v>0</v>
      </c>
      <c r="BL153" s="18" t="s">
        <v>1975</v>
      </c>
      <c r="BM153" s="263" t="s">
        <v>2007</v>
      </c>
    </row>
    <row r="154" s="12" customFormat="1" ht="22.8" customHeight="1">
      <c r="A154" s="12"/>
      <c r="B154" s="237"/>
      <c r="C154" s="238"/>
      <c r="D154" s="239" t="s">
        <v>77</v>
      </c>
      <c r="E154" s="250" t="s">
        <v>2008</v>
      </c>
      <c r="F154" s="250" t="s">
        <v>174</v>
      </c>
      <c r="G154" s="238"/>
      <c r="H154" s="238"/>
      <c r="I154" s="241"/>
      <c r="J154" s="251">
        <f>BK154</f>
        <v>0</v>
      </c>
      <c r="K154" s="238"/>
      <c r="L154" s="242"/>
      <c r="M154" s="243"/>
      <c r="N154" s="244"/>
      <c r="O154" s="244"/>
      <c r="P154" s="245">
        <f>P155</f>
        <v>0</v>
      </c>
      <c r="Q154" s="244"/>
      <c r="R154" s="245">
        <f>R155</f>
        <v>0</v>
      </c>
      <c r="S154" s="244"/>
      <c r="T154" s="246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47" t="s">
        <v>220</v>
      </c>
      <c r="AT154" s="248" t="s">
        <v>77</v>
      </c>
      <c r="AU154" s="248" t="s">
        <v>85</v>
      </c>
      <c r="AY154" s="247" t="s">
        <v>193</v>
      </c>
      <c r="BK154" s="249">
        <f>BK155</f>
        <v>0</v>
      </c>
    </row>
    <row r="155" s="2" customFormat="1" ht="16.5" customHeight="1">
      <c r="A155" s="41"/>
      <c r="B155" s="42"/>
      <c r="C155" s="252" t="s">
        <v>275</v>
      </c>
      <c r="D155" s="252" t="s">
        <v>195</v>
      </c>
      <c r="E155" s="253" t="s">
        <v>2009</v>
      </c>
      <c r="F155" s="254" t="s">
        <v>2010</v>
      </c>
      <c r="G155" s="255" t="s">
        <v>1038</v>
      </c>
      <c r="H155" s="256">
        <v>1</v>
      </c>
      <c r="I155" s="257"/>
      <c r="J155" s="258">
        <f>ROUND(I155*H155,2)</f>
        <v>0</v>
      </c>
      <c r="K155" s="254" t="s">
        <v>199</v>
      </c>
      <c r="L155" s="44"/>
      <c r="M155" s="259" t="s">
        <v>1</v>
      </c>
      <c r="N155" s="260" t="s">
        <v>43</v>
      </c>
      <c r="O155" s="94"/>
      <c r="P155" s="261">
        <f>O155*H155</f>
        <v>0</v>
      </c>
      <c r="Q155" s="261">
        <v>0</v>
      </c>
      <c r="R155" s="261">
        <f>Q155*H155</f>
        <v>0</v>
      </c>
      <c r="S155" s="261">
        <v>0</v>
      </c>
      <c r="T155" s="262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3" t="s">
        <v>1975</v>
      </c>
      <c r="AT155" s="263" t="s">
        <v>195</v>
      </c>
      <c r="AU155" s="263" t="s">
        <v>87</v>
      </c>
      <c r="AY155" s="18" t="s">
        <v>193</v>
      </c>
      <c r="BE155" s="154">
        <f>IF(N155="základní",J155,0)</f>
        <v>0</v>
      </c>
      <c r="BF155" s="154">
        <f>IF(N155="snížená",J155,0)</f>
        <v>0</v>
      </c>
      <c r="BG155" s="154">
        <f>IF(N155="zákl. přenesená",J155,0)</f>
        <v>0</v>
      </c>
      <c r="BH155" s="154">
        <f>IF(N155="sníž. přenesená",J155,0)</f>
        <v>0</v>
      </c>
      <c r="BI155" s="154">
        <f>IF(N155="nulová",J155,0)</f>
        <v>0</v>
      </c>
      <c r="BJ155" s="18" t="s">
        <v>85</v>
      </c>
      <c r="BK155" s="154">
        <f>ROUND(I155*H155,2)</f>
        <v>0</v>
      </c>
      <c r="BL155" s="18" t="s">
        <v>1975</v>
      </c>
      <c r="BM155" s="263" t="s">
        <v>2011</v>
      </c>
    </row>
    <row r="156" s="2" customFormat="1" ht="49.92" customHeight="1">
      <c r="A156" s="41"/>
      <c r="B156" s="42"/>
      <c r="C156" s="43"/>
      <c r="D156" s="43"/>
      <c r="E156" s="240" t="s">
        <v>1328</v>
      </c>
      <c r="F156" s="240" t="s">
        <v>1329</v>
      </c>
      <c r="G156" s="43"/>
      <c r="H156" s="43"/>
      <c r="I156" s="43"/>
      <c r="J156" s="217">
        <f>BK156</f>
        <v>0</v>
      </c>
      <c r="K156" s="43"/>
      <c r="L156" s="44"/>
      <c r="M156" s="319"/>
      <c r="N156" s="320"/>
      <c r="O156" s="94"/>
      <c r="P156" s="94"/>
      <c r="Q156" s="94"/>
      <c r="R156" s="94"/>
      <c r="S156" s="94"/>
      <c r="T156" s="95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8" t="s">
        <v>77</v>
      </c>
      <c r="AU156" s="18" t="s">
        <v>78</v>
      </c>
      <c r="AY156" s="18" t="s">
        <v>1330</v>
      </c>
      <c r="BK156" s="154">
        <f>SUM(BK157:BK159)</f>
        <v>0</v>
      </c>
    </row>
    <row r="157" s="2" customFormat="1" ht="16.32" customHeight="1">
      <c r="A157" s="41"/>
      <c r="B157" s="42"/>
      <c r="C157" s="321" t="s">
        <v>1</v>
      </c>
      <c r="D157" s="321" t="s">
        <v>195</v>
      </c>
      <c r="E157" s="322" t="s">
        <v>1</v>
      </c>
      <c r="F157" s="323" t="s">
        <v>1</v>
      </c>
      <c r="G157" s="324" t="s">
        <v>1</v>
      </c>
      <c r="H157" s="325"/>
      <c r="I157" s="326"/>
      <c r="J157" s="327">
        <f>BK157</f>
        <v>0</v>
      </c>
      <c r="K157" s="328"/>
      <c r="L157" s="44"/>
      <c r="M157" s="329" t="s">
        <v>1</v>
      </c>
      <c r="N157" s="330" t="s">
        <v>43</v>
      </c>
      <c r="O157" s="94"/>
      <c r="P157" s="94"/>
      <c r="Q157" s="94"/>
      <c r="R157" s="94"/>
      <c r="S157" s="94"/>
      <c r="T157" s="95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8" t="s">
        <v>1330</v>
      </c>
      <c r="AU157" s="18" t="s">
        <v>85</v>
      </c>
      <c r="AY157" s="18" t="s">
        <v>1330</v>
      </c>
      <c r="BE157" s="154">
        <f>IF(N157="základní",J157,0)</f>
        <v>0</v>
      </c>
      <c r="BF157" s="154">
        <f>IF(N157="snížená",J157,0)</f>
        <v>0</v>
      </c>
      <c r="BG157" s="154">
        <f>IF(N157="zákl. přenesená",J157,0)</f>
        <v>0</v>
      </c>
      <c r="BH157" s="154">
        <f>IF(N157="sníž. přenesená",J157,0)</f>
        <v>0</v>
      </c>
      <c r="BI157" s="154">
        <f>IF(N157="nulová",J157,0)</f>
        <v>0</v>
      </c>
      <c r="BJ157" s="18" t="s">
        <v>85</v>
      </c>
      <c r="BK157" s="154">
        <f>I157*H157</f>
        <v>0</v>
      </c>
    </row>
    <row r="158" s="2" customFormat="1" ht="16.32" customHeight="1">
      <c r="A158" s="41"/>
      <c r="B158" s="42"/>
      <c r="C158" s="321" t="s">
        <v>1</v>
      </c>
      <c r="D158" s="321" t="s">
        <v>195</v>
      </c>
      <c r="E158" s="322" t="s">
        <v>1</v>
      </c>
      <c r="F158" s="323" t="s">
        <v>1</v>
      </c>
      <c r="G158" s="324" t="s">
        <v>1</v>
      </c>
      <c r="H158" s="325"/>
      <c r="I158" s="326"/>
      <c r="J158" s="327">
        <f>BK158</f>
        <v>0</v>
      </c>
      <c r="K158" s="328"/>
      <c r="L158" s="44"/>
      <c r="M158" s="329" t="s">
        <v>1</v>
      </c>
      <c r="N158" s="330" t="s">
        <v>43</v>
      </c>
      <c r="O158" s="94"/>
      <c r="P158" s="94"/>
      <c r="Q158" s="94"/>
      <c r="R158" s="94"/>
      <c r="S158" s="94"/>
      <c r="T158" s="95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8" t="s">
        <v>1330</v>
      </c>
      <c r="AU158" s="18" t="s">
        <v>85</v>
      </c>
      <c r="AY158" s="18" t="s">
        <v>1330</v>
      </c>
      <c r="BE158" s="154">
        <f>IF(N158="základní",J158,0)</f>
        <v>0</v>
      </c>
      <c r="BF158" s="154">
        <f>IF(N158="snížená",J158,0)</f>
        <v>0</v>
      </c>
      <c r="BG158" s="154">
        <f>IF(N158="zákl. přenesená",J158,0)</f>
        <v>0</v>
      </c>
      <c r="BH158" s="154">
        <f>IF(N158="sníž. přenesená",J158,0)</f>
        <v>0</v>
      </c>
      <c r="BI158" s="154">
        <f>IF(N158="nulová",J158,0)</f>
        <v>0</v>
      </c>
      <c r="BJ158" s="18" t="s">
        <v>85</v>
      </c>
      <c r="BK158" s="154">
        <f>I158*H158</f>
        <v>0</v>
      </c>
    </row>
    <row r="159" s="2" customFormat="1" ht="16.32" customHeight="1">
      <c r="A159" s="41"/>
      <c r="B159" s="42"/>
      <c r="C159" s="321" t="s">
        <v>1</v>
      </c>
      <c r="D159" s="321" t="s">
        <v>195</v>
      </c>
      <c r="E159" s="322" t="s">
        <v>1</v>
      </c>
      <c r="F159" s="323" t="s">
        <v>1</v>
      </c>
      <c r="G159" s="324" t="s">
        <v>1</v>
      </c>
      <c r="H159" s="325"/>
      <c r="I159" s="326"/>
      <c r="J159" s="327">
        <f>BK159</f>
        <v>0</v>
      </c>
      <c r="K159" s="328"/>
      <c r="L159" s="44"/>
      <c r="M159" s="329" t="s">
        <v>1</v>
      </c>
      <c r="N159" s="330" t="s">
        <v>43</v>
      </c>
      <c r="O159" s="331"/>
      <c r="P159" s="331"/>
      <c r="Q159" s="331"/>
      <c r="R159" s="331"/>
      <c r="S159" s="331"/>
      <c r="T159" s="332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18" t="s">
        <v>1330</v>
      </c>
      <c r="AU159" s="18" t="s">
        <v>85</v>
      </c>
      <c r="AY159" s="18" t="s">
        <v>1330</v>
      </c>
      <c r="BE159" s="154">
        <f>IF(N159="základní",J159,0)</f>
        <v>0</v>
      </c>
      <c r="BF159" s="154">
        <f>IF(N159="snížená",J159,0)</f>
        <v>0</v>
      </c>
      <c r="BG159" s="154">
        <f>IF(N159="zákl. přenesená",J159,0)</f>
        <v>0</v>
      </c>
      <c r="BH159" s="154">
        <f>IF(N159="sníž. přenesená",J159,0)</f>
        <v>0</v>
      </c>
      <c r="BI159" s="154">
        <f>IF(N159="nulová",J159,0)</f>
        <v>0</v>
      </c>
      <c r="BJ159" s="18" t="s">
        <v>85</v>
      </c>
      <c r="BK159" s="154">
        <f>I159*H159</f>
        <v>0</v>
      </c>
    </row>
    <row r="160" s="2" customFormat="1" ht="6.96" customHeight="1">
      <c r="A160" s="41"/>
      <c r="B160" s="69"/>
      <c r="C160" s="70"/>
      <c r="D160" s="70"/>
      <c r="E160" s="70"/>
      <c r="F160" s="70"/>
      <c r="G160" s="70"/>
      <c r="H160" s="70"/>
      <c r="I160" s="70"/>
      <c r="J160" s="70"/>
      <c r="K160" s="70"/>
      <c r="L160" s="44"/>
      <c r="M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</row>
  </sheetData>
  <sheetProtection sheet="1" autoFilter="0" formatColumns="0" formatRows="0" objects="1" scenarios="1" spinCount="100000" saltValue="G1QakhmSAlWCPtP4tbwNcKditwOeNrxQwTuua+0e2CXEWNCyB0B9Vb9NdBVVgN1a5yBwyW4NHDqN7GJKTOTljw==" hashValue="uq6DtxONDopRipSAkB6kUhaT5j/4b2qYY3jGNvHxCrEMI8a22mcTXabadP+DhzQ3+QrLtDndXn1aP8eRNxAXoA==" algorithmName="SHA-512" password="CC35"/>
  <autoFilter ref="C133:K159"/>
  <mergeCells count="14">
    <mergeCell ref="E7:H7"/>
    <mergeCell ref="E9:H9"/>
    <mergeCell ref="E18:H18"/>
    <mergeCell ref="E27:H27"/>
    <mergeCell ref="E85:H85"/>
    <mergeCell ref="E87:H87"/>
    <mergeCell ref="D108:F108"/>
    <mergeCell ref="D109:F109"/>
    <mergeCell ref="D110:F110"/>
    <mergeCell ref="D111:F111"/>
    <mergeCell ref="D112:F112"/>
    <mergeCell ref="E124:H124"/>
    <mergeCell ref="E126:H126"/>
    <mergeCell ref="L2:V2"/>
  </mergeCells>
  <dataValidations count="2">
    <dataValidation type="list" allowBlank="1" showInputMessage="1" showErrorMessage="1" error="Povoleny jsou hodnoty K, M." sqref="D157:D160">
      <formula1>"K, M"</formula1>
    </dataValidation>
    <dataValidation type="list" allowBlank="1" showInputMessage="1" showErrorMessage="1" error="Povoleny jsou hodnoty základní, snížená, zákl. přenesená, sníž. přenesená, nulová." sqref="N157:N160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DESKTOP-7VAAOUV\Zuzana Kosáková</dc:creator>
  <cp:lastModifiedBy>DESKTOP-7VAAOUV\Zuzana Kosáková</cp:lastModifiedBy>
  <dcterms:created xsi:type="dcterms:W3CDTF">2023-06-05T13:47:33Z</dcterms:created>
  <dcterms:modified xsi:type="dcterms:W3CDTF">2023-06-05T13:47:53Z</dcterms:modified>
</cp:coreProperties>
</file>