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LBC\2023\Zakázky\025 Ing.Radovan Novotný\02522011 DPS Burianova 1070,1071 a 969 - výměny výtahů a zřízení EPS\2023_05\Rozpočet\"/>
    </mc:Choice>
  </mc:AlternateContent>
  <xr:revisionPtr revIDLastSave="0" documentId="13_ncr:1_{FC3EC1A9-B2C3-4F29-81B5-081E1EC2CBEE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1. 1.03 Pol" sheetId="12" r:id="rId4"/>
    <sheet name="Příloha M21 - Dodatek" sheetId="13" r:id="rId5"/>
    <sheet name="Příloha M22" sheetId="14" r:id="rId6"/>
  </sheets>
  <externalReferences>
    <externalReference r:id="rId7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'D.1.1. 1.03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'D.1.1. 1.03 Pol'!$A$1:$X$130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4" l="1"/>
  <c r="F33" i="14" s="1"/>
  <c r="F110" i="12" s="1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63" i="13"/>
  <c r="F62" i="13"/>
  <c r="F58" i="13"/>
  <c r="F57" i="13"/>
  <c r="F56" i="13"/>
  <c r="F55" i="13"/>
  <c r="F59" i="13" s="1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51" i="13" s="1"/>
  <c r="C15" i="13" s="1"/>
  <c r="E61" i="13" l="1"/>
  <c r="F61" i="13" s="1"/>
  <c r="E60" i="13"/>
  <c r="F60" i="13" s="1"/>
  <c r="F64" i="13"/>
  <c r="C17" i="13" s="1"/>
  <c r="C19" i="13" s="1"/>
  <c r="E19" i="13" s="1"/>
  <c r="F108" i="12" s="1"/>
  <c r="I64" i="1" l="1"/>
  <c r="I63" i="1"/>
  <c r="I60" i="1"/>
  <c r="I59" i="1"/>
  <c r="I58" i="1"/>
  <c r="I57" i="1"/>
  <c r="I56" i="1"/>
  <c r="I55" i="1"/>
  <c r="I54" i="1"/>
  <c r="I53" i="1"/>
  <c r="BA127" i="12"/>
  <c r="BA115" i="12"/>
  <c r="BA113" i="12"/>
  <c r="BA100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7" i="12"/>
  <c r="I17" i="12"/>
  <c r="I16" i="12" s="1"/>
  <c r="K17" i="12"/>
  <c r="M17" i="12"/>
  <c r="O17" i="12"/>
  <c r="Q17" i="12"/>
  <c r="Q16" i="12" s="1"/>
  <c r="V17" i="12"/>
  <c r="G23" i="12"/>
  <c r="G16" i="12" s="1"/>
  <c r="I23" i="12"/>
  <c r="K23" i="12"/>
  <c r="K16" i="12" s="1"/>
  <c r="O23" i="12"/>
  <c r="O16" i="12" s="1"/>
  <c r="Q23" i="12"/>
  <c r="V23" i="12"/>
  <c r="V16" i="12" s="1"/>
  <c r="G28" i="12"/>
  <c r="G27" i="12" s="1"/>
  <c r="I28" i="12"/>
  <c r="K28" i="12"/>
  <c r="K27" i="12" s="1"/>
  <c r="O28" i="12"/>
  <c r="O27" i="12" s="1"/>
  <c r="Q28" i="12"/>
  <c r="V28" i="12"/>
  <c r="V27" i="12" s="1"/>
  <c r="G33" i="12"/>
  <c r="I33" i="12"/>
  <c r="I27" i="12" s="1"/>
  <c r="K33" i="12"/>
  <c r="M33" i="12"/>
  <c r="O33" i="12"/>
  <c r="Q33" i="12"/>
  <c r="Q27" i="12" s="1"/>
  <c r="V33" i="12"/>
  <c r="G37" i="12"/>
  <c r="M37" i="12" s="1"/>
  <c r="I37" i="12"/>
  <c r="K37" i="12"/>
  <c r="O37" i="12"/>
  <c r="Q37" i="12"/>
  <c r="V37" i="12"/>
  <c r="I41" i="12"/>
  <c r="Q41" i="12"/>
  <c r="G42" i="12"/>
  <c r="G41" i="12" s="1"/>
  <c r="I42" i="12"/>
  <c r="K42" i="12"/>
  <c r="K41" i="12" s="1"/>
  <c r="O42" i="12"/>
  <c r="O41" i="12" s="1"/>
  <c r="Q42" i="12"/>
  <c r="V42" i="12"/>
  <c r="V41" i="12" s="1"/>
  <c r="G45" i="12"/>
  <c r="G44" i="12" s="1"/>
  <c r="I45" i="12"/>
  <c r="K45" i="12"/>
  <c r="K44" i="12" s="1"/>
  <c r="O45" i="12"/>
  <c r="O44" i="12" s="1"/>
  <c r="Q45" i="12"/>
  <c r="V45" i="12"/>
  <c r="V44" i="12" s="1"/>
  <c r="G50" i="12"/>
  <c r="I50" i="12"/>
  <c r="I44" i="12" s="1"/>
  <c r="K50" i="12"/>
  <c r="M50" i="12"/>
  <c r="O50" i="12"/>
  <c r="Q50" i="12"/>
  <c r="Q44" i="12" s="1"/>
  <c r="V50" i="12"/>
  <c r="G54" i="12"/>
  <c r="M54" i="12" s="1"/>
  <c r="I54" i="12"/>
  <c r="K54" i="12"/>
  <c r="O54" i="12"/>
  <c r="Q54" i="12"/>
  <c r="V54" i="12"/>
  <c r="G62" i="12"/>
  <c r="I62" i="12"/>
  <c r="K62" i="12"/>
  <c r="M62" i="12"/>
  <c r="O62" i="12"/>
  <c r="Q62" i="12"/>
  <c r="V62" i="12"/>
  <c r="G66" i="12"/>
  <c r="M66" i="12" s="1"/>
  <c r="I66" i="12"/>
  <c r="K66" i="12"/>
  <c r="O66" i="12"/>
  <c r="Q66" i="12"/>
  <c r="V66" i="12"/>
  <c r="G70" i="12"/>
  <c r="I70" i="12"/>
  <c r="K70" i="12"/>
  <c r="M70" i="12"/>
  <c r="O70" i="12"/>
  <c r="Q70" i="12"/>
  <c r="V70" i="12"/>
  <c r="G74" i="12"/>
  <c r="M74" i="12" s="1"/>
  <c r="I74" i="12"/>
  <c r="K74" i="12"/>
  <c r="O74" i="12"/>
  <c r="Q74" i="12"/>
  <c r="V74" i="12"/>
  <c r="G86" i="12"/>
  <c r="I86" i="12"/>
  <c r="K86" i="12"/>
  <c r="M86" i="12"/>
  <c r="O86" i="12"/>
  <c r="Q86" i="12"/>
  <c r="V86" i="12"/>
  <c r="G89" i="12"/>
  <c r="I89" i="12"/>
  <c r="I88" i="12" s="1"/>
  <c r="K89" i="12"/>
  <c r="M89" i="12"/>
  <c r="O89" i="12"/>
  <c r="Q89" i="12"/>
  <c r="Q88" i="12" s="1"/>
  <c r="V89" i="12"/>
  <c r="G92" i="12"/>
  <c r="G88" i="12" s="1"/>
  <c r="I92" i="12"/>
  <c r="K92" i="12"/>
  <c r="K88" i="12" s="1"/>
  <c r="O92" i="12"/>
  <c r="O88" i="12" s="1"/>
  <c r="Q92" i="12"/>
  <c r="V92" i="12"/>
  <c r="V88" i="12" s="1"/>
  <c r="I95" i="12"/>
  <c r="Q95" i="12"/>
  <c r="G96" i="12"/>
  <c r="G95" i="12" s="1"/>
  <c r="I96" i="12"/>
  <c r="K96" i="12"/>
  <c r="K95" i="12" s="1"/>
  <c r="O96" i="12"/>
  <c r="O95" i="12" s="1"/>
  <c r="Q96" i="12"/>
  <c r="V96" i="12"/>
  <c r="V95" i="12" s="1"/>
  <c r="I98" i="12"/>
  <c r="Q98" i="12"/>
  <c r="G99" i="12"/>
  <c r="G98" i="12" s="1"/>
  <c r="I99" i="12"/>
  <c r="K99" i="12"/>
  <c r="K98" i="12" s="1"/>
  <c r="O99" i="12"/>
  <c r="O98" i="12" s="1"/>
  <c r="Q99" i="12"/>
  <c r="V99" i="12"/>
  <c r="V98" i="12" s="1"/>
  <c r="I107" i="12"/>
  <c r="Q107" i="12"/>
  <c r="G108" i="12"/>
  <c r="G107" i="12" s="1"/>
  <c r="I108" i="12"/>
  <c r="K108" i="12"/>
  <c r="K107" i="12" s="1"/>
  <c r="O108" i="12"/>
  <c r="O107" i="12" s="1"/>
  <c r="Q108" i="12"/>
  <c r="V108" i="12"/>
  <c r="V107" i="12" s="1"/>
  <c r="I109" i="12"/>
  <c r="Q109" i="12"/>
  <c r="G110" i="12"/>
  <c r="G109" i="12" s="1"/>
  <c r="I62" i="1" s="1"/>
  <c r="I110" i="12"/>
  <c r="K110" i="12"/>
  <c r="K109" i="12" s="1"/>
  <c r="O110" i="12"/>
  <c r="O109" i="12" s="1"/>
  <c r="Q110" i="12"/>
  <c r="V110" i="12"/>
  <c r="V109" i="12" s="1"/>
  <c r="G112" i="12"/>
  <c r="G111" i="12" s="1"/>
  <c r="I112" i="12"/>
  <c r="I111" i="12" s="1"/>
  <c r="K112" i="12"/>
  <c r="K111" i="12" s="1"/>
  <c r="O112" i="12"/>
  <c r="O111" i="12" s="1"/>
  <c r="Q112" i="12"/>
  <c r="Q111" i="12" s="1"/>
  <c r="V112" i="12"/>
  <c r="V111" i="12" s="1"/>
  <c r="G114" i="12"/>
  <c r="I114" i="12"/>
  <c r="K114" i="12"/>
  <c r="M114" i="12"/>
  <c r="O114" i="12"/>
  <c r="Q114" i="12"/>
  <c r="V114" i="12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4" i="12"/>
  <c r="I124" i="12"/>
  <c r="I123" i="12" s="1"/>
  <c r="K124" i="12"/>
  <c r="M124" i="12"/>
  <c r="O124" i="12"/>
  <c r="Q124" i="12"/>
  <c r="Q123" i="12" s="1"/>
  <c r="V124" i="12"/>
  <c r="G126" i="12"/>
  <c r="M126" i="12" s="1"/>
  <c r="I126" i="12"/>
  <c r="K126" i="12"/>
  <c r="K123" i="12" s="1"/>
  <c r="O126" i="12"/>
  <c r="O123" i="12" s="1"/>
  <c r="Q126" i="12"/>
  <c r="V126" i="12"/>
  <c r="V123" i="12" s="1"/>
  <c r="AE129" i="12"/>
  <c r="F42" i="1" s="1"/>
  <c r="AF129" i="12"/>
  <c r="G42" i="1" s="1"/>
  <c r="I20" i="1"/>
  <c r="I19" i="1"/>
  <c r="I17" i="1"/>
  <c r="I16" i="1"/>
  <c r="H40" i="1"/>
  <c r="G129" i="12" l="1"/>
  <c r="H42" i="1"/>
  <c r="I42" i="1" s="1"/>
  <c r="F39" i="1"/>
  <c r="F41" i="1"/>
  <c r="I61" i="1"/>
  <c r="G39" i="1"/>
  <c r="G43" i="1" s="1"/>
  <c r="G25" i="1" s="1"/>
  <c r="A25" i="1" s="1"/>
  <c r="A26" i="1" s="1"/>
  <c r="G41" i="1"/>
  <c r="M123" i="12"/>
  <c r="G123" i="12"/>
  <c r="M112" i="12"/>
  <c r="M111" i="12" s="1"/>
  <c r="M110" i="12"/>
  <c r="M109" i="12" s="1"/>
  <c r="M108" i="12"/>
  <c r="M107" i="12" s="1"/>
  <c r="M99" i="12"/>
  <c r="M98" i="12" s="1"/>
  <c r="M96" i="12"/>
  <c r="M95" i="12" s="1"/>
  <c r="M92" i="12"/>
  <c r="M88" i="12" s="1"/>
  <c r="M45" i="12"/>
  <c r="M44" i="12" s="1"/>
  <c r="M42" i="12"/>
  <c r="M41" i="12" s="1"/>
  <c r="M28" i="12"/>
  <c r="M27" i="12" s="1"/>
  <c r="M23" i="12"/>
  <c r="M16" i="12" s="1"/>
  <c r="J28" i="1"/>
  <c r="J26" i="1"/>
  <c r="G38" i="1"/>
  <c r="F38" i="1"/>
  <c r="J23" i="1"/>
  <c r="J24" i="1"/>
  <c r="J25" i="1"/>
  <c r="J27" i="1"/>
  <c r="E24" i="1"/>
  <c r="E26" i="1"/>
  <c r="H41" i="1" l="1"/>
  <c r="I41" i="1" s="1"/>
  <c r="G26" i="1"/>
  <c r="I18" i="1"/>
  <c r="I21" i="1" s="1"/>
  <c r="I65" i="1"/>
  <c r="H39" i="1"/>
  <c r="F43" i="1"/>
  <c r="G23" i="1" l="1"/>
  <c r="A23" i="1" s="1"/>
  <c r="G24" i="1" s="1"/>
  <c r="A27" i="1" s="1"/>
  <c r="G28" i="1"/>
  <c r="J64" i="1"/>
  <c r="J54" i="1"/>
  <c r="J56" i="1"/>
  <c r="J53" i="1"/>
  <c r="J57" i="1"/>
  <c r="J61" i="1"/>
  <c r="J63" i="1"/>
  <c r="J58" i="1"/>
  <c r="J55" i="1"/>
  <c r="J59" i="1"/>
  <c r="J60" i="1"/>
  <c r="J62" i="1"/>
  <c r="H43" i="1"/>
  <c r="I39" i="1"/>
  <c r="I43" i="1" s="1"/>
  <c r="A24" i="1"/>
  <c r="J42" i="1" l="1"/>
  <c r="J41" i="1"/>
  <c r="J39" i="1"/>
  <c r="J43" i="1" s="1"/>
  <c r="J65" i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Rozpoctylbc</author>
  </authors>
  <commentList>
    <comment ref="S6" authorId="0" shapeId="0" xr:uid="{FF66F666-1666-425E-9CC5-5F88363F49E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CA45E9E-ED65-4A86-989D-A6F39AF5E06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<sst xmlns="http://schemas.openxmlformats.org/spreadsheetml/2006/main" count="797" uniqueCount="379">
  <si>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</si>
  <si>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</si>
  <si>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</si>
  <si>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</si>
  <si>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</si>
  <si>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</si>
  <si>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</si>
  <si>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</si>
  <si>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</si>
  <si>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</si>
  <si>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</si>
  <si>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</si>
  <si>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</si>
  <si>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</si>
  <si>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</si>
  <si>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</si>
  <si>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</si>
  <si>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</si>
  <si>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</si>
  <si>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</si>
  <si>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</si>
  <si>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</si>
  <si>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</si>
  <si>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</si>
  <si>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</si>
  <si>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</si>
  <si>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</si>
  <si>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</si>
  <si>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</si>
  <si>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</si>
  <si>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</si>
  <si>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</si>
  <si>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</si>
  <si>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</si>
  <si>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</si>
  <si>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</si>
  <si>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</si>
  <si>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</si>
  <si>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</si>
  <si>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</si>
  <si>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</si>
  <si>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</si>
  <si>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</si>
  <si>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1.03</t>
  </si>
  <si>
    <t>Burianova 969/8 - Dodatek č.1 k soupisu prací, dodávek a služeb</t>
  </si>
  <si>
    <t>D.1.1.</t>
  </si>
  <si>
    <t>Dokumentace pro stavební povolení</t>
  </si>
  <si>
    <t>Objekt:</t>
  </si>
  <si>
    <t>Rozpočet:</t>
  </si>
  <si>
    <t>02522011</t>
  </si>
  <si>
    <t>DPS Burianova 1070,1071 a 969 - výměny výtahů a zřízení EPS</t>
  </si>
  <si>
    <t>STATUTÁRNÍ MĚSTO LIBEREC</t>
  </si>
  <si>
    <t>nám. Dr. E. Beneše 1/1</t>
  </si>
  <si>
    <t>Liberec-Liberec I-Staré Město</t>
  </si>
  <si>
    <t>46001</t>
  </si>
  <si>
    <t>00262978</t>
  </si>
  <si>
    <t>CZ00262978</t>
  </si>
  <si>
    <t>Stavba</t>
  </si>
  <si>
    <t>Stavební objekt</t>
  </si>
  <si>
    <t>Celkem za stavbu</t>
  </si>
  <si>
    <t>CZK</t>
  </si>
  <si>
    <t>#POPS</t>
  </si>
  <si>
    <t>Popis stavby: 02522011 - DPS Burianova 1070,1071 a 969 - výměny výtahů a zřízení EPS</t>
  </si>
  <si>
    <t>#POPO</t>
  </si>
  <si>
    <t>Popis objektu: D.1.1. - Dokumentace pro stavební povolení</t>
  </si>
  <si>
    <t>#POPR</t>
  </si>
  <si>
    <t>Popis rozpočtu: 1.03 - Burianova 969/8 - Dodatek č.1 k soupisu prací, dodávek a služeb</t>
  </si>
  <si>
    <t>Rekapitulace dílů</t>
  </si>
  <si>
    <t>Typ dílu</t>
  </si>
  <si>
    <t>61</t>
  </si>
  <si>
    <t>Úpravy povrchů vnitřní</t>
  </si>
  <si>
    <t>64</t>
  </si>
  <si>
    <t>Výplně otvorů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</si>
  <si>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</si>
  <si>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</si>
  <si>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</si>
  <si>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</si>
  <si>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</si>
  <si>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</si>
  <si>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</si>
  <si>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</si>
  <si>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</si>
  <si>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</si>
  <si>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799</t>
  </si>
  <si>
    <t>Ostatní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</si>
  <si>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</si>
  <si>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</si>
  <si>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</si>
  <si>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</si>
  <si>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</si>
  <si>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</si>
  <si>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</si>
  <si>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</si>
  <si>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</si>
  <si>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</si>
  <si>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</si>
  <si>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</si>
  <si>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</si>
  <si>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</si>
  <si>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</si>
  <si>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</si>
  <si>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</si>
  <si>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</si>
  <si>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</si>
  <si>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</si>
  <si>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</si>
  <si>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</si>
  <si>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</si>
  <si>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</si>
  <si>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</si>
  <si>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</si>
  <si>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</si>
  <si>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</si>
  <si>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</si>
  <si>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</si>
  <si>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</si>
  <si>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</si>
  <si>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</si>
  <si>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</si>
  <si>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</si>
  <si>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</si>
  <si>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</si>
  <si>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612409991RT2</t>
  </si>
  <si>
    <t>Začištění omítek kolem oken, dveří a obkladů apod. s použitím suché maltové směsi</t>
  </si>
  <si>
    <t>m</t>
  </si>
  <si>
    <t>801-4</t>
  </si>
  <si>
    <t>RTS 23/ I</t>
  </si>
  <si>
    <t>Práce</t>
  </si>
  <si>
    <t>POL1_</t>
  </si>
  <si>
    <t xml:space="preserve">N05 NOVY STAV TABULKA VYPLNI OTVORU OBJEKT 969 - Upravy PD _ doplneni a uprava otevirani dveri objektu DPS Burianova 969,1070,1071 : </t>
  </si>
  <si>
    <t>VV</t>
  </si>
  <si>
    <t>D/03P, 1100/1970 mm, 6ks : 6*(1,10+2*2,00)*2</t>
  </si>
  <si>
    <t>D01 : 1*(2,40+2*2,30)</t>
  </si>
  <si>
    <t>D02 : 1*(2,10+2*2,30)*2</t>
  </si>
  <si>
    <t>642944121R00</t>
  </si>
  <si>
    <t>Osazování ocelových zárubní dodatečně plochy do 2,5 m2</t>
  </si>
  <si>
    <t>kus</t>
  </si>
  <si>
    <t>lisovaných nebo z úhelníků s vybetonováním prahu</t>
  </si>
  <si>
    <t>SPI</t>
  </si>
  <si>
    <t>Včetně pomocného pracovního lešení o výšce podlahy do 1900 mm a pro zatížení do 1,5 kPa.</t>
  </si>
  <si>
    <t>POP</t>
  </si>
  <si>
    <t>D/03P, 1100/1970 mm, 6ks : 6</t>
  </si>
  <si>
    <t>5533301346R</t>
  </si>
  <si>
    <t>Zárubeň kovová - polodrážková (klasická); pro přesné zdění; H' = 1 970 mm; B' = 1 100 mm; t = 150 mm; počet křídel: 1; materiál těsnění: PVC; profil: hranatý; typ závěsů: stavitelné; počet závěsů = 3</t>
  </si>
  <si>
    <t>SPCM</t>
  </si>
  <si>
    <t>Specifikace</t>
  </si>
  <si>
    <t>POL3_</t>
  </si>
  <si>
    <t>968061126R00</t>
  </si>
  <si>
    <t>Vyvěšení nebo zavěšení dřevěných křídel dveří, plochy přes 2 m2</t>
  </si>
  <si>
    <t>801-3</t>
  </si>
  <si>
    <t>oken, dveří a vrat, s uložením a opětovným zavěšením po provedení stavebních změn,</t>
  </si>
  <si>
    <t>B01 BOURACI PRACE 1.NP OBJEKT 969 - Upravy PD _ doplneni a uprava otevirani dveri objektu DPS Burianova 969,1070,1071 : 2</t>
  </si>
  <si>
    <t>B02 BOURACI PRACE 2.NP OBJEKT 969 - Upravy PD _ doplneni a uprava otevirani dveri objektu DPS Burianova 969,1070,1071 : 2</t>
  </si>
  <si>
    <t>B03 BOURACI PRACE 3.NP - 6.NP OBJEKT 969 - Upravy PD _ doplneni a uprava otevirani dve__i objektu DPS Burianova 969,1070,1071 : 2+2+2+2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</si>
  <si>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</si>
  <si>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</si>
  <si>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m2</t>
  </si>
  <si>
    <t>B01 BOURACI PRACE 1.NP OBJEKT 969 - Upravy PD _ doplneni a uprava otevirani dveri objektu DPS Burianova 969,1070,1071 : 2*1,10*2,00</t>
  </si>
  <si>
    <t>B02 BOURACI PRACE 2.NP OBJEKT 969 - Upravy PD _ doplneni a uprava otevirani dveri objektu DPS Burianova 969,1070,1071 : 2*1,10*2,00</t>
  </si>
  <si>
    <t>B03 BOURACI PRACE 3.NP - 6.NP OBJEKT 969 - Upravy PD _ doplneni a uprava otevirani dve__i objektu DPS Burianova 969,1070,1071 : (2+2+2+2)*1,10*2,00</t>
  </si>
  <si>
    <t>968083012R00</t>
  </si>
  <si>
    <t>Vybourání plastových výplní otvorů prosklených dveří, nad 2 m2</t>
  </si>
  <si>
    <t xml:space="preserve">B01 BOURACI PRACE 1.NP OBJEKT 969 - Upravy PD _ doplneni a uprava otevirani dveri objektu DPS Burianova 969,1070,1071 : </t>
  </si>
  <si>
    <t>B/01 : 1*2,40*2,30</t>
  </si>
  <si>
    <t>B/02 : 1*2,10*2,30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</si>
  <si>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</si>
  <si>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</si>
  <si>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</si>
  <si>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Přesun hmot</t>
  </si>
  <si>
    <t>POL7_</t>
  </si>
  <si>
    <t>oborů 801, 803, 811 a 812</t>
  </si>
  <si>
    <t>766661422R00</t>
  </si>
  <si>
    <t>Montáž dveřních křídel kompletizovaných otevíravých , protipožárních, do ocelové nebo fošnové zárubně, jednokřídlových, šířky přes 800 mm</t>
  </si>
  <si>
    <t>800-766</t>
  </si>
  <si>
    <t>Dveře s protipožární odolností do 30 minut.</t>
  </si>
  <si>
    <t>766669117R00</t>
  </si>
  <si>
    <t>Montáž dveřních křídel kompletizovaných dokování  samozavírače na ocelovou zárubeň</t>
  </si>
  <si>
    <t>766670021R00</t>
  </si>
  <si>
    <t xml:space="preserve">Montáž kliky a štítku </t>
  </si>
  <si>
    <t xml:space="preserve">klika : </t>
  </si>
  <si>
    <t xml:space="preserve">hrazda : </t>
  </si>
  <si>
    <t>54914630R</t>
  </si>
  <si>
    <t>kování interiérové kliky se štíty pro klíč; povrch - kliky pochromované; povrch - štíty leštěná nerez</t>
  </si>
  <si>
    <t>54914630X</t>
  </si>
  <si>
    <t>Dveřní kování panikové - hrazda</t>
  </si>
  <si>
    <t>Vlastní</t>
  </si>
  <si>
    <t>Indiv</t>
  </si>
  <si>
    <t>54917045RX</t>
  </si>
  <si>
    <t>Zavírač dveří inverzní</t>
  </si>
  <si>
    <t>61165644RX</t>
  </si>
  <si>
    <t>Dveře protipožární EI30 plné 1-křídlé 1100 x 1970 mm HPL 0,8</t>
  </si>
  <si>
    <t>RTS 22/ II</t>
  </si>
  <si>
    <t>Barva: bílá RAL 9016</t>
  </si>
  <si>
    <t>Zámek: zadlabávací vložkový,</t>
  </si>
  <si>
    <t>Vložka bezpečnostní,klika - paniková hrazda ze směru úniku</t>
  </si>
  <si>
    <t>Napojení na centrální EPS</t>
  </si>
  <si>
    <t>Požární odolnost: EI30 DP3 C</t>
  </si>
  <si>
    <t>Musí odpovídat požadavkům vyhlášky č. 398/2009 Sb.</t>
  </si>
  <si>
    <t/>
  </si>
  <si>
    <t>Součástí dveří bude osazení dveřního magnetu pro kontrolu přístupu 390 N 240 V ac.</t>
  </si>
  <si>
    <t>998766103R00</t>
  </si>
  <si>
    <t>Přesun hmot pro konstrukce truhlářské v objektech výšky do 24 m</t>
  </si>
  <si>
    <t>50 m vodorovně</t>
  </si>
  <si>
    <t>767909001RAX</t>
  </si>
  <si>
    <t>Dod+Mtž Al. automatické dveře D01, 2400/2300 mm</t>
  </si>
  <si>
    <t>Agregovaná položka</t>
  </si>
  <si>
    <t>POL2_</t>
  </si>
  <si>
    <t>D01 : 1</t>
  </si>
  <si>
    <t>767909002RAX</t>
  </si>
  <si>
    <t>Dod+Mtž Al. automatické dveře D02, 2100/2300 mm</t>
  </si>
  <si>
    <t>D02 : 1</t>
  </si>
  <si>
    <t>783220010RAB</t>
  </si>
  <si>
    <t>Nátěry kovových doplňkových konstrukcí syntetické základní a dvojnásobný krycí</t>
  </si>
  <si>
    <t>AP-PSV</t>
  </si>
  <si>
    <t>Zárubeň ocelová YHtm 150/1970/1100 L, P, EI, EW 30 : 12*(1,10+2*1,97)*0,20</t>
  </si>
  <si>
    <t>799909001X00</t>
  </si>
  <si>
    <t>Práce neuvedené samostatnými položkami rozpočtu, ale nutné ke kompletnímu provedení</t>
  </si>
  <si>
    <t>soub</t>
  </si>
  <si>
    <t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t>
  </si>
  <si>
    <t>Položka dále obsahuje tyto kontrukce a práce:</t>
  </si>
  <si>
    <t>- začištění, nebo oprava fasády v místě osazení dveří D1</t>
  </si>
  <si>
    <t>- doplnění maleb v dotčených místech</t>
  </si>
  <si>
    <t>- stavební přípomoce přípomoce profesím</t>
  </si>
  <si>
    <t>210909001RAY</t>
  </si>
  <si>
    <t>Dodatek - úpravy PD doplnění a úprava otevírání dveří  - dle oceněné přílohy</t>
  </si>
  <si>
    <t>220909001RAX</t>
  </si>
  <si>
    <t>EPS - dle oceněné přílohy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</si>
  <si>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</si>
  <si>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</si>
  <si>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</si>
  <si>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</si>
  <si>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</si>
  <si>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</si>
  <si>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979012119R00</t>
  </si>
  <si>
    <t>Svislá doprava suti a vybouraných hmot svislá doprava suti na výšku do 3,5 m, příplatek za každých dalších i započatých 3,5 m výšky přes 3,5 m</t>
  </si>
  <si>
    <t>Celkem 19,88m - 3,50m = 16,38m/3,50 = koef 4,68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</si>
  <si>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</si>
  <si>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</si>
  <si>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</si>
  <si>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</si>
  <si>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</si>
  <si>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</si>
  <si>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</si>
  <si>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</si>
  <si>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</si>
  <si>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</si>
  <si>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</si>
  <si>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</si>
  <si>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</si>
  <si>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</si>
  <si>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</si>
  <si>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</si>
  <si>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</si>
  <si>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</si>
  <si>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</si>
  <si>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</si>
  <si>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</si>
  <si>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SUM</t>
  </si>
  <si>
    <t>- vyčištění po provedení stavebních prací</t>
  </si>
  <si>
    <t>END</t>
  </si>
  <si>
    <t xml:space="preserve">Akce:  </t>
  </si>
  <si>
    <t xml:space="preserve"> Úpravy PD – doplnění a úprava otevírání dveří  </t>
  </si>
  <si>
    <t xml:space="preserve"> objektu  DPS Buriánova 1070,1071 a 969</t>
  </si>
  <si>
    <t>Investor:</t>
  </si>
  <si>
    <t xml:space="preserve">  Statutární město Liberec</t>
  </si>
  <si>
    <t xml:space="preserve">  Náměstí Dr. Beneše 1/1, 460 59 Liberec 1</t>
  </si>
  <si>
    <t>Datum:</t>
  </si>
  <si>
    <t xml:space="preserve">  4.2023</t>
  </si>
  <si>
    <t>D.1.4.1 - Elektroinstalace</t>
  </si>
  <si>
    <t>DPS Burianova 969</t>
  </si>
  <si>
    <t>Kontrolní rozpočet</t>
  </si>
  <si>
    <t>Elektroinstalace - materiál a montáže</t>
  </si>
  <si>
    <t>Rozvaděč R-PZS</t>
  </si>
  <si>
    <t>Celkem bez DPH</t>
  </si>
  <si>
    <t>p.č.</t>
  </si>
  <si>
    <t>popis materiál</t>
  </si>
  <si>
    <t>m.j.</t>
  </si>
  <si>
    <t>množství</t>
  </si>
  <si>
    <t>cena za m.j.</t>
  </si>
  <si>
    <t>celková cena</t>
  </si>
  <si>
    <t>1.1</t>
  </si>
  <si>
    <t>Elektroinstalační krabice s požární odolností, se zachováním funkčnosti při požáru. Svorkovnice pro 12 vodičů s průřezem od 0,5 do 4 mm2</t>
  </si>
  <si>
    <t>ks</t>
  </si>
  <si>
    <t>1.2</t>
  </si>
  <si>
    <t>Montáž nástěnné krabice s požární odolností</t>
  </si>
  <si>
    <t>2.1</t>
  </si>
  <si>
    <t>Krabice lištová rozvodná v bezhalogenovém provedení s víčkem. Montáž na povrch, rozměry 80 x 80 mm</t>
  </si>
  <si>
    <t>2.2</t>
  </si>
  <si>
    <t>Montáž nástěnné rozvodné krabice</t>
  </si>
  <si>
    <t>3.1</t>
  </si>
  <si>
    <t>Nástěnná rozvodnice pro 3 moduly IP65</t>
  </si>
  <si>
    <t>3.2</t>
  </si>
  <si>
    <t>Modulové instalační pomocné relé 1Z/12VDC</t>
  </si>
  <si>
    <t>3.3</t>
  </si>
  <si>
    <t>Montáž nástěnné rozvodnice pro 3 moduly včetně zapojení pomocného relé</t>
  </si>
  <si>
    <t>4.1</t>
  </si>
  <si>
    <t>Kabel CXKH-J-V 3x2,5</t>
  </si>
  <si>
    <t>4.2</t>
  </si>
  <si>
    <t>Kabel CXKH-J-R 3x2,5</t>
  </si>
  <si>
    <t>4.3</t>
  </si>
  <si>
    <t>Instalace kabelu do 3x2,5mm² vedeného po povrchu nebo liště</t>
  </si>
  <si>
    <t>5.1</t>
  </si>
  <si>
    <t>Protipožární prostup E60 ve stavební konstrukci s atestem</t>
  </si>
  <si>
    <t>5.2</t>
  </si>
  <si>
    <t>Instalace protipožárního prostup E60 včetně atestu</t>
  </si>
  <si>
    <t>6.1</t>
  </si>
  <si>
    <r>
      <t>Příchytky samozhášivé provedení, pro použití v mezistropech s hmoždinkou a šroubem max. pro 8 kabelů 3x2,5mm</t>
    </r>
    <r>
      <rPr>
        <sz val="10"/>
        <rFont val="Arial"/>
        <family val="2"/>
        <charset val="238"/>
      </rPr>
      <t xml:space="preserve">² </t>
    </r>
  </si>
  <si>
    <t>6.2</t>
  </si>
  <si>
    <t xml:space="preserve">Instalace kabelové příchytky pro max. 8 kabelů 3x2,5mm² </t>
  </si>
  <si>
    <t>7.1</t>
  </si>
  <si>
    <t>Elektroinstalační lišta hranatá bezhalogenová bílá 40x20</t>
  </si>
  <si>
    <t>7.2</t>
  </si>
  <si>
    <t>Montáž elektroinstalační lišty 40x20 mm</t>
  </si>
  <si>
    <t>8.2</t>
  </si>
  <si>
    <t>Normovaná příchytka pro nehořlavé trasy - 1 kabel do 3x2,5mm² + vrut s kovovou hmoždinkou</t>
  </si>
  <si>
    <t>8.3</t>
  </si>
  <si>
    <t>Instalace příchytky pro nehořlavé trasy</t>
  </si>
  <si>
    <t>Průraz stropní konstrukcí hloubka 300-400x30x30mm. Včetně úklidu a likvidace  sutě.</t>
  </si>
  <si>
    <t>Rozebrání a opětovná montáž stávajícího podhledu 600x600</t>
  </si>
  <si>
    <t>Ukončení kabelu do 3x4mm2</t>
  </si>
  <si>
    <t>Drobný pomocný materiál (3% z celkové ceny materiálu)</t>
  </si>
  <si>
    <t>kpl</t>
  </si>
  <si>
    <t>Přesun materiálu (3% z celkové ceny materiálu)</t>
  </si>
  <si>
    <t>Stavební přípomoci (5% z celkové ceny montáží)</t>
  </si>
  <si>
    <t>Dílčí revize el. zařízení</t>
  </si>
  <si>
    <t>Zkouška a prohlídka rozvodných zařízení</t>
  </si>
  <si>
    <t>Vypracování dokumentace skutečného provedení</t>
  </si>
  <si>
    <t xml:space="preserve">Proškolení obsluhy </t>
  </si>
  <si>
    <t>Celkový součet</t>
  </si>
  <si>
    <t>Dozbrojení rozvaděče R-PZS  (10kA)</t>
  </si>
  <si>
    <t xml:space="preserve">Jistič s proudovým chráničem B16-003/AC </t>
  </si>
  <si>
    <t>Instalační stykač 20 A, 1Z+1R (1NO+1NC), 24 V AC, 1TE</t>
  </si>
  <si>
    <t>Řadová svorka 2 až 4 mm2</t>
  </si>
  <si>
    <t>Popis přístrojů, svorek a okruhů</t>
  </si>
  <si>
    <t>Celkem mezisoučet</t>
  </si>
  <si>
    <t>Přesun materiálu (5% z celkové ceny materiálu)</t>
  </si>
  <si>
    <t>Montáž rozvodnice</t>
  </si>
  <si>
    <t>h</t>
  </si>
  <si>
    <t>Protokol o kusové zkoušce a kompletnosti rozvaděče</t>
  </si>
  <si>
    <t>Celkový součet za materiál a montáž</t>
  </si>
  <si>
    <t>Úpravy PD – doplnění a úprava otevírání dveří</t>
  </si>
  <si>
    <t>objektu  DPS Buriánova 1070,1071 a 969</t>
  </si>
  <si>
    <t>D.1.4.3 - EPS</t>
  </si>
  <si>
    <t>PRAFlaGuard F PH 120R 2x2x0,8</t>
  </si>
  <si>
    <t>Instalace kabelu PRAFlaGuard F PH 120R 2x2x0,8</t>
  </si>
  <si>
    <t>1.3</t>
  </si>
  <si>
    <t>Normovaná příchytka pro nehořlavé trasy - 1 kabel; + šroub</t>
  </si>
  <si>
    <t>1.4</t>
  </si>
  <si>
    <t>Instalace normované příchytky pro nehořlavé trasy - 1 kabel; + šroub</t>
  </si>
  <si>
    <t>1.5</t>
  </si>
  <si>
    <t>Elektroinstalační lišta hranatá bezhalogenová bílá 50x20</t>
  </si>
  <si>
    <t>1.6</t>
  </si>
  <si>
    <t>Instalace lišty 50x20</t>
  </si>
  <si>
    <t>1.7</t>
  </si>
  <si>
    <t>Protipožární prostup E60 ve stavební konstrukci včetně atestu</t>
  </si>
  <si>
    <t>1.8</t>
  </si>
  <si>
    <t>Instalace protipožárního prostupu E60 ve stavební konstrukci včetně atestu</t>
  </si>
  <si>
    <t>1.9</t>
  </si>
  <si>
    <t>Drobný pomocný materiál</t>
  </si>
  <si>
    <t>1.10</t>
  </si>
  <si>
    <t>Přesun materiálu</t>
  </si>
  <si>
    <t>1.11</t>
  </si>
  <si>
    <t>Spolupráce se správcem objektu při realizaci stavby (koordinace časového průběhu prací)</t>
  </si>
  <si>
    <t>hod</t>
  </si>
  <si>
    <t>1.12</t>
  </si>
  <si>
    <t>Likvidace odpadu</t>
  </si>
  <si>
    <t>1.13</t>
  </si>
  <si>
    <t>Stavební přípomoce (sekání, průrazy, oprava povrchů, …)</t>
  </si>
  <si>
    <t>1.14</t>
  </si>
  <si>
    <t>Konfigurace systému a ústředny</t>
  </si>
  <si>
    <t>1.15</t>
  </si>
  <si>
    <t>Software grafické nádstavby</t>
  </si>
  <si>
    <t>1.16</t>
  </si>
  <si>
    <t>Výchozí revize</t>
  </si>
  <si>
    <t>1.17</t>
  </si>
  <si>
    <t>Dokumentace skutečného provedení</t>
  </si>
  <si>
    <t>1.18</t>
  </si>
  <si>
    <t>Uvedení do provozu, zaškolení obsluhy, funkční zkoušky</t>
  </si>
  <si>
    <t>1.19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</si>
</sst>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b/>
      <sz val="18"/>
      <name val="Arial CE"/>
      <charset val="238"/>
    </font>
    <font>
      <sz val="10"/>
      <name val="Helv"/>
      <charset val="238"/>
    </font>
    <font>
      <sz val="10"/>
      <color theme="0"/>
      <name val="Helv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Helv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2" fontId="25" fillId="0" borderId="0" xfId="0" applyNumberFormat="1" applyFont="1" applyAlignment="1">
      <alignment vertical="center"/>
    </xf>
    <xf numFmtId="49" fontId="26" fillId="0" borderId="37" xfId="0" applyNumberFormat="1" applyFont="1" applyBorder="1" applyAlignment="1">
      <alignment horizontal="center" vertical="center" wrapText="1"/>
    </xf>
    <xf numFmtId="49" fontId="26" fillId="0" borderId="34" xfId="0" applyNumberFormat="1" applyFont="1" applyBorder="1" applyAlignment="1">
      <alignment horizontal="center" vertical="center" wrapText="1"/>
    </xf>
    <xf numFmtId="49" fontId="26" fillId="0" borderId="36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27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2" fontId="1" fillId="6" borderId="0" xfId="0" applyNumberFormat="1" applyFont="1" applyFill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49" fontId="27" fillId="0" borderId="0" xfId="0" applyNumberFormat="1" applyFont="1" applyAlignment="1">
      <alignment horizontal="justify" vertical="center" wrapText="1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2" fontId="28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2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1" fillId="0" borderId="0" xfId="0" applyFont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2" fontId="11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33" t="s">
        <v>39</v>
      </c>
      <c r="B2" s="233"/>
      <c r="C2" s="233"/>
      <c r="D2" s="233"/>
      <c r="E2" s="233"/>
      <c r="F2" s="233"/>
      <c r="G2" s="233"/>
    </row>
  </sheetData>
  <sheetProtection algorithmName="SHA-512" hashValue="Jyf5ICDAx5YmiN7esE4891S5hTtPdGpc/OaxUZ0mJLYy+Er7tZGBapfFCmPPnLp5mCKJvtl11T9GKc0nM6LvpA==" saltValue="rBIl+Q5LGDpkc5Rs0Rxr2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4" t="s">
        <v>41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8" t="s">
        <v>22</v>
      </c>
      <c r="C2" s="79"/>
      <c r="D2" s="80" t="s">
        <v>49</v>
      </c>
      <c r="E2" s="243" t="s">
        <v>50</v>
      </c>
      <c r="F2" s="244"/>
      <c r="G2" s="244"/>
      <c r="H2" s="244"/>
      <c r="I2" s="244"/>
      <c r="J2" s="245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6" t="s">
        <v>46</v>
      </c>
      <c r="F3" s="247"/>
      <c r="G3" s="247"/>
      <c r="H3" s="247"/>
      <c r="I3" s="247"/>
      <c r="J3" s="248"/>
    </row>
    <row r="4" spans="1:15" ht="23.25" customHeight="1" x14ac:dyDescent="0.2">
      <c r="A4" s="76">
        <v>6719</v>
      </c>
      <c r="B4" s="83" t="s">
        <v>48</v>
      </c>
      <c r="C4" s="84"/>
      <c r="D4" s="85" t="s">
        <v>43</v>
      </c>
      <c r="E4" s="256" t="s">
        <v>44</v>
      </c>
      <c r="F4" s="257"/>
      <c r="G4" s="257"/>
      <c r="H4" s="257"/>
      <c r="I4" s="257"/>
      <c r="J4" s="258"/>
    </row>
    <row r="5" spans="1:15" ht="24" customHeight="1" x14ac:dyDescent="0.2">
      <c r="A5" s="2"/>
      <c r="B5" s="31" t="s">
        <v>42</v>
      </c>
      <c r="D5" s="261" t="s">
        <v>51</v>
      </c>
      <c r="E5" s="262"/>
      <c r="F5" s="262"/>
      <c r="G5" s="262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63" t="s">
        <v>52</v>
      </c>
      <c r="E6" s="264"/>
      <c r="F6" s="264"/>
      <c r="G6" s="264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65" t="s">
        <v>53</v>
      </c>
      <c r="F7" s="266"/>
      <c r="G7" s="26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0"/>
      <c r="E11" s="250"/>
      <c r="F11" s="250"/>
      <c r="G11" s="250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55"/>
      <c r="E12" s="255"/>
      <c r="F12" s="255"/>
      <c r="G12" s="255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59"/>
      <c r="F13" s="260"/>
      <c r="G13" s="26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9"/>
      <c r="F15" s="249"/>
      <c r="G15" s="251"/>
      <c r="H15" s="251"/>
      <c r="I15" s="251" t="s">
        <v>29</v>
      </c>
      <c r="J15" s="252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40"/>
      <c r="F16" s="241"/>
      <c r="G16" s="240"/>
      <c r="H16" s="241"/>
      <c r="I16" s="240">
        <f>SUMIF(F53:F64,A16,I53:I64)+SUMIF(F53:F64,"PSU",I53:I64)</f>
        <v>0</v>
      </c>
      <c r="J16" s="242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40"/>
      <c r="F17" s="241"/>
      <c r="G17" s="240"/>
      <c r="H17" s="241"/>
      <c r="I17" s="240">
        <f>SUMIF(F53:F64,A17,I53:I64)</f>
        <v>0</v>
      </c>
      <c r="J17" s="242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40"/>
      <c r="F18" s="241"/>
      <c r="G18" s="240"/>
      <c r="H18" s="241"/>
      <c r="I18" s="240">
        <f>SUMIF(F53:F64,A18,I53:I64)</f>
        <v>0</v>
      </c>
      <c r="J18" s="242"/>
    </row>
    <row r="19" spans="1:10" ht="23.25" customHeight="1" x14ac:dyDescent="0.2">
      <c r="A19" s="141" t="s">
        <v>92</v>
      </c>
      <c r="B19" s="38" t="s">
        <v>27</v>
      </c>
      <c r="C19" s="62"/>
      <c r="D19" s="63"/>
      <c r="E19" s="240"/>
      <c r="F19" s="241"/>
      <c r="G19" s="240"/>
      <c r="H19" s="241"/>
      <c r="I19" s="240">
        <f>SUMIF(F53:F64,A19,I53:I64)</f>
        <v>0</v>
      </c>
      <c r="J19" s="242"/>
    </row>
    <row r="20" spans="1:10" ht="23.25" customHeight="1" x14ac:dyDescent="0.2">
      <c r="A20" s="141" t="s">
        <v>93</v>
      </c>
      <c r="B20" s="38" t="s">
        <v>28</v>
      </c>
      <c r="C20" s="62"/>
      <c r="D20" s="63"/>
      <c r="E20" s="240"/>
      <c r="F20" s="241"/>
      <c r="G20" s="240"/>
      <c r="H20" s="241"/>
      <c r="I20" s="240">
        <f>SUMIF(F53:F64,A20,I53:I64)</f>
        <v>0</v>
      </c>
      <c r="J20" s="242"/>
    </row>
    <row r="21" spans="1:10" ht="23.25" customHeight="1" x14ac:dyDescent="0.2">
      <c r="A21" s="2"/>
      <c r="B21" s="48" t="s">
        <v>29</v>
      </c>
      <c r="C21" s="64"/>
      <c r="D21" s="65"/>
      <c r="E21" s="253"/>
      <c r="F21" s="254"/>
      <c r="G21" s="253"/>
      <c r="H21" s="254"/>
      <c r="I21" s="253">
        <f>SUM(I16:J20)</f>
        <v>0</v>
      </c>
      <c r="J21" s="27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70">
        <f>ZakladDPHSniVypocet</f>
        <v>0</v>
      </c>
      <c r="H23" s="271"/>
      <c r="I23" s="27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68">
        <f>A23</f>
        <v>0</v>
      </c>
      <c r="H24" s="269"/>
      <c r="I24" s="26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70">
        <f>ZakladDPHZaklVypocet</f>
        <v>0</v>
      </c>
      <c r="H25" s="271"/>
      <c r="I25" s="27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7">
        <f>A25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9">
        <f>CenaCelkem-(ZakladDPHSni+DPHSni+ZakladDPHZakl+DPHZakl)</f>
        <v>0</v>
      </c>
      <c r="H27" s="239"/>
      <c r="I27" s="239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74">
        <f>ZakladDPHSniVypocet+ZakladDPHZaklVypocet</f>
        <v>0</v>
      </c>
      <c r="H28" s="274"/>
      <c r="I28" s="274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73">
        <f>A27</f>
        <v>0</v>
      </c>
      <c r="H29" s="273"/>
      <c r="I29" s="273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75"/>
      <c r="E34" s="276"/>
      <c r="G34" s="277"/>
      <c r="H34" s="278"/>
      <c r="I34" s="278"/>
      <c r="J34" s="25"/>
    </row>
    <row r="35" spans="1:10" ht="12.75" customHeight="1" x14ac:dyDescent="0.2">
      <c r="A35" s="2"/>
      <c r="B35" s="2"/>
      <c r="D35" s="267" t="s">
        <v>2</v>
      </c>
      <c r="E35" s="26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279"/>
      <c r="D39" s="279"/>
      <c r="E39" s="279"/>
      <c r="F39" s="102">
        <f>'D.1.1. 1.03 Pol'!AE129</f>
        <v>0</v>
      </c>
      <c r="G39" s="103">
        <f>'D.1.1. 1.03 Pol'!AF129</f>
        <v>0</v>
      </c>
      <c r="H39" s="104">
        <f>(F39*SazbaDPH1/100)+(G39*SazbaDPH2/100)</f>
        <v>0</v>
      </c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">
      <c r="A40" s="91">
        <v>2</v>
      </c>
      <c r="B40" s="106"/>
      <c r="C40" s="280" t="s">
        <v>58</v>
      </c>
      <c r="D40" s="280"/>
      <c r="E40" s="280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280" t="s">
        <v>46</v>
      </c>
      <c r="D41" s="280"/>
      <c r="E41" s="280"/>
      <c r="F41" s="107">
        <f>'D.1.1. 1.03 Pol'!AE129</f>
        <v>0</v>
      </c>
      <c r="G41" s="108">
        <f>'D.1.1. 1.03 Pol'!AF129</f>
        <v>0</v>
      </c>
      <c r="H41" s="108">
        <f>(F41*SazbaDPH1/100)+(G41*SazbaDPH2/100)</f>
        <v>0</v>
      </c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91">
        <v>3</v>
      </c>
      <c r="B42" s="110" t="s">
        <v>43</v>
      </c>
      <c r="C42" s="279" t="s">
        <v>44</v>
      </c>
      <c r="D42" s="279"/>
      <c r="E42" s="279"/>
      <c r="F42" s="111">
        <f>'D.1.1. 1.03 Pol'!AE129</f>
        <v>0</v>
      </c>
      <c r="G42" s="104">
        <f>'D.1.1. 1.03 Pol'!AF129</f>
        <v>0</v>
      </c>
      <c r="H42" s="104">
        <f>(F42*SazbaDPH1/100)+(G42*SazbaDPH2/100)</f>
        <v>0</v>
      </c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hidden="1" customHeight="1" x14ac:dyDescent="0.2">
      <c r="A43" s="91"/>
      <c r="B43" s="281" t="s">
        <v>59</v>
      </c>
      <c r="C43" s="282"/>
      <c r="D43" s="282"/>
      <c r="E43" s="283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3" t="s">
        <v>67</v>
      </c>
    </row>
    <row r="52" spans="1:10" ht="25.5" customHeight="1" x14ac:dyDescent="0.2">
      <c r="A52" s="125"/>
      <c r="B52" s="128" t="s">
        <v>17</v>
      </c>
      <c r="C52" s="128" t="s">
        <v>5</v>
      </c>
      <c r="D52" s="129"/>
      <c r="E52" s="129"/>
      <c r="F52" s="130" t="s">
        <v>68</v>
      </c>
      <c r="G52" s="130"/>
      <c r="H52" s="130"/>
      <c r="I52" s="130" t="s">
        <v>29</v>
      </c>
      <c r="J52" s="130" t="s">
        <v>0</v>
      </c>
    </row>
    <row r="53" spans="1:10" ht="36.75" customHeight="1" x14ac:dyDescent="0.2">
      <c r="A53" s="126"/>
      <c r="B53" s="131" t="s">
        <v>69</v>
      </c>
      <c r="C53" s="284" t="s">
        <v>70</v>
      </c>
      <c r="D53" s="285"/>
      <c r="E53" s="285"/>
      <c r="F53" s="137" t="s">
        <v>24</v>
      </c>
      <c r="G53" s="138"/>
      <c r="H53" s="138"/>
      <c r="I53" s="138">
        <f>'D.1.1. 1.03 Pol'!G8</f>
        <v>0</v>
      </c>
      <c r="J53" s="135" t="str">
        <f>IF(I65=0,"",I53/I65*100)</f>
        <v/>
      </c>
    </row>
    <row r="54" spans="1:10" ht="36.75" customHeight="1" x14ac:dyDescent="0.2">
      <c r="A54" s="126"/>
      <c r="B54" s="131" t="s">
        <v>71</v>
      </c>
      <c r="C54" s="284" t="s">
        <v>72</v>
      </c>
      <c r="D54" s="285"/>
      <c r="E54" s="285"/>
      <c r="F54" s="137" t="s">
        <v>24</v>
      </c>
      <c r="G54" s="138"/>
      <c r="H54" s="138"/>
      <c r="I54" s="138">
        <f>'D.1.1. 1.03 Pol'!G16</f>
        <v>0</v>
      </c>
      <c r="J54" s="135" t="str">
        <f>IF(I65=0,"",I54/I65*100)</f>
        <v/>
      </c>
    </row>
    <row r="55" spans="1:10" ht="36.75" customHeight="1" x14ac:dyDescent="0.2">
      <c r="A55" s="126"/>
      <c r="B55" s="131" t="s">
        <v>73</v>
      </c>
      <c r="C55" s="284" t="s">
        <v>74</v>
      </c>
      <c r="D55" s="285"/>
      <c r="E55" s="285"/>
      <c r="F55" s="137" t="s">
        <v>24</v>
      </c>
      <c r="G55" s="138"/>
      <c r="H55" s="138"/>
      <c r="I55" s="138">
        <f>'D.1.1. 1.03 Pol'!G27</f>
        <v>0</v>
      </c>
      <c r="J55" s="135" t="str">
        <f>IF(I65=0,"",I55/I65*100)</f>
        <v/>
      </c>
    </row>
    <row r="56" spans="1:10" ht="36.75" customHeight="1" x14ac:dyDescent="0.2">
      <c r="A56" s="126"/>
      <c r="B56" s="131" t="s">
        <v>75</v>
      </c>
      <c r="C56" s="284" t="s">
        <v>76</v>
      </c>
      <c r="D56" s="285"/>
      <c r="E56" s="285"/>
      <c r="F56" s="137" t="s">
        <v>24</v>
      </c>
      <c r="G56" s="138"/>
      <c r="H56" s="138"/>
      <c r="I56" s="138">
        <f>'D.1.1. 1.03 Pol'!G41</f>
        <v>0</v>
      </c>
      <c r="J56" s="135" t="str">
        <f>IF(I65=0,"",I56/I65*100)</f>
        <v/>
      </c>
    </row>
    <row r="57" spans="1:10" ht="36.75" customHeight="1" x14ac:dyDescent="0.2">
      <c r="A57" s="126"/>
      <c r="B57" s="131" t="s">
        <v>77</v>
      </c>
      <c r="C57" s="284" t="s">
        <v>78</v>
      </c>
      <c r="D57" s="285"/>
      <c r="E57" s="285"/>
      <c r="F57" s="137" t="s">
        <v>25</v>
      </c>
      <c r="G57" s="138"/>
      <c r="H57" s="138"/>
      <c r="I57" s="138">
        <f>'D.1.1. 1.03 Pol'!G44</f>
        <v>0</v>
      </c>
      <c r="J57" s="135" t="str">
        <f>IF(I65=0,"",I57/I65*100)</f>
        <v/>
      </c>
    </row>
    <row r="58" spans="1:10" ht="36.75" customHeight="1" x14ac:dyDescent="0.2">
      <c r="A58" s="126"/>
      <c r="B58" s="131" t="s">
        <v>79</v>
      </c>
      <c r="C58" s="284" t="s">
        <v>80</v>
      </c>
      <c r="D58" s="285"/>
      <c r="E58" s="285"/>
      <c r="F58" s="137" t="s">
        <v>25</v>
      </c>
      <c r="G58" s="138"/>
      <c r="H58" s="138"/>
      <c r="I58" s="138">
        <f>'D.1.1. 1.03 Pol'!G88</f>
        <v>0</v>
      </c>
      <c r="J58" s="135" t="str">
        <f>IF(I65=0,"",I58/I65*100)</f>
        <v/>
      </c>
    </row>
    <row r="59" spans="1:10" ht="36.75" customHeight="1" x14ac:dyDescent="0.2">
      <c r="A59" s="126"/>
      <c r="B59" s="131" t="s">
        <v>81</v>
      </c>
      <c r="C59" s="284" t="s">
        <v>82</v>
      </c>
      <c r="D59" s="285"/>
      <c r="E59" s="285"/>
      <c r="F59" s="137" t="s">
        <v>25</v>
      </c>
      <c r="G59" s="138"/>
      <c r="H59" s="138"/>
      <c r="I59" s="138">
        <f>'D.1.1. 1.03 Pol'!G95</f>
        <v>0</v>
      </c>
      <c r="J59" s="135" t="str">
        <f>IF(I65=0,"",I59/I65*100)</f>
        <v/>
      </c>
    </row>
    <row r="60" spans="1:10" ht="36.75" customHeight="1" x14ac:dyDescent="0.2">
      <c r="A60" s="126"/>
      <c r="B60" s="131" t="s">
        <v>83</v>
      </c>
      <c r="C60" s="284" t="s">
        <v>84</v>
      </c>
      <c r="D60" s="285"/>
      <c r="E60" s="285"/>
      <c r="F60" s="137" t="s">
        <v>25</v>
      </c>
      <c r="G60" s="138"/>
      <c r="H60" s="138"/>
      <c r="I60" s="138">
        <f>'D.1.1. 1.03 Pol'!G98</f>
        <v>0</v>
      </c>
      <c r="J60" s="135" t="str">
        <f>IF(I65=0,"",I60/I65*100)</f>
        <v/>
      </c>
    </row>
    <row r="61" spans="1:10" ht="36.75" customHeight="1" x14ac:dyDescent="0.2">
      <c r="A61" s="126"/>
      <c r="B61" s="131" t="s">
        <v>85</v>
      </c>
      <c r="C61" s="284" t="s">
        <v>86</v>
      </c>
      <c r="D61" s="285"/>
      <c r="E61" s="285"/>
      <c r="F61" s="137" t="s">
        <v>26</v>
      </c>
      <c r="G61" s="138"/>
      <c r="H61" s="138"/>
      <c r="I61" s="138">
        <f>'D.1.1. 1.03 Pol'!G107</f>
        <v>0</v>
      </c>
      <c r="J61" s="135" t="str">
        <f>IF(I65=0,"",I61/I65*100)</f>
        <v/>
      </c>
    </row>
    <row r="62" spans="1:10" ht="36.75" customHeight="1" x14ac:dyDescent="0.2">
      <c r="A62" s="126"/>
      <c r="B62" s="131" t="s">
        <v>87</v>
      </c>
      <c r="C62" s="284" t="s">
        <v>88</v>
      </c>
      <c r="D62" s="285"/>
      <c r="E62" s="285"/>
      <c r="F62" s="137" t="s">
        <v>26</v>
      </c>
      <c r="G62" s="138"/>
      <c r="H62" s="138"/>
      <c r="I62" s="138">
        <f>'D.1.1. 1.03 Pol'!G109</f>
        <v>0</v>
      </c>
      <c r="J62" s="135" t="str">
        <f>IF(I65=0,"",I62/I65*100)</f>
        <v/>
      </c>
    </row>
    <row r="63" spans="1:10" ht="36.75" customHeight="1" x14ac:dyDescent="0.2">
      <c r="A63" s="126"/>
      <c r="B63" s="131" t="s">
        <v>89</v>
      </c>
      <c r="C63" s="284" t="s">
        <v>90</v>
      </c>
      <c r="D63" s="285"/>
      <c r="E63" s="285"/>
      <c r="F63" s="137" t="s">
        <v>91</v>
      </c>
      <c r="G63" s="138"/>
      <c r="H63" s="138"/>
      <c r="I63" s="138">
        <f>'D.1.1. 1.03 Pol'!G111</f>
        <v>0</v>
      </c>
      <c r="J63" s="135" t="str">
        <f>IF(I65=0,"",I63/I65*100)</f>
        <v/>
      </c>
    </row>
    <row r="64" spans="1:10" ht="36.75" customHeight="1" x14ac:dyDescent="0.2">
      <c r="A64" s="126"/>
      <c r="B64" s="131" t="s">
        <v>92</v>
      </c>
      <c r="C64" s="284" t="s">
        <v>27</v>
      </c>
      <c r="D64" s="285"/>
      <c r="E64" s="285"/>
      <c r="F64" s="137" t="s">
        <v>92</v>
      </c>
      <c r="G64" s="138"/>
      <c r="H64" s="138"/>
      <c r="I64" s="138">
        <f>'D.1.1. 1.03 Pol'!G123</f>
        <v>0</v>
      </c>
      <c r="J64" s="135" t="str">
        <f>IF(I65=0,"",I64/I65*100)</f>
        <v/>
      </c>
    </row>
    <row r="65" spans="1:10" ht="25.5" customHeight="1" x14ac:dyDescent="0.2">
      <c r="A65" s="127"/>
      <c r="B65" s="132" t="s">
        <v>1</v>
      </c>
      <c r="C65" s="133"/>
      <c r="D65" s="134"/>
      <c r="E65" s="134"/>
      <c r="F65" s="139"/>
      <c r="G65" s="140"/>
      <c r="H65" s="140"/>
      <c r="I65" s="140">
        <f>SUM(I53:I64)</f>
        <v>0</v>
      </c>
      <c r="J65" s="136">
        <f>SUM(J53:J64)</f>
        <v>0</v>
      </c>
    </row>
    <row r="66" spans="1:10" x14ac:dyDescent="0.2">
      <c r="F66" s="89"/>
      <c r="G66" s="89"/>
      <c r="H66" s="89"/>
      <c r="I66" s="89"/>
      <c r="J66" s="90"/>
    </row>
    <row r="67" spans="1:10" x14ac:dyDescent="0.2">
      <c r="F67" s="89"/>
      <c r="G67" s="89"/>
      <c r="H67" s="89"/>
      <c r="I67" s="89"/>
      <c r="J67" s="90"/>
    </row>
    <row r="68" spans="1:10" x14ac:dyDescent="0.2">
      <c r="F68" s="89"/>
      <c r="G68" s="89"/>
      <c r="H68" s="89"/>
      <c r="I68" s="89"/>
      <c r="J68" s="90"/>
    </row>
  </sheetData>
  <sheetProtection algorithmName="SHA-512" hashValue="7Bf5Ow4ydOHTDaraH1rYjac+/k7pbxSIiCjNfIzo5IzA06FtQwKsErEANoWoBhfVhyZHsMqAC2ZrcTqZNIpXBw==" saltValue="RpQgNA7/aaRYnyGrIwbnT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6" t="s">
        <v>6</v>
      </c>
      <c r="B1" s="286"/>
      <c r="C1" s="287"/>
      <c r="D1" s="286"/>
      <c r="E1" s="286"/>
      <c r="F1" s="286"/>
      <c r="G1" s="286"/>
    </row>
    <row r="2" spans="1:7" ht="24.95" customHeight="1" x14ac:dyDescent="0.2">
      <c r="A2" s="50" t="s">
        <v>7</v>
      </c>
      <c r="B2" s="49"/>
      <c r="C2" s="288"/>
      <c r="D2" s="288"/>
      <c r="E2" s="288"/>
      <c r="F2" s="288"/>
      <c r="G2" s="289"/>
    </row>
    <row r="3" spans="1:7" ht="24.95" customHeight="1" x14ac:dyDescent="0.2">
      <c r="A3" s="50" t="s">
        <v>8</v>
      </c>
      <c r="B3" s="49"/>
      <c r="C3" s="288"/>
      <c r="D3" s="288"/>
      <c r="E3" s="288"/>
      <c r="F3" s="288"/>
      <c r="G3" s="289"/>
    </row>
    <row r="4" spans="1:7" ht="24.95" customHeight="1" x14ac:dyDescent="0.2">
      <c r="A4" s="50" t="s">
        <v>9</v>
      </c>
      <c r="B4" s="49"/>
      <c r="C4" s="288"/>
      <c r="D4" s="288"/>
      <c r="E4" s="288"/>
      <c r="F4" s="288"/>
      <c r="G4" s="289"/>
    </row>
    <row r="5" spans="1:7" x14ac:dyDescent="0.2">
      <c r="B5" s="4"/>
      <c r="C5" s="5"/>
      <c r="D5" s="6"/>
    </row>
  </sheetData>
  <sheetProtection algorithmName="SHA-512" hashValue="BiCtrCbyUuredbu0BsqFVdHyJzxZ+aqRbglq7heOEe/4zZG/lBm+oYXeQMCMkqYZWIkwKdWhqO+nENMrhXGtJQ==" saltValue="gHqpYO0nAUHOrG4oL/Vj5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637CE-8DE8-4098-8AFE-B83C3EA2C3F2}">
  <sheetPr>
    <outlinePr summaryBelow="0"/>
  </sheetPr>
  <dimension ref="A1:BH5000"/>
  <sheetViews>
    <sheetView workbookViewId="0">
      <pane ySplit="7" topLeftCell="A65" activePane="bottomLeft" state="frozen"/>
      <selection pane="bottomLeft" activeCell="F111" sqref="F111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92" t="s">
        <v>94</v>
      </c>
      <c r="B1" s="292"/>
      <c r="C1" s="292"/>
      <c r="D1" s="292"/>
      <c r="E1" s="292"/>
      <c r="F1" s="292"/>
      <c r="G1" s="292"/>
      <c r="AG1" t="s">
        <v>95</v>
      </c>
    </row>
    <row r="2" spans="1:60" ht="24.95" customHeight="1" x14ac:dyDescent="0.2">
      <c r="A2" s="142" t="s">
        <v>7</v>
      </c>
      <c r="B2" s="49" t="s">
        <v>49</v>
      </c>
      <c r="C2" s="293" t="s">
        <v>50</v>
      </c>
      <c r="D2" s="294"/>
      <c r="E2" s="294"/>
      <c r="F2" s="294"/>
      <c r="G2" s="295"/>
      <c r="AG2" t="s">
        <v>96</v>
      </c>
    </row>
    <row r="3" spans="1:60" ht="24.95" customHeight="1" x14ac:dyDescent="0.2">
      <c r="A3" s="142" t="s">
        <v>8</v>
      </c>
      <c r="B3" s="49" t="s">
        <v>45</v>
      </c>
      <c r="C3" s="293" t="s">
        <v>46</v>
      </c>
      <c r="D3" s="294"/>
      <c r="E3" s="294"/>
      <c r="F3" s="294"/>
      <c r="G3" s="295"/>
      <c r="AC3" s="124" t="s">
        <v>96</v>
      </c>
      <c r="AG3" t="s">
        <v>97</v>
      </c>
    </row>
    <row r="4" spans="1:60" ht="24.95" customHeight="1" x14ac:dyDescent="0.2">
      <c r="A4" s="143" t="s">
        <v>9</v>
      </c>
      <c r="B4" s="144" t="s">
        <v>43</v>
      </c>
      <c r="C4" s="296" t="s">
        <v>44</v>
      </c>
      <c r="D4" s="297"/>
      <c r="E4" s="297"/>
      <c r="F4" s="297"/>
      <c r="G4" s="298"/>
      <c r="AG4" t="s">
        <v>98</v>
      </c>
    </row>
    <row r="5" spans="1:60" x14ac:dyDescent="0.2">
      <c r="D5" s="10"/>
    </row>
    <row r="6" spans="1:60" ht="38.25" x14ac:dyDescent="0.2">
      <c r="A6" s="146" t="s">
        <v>99</v>
      </c>
      <c r="B6" s="148" t="s">
        <v>100</v>
      </c>
      <c r="C6" s="148" t="s">
        <v>101</v>
      </c>
      <c r="D6" s="147" t="s">
        <v>102</v>
      </c>
      <c r="E6" s="146" t="s">
        <v>103</v>
      </c>
      <c r="F6" s="145" t="s">
        <v>104</v>
      </c>
      <c r="G6" s="146" t="s">
        <v>29</v>
      </c>
      <c r="H6" s="149" t="s">
        <v>30</v>
      </c>
      <c r="I6" s="149" t="s">
        <v>105</v>
      </c>
      <c r="J6" s="149" t="s">
        <v>31</v>
      </c>
      <c r="K6" s="149" t="s">
        <v>106</v>
      </c>
      <c r="L6" s="149" t="s">
        <v>107</v>
      </c>
      <c r="M6" s="149" t="s">
        <v>108</v>
      </c>
      <c r="N6" s="149" t="s">
        <v>109</v>
      </c>
      <c r="O6" s="149" t="s">
        <v>110</v>
      </c>
      <c r="P6" s="149" t="s">
        <v>111</v>
      </c>
      <c r="Q6" s="149" t="s">
        <v>112</v>
      </c>
      <c r="R6" s="149" t="s">
        <v>113</v>
      </c>
      <c r="S6" s="149" t="s">
        <v>114</v>
      </c>
      <c r="T6" s="149" t="s">
        <v>115</v>
      </c>
      <c r="U6" s="149" t="s">
        <v>116</v>
      </c>
      <c r="V6" s="149" t="s">
        <v>117</v>
      </c>
      <c r="W6" s="149" t="s">
        <v>118</v>
      </c>
      <c r="X6" s="149" t="s">
        <v>119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60" x14ac:dyDescent="0.2">
      <c r="A8" s="167" t="s">
        <v>120</v>
      </c>
      <c r="B8" s="168" t="s">
        <v>69</v>
      </c>
      <c r="C8" s="189" t="s">
        <v>70</v>
      </c>
      <c r="D8" s="169"/>
      <c r="E8" s="170"/>
      <c r="F8" s="171"/>
      <c r="G8" s="171">
        <f>SUMIF(AG9:AG15,"&lt;&gt;NOR",G9:G15)</f>
        <v>0</v>
      </c>
      <c r="H8" s="171"/>
      <c r="I8" s="171">
        <f>SUM(I9:I15)</f>
        <v>0</v>
      </c>
      <c r="J8" s="171"/>
      <c r="K8" s="171">
        <f>SUM(K9:K15)</f>
        <v>0</v>
      </c>
      <c r="L8" s="171"/>
      <c r="M8" s="171">
        <f>SUM(M9:M15)</f>
        <v>0</v>
      </c>
      <c r="N8" s="170"/>
      <c r="O8" s="170">
        <f>SUM(O9:O15)</f>
        <v>0.34</v>
      </c>
      <c r="P8" s="170"/>
      <c r="Q8" s="170">
        <f>SUM(Q9:Q15)</f>
        <v>0</v>
      </c>
      <c r="R8" s="171"/>
      <c r="S8" s="171"/>
      <c r="T8" s="172"/>
      <c r="U8" s="166"/>
      <c r="V8" s="166">
        <f>SUM(V9:V15)</f>
        <v>25.7</v>
      </c>
      <c r="W8" s="166"/>
      <c r="X8" s="166"/>
      <c r="AG8" t="s">
        <v>121</v>
      </c>
    </row>
    <row r="9" spans="1:60" outlineLevel="1" x14ac:dyDescent="0.2">
      <c r="A9" s="173">
        <v>1</v>
      </c>
      <c r="B9" s="174" t="s">
        <v>122</v>
      </c>
      <c r="C9" s="190" t="s">
        <v>123</v>
      </c>
      <c r="D9" s="175" t="s">
        <v>124</v>
      </c>
      <c r="E9" s="176">
        <v>142.80000000000001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6">
        <v>2.3800000000000002E-3</v>
      </c>
      <c r="O9" s="176">
        <f>ROUND(E9*N9,2)</f>
        <v>0.34</v>
      </c>
      <c r="P9" s="176">
        <v>0</v>
      </c>
      <c r="Q9" s="176">
        <f>ROUND(E9*P9,2)</f>
        <v>0</v>
      </c>
      <c r="R9" s="178" t="s">
        <v>125</v>
      </c>
      <c r="S9" s="178" t="s">
        <v>126</v>
      </c>
      <c r="T9" s="179" t="s">
        <v>126</v>
      </c>
      <c r="U9" s="160">
        <v>0.18</v>
      </c>
      <c r="V9" s="160">
        <f>ROUND(E9*U9,2)</f>
        <v>25.7</v>
      </c>
      <c r="W9" s="160"/>
      <c r="X9" s="160" t="s">
        <v>127</v>
      </c>
      <c r="Y9" s="150"/>
      <c r="Z9" s="150"/>
      <c r="AA9" s="150"/>
      <c r="AB9" s="150"/>
      <c r="AC9" s="150"/>
      <c r="AD9" s="150"/>
      <c r="AE9" s="150"/>
      <c r="AF9" s="150"/>
      <c r="AG9" s="150" t="s">
        <v>128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57"/>
      <c r="B10" s="158"/>
      <c r="C10" s="191" t="s">
        <v>129</v>
      </c>
      <c r="D10" s="161"/>
      <c r="E10" s="162"/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130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1" t="s">
        <v>131</v>
      </c>
      <c r="D11" s="161"/>
      <c r="E11" s="162">
        <v>61.2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/>
      <c r="AG11" s="150" t="s">
        <v>130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1" t="s">
        <v>131</v>
      </c>
      <c r="D12" s="161"/>
      <c r="E12" s="162">
        <v>61.2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130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57"/>
      <c r="B13" s="158"/>
      <c r="C13" s="191" t="s">
        <v>129</v>
      </c>
      <c r="D13" s="161"/>
      <c r="E13" s="162"/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/>
      <c r="AG13" s="150" t="s">
        <v>130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91" t="s">
        <v>132</v>
      </c>
      <c r="D14" s="161"/>
      <c r="E14" s="162">
        <v>7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50"/>
      <c r="Z14" s="150"/>
      <c r="AA14" s="150"/>
      <c r="AB14" s="150"/>
      <c r="AC14" s="150"/>
      <c r="AD14" s="150"/>
      <c r="AE14" s="150"/>
      <c r="AF14" s="150"/>
      <c r="AG14" s="150" t="s">
        <v>130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91" t="s">
        <v>133</v>
      </c>
      <c r="D15" s="161"/>
      <c r="E15" s="162">
        <v>13.4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130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67" t="s">
        <v>120</v>
      </c>
      <c r="B16" s="168" t="s">
        <v>71</v>
      </c>
      <c r="C16" s="189" t="s">
        <v>72</v>
      </c>
      <c r="D16" s="169"/>
      <c r="E16" s="170"/>
      <c r="F16" s="171"/>
      <c r="G16" s="171">
        <f>SUMIF(AG17:AG26,"&lt;&gt;NOR",G17:G26)</f>
        <v>0</v>
      </c>
      <c r="H16" s="171"/>
      <c r="I16" s="171">
        <f>SUM(I17:I26)</f>
        <v>0</v>
      </c>
      <c r="J16" s="171"/>
      <c r="K16" s="171">
        <f>SUM(K17:K26)</f>
        <v>0</v>
      </c>
      <c r="L16" s="171"/>
      <c r="M16" s="171">
        <f>SUM(M17:M26)</f>
        <v>0</v>
      </c>
      <c r="N16" s="170"/>
      <c r="O16" s="170">
        <f>SUM(O17:O26)</f>
        <v>0.85000000000000009</v>
      </c>
      <c r="P16" s="170"/>
      <c r="Q16" s="170">
        <f>SUM(Q17:Q26)</f>
        <v>0</v>
      </c>
      <c r="R16" s="171"/>
      <c r="S16" s="171"/>
      <c r="T16" s="172"/>
      <c r="U16" s="166"/>
      <c r="V16" s="166">
        <f>SUM(V17:V26)</f>
        <v>25.2</v>
      </c>
      <c r="W16" s="166"/>
      <c r="X16" s="166"/>
      <c r="AG16" t="s">
        <v>121</v>
      </c>
    </row>
    <row r="17" spans="1:60" outlineLevel="1" x14ac:dyDescent="0.2">
      <c r="A17" s="173">
        <v>2</v>
      </c>
      <c r="B17" s="174" t="s">
        <v>134</v>
      </c>
      <c r="C17" s="190" t="s">
        <v>135</v>
      </c>
      <c r="D17" s="175" t="s">
        <v>136</v>
      </c>
      <c r="E17" s="176">
        <v>12</v>
      </c>
      <c r="F17" s="177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6">
        <v>5.4109999999999998E-2</v>
      </c>
      <c r="O17" s="176">
        <f>ROUND(E17*N17,2)</f>
        <v>0.65</v>
      </c>
      <c r="P17" s="176">
        <v>0</v>
      </c>
      <c r="Q17" s="176">
        <f>ROUND(E17*P17,2)</f>
        <v>0</v>
      </c>
      <c r="R17" s="178" t="s">
        <v>125</v>
      </c>
      <c r="S17" s="178" t="s">
        <v>126</v>
      </c>
      <c r="T17" s="179" t="s">
        <v>126</v>
      </c>
      <c r="U17" s="160">
        <v>2.1</v>
      </c>
      <c r="V17" s="160">
        <f>ROUND(E17*U17,2)</f>
        <v>25.2</v>
      </c>
      <c r="W17" s="160"/>
      <c r="X17" s="160" t="s">
        <v>127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128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99" t="s">
        <v>137</v>
      </c>
      <c r="D18" s="300"/>
      <c r="E18" s="300"/>
      <c r="F18" s="300"/>
      <c r="G18" s="30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/>
      <c r="AG18" s="150" t="s">
        <v>138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290" t="s">
        <v>139</v>
      </c>
      <c r="D19" s="291"/>
      <c r="E19" s="291"/>
      <c r="F19" s="291"/>
      <c r="G19" s="291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140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2.5" outlineLevel="1" x14ac:dyDescent="0.2">
      <c r="A20" s="157"/>
      <c r="B20" s="158"/>
      <c r="C20" s="191" t="s">
        <v>129</v>
      </c>
      <c r="D20" s="161"/>
      <c r="E20" s="162"/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130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91" t="s">
        <v>141</v>
      </c>
      <c r="D21" s="161"/>
      <c r="E21" s="162">
        <v>6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/>
      <c r="AG21" s="150" t="s">
        <v>130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1" t="s">
        <v>141</v>
      </c>
      <c r="D22" s="161"/>
      <c r="E22" s="162">
        <v>6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130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33.75" outlineLevel="1" x14ac:dyDescent="0.2">
      <c r="A23" s="173">
        <v>3</v>
      </c>
      <c r="B23" s="174" t="s">
        <v>142</v>
      </c>
      <c r="C23" s="190" t="s">
        <v>143</v>
      </c>
      <c r="D23" s="175" t="s">
        <v>136</v>
      </c>
      <c r="E23" s="176">
        <v>12</v>
      </c>
      <c r="F23" s="177"/>
      <c r="G23" s="178">
        <f>ROUND(E23*F23,2)</f>
        <v>0</v>
      </c>
      <c r="H23" s="177"/>
      <c r="I23" s="178">
        <f>ROUND(E23*H23,2)</f>
        <v>0</v>
      </c>
      <c r="J23" s="177"/>
      <c r="K23" s="178">
        <f>ROUND(E23*J23,2)</f>
        <v>0</v>
      </c>
      <c r="L23" s="178">
        <v>21</v>
      </c>
      <c r="M23" s="178">
        <f>G23*(1+L23/100)</f>
        <v>0</v>
      </c>
      <c r="N23" s="176">
        <v>1.67E-2</v>
      </c>
      <c r="O23" s="176">
        <f>ROUND(E23*N23,2)</f>
        <v>0.2</v>
      </c>
      <c r="P23" s="176">
        <v>0</v>
      </c>
      <c r="Q23" s="176">
        <f>ROUND(E23*P23,2)</f>
        <v>0</v>
      </c>
      <c r="R23" s="178" t="s">
        <v>144</v>
      </c>
      <c r="S23" s="178" t="s">
        <v>126</v>
      </c>
      <c r="T23" s="179" t="s">
        <v>126</v>
      </c>
      <c r="U23" s="160">
        <v>0</v>
      </c>
      <c r="V23" s="160">
        <f>ROUND(E23*U23,2)</f>
        <v>0</v>
      </c>
      <c r="W23" s="160"/>
      <c r="X23" s="160" t="s">
        <v>145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146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57"/>
      <c r="B24" s="158"/>
      <c r="C24" s="191" t="s">
        <v>129</v>
      </c>
      <c r="D24" s="161"/>
      <c r="E24" s="162"/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130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91" t="s">
        <v>141</v>
      </c>
      <c r="D25" s="161"/>
      <c r="E25" s="162">
        <v>6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50"/>
      <c r="Z25" s="150"/>
      <c r="AA25" s="150"/>
      <c r="AB25" s="150"/>
      <c r="AC25" s="150"/>
      <c r="AD25" s="150"/>
      <c r="AE25" s="150"/>
      <c r="AF25" s="150"/>
      <c r="AG25" s="150" t="s">
        <v>130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91" t="s">
        <v>141</v>
      </c>
      <c r="D26" s="161"/>
      <c r="E26" s="162">
        <v>6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130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">
      <c r="A27" s="167" t="s">
        <v>120</v>
      </c>
      <c r="B27" s="168" t="s">
        <v>73</v>
      </c>
      <c r="C27" s="189" t="s">
        <v>74</v>
      </c>
      <c r="D27" s="169"/>
      <c r="E27" s="170"/>
      <c r="F27" s="171"/>
      <c r="G27" s="171">
        <f>SUMIF(AG28:AG40,"&lt;&gt;NOR",G28:G40)</f>
        <v>0</v>
      </c>
      <c r="H27" s="171"/>
      <c r="I27" s="171">
        <f>SUM(I28:I40)</f>
        <v>0</v>
      </c>
      <c r="J27" s="171"/>
      <c r="K27" s="171">
        <f>SUM(K28:K40)</f>
        <v>0</v>
      </c>
      <c r="L27" s="171"/>
      <c r="M27" s="171">
        <f>SUM(M28:M40)</f>
        <v>0</v>
      </c>
      <c r="N27" s="170"/>
      <c r="O27" s="170">
        <f>SUM(O28:O40)</f>
        <v>0.04</v>
      </c>
      <c r="P27" s="170"/>
      <c r="Q27" s="170">
        <f>SUM(Q28:Q40)</f>
        <v>2.09</v>
      </c>
      <c r="R27" s="171"/>
      <c r="S27" s="171"/>
      <c r="T27" s="172"/>
      <c r="U27" s="166"/>
      <c r="V27" s="166">
        <f>SUM(V28:V40)</f>
        <v>25.22</v>
      </c>
      <c r="W27" s="166"/>
      <c r="X27" s="166"/>
      <c r="AG27" t="s">
        <v>121</v>
      </c>
    </row>
    <row r="28" spans="1:60" outlineLevel="1" x14ac:dyDescent="0.2">
      <c r="A28" s="173">
        <v>4</v>
      </c>
      <c r="B28" s="174" t="s">
        <v>147</v>
      </c>
      <c r="C28" s="190" t="s">
        <v>148</v>
      </c>
      <c r="D28" s="175" t="s">
        <v>136</v>
      </c>
      <c r="E28" s="176">
        <v>12</v>
      </c>
      <c r="F28" s="177"/>
      <c r="G28" s="178">
        <f>ROUND(E28*F28,2)</f>
        <v>0</v>
      </c>
      <c r="H28" s="177"/>
      <c r="I28" s="178">
        <f>ROUND(E28*H28,2)</f>
        <v>0</v>
      </c>
      <c r="J28" s="177"/>
      <c r="K28" s="178">
        <f>ROUND(E28*J28,2)</f>
        <v>0</v>
      </c>
      <c r="L28" s="178">
        <v>21</v>
      </c>
      <c r="M28" s="178">
        <f>G28*(1+L28/100)</f>
        <v>0</v>
      </c>
      <c r="N28" s="176">
        <v>0</v>
      </c>
      <c r="O28" s="176">
        <f>ROUND(E28*N28,2)</f>
        <v>0</v>
      </c>
      <c r="P28" s="176">
        <v>0</v>
      </c>
      <c r="Q28" s="176">
        <f>ROUND(E28*P28,2)</f>
        <v>0</v>
      </c>
      <c r="R28" s="178" t="s">
        <v>149</v>
      </c>
      <c r="S28" s="178" t="s">
        <v>126</v>
      </c>
      <c r="T28" s="179" t="s">
        <v>126</v>
      </c>
      <c r="U28" s="160">
        <v>0.09</v>
      </c>
      <c r="V28" s="160">
        <f>ROUND(E28*U28,2)</f>
        <v>1.08</v>
      </c>
      <c r="W28" s="160"/>
      <c r="X28" s="160" t="s">
        <v>127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128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299" t="s">
        <v>150</v>
      </c>
      <c r="D29" s="300"/>
      <c r="E29" s="300"/>
      <c r="F29" s="300"/>
      <c r="G29" s="30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138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2.5" outlineLevel="1" x14ac:dyDescent="0.2">
      <c r="A30" s="157"/>
      <c r="B30" s="158"/>
      <c r="C30" s="191" t="s">
        <v>151</v>
      </c>
      <c r="D30" s="161"/>
      <c r="E30" s="162">
        <v>2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130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outlineLevel="1" x14ac:dyDescent="0.2">
      <c r="A31" s="157"/>
      <c r="B31" s="158"/>
      <c r="C31" s="191" t="s">
        <v>152</v>
      </c>
      <c r="D31" s="161"/>
      <c r="E31" s="162">
        <v>2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50"/>
      <c r="Z31" s="150"/>
      <c r="AA31" s="150"/>
      <c r="AB31" s="150"/>
      <c r="AC31" s="150"/>
      <c r="AD31" s="150"/>
      <c r="AE31" s="150"/>
      <c r="AF31" s="150"/>
      <c r="AG31" s="150" t="s">
        <v>130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57"/>
      <c r="B32" s="158"/>
      <c r="C32" s="191" t="s">
        <v>153</v>
      </c>
      <c r="D32" s="161"/>
      <c r="E32" s="162">
        <v>8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130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33.75" outlineLevel="1" x14ac:dyDescent="0.2">
      <c r="A33" s="173">
        <v>5</v>
      </c>
      <c r="B33" s="174" t="s">
        <v>154</v>
      </c>
      <c r="C33" s="190" t="s">
        <v>155</v>
      </c>
      <c r="D33" s="175" t="s">
        <v>156</v>
      </c>
      <c r="E33" s="176">
        <v>26.4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6">
        <v>1E-3</v>
      </c>
      <c r="O33" s="176">
        <f>ROUND(E33*N33,2)</f>
        <v>0.03</v>
      </c>
      <c r="P33" s="176">
        <v>6.3E-2</v>
      </c>
      <c r="Q33" s="176">
        <f>ROUND(E33*P33,2)</f>
        <v>1.66</v>
      </c>
      <c r="R33" s="178" t="s">
        <v>149</v>
      </c>
      <c r="S33" s="178" t="s">
        <v>126</v>
      </c>
      <c r="T33" s="179" t="s">
        <v>126</v>
      </c>
      <c r="U33" s="160">
        <v>0.71799999999999997</v>
      </c>
      <c r="V33" s="160">
        <f>ROUND(E33*U33,2)</f>
        <v>18.96</v>
      </c>
      <c r="W33" s="160"/>
      <c r="X33" s="160" t="s">
        <v>127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128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22.5" outlineLevel="1" x14ac:dyDescent="0.2">
      <c r="A34" s="157"/>
      <c r="B34" s="158"/>
      <c r="C34" s="191" t="s">
        <v>157</v>
      </c>
      <c r="D34" s="161"/>
      <c r="E34" s="162">
        <v>4.4000000000000004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50"/>
      <c r="Z34" s="150"/>
      <c r="AA34" s="150"/>
      <c r="AB34" s="150"/>
      <c r="AC34" s="150"/>
      <c r="AD34" s="150"/>
      <c r="AE34" s="150"/>
      <c r="AF34" s="150"/>
      <c r="AG34" s="150" t="s">
        <v>130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22.5" outlineLevel="1" x14ac:dyDescent="0.2">
      <c r="A35" s="157"/>
      <c r="B35" s="158"/>
      <c r="C35" s="191" t="s">
        <v>158</v>
      </c>
      <c r="D35" s="161"/>
      <c r="E35" s="162">
        <v>4.4000000000000004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50"/>
      <c r="Z35" s="150"/>
      <c r="AA35" s="150"/>
      <c r="AB35" s="150"/>
      <c r="AC35" s="150"/>
      <c r="AD35" s="150"/>
      <c r="AE35" s="150"/>
      <c r="AF35" s="150"/>
      <c r="AG35" s="150" t="s">
        <v>130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 x14ac:dyDescent="0.2">
      <c r="A36" s="157"/>
      <c r="B36" s="158"/>
      <c r="C36" s="191" t="s">
        <v>159</v>
      </c>
      <c r="D36" s="161"/>
      <c r="E36" s="162">
        <v>17.600000000000001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130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3">
        <v>6</v>
      </c>
      <c r="B37" s="174" t="s">
        <v>160</v>
      </c>
      <c r="C37" s="190" t="s">
        <v>161</v>
      </c>
      <c r="D37" s="175" t="s">
        <v>156</v>
      </c>
      <c r="E37" s="176">
        <v>10.35</v>
      </c>
      <c r="F37" s="177"/>
      <c r="G37" s="178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21</v>
      </c>
      <c r="M37" s="178">
        <f>G37*(1+L37/100)</f>
        <v>0</v>
      </c>
      <c r="N37" s="176">
        <v>1E-3</v>
      </c>
      <c r="O37" s="176">
        <f>ROUND(E37*N37,2)</f>
        <v>0.01</v>
      </c>
      <c r="P37" s="176">
        <v>4.1200000000000001E-2</v>
      </c>
      <c r="Q37" s="176">
        <f>ROUND(E37*P37,2)</f>
        <v>0.43</v>
      </c>
      <c r="R37" s="178" t="s">
        <v>149</v>
      </c>
      <c r="S37" s="178" t="s">
        <v>126</v>
      </c>
      <c r="T37" s="179" t="s">
        <v>126</v>
      </c>
      <c r="U37" s="160">
        <v>0.5</v>
      </c>
      <c r="V37" s="160">
        <f>ROUND(E37*U37,2)</f>
        <v>5.18</v>
      </c>
      <c r="W37" s="160"/>
      <c r="X37" s="160" t="s">
        <v>127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128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 x14ac:dyDescent="0.2">
      <c r="A38" s="157"/>
      <c r="B38" s="158"/>
      <c r="C38" s="191" t="s">
        <v>162</v>
      </c>
      <c r="D38" s="161"/>
      <c r="E38" s="162"/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130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91" t="s">
        <v>163</v>
      </c>
      <c r="D39" s="161"/>
      <c r="E39" s="162">
        <v>5.52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50"/>
      <c r="Z39" s="150"/>
      <c r="AA39" s="150"/>
      <c r="AB39" s="150"/>
      <c r="AC39" s="150"/>
      <c r="AD39" s="150"/>
      <c r="AE39" s="150"/>
      <c r="AF39" s="150"/>
      <c r="AG39" s="150" t="s">
        <v>130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91" t="s">
        <v>164</v>
      </c>
      <c r="D40" s="161"/>
      <c r="E40" s="162">
        <v>4.83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50"/>
      <c r="Z40" s="150"/>
      <c r="AA40" s="150"/>
      <c r="AB40" s="150"/>
      <c r="AC40" s="150"/>
      <c r="AD40" s="150"/>
      <c r="AE40" s="150"/>
      <c r="AF40" s="150"/>
      <c r="AG40" s="150" t="s">
        <v>130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x14ac:dyDescent="0.2">
      <c r="A41" s="167" t="s">
        <v>120</v>
      </c>
      <c r="B41" s="168" t="s">
        <v>75</v>
      </c>
      <c r="C41" s="189" t="s">
        <v>76</v>
      </c>
      <c r="D41" s="169"/>
      <c r="E41" s="170"/>
      <c r="F41" s="171"/>
      <c r="G41" s="171">
        <f>SUMIF(AG42:AG43,"&lt;&gt;NOR",G42:G43)</f>
        <v>0</v>
      </c>
      <c r="H41" s="171"/>
      <c r="I41" s="171">
        <f>SUM(I42:I43)</f>
        <v>0</v>
      </c>
      <c r="J41" s="171"/>
      <c r="K41" s="171">
        <f>SUM(K42:K43)</f>
        <v>0</v>
      </c>
      <c r="L41" s="171"/>
      <c r="M41" s="171">
        <f>SUM(M42:M43)</f>
        <v>0</v>
      </c>
      <c r="N41" s="170"/>
      <c r="O41" s="170">
        <f>SUM(O42:O43)</f>
        <v>0</v>
      </c>
      <c r="P41" s="170"/>
      <c r="Q41" s="170">
        <f>SUM(Q42:Q43)</f>
        <v>0</v>
      </c>
      <c r="R41" s="171"/>
      <c r="S41" s="171"/>
      <c r="T41" s="172"/>
      <c r="U41" s="166"/>
      <c r="V41" s="166">
        <f>SUM(V42:V43)</f>
        <v>3.16</v>
      </c>
      <c r="W41" s="166"/>
      <c r="X41" s="166"/>
      <c r="AG41" t="s">
        <v>121</v>
      </c>
    </row>
    <row r="42" spans="1:60" ht="22.5" outlineLevel="1" x14ac:dyDescent="0.2">
      <c r="A42" s="173">
        <v>7</v>
      </c>
      <c r="B42" s="174" t="s">
        <v>165</v>
      </c>
      <c r="C42" s="190" t="s">
        <v>166</v>
      </c>
      <c r="D42" s="175" t="s">
        <v>167</v>
      </c>
      <c r="E42" s="176">
        <v>1.2263299999999999</v>
      </c>
      <c r="F42" s="177"/>
      <c r="G42" s="178">
        <f>ROUND(E42*F42,2)</f>
        <v>0</v>
      </c>
      <c r="H42" s="177"/>
      <c r="I42" s="178">
        <f>ROUND(E42*H42,2)</f>
        <v>0</v>
      </c>
      <c r="J42" s="177"/>
      <c r="K42" s="178">
        <f>ROUND(E42*J42,2)</f>
        <v>0</v>
      </c>
      <c r="L42" s="178">
        <v>21</v>
      </c>
      <c r="M42" s="178">
        <f>G42*(1+L42/100)</f>
        <v>0</v>
      </c>
      <c r="N42" s="176">
        <v>0</v>
      </c>
      <c r="O42" s="176">
        <f>ROUND(E42*N42,2)</f>
        <v>0</v>
      </c>
      <c r="P42" s="176">
        <v>0</v>
      </c>
      <c r="Q42" s="176">
        <f>ROUND(E42*P42,2)</f>
        <v>0</v>
      </c>
      <c r="R42" s="178" t="s">
        <v>125</v>
      </c>
      <c r="S42" s="178" t="s">
        <v>126</v>
      </c>
      <c r="T42" s="179" t="s">
        <v>126</v>
      </c>
      <c r="U42" s="160">
        <v>2.577</v>
      </c>
      <c r="V42" s="160">
        <f>ROUND(E42*U42,2)</f>
        <v>3.16</v>
      </c>
      <c r="W42" s="160"/>
      <c r="X42" s="160" t="s">
        <v>168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169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299" t="s">
        <v>170</v>
      </c>
      <c r="D43" s="300"/>
      <c r="E43" s="300"/>
      <c r="F43" s="300"/>
      <c r="G43" s="30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138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67" t="s">
        <v>120</v>
      </c>
      <c r="B44" s="168" t="s">
        <v>77</v>
      </c>
      <c r="C44" s="189" t="s">
        <v>78</v>
      </c>
      <c r="D44" s="169"/>
      <c r="E44" s="170"/>
      <c r="F44" s="171"/>
      <c r="G44" s="171">
        <f>SUMIF(AG45:AG87,"&lt;&gt;NOR",G45:G87)</f>
        <v>0</v>
      </c>
      <c r="H44" s="171"/>
      <c r="I44" s="171">
        <f>SUM(I45:I87)</f>
        <v>0</v>
      </c>
      <c r="J44" s="171"/>
      <c r="K44" s="171">
        <f>SUM(K45:K87)</f>
        <v>0</v>
      </c>
      <c r="L44" s="171"/>
      <c r="M44" s="171">
        <f>SUM(M45:M87)</f>
        <v>0</v>
      </c>
      <c r="N44" s="170"/>
      <c r="O44" s="170">
        <f>SUM(O45:O87)</f>
        <v>0.39</v>
      </c>
      <c r="P44" s="170"/>
      <c r="Q44" s="170">
        <f>SUM(Q45:Q87)</f>
        <v>0</v>
      </c>
      <c r="R44" s="171"/>
      <c r="S44" s="171"/>
      <c r="T44" s="172"/>
      <c r="U44" s="166"/>
      <c r="V44" s="166">
        <f>SUM(V45:V87)</f>
        <v>45.95</v>
      </c>
      <c r="W44" s="166"/>
      <c r="X44" s="166"/>
      <c r="AG44" t="s">
        <v>121</v>
      </c>
    </row>
    <row r="45" spans="1:60" ht="22.5" outlineLevel="1" x14ac:dyDescent="0.2">
      <c r="A45" s="173">
        <v>8</v>
      </c>
      <c r="B45" s="174" t="s">
        <v>171</v>
      </c>
      <c r="C45" s="190" t="s">
        <v>172</v>
      </c>
      <c r="D45" s="175" t="s">
        <v>136</v>
      </c>
      <c r="E45" s="176">
        <v>12</v>
      </c>
      <c r="F45" s="177"/>
      <c r="G45" s="178">
        <f>ROUND(E45*F45,2)</f>
        <v>0</v>
      </c>
      <c r="H45" s="177"/>
      <c r="I45" s="178">
        <f>ROUND(E45*H45,2)</f>
        <v>0</v>
      </c>
      <c r="J45" s="177"/>
      <c r="K45" s="178">
        <f>ROUND(E45*J45,2)</f>
        <v>0</v>
      </c>
      <c r="L45" s="178">
        <v>21</v>
      </c>
      <c r="M45" s="178">
        <f>G45*(1+L45/100)</f>
        <v>0</v>
      </c>
      <c r="N45" s="176">
        <v>0</v>
      </c>
      <c r="O45" s="176">
        <f>ROUND(E45*N45,2)</f>
        <v>0</v>
      </c>
      <c r="P45" s="176">
        <v>0</v>
      </c>
      <c r="Q45" s="176">
        <f>ROUND(E45*P45,2)</f>
        <v>0</v>
      </c>
      <c r="R45" s="178" t="s">
        <v>173</v>
      </c>
      <c r="S45" s="178" t="s">
        <v>126</v>
      </c>
      <c r="T45" s="179" t="s">
        <v>126</v>
      </c>
      <c r="U45" s="160">
        <v>1.63</v>
      </c>
      <c r="V45" s="160">
        <f>ROUND(E45*U45,2)</f>
        <v>19.559999999999999</v>
      </c>
      <c r="W45" s="160"/>
      <c r="X45" s="160" t="s">
        <v>127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128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301" t="s">
        <v>174</v>
      </c>
      <c r="D46" s="302"/>
      <c r="E46" s="302"/>
      <c r="F46" s="302"/>
      <c r="G46" s="302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140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57"/>
      <c r="B47" s="158"/>
      <c r="C47" s="191" t="s">
        <v>129</v>
      </c>
      <c r="D47" s="161"/>
      <c r="E47" s="162"/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50"/>
      <c r="Z47" s="150"/>
      <c r="AA47" s="150"/>
      <c r="AB47" s="150"/>
      <c r="AC47" s="150"/>
      <c r="AD47" s="150"/>
      <c r="AE47" s="150"/>
      <c r="AF47" s="150"/>
      <c r="AG47" s="150" t="s">
        <v>130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91" t="s">
        <v>141</v>
      </c>
      <c r="D48" s="161"/>
      <c r="E48" s="162">
        <v>6</v>
      </c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50"/>
      <c r="Z48" s="150"/>
      <c r="AA48" s="150"/>
      <c r="AB48" s="150"/>
      <c r="AC48" s="150"/>
      <c r="AD48" s="150"/>
      <c r="AE48" s="150"/>
      <c r="AF48" s="150"/>
      <c r="AG48" s="150" t="s">
        <v>130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91" t="s">
        <v>141</v>
      </c>
      <c r="D49" s="161"/>
      <c r="E49" s="162">
        <v>6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/>
      <c r="AG49" s="150" t="s">
        <v>130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3">
        <v>9</v>
      </c>
      <c r="B50" s="174" t="s">
        <v>175</v>
      </c>
      <c r="C50" s="190" t="s">
        <v>176</v>
      </c>
      <c r="D50" s="175" t="s">
        <v>136</v>
      </c>
      <c r="E50" s="176">
        <v>12</v>
      </c>
      <c r="F50" s="177"/>
      <c r="G50" s="178">
        <f>ROUND(E50*F50,2)</f>
        <v>0</v>
      </c>
      <c r="H50" s="177"/>
      <c r="I50" s="178">
        <f>ROUND(E50*H50,2)</f>
        <v>0</v>
      </c>
      <c r="J50" s="177"/>
      <c r="K50" s="178">
        <f>ROUND(E50*J50,2)</f>
        <v>0</v>
      </c>
      <c r="L50" s="178">
        <v>21</v>
      </c>
      <c r="M50" s="178">
        <f>G50*(1+L50/100)</f>
        <v>0</v>
      </c>
      <c r="N50" s="176">
        <v>0</v>
      </c>
      <c r="O50" s="176">
        <f>ROUND(E50*N50,2)</f>
        <v>0</v>
      </c>
      <c r="P50" s="176">
        <v>0</v>
      </c>
      <c r="Q50" s="176">
        <f>ROUND(E50*P50,2)</f>
        <v>0</v>
      </c>
      <c r="R50" s="178" t="s">
        <v>173</v>
      </c>
      <c r="S50" s="178" t="s">
        <v>126</v>
      </c>
      <c r="T50" s="179" t="s">
        <v>126</v>
      </c>
      <c r="U50" s="160">
        <v>0.56000000000000005</v>
      </c>
      <c r="V50" s="160">
        <f>ROUND(E50*U50,2)</f>
        <v>6.72</v>
      </c>
      <c r="W50" s="160"/>
      <c r="X50" s="160" t="s">
        <v>127</v>
      </c>
      <c r="Y50" s="150"/>
      <c r="Z50" s="150"/>
      <c r="AA50" s="150"/>
      <c r="AB50" s="150"/>
      <c r="AC50" s="150"/>
      <c r="AD50" s="150"/>
      <c r="AE50" s="150"/>
      <c r="AF50" s="150"/>
      <c r="AG50" s="150" t="s">
        <v>128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57"/>
      <c r="B51" s="158"/>
      <c r="C51" s="191" t="s">
        <v>129</v>
      </c>
      <c r="D51" s="161"/>
      <c r="E51" s="162"/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50"/>
      <c r="Z51" s="150"/>
      <c r="AA51" s="150"/>
      <c r="AB51" s="150"/>
      <c r="AC51" s="150"/>
      <c r="AD51" s="150"/>
      <c r="AE51" s="150"/>
      <c r="AF51" s="150"/>
      <c r="AG51" s="150" t="s">
        <v>130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91" t="s">
        <v>141</v>
      </c>
      <c r="D52" s="161"/>
      <c r="E52" s="162">
        <v>6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50"/>
      <c r="Z52" s="150"/>
      <c r="AA52" s="150"/>
      <c r="AB52" s="150"/>
      <c r="AC52" s="150"/>
      <c r="AD52" s="150"/>
      <c r="AE52" s="150"/>
      <c r="AF52" s="150"/>
      <c r="AG52" s="150" t="s">
        <v>130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1" t="s">
        <v>141</v>
      </c>
      <c r="D53" s="161"/>
      <c r="E53" s="162">
        <v>6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130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3">
        <v>10</v>
      </c>
      <c r="B54" s="174" t="s">
        <v>177</v>
      </c>
      <c r="C54" s="190" t="s">
        <v>178</v>
      </c>
      <c r="D54" s="175" t="s">
        <v>136</v>
      </c>
      <c r="E54" s="176">
        <v>24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8" t="s">
        <v>173</v>
      </c>
      <c r="S54" s="178" t="s">
        <v>126</v>
      </c>
      <c r="T54" s="179" t="s">
        <v>126</v>
      </c>
      <c r="U54" s="160">
        <v>0.78</v>
      </c>
      <c r="V54" s="160">
        <f>ROUND(E54*U54,2)</f>
        <v>18.72</v>
      </c>
      <c r="W54" s="160"/>
      <c r="X54" s="160" t="s">
        <v>127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128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57"/>
      <c r="B55" s="158"/>
      <c r="C55" s="191" t="s">
        <v>129</v>
      </c>
      <c r="D55" s="161"/>
      <c r="E55" s="162"/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50"/>
      <c r="Z55" s="150"/>
      <c r="AA55" s="150"/>
      <c r="AB55" s="150"/>
      <c r="AC55" s="150"/>
      <c r="AD55" s="150"/>
      <c r="AE55" s="150"/>
      <c r="AF55" s="150"/>
      <c r="AG55" s="150" t="s">
        <v>130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91" t="s">
        <v>179</v>
      </c>
      <c r="D56" s="161"/>
      <c r="E56" s="162"/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50"/>
      <c r="Z56" s="150"/>
      <c r="AA56" s="150"/>
      <c r="AB56" s="150"/>
      <c r="AC56" s="150"/>
      <c r="AD56" s="150"/>
      <c r="AE56" s="150"/>
      <c r="AF56" s="150"/>
      <c r="AG56" s="150" t="s">
        <v>130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1" t="s">
        <v>141</v>
      </c>
      <c r="D57" s="161"/>
      <c r="E57" s="162">
        <v>6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50"/>
      <c r="Z57" s="150"/>
      <c r="AA57" s="150"/>
      <c r="AB57" s="150"/>
      <c r="AC57" s="150"/>
      <c r="AD57" s="150"/>
      <c r="AE57" s="150"/>
      <c r="AF57" s="150"/>
      <c r="AG57" s="150" t="s">
        <v>130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91" t="s">
        <v>141</v>
      </c>
      <c r="D58" s="161"/>
      <c r="E58" s="162">
        <v>6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50"/>
      <c r="Z58" s="150"/>
      <c r="AA58" s="150"/>
      <c r="AB58" s="150"/>
      <c r="AC58" s="150"/>
      <c r="AD58" s="150"/>
      <c r="AE58" s="150"/>
      <c r="AF58" s="150"/>
      <c r="AG58" s="150" t="s">
        <v>130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91" t="s">
        <v>180</v>
      </c>
      <c r="D59" s="161"/>
      <c r="E59" s="162"/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130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91" t="s">
        <v>141</v>
      </c>
      <c r="D60" s="161"/>
      <c r="E60" s="162">
        <v>6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50"/>
      <c r="Z60" s="150"/>
      <c r="AA60" s="150"/>
      <c r="AB60" s="150"/>
      <c r="AC60" s="150"/>
      <c r="AD60" s="150"/>
      <c r="AE60" s="150"/>
      <c r="AF60" s="150"/>
      <c r="AG60" s="150" t="s">
        <v>130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91" t="s">
        <v>141</v>
      </c>
      <c r="D61" s="161"/>
      <c r="E61" s="162">
        <v>6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50"/>
      <c r="Z61" s="150"/>
      <c r="AA61" s="150"/>
      <c r="AB61" s="150"/>
      <c r="AC61" s="150"/>
      <c r="AD61" s="150"/>
      <c r="AE61" s="150"/>
      <c r="AF61" s="150"/>
      <c r="AG61" s="150" t="s">
        <v>130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ht="22.5" outlineLevel="1" x14ac:dyDescent="0.2">
      <c r="A62" s="173">
        <v>11</v>
      </c>
      <c r="B62" s="174" t="s">
        <v>181</v>
      </c>
      <c r="C62" s="190" t="s">
        <v>182</v>
      </c>
      <c r="D62" s="175" t="s">
        <v>136</v>
      </c>
      <c r="E62" s="176">
        <v>12</v>
      </c>
      <c r="F62" s="177"/>
      <c r="G62" s="178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21</v>
      </c>
      <c r="M62" s="178">
        <f>G62*(1+L62/100)</f>
        <v>0</v>
      </c>
      <c r="N62" s="176">
        <v>8.0000000000000004E-4</v>
      </c>
      <c r="O62" s="176">
        <f>ROUND(E62*N62,2)</f>
        <v>0.01</v>
      </c>
      <c r="P62" s="176">
        <v>0</v>
      </c>
      <c r="Q62" s="176">
        <f>ROUND(E62*P62,2)</f>
        <v>0</v>
      </c>
      <c r="R62" s="178" t="s">
        <v>144</v>
      </c>
      <c r="S62" s="178" t="s">
        <v>126</v>
      </c>
      <c r="T62" s="179" t="s">
        <v>126</v>
      </c>
      <c r="U62" s="160">
        <v>0</v>
      </c>
      <c r="V62" s="160">
        <f>ROUND(E62*U62,2)</f>
        <v>0</v>
      </c>
      <c r="W62" s="160"/>
      <c r="X62" s="160" t="s">
        <v>145</v>
      </c>
      <c r="Y62" s="150"/>
      <c r="Z62" s="150"/>
      <c r="AA62" s="150"/>
      <c r="AB62" s="150"/>
      <c r="AC62" s="150"/>
      <c r="AD62" s="150"/>
      <c r="AE62" s="150"/>
      <c r="AF62" s="150"/>
      <c r="AG62" s="150" t="s">
        <v>146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22.5" outlineLevel="1" x14ac:dyDescent="0.2">
      <c r="A63" s="157"/>
      <c r="B63" s="158"/>
      <c r="C63" s="191" t="s">
        <v>129</v>
      </c>
      <c r="D63" s="161"/>
      <c r="E63" s="162"/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50"/>
      <c r="Z63" s="150"/>
      <c r="AA63" s="150"/>
      <c r="AB63" s="150"/>
      <c r="AC63" s="150"/>
      <c r="AD63" s="150"/>
      <c r="AE63" s="150"/>
      <c r="AF63" s="150"/>
      <c r="AG63" s="150" t="s">
        <v>130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1" t="s">
        <v>141</v>
      </c>
      <c r="D64" s="161"/>
      <c r="E64" s="162">
        <v>6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130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91" t="s">
        <v>141</v>
      </c>
      <c r="D65" s="161"/>
      <c r="E65" s="162">
        <v>6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50"/>
      <c r="Z65" s="150"/>
      <c r="AA65" s="150"/>
      <c r="AB65" s="150"/>
      <c r="AC65" s="150"/>
      <c r="AD65" s="150"/>
      <c r="AE65" s="150"/>
      <c r="AF65" s="150"/>
      <c r="AG65" s="150" t="s">
        <v>130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3">
        <v>12</v>
      </c>
      <c r="B66" s="174" t="s">
        <v>183</v>
      </c>
      <c r="C66" s="190" t="s">
        <v>184</v>
      </c>
      <c r="D66" s="175" t="s">
        <v>136</v>
      </c>
      <c r="E66" s="176">
        <v>12</v>
      </c>
      <c r="F66" s="177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21</v>
      </c>
      <c r="M66" s="178">
        <f>G66*(1+L66/100)</f>
        <v>0</v>
      </c>
      <c r="N66" s="176">
        <v>8.0000000000000004E-4</v>
      </c>
      <c r="O66" s="176">
        <f>ROUND(E66*N66,2)</f>
        <v>0.01</v>
      </c>
      <c r="P66" s="176">
        <v>0</v>
      </c>
      <c r="Q66" s="176">
        <f>ROUND(E66*P66,2)</f>
        <v>0</v>
      </c>
      <c r="R66" s="178"/>
      <c r="S66" s="178" t="s">
        <v>185</v>
      </c>
      <c r="T66" s="179" t="s">
        <v>186</v>
      </c>
      <c r="U66" s="160">
        <v>0</v>
      </c>
      <c r="V66" s="160">
        <f>ROUND(E66*U66,2)</f>
        <v>0</v>
      </c>
      <c r="W66" s="160"/>
      <c r="X66" s="160" t="s">
        <v>145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146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22.5" outlineLevel="1" x14ac:dyDescent="0.2">
      <c r="A67" s="157"/>
      <c r="B67" s="158"/>
      <c r="C67" s="191" t="s">
        <v>129</v>
      </c>
      <c r="D67" s="161"/>
      <c r="E67" s="162"/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50"/>
      <c r="Z67" s="150"/>
      <c r="AA67" s="150"/>
      <c r="AB67" s="150"/>
      <c r="AC67" s="150"/>
      <c r="AD67" s="150"/>
      <c r="AE67" s="150"/>
      <c r="AF67" s="150"/>
      <c r="AG67" s="150" t="s">
        <v>130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91" t="s">
        <v>141</v>
      </c>
      <c r="D68" s="161"/>
      <c r="E68" s="162">
        <v>6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/>
      <c r="AG68" s="150" t="s">
        <v>130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91" t="s">
        <v>141</v>
      </c>
      <c r="D69" s="161"/>
      <c r="E69" s="162">
        <v>6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50"/>
      <c r="Z69" s="150"/>
      <c r="AA69" s="150"/>
      <c r="AB69" s="150"/>
      <c r="AC69" s="150"/>
      <c r="AD69" s="150"/>
      <c r="AE69" s="150"/>
      <c r="AF69" s="150"/>
      <c r="AG69" s="150" t="s">
        <v>130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73">
        <v>13</v>
      </c>
      <c r="B70" s="174" t="s">
        <v>187</v>
      </c>
      <c r="C70" s="190" t="s">
        <v>188</v>
      </c>
      <c r="D70" s="175" t="s">
        <v>136</v>
      </c>
      <c r="E70" s="176">
        <v>12</v>
      </c>
      <c r="F70" s="177"/>
      <c r="G70" s="178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21</v>
      </c>
      <c r="M70" s="178">
        <f>G70*(1+L70/100)</f>
        <v>0</v>
      </c>
      <c r="N70" s="176">
        <v>2.7499999999999998E-3</v>
      </c>
      <c r="O70" s="176">
        <f>ROUND(E70*N70,2)</f>
        <v>0.03</v>
      </c>
      <c r="P70" s="176">
        <v>0</v>
      </c>
      <c r="Q70" s="176">
        <f>ROUND(E70*P70,2)</f>
        <v>0</v>
      </c>
      <c r="R70" s="178"/>
      <c r="S70" s="178" t="s">
        <v>185</v>
      </c>
      <c r="T70" s="179" t="s">
        <v>186</v>
      </c>
      <c r="U70" s="160">
        <v>0</v>
      </c>
      <c r="V70" s="160">
        <f>ROUND(E70*U70,2)</f>
        <v>0</v>
      </c>
      <c r="W70" s="160"/>
      <c r="X70" s="160" t="s">
        <v>145</v>
      </c>
      <c r="Y70" s="150"/>
      <c r="Z70" s="150"/>
      <c r="AA70" s="150"/>
      <c r="AB70" s="150"/>
      <c r="AC70" s="150"/>
      <c r="AD70" s="150"/>
      <c r="AE70" s="150"/>
      <c r="AF70" s="150"/>
      <c r="AG70" s="150" t="s">
        <v>146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57"/>
      <c r="B71" s="158"/>
      <c r="C71" s="191" t="s">
        <v>129</v>
      </c>
      <c r="D71" s="161"/>
      <c r="E71" s="162"/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50"/>
      <c r="Z71" s="150"/>
      <c r="AA71" s="150"/>
      <c r="AB71" s="150"/>
      <c r="AC71" s="150"/>
      <c r="AD71" s="150"/>
      <c r="AE71" s="150"/>
      <c r="AF71" s="150"/>
      <c r="AG71" s="150" t="s">
        <v>130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91" t="s">
        <v>141</v>
      </c>
      <c r="D72" s="161"/>
      <c r="E72" s="162">
        <v>6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50"/>
      <c r="Z72" s="150"/>
      <c r="AA72" s="150"/>
      <c r="AB72" s="150"/>
      <c r="AC72" s="150"/>
      <c r="AD72" s="150"/>
      <c r="AE72" s="150"/>
      <c r="AF72" s="150"/>
      <c r="AG72" s="150" t="s">
        <v>130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91" t="s">
        <v>141</v>
      </c>
      <c r="D73" s="161"/>
      <c r="E73" s="162">
        <v>6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50"/>
      <c r="Z73" s="150"/>
      <c r="AA73" s="150"/>
      <c r="AB73" s="150"/>
      <c r="AC73" s="150"/>
      <c r="AD73" s="150"/>
      <c r="AE73" s="150"/>
      <c r="AF73" s="150"/>
      <c r="AG73" s="150" t="s">
        <v>130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73">
        <v>14</v>
      </c>
      <c r="B74" s="174" t="s">
        <v>189</v>
      </c>
      <c r="C74" s="190" t="s">
        <v>190</v>
      </c>
      <c r="D74" s="175" t="s">
        <v>136</v>
      </c>
      <c r="E74" s="176">
        <v>12</v>
      </c>
      <c r="F74" s="177"/>
      <c r="G74" s="178">
        <f>ROUND(E74*F74,2)</f>
        <v>0</v>
      </c>
      <c r="H74" s="177"/>
      <c r="I74" s="178">
        <f>ROUND(E74*H74,2)</f>
        <v>0</v>
      </c>
      <c r="J74" s="177"/>
      <c r="K74" s="178">
        <f>ROUND(E74*J74,2)</f>
        <v>0</v>
      </c>
      <c r="L74" s="178">
        <v>21</v>
      </c>
      <c r="M74" s="178">
        <f>G74*(1+L74/100)</f>
        <v>0</v>
      </c>
      <c r="N74" s="176">
        <v>2.8000000000000001E-2</v>
      </c>
      <c r="O74" s="176">
        <f>ROUND(E74*N74,2)</f>
        <v>0.34</v>
      </c>
      <c r="P74" s="176">
        <v>0</v>
      </c>
      <c r="Q74" s="176">
        <f>ROUND(E74*P74,2)</f>
        <v>0</v>
      </c>
      <c r="R74" s="178"/>
      <c r="S74" s="178" t="s">
        <v>185</v>
      </c>
      <c r="T74" s="179" t="s">
        <v>191</v>
      </c>
      <c r="U74" s="160">
        <v>0</v>
      </c>
      <c r="V74" s="160">
        <f>ROUND(E74*U74,2)</f>
        <v>0</v>
      </c>
      <c r="W74" s="160"/>
      <c r="X74" s="160" t="s">
        <v>145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146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301" t="s">
        <v>192</v>
      </c>
      <c r="D75" s="302"/>
      <c r="E75" s="302"/>
      <c r="F75" s="302"/>
      <c r="G75" s="302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/>
      <c r="AG75" s="150" t="s">
        <v>140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290" t="s">
        <v>193</v>
      </c>
      <c r="D76" s="291"/>
      <c r="E76" s="291"/>
      <c r="F76" s="291"/>
      <c r="G76" s="291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50"/>
      <c r="Z76" s="150"/>
      <c r="AA76" s="150"/>
      <c r="AB76" s="150"/>
      <c r="AC76" s="150"/>
      <c r="AD76" s="150"/>
      <c r="AE76" s="150"/>
      <c r="AF76" s="150"/>
      <c r="AG76" s="150" t="s">
        <v>140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290" t="s">
        <v>194</v>
      </c>
      <c r="D77" s="291"/>
      <c r="E77" s="291"/>
      <c r="F77" s="291"/>
      <c r="G77" s="291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50"/>
      <c r="Z77" s="150"/>
      <c r="AA77" s="150"/>
      <c r="AB77" s="150"/>
      <c r="AC77" s="150"/>
      <c r="AD77" s="150"/>
      <c r="AE77" s="150"/>
      <c r="AF77" s="150"/>
      <c r="AG77" s="150" t="s">
        <v>140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290" t="s">
        <v>195</v>
      </c>
      <c r="D78" s="291"/>
      <c r="E78" s="291"/>
      <c r="F78" s="291"/>
      <c r="G78" s="291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50"/>
      <c r="Z78" s="150"/>
      <c r="AA78" s="150"/>
      <c r="AB78" s="150"/>
      <c r="AC78" s="150"/>
      <c r="AD78" s="150"/>
      <c r="AE78" s="150"/>
      <c r="AF78" s="150"/>
      <c r="AG78" s="150" t="s">
        <v>140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290" t="s">
        <v>196</v>
      </c>
      <c r="D79" s="291"/>
      <c r="E79" s="291"/>
      <c r="F79" s="291"/>
      <c r="G79" s="291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50"/>
      <c r="Z79" s="150"/>
      <c r="AA79" s="150"/>
      <c r="AB79" s="150"/>
      <c r="AC79" s="150"/>
      <c r="AD79" s="150"/>
      <c r="AE79" s="150"/>
      <c r="AF79" s="150"/>
      <c r="AG79" s="150" t="s">
        <v>140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290" t="s">
        <v>197</v>
      </c>
      <c r="D80" s="291"/>
      <c r="E80" s="291"/>
      <c r="F80" s="291"/>
      <c r="G80" s="291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50"/>
      <c r="Z80" s="150"/>
      <c r="AA80" s="150"/>
      <c r="AB80" s="150"/>
      <c r="AC80" s="150"/>
      <c r="AD80" s="150"/>
      <c r="AE80" s="150"/>
      <c r="AF80" s="150"/>
      <c r="AG80" s="150" t="s">
        <v>140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192" t="s">
        <v>198</v>
      </c>
      <c r="D81" s="163"/>
      <c r="E81" s="164"/>
      <c r="F81" s="165"/>
      <c r="G81" s="165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50"/>
      <c r="Z81" s="150"/>
      <c r="AA81" s="150"/>
      <c r="AB81" s="150"/>
      <c r="AC81" s="150"/>
      <c r="AD81" s="150"/>
      <c r="AE81" s="150"/>
      <c r="AF81" s="150"/>
      <c r="AG81" s="150" t="s">
        <v>140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290" t="s">
        <v>199</v>
      </c>
      <c r="D82" s="291"/>
      <c r="E82" s="291"/>
      <c r="F82" s="291"/>
      <c r="G82" s="291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50"/>
      <c r="Z82" s="150"/>
      <c r="AA82" s="150"/>
      <c r="AB82" s="150"/>
      <c r="AC82" s="150"/>
      <c r="AD82" s="150"/>
      <c r="AE82" s="150"/>
      <c r="AF82" s="150"/>
      <c r="AG82" s="150" t="s">
        <v>140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57"/>
      <c r="B83" s="158"/>
      <c r="C83" s="191" t="s">
        <v>129</v>
      </c>
      <c r="D83" s="161"/>
      <c r="E83" s="162"/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50"/>
      <c r="Z83" s="150"/>
      <c r="AA83" s="150"/>
      <c r="AB83" s="150"/>
      <c r="AC83" s="150"/>
      <c r="AD83" s="150"/>
      <c r="AE83" s="150"/>
      <c r="AF83" s="150"/>
      <c r="AG83" s="150" t="s">
        <v>130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91" t="s">
        <v>141</v>
      </c>
      <c r="D84" s="161"/>
      <c r="E84" s="162">
        <v>6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50"/>
      <c r="Z84" s="150"/>
      <c r="AA84" s="150"/>
      <c r="AB84" s="150"/>
      <c r="AC84" s="150"/>
      <c r="AD84" s="150"/>
      <c r="AE84" s="150"/>
      <c r="AF84" s="150"/>
      <c r="AG84" s="150" t="s">
        <v>130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91" t="s">
        <v>141</v>
      </c>
      <c r="D85" s="161"/>
      <c r="E85" s="162">
        <v>6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130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73">
        <v>15</v>
      </c>
      <c r="B86" s="174" t="s">
        <v>200</v>
      </c>
      <c r="C86" s="190" t="s">
        <v>201</v>
      </c>
      <c r="D86" s="175" t="s">
        <v>167</v>
      </c>
      <c r="E86" s="176">
        <v>0.38819999999999999</v>
      </c>
      <c r="F86" s="177"/>
      <c r="G86" s="178">
        <f>ROUND(E86*F86,2)</f>
        <v>0</v>
      </c>
      <c r="H86" s="177"/>
      <c r="I86" s="178">
        <f>ROUND(E86*H86,2)</f>
        <v>0</v>
      </c>
      <c r="J86" s="177"/>
      <c r="K86" s="178">
        <f>ROUND(E86*J86,2)</f>
        <v>0</v>
      </c>
      <c r="L86" s="178">
        <v>21</v>
      </c>
      <c r="M86" s="178">
        <f>G86*(1+L86/100)</f>
        <v>0</v>
      </c>
      <c r="N86" s="176">
        <v>0</v>
      </c>
      <c r="O86" s="176">
        <f>ROUND(E86*N86,2)</f>
        <v>0</v>
      </c>
      <c r="P86" s="176">
        <v>0</v>
      </c>
      <c r="Q86" s="176">
        <f>ROUND(E86*P86,2)</f>
        <v>0</v>
      </c>
      <c r="R86" s="178" t="s">
        <v>173</v>
      </c>
      <c r="S86" s="178" t="s">
        <v>126</v>
      </c>
      <c r="T86" s="179" t="s">
        <v>126</v>
      </c>
      <c r="U86" s="160">
        <v>2.4470000000000001</v>
      </c>
      <c r="V86" s="160">
        <f>ROUND(E86*U86,2)</f>
        <v>0.95</v>
      </c>
      <c r="W86" s="160"/>
      <c r="X86" s="160" t="s">
        <v>168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169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299" t="s">
        <v>202</v>
      </c>
      <c r="D87" s="300"/>
      <c r="E87" s="300"/>
      <c r="F87" s="300"/>
      <c r="G87" s="30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50"/>
      <c r="Z87" s="150"/>
      <c r="AA87" s="150"/>
      <c r="AB87" s="150"/>
      <c r="AC87" s="150"/>
      <c r="AD87" s="150"/>
      <c r="AE87" s="150"/>
      <c r="AF87" s="150"/>
      <c r="AG87" s="150" t="s">
        <v>138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x14ac:dyDescent="0.2">
      <c r="A88" s="167" t="s">
        <v>120</v>
      </c>
      <c r="B88" s="168" t="s">
        <v>79</v>
      </c>
      <c r="C88" s="189" t="s">
        <v>80</v>
      </c>
      <c r="D88" s="169"/>
      <c r="E88" s="170"/>
      <c r="F88" s="171"/>
      <c r="G88" s="171">
        <f>SUMIF(AG89:AG94,"&lt;&gt;NOR",G89:G94)</f>
        <v>0</v>
      </c>
      <c r="H88" s="171"/>
      <c r="I88" s="171">
        <f>SUM(I89:I94)</f>
        <v>0</v>
      </c>
      <c r="J88" s="171"/>
      <c r="K88" s="171">
        <f>SUM(K89:K94)</f>
        <v>0</v>
      </c>
      <c r="L88" s="171"/>
      <c r="M88" s="171">
        <f>SUM(M89:M94)</f>
        <v>0</v>
      </c>
      <c r="N88" s="170"/>
      <c r="O88" s="170">
        <f>SUM(O89:O94)</f>
        <v>0</v>
      </c>
      <c r="P88" s="170"/>
      <c r="Q88" s="170">
        <f>SUM(Q89:Q94)</f>
        <v>0</v>
      </c>
      <c r="R88" s="171"/>
      <c r="S88" s="171"/>
      <c r="T88" s="172"/>
      <c r="U88" s="166"/>
      <c r="V88" s="166">
        <f>SUM(V89:V94)</f>
        <v>0</v>
      </c>
      <c r="W88" s="166"/>
      <c r="X88" s="166"/>
      <c r="AG88" t="s">
        <v>121</v>
      </c>
    </row>
    <row r="89" spans="1:60" outlineLevel="1" x14ac:dyDescent="0.2">
      <c r="A89" s="173">
        <v>16</v>
      </c>
      <c r="B89" s="174" t="s">
        <v>203</v>
      </c>
      <c r="C89" s="190" t="s">
        <v>204</v>
      </c>
      <c r="D89" s="175" t="s">
        <v>136</v>
      </c>
      <c r="E89" s="176">
        <v>1</v>
      </c>
      <c r="F89" s="177"/>
      <c r="G89" s="178">
        <f>ROUND(E89*F89,2)</f>
        <v>0</v>
      </c>
      <c r="H89" s="177"/>
      <c r="I89" s="178">
        <f>ROUND(E89*H89,2)</f>
        <v>0</v>
      </c>
      <c r="J89" s="177"/>
      <c r="K89" s="178">
        <f>ROUND(E89*J89,2)</f>
        <v>0</v>
      </c>
      <c r="L89" s="178">
        <v>21</v>
      </c>
      <c r="M89" s="178">
        <f>G89*(1+L89/100)</f>
        <v>0</v>
      </c>
      <c r="N89" s="176">
        <v>0</v>
      </c>
      <c r="O89" s="176">
        <f>ROUND(E89*N89,2)</f>
        <v>0</v>
      </c>
      <c r="P89" s="176">
        <v>0</v>
      </c>
      <c r="Q89" s="176">
        <f>ROUND(E89*P89,2)</f>
        <v>0</v>
      </c>
      <c r="R89" s="178"/>
      <c r="S89" s="178" t="s">
        <v>185</v>
      </c>
      <c r="T89" s="179" t="s">
        <v>186</v>
      </c>
      <c r="U89" s="160">
        <v>0</v>
      </c>
      <c r="V89" s="160">
        <f>ROUND(E89*U89,2)</f>
        <v>0</v>
      </c>
      <c r="W89" s="160"/>
      <c r="X89" s="160" t="s">
        <v>205</v>
      </c>
      <c r="Y89" s="150"/>
      <c r="Z89" s="150"/>
      <c r="AA89" s="150"/>
      <c r="AB89" s="150"/>
      <c r="AC89" s="150"/>
      <c r="AD89" s="150"/>
      <c r="AE89" s="150"/>
      <c r="AF89" s="150"/>
      <c r="AG89" s="150" t="s">
        <v>206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ht="22.5" outlineLevel="1" x14ac:dyDescent="0.2">
      <c r="A90" s="157"/>
      <c r="B90" s="158"/>
      <c r="C90" s="191" t="s">
        <v>129</v>
      </c>
      <c r="D90" s="161"/>
      <c r="E90" s="162"/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50"/>
      <c r="Z90" s="150"/>
      <c r="AA90" s="150"/>
      <c r="AB90" s="150"/>
      <c r="AC90" s="150"/>
      <c r="AD90" s="150"/>
      <c r="AE90" s="150"/>
      <c r="AF90" s="150"/>
      <c r="AG90" s="150" t="s">
        <v>130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91" t="s">
        <v>207</v>
      </c>
      <c r="D91" s="161"/>
      <c r="E91" s="162">
        <v>1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50"/>
      <c r="Z91" s="150"/>
      <c r="AA91" s="150"/>
      <c r="AB91" s="150"/>
      <c r="AC91" s="150"/>
      <c r="AD91" s="150"/>
      <c r="AE91" s="150"/>
      <c r="AF91" s="150"/>
      <c r="AG91" s="150" t="s">
        <v>130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73">
        <v>17</v>
      </c>
      <c r="B92" s="174" t="s">
        <v>208</v>
      </c>
      <c r="C92" s="190" t="s">
        <v>209</v>
      </c>
      <c r="D92" s="175" t="s">
        <v>136</v>
      </c>
      <c r="E92" s="176">
        <v>1</v>
      </c>
      <c r="F92" s="177"/>
      <c r="G92" s="178">
        <f>ROUND(E92*F92,2)</f>
        <v>0</v>
      </c>
      <c r="H92" s="177"/>
      <c r="I92" s="178">
        <f>ROUND(E92*H92,2)</f>
        <v>0</v>
      </c>
      <c r="J92" s="177"/>
      <c r="K92" s="178">
        <f>ROUND(E92*J92,2)</f>
        <v>0</v>
      </c>
      <c r="L92" s="178">
        <v>21</v>
      </c>
      <c r="M92" s="178">
        <f>G92*(1+L92/100)</f>
        <v>0</v>
      </c>
      <c r="N92" s="176">
        <v>0</v>
      </c>
      <c r="O92" s="176">
        <f>ROUND(E92*N92,2)</f>
        <v>0</v>
      </c>
      <c r="P92" s="176">
        <v>0</v>
      </c>
      <c r="Q92" s="176">
        <f>ROUND(E92*P92,2)</f>
        <v>0</v>
      </c>
      <c r="R92" s="178"/>
      <c r="S92" s="178" t="s">
        <v>185</v>
      </c>
      <c r="T92" s="179" t="s">
        <v>186</v>
      </c>
      <c r="U92" s="160">
        <v>0</v>
      </c>
      <c r="V92" s="160">
        <f>ROUND(E92*U92,2)</f>
        <v>0</v>
      </c>
      <c r="W92" s="160"/>
      <c r="X92" s="160" t="s">
        <v>205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206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ht="22.5" outlineLevel="1" x14ac:dyDescent="0.2">
      <c r="A93" s="157"/>
      <c r="B93" s="158"/>
      <c r="C93" s="191" t="s">
        <v>129</v>
      </c>
      <c r="D93" s="161"/>
      <c r="E93" s="162"/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50"/>
      <c r="Z93" s="150"/>
      <c r="AA93" s="150"/>
      <c r="AB93" s="150"/>
      <c r="AC93" s="150"/>
      <c r="AD93" s="150"/>
      <c r="AE93" s="150"/>
      <c r="AF93" s="150"/>
      <c r="AG93" s="150" t="s">
        <v>130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91" t="s">
        <v>210</v>
      </c>
      <c r="D94" s="161"/>
      <c r="E94" s="162">
        <v>1</v>
      </c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50"/>
      <c r="Z94" s="150"/>
      <c r="AA94" s="150"/>
      <c r="AB94" s="150"/>
      <c r="AC94" s="150"/>
      <c r="AD94" s="150"/>
      <c r="AE94" s="150"/>
      <c r="AF94" s="150"/>
      <c r="AG94" s="150" t="s">
        <v>130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x14ac:dyDescent="0.2">
      <c r="A95" s="167" t="s">
        <v>120</v>
      </c>
      <c r="B95" s="168" t="s">
        <v>81</v>
      </c>
      <c r="C95" s="189" t="s">
        <v>82</v>
      </c>
      <c r="D95" s="169"/>
      <c r="E95" s="170"/>
      <c r="F95" s="171"/>
      <c r="G95" s="171">
        <f>SUMIF(AG96:AG97,"&lt;&gt;NOR",G96:G97)</f>
        <v>0</v>
      </c>
      <c r="H95" s="171"/>
      <c r="I95" s="171">
        <f>SUM(I96:I97)</f>
        <v>0</v>
      </c>
      <c r="J95" s="171"/>
      <c r="K95" s="171">
        <f>SUM(K96:K97)</f>
        <v>0</v>
      </c>
      <c r="L95" s="171"/>
      <c r="M95" s="171">
        <f>SUM(M96:M97)</f>
        <v>0</v>
      </c>
      <c r="N95" s="170"/>
      <c r="O95" s="170">
        <f>SUM(O96:O97)</f>
        <v>0</v>
      </c>
      <c r="P95" s="170"/>
      <c r="Q95" s="170">
        <f>SUM(Q96:Q97)</f>
        <v>0</v>
      </c>
      <c r="R95" s="171"/>
      <c r="S95" s="171"/>
      <c r="T95" s="172"/>
      <c r="U95" s="166"/>
      <c r="V95" s="166">
        <f>SUM(V96:V97)</f>
        <v>0</v>
      </c>
      <c r="W95" s="166"/>
      <c r="X95" s="166"/>
      <c r="AG95" t="s">
        <v>121</v>
      </c>
    </row>
    <row r="96" spans="1:60" outlineLevel="1" x14ac:dyDescent="0.2">
      <c r="A96" s="173">
        <v>18</v>
      </c>
      <c r="B96" s="174" t="s">
        <v>211</v>
      </c>
      <c r="C96" s="190" t="s">
        <v>212</v>
      </c>
      <c r="D96" s="175" t="s">
        <v>156</v>
      </c>
      <c r="E96" s="176">
        <v>12.096</v>
      </c>
      <c r="F96" s="177"/>
      <c r="G96" s="178">
        <f>ROUND(E96*F96,2)</f>
        <v>0</v>
      </c>
      <c r="H96" s="177"/>
      <c r="I96" s="178">
        <f>ROUND(E96*H96,2)</f>
        <v>0</v>
      </c>
      <c r="J96" s="177"/>
      <c r="K96" s="178">
        <f>ROUND(E96*J96,2)</f>
        <v>0</v>
      </c>
      <c r="L96" s="178">
        <v>21</v>
      </c>
      <c r="M96" s="178">
        <f>G96*(1+L96/100)</f>
        <v>0</v>
      </c>
      <c r="N96" s="176">
        <v>2.5999999999999998E-4</v>
      </c>
      <c r="O96" s="176">
        <f>ROUND(E96*N96,2)</f>
        <v>0</v>
      </c>
      <c r="P96" s="176">
        <v>0</v>
      </c>
      <c r="Q96" s="176">
        <f>ROUND(E96*P96,2)</f>
        <v>0</v>
      </c>
      <c r="R96" s="178" t="s">
        <v>213</v>
      </c>
      <c r="S96" s="178" t="s">
        <v>126</v>
      </c>
      <c r="T96" s="179" t="s">
        <v>126</v>
      </c>
      <c r="U96" s="160">
        <v>0</v>
      </c>
      <c r="V96" s="160">
        <f>ROUND(E96*U96,2)</f>
        <v>0</v>
      </c>
      <c r="W96" s="160"/>
      <c r="X96" s="160" t="s">
        <v>205</v>
      </c>
      <c r="Y96" s="150"/>
      <c r="Z96" s="150"/>
      <c r="AA96" s="150"/>
      <c r="AB96" s="150"/>
      <c r="AC96" s="150"/>
      <c r="AD96" s="150"/>
      <c r="AE96" s="150"/>
      <c r="AF96" s="150"/>
      <c r="AG96" s="150" t="s">
        <v>206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91" t="s">
        <v>214</v>
      </c>
      <c r="D97" s="161"/>
      <c r="E97" s="162">
        <v>12.096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50"/>
      <c r="Z97" s="150"/>
      <c r="AA97" s="150"/>
      <c r="AB97" s="150"/>
      <c r="AC97" s="150"/>
      <c r="AD97" s="150"/>
      <c r="AE97" s="150"/>
      <c r="AF97" s="150"/>
      <c r="AG97" s="150" t="s">
        <v>130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x14ac:dyDescent="0.2">
      <c r="A98" s="167" t="s">
        <v>120</v>
      </c>
      <c r="B98" s="168" t="s">
        <v>83</v>
      </c>
      <c r="C98" s="189" t="s">
        <v>84</v>
      </c>
      <c r="D98" s="169"/>
      <c r="E98" s="170"/>
      <c r="F98" s="171"/>
      <c r="G98" s="171">
        <f>SUMIF(AG99:AG106,"&lt;&gt;NOR",G99:G106)</f>
        <v>0</v>
      </c>
      <c r="H98" s="171"/>
      <c r="I98" s="171">
        <f>SUM(I99:I106)</f>
        <v>0</v>
      </c>
      <c r="J98" s="171"/>
      <c r="K98" s="171">
        <f>SUM(K99:K106)</f>
        <v>0</v>
      </c>
      <c r="L98" s="171"/>
      <c r="M98" s="171">
        <f>SUM(M99:M106)</f>
        <v>0</v>
      </c>
      <c r="N98" s="170"/>
      <c r="O98" s="170">
        <f>SUM(O99:O106)</f>
        <v>0</v>
      </c>
      <c r="P98" s="170"/>
      <c r="Q98" s="170">
        <f>SUM(Q99:Q106)</f>
        <v>0</v>
      </c>
      <c r="R98" s="171"/>
      <c r="S98" s="171"/>
      <c r="T98" s="172"/>
      <c r="U98" s="166"/>
      <c r="V98" s="166">
        <f>SUM(V99:V106)</f>
        <v>0</v>
      </c>
      <c r="W98" s="166"/>
      <c r="X98" s="166"/>
      <c r="AG98" t="s">
        <v>121</v>
      </c>
    </row>
    <row r="99" spans="1:60" ht="22.5" outlineLevel="1" x14ac:dyDescent="0.2">
      <c r="A99" s="173">
        <v>19</v>
      </c>
      <c r="B99" s="174" t="s">
        <v>215</v>
      </c>
      <c r="C99" s="190" t="s">
        <v>216</v>
      </c>
      <c r="D99" s="175" t="s">
        <v>217</v>
      </c>
      <c r="E99" s="176">
        <v>1</v>
      </c>
      <c r="F99" s="177"/>
      <c r="G99" s="178">
        <f>ROUND(E99*F99,2)</f>
        <v>0</v>
      </c>
      <c r="H99" s="177"/>
      <c r="I99" s="178">
        <f>ROUND(E99*H99,2)</f>
        <v>0</v>
      </c>
      <c r="J99" s="177"/>
      <c r="K99" s="178">
        <f>ROUND(E99*J99,2)</f>
        <v>0</v>
      </c>
      <c r="L99" s="178">
        <v>21</v>
      </c>
      <c r="M99" s="178">
        <f>G99*(1+L99/100)</f>
        <v>0</v>
      </c>
      <c r="N99" s="176">
        <v>0</v>
      </c>
      <c r="O99" s="176">
        <f>ROUND(E99*N99,2)</f>
        <v>0</v>
      </c>
      <c r="P99" s="176">
        <v>0</v>
      </c>
      <c r="Q99" s="176">
        <f>ROUND(E99*P99,2)</f>
        <v>0</v>
      </c>
      <c r="R99" s="178"/>
      <c r="S99" s="178" t="s">
        <v>185</v>
      </c>
      <c r="T99" s="179" t="s">
        <v>186</v>
      </c>
      <c r="U99" s="160">
        <v>0</v>
      </c>
      <c r="V99" s="160">
        <f>ROUND(E99*U99,2)</f>
        <v>0</v>
      </c>
      <c r="W99" s="160"/>
      <c r="X99" s="160" t="s">
        <v>205</v>
      </c>
      <c r="Y99" s="150"/>
      <c r="Z99" s="150"/>
      <c r="AA99" s="150"/>
      <c r="AB99" s="150"/>
      <c r="AC99" s="150"/>
      <c r="AD99" s="150"/>
      <c r="AE99" s="150"/>
      <c r="AF99" s="150"/>
      <c r="AG99" s="150" t="s">
        <v>206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ht="33.75" outlineLevel="1" x14ac:dyDescent="0.2">
      <c r="A100" s="157"/>
      <c r="B100" s="158"/>
      <c r="C100" s="301" t="s">
        <v>218</v>
      </c>
      <c r="D100" s="302"/>
      <c r="E100" s="302"/>
      <c r="F100" s="302"/>
      <c r="G100" s="302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140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80" t="str">
        <f>C100</f>
        <v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v>
      </c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7"/>
      <c r="B101" s="158"/>
      <c r="C101" s="192" t="s">
        <v>198</v>
      </c>
      <c r="D101" s="163"/>
      <c r="E101" s="164"/>
      <c r="F101" s="165"/>
      <c r="G101" s="165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140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7"/>
      <c r="B102" s="158"/>
      <c r="C102" s="290" t="s">
        <v>219</v>
      </c>
      <c r="D102" s="291"/>
      <c r="E102" s="291"/>
      <c r="F102" s="291"/>
      <c r="G102" s="291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140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7"/>
      <c r="B103" s="158"/>
      <c r="C103" s="290" t="s">
        <v>258</v>
      </c>
      <c r="D103" s="291"/>
      <c r="E103" s="291"/>
      <c r="F103" s="291"/>
      <c r="G103" s="291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140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7"/>
      <c r="B104" s="158"/>
      <c r="C104" s="290" t="s">
        <v>220</v>
      </c>
      <c r="D104" s="291"/>
      <c r="E104" s="291"/>
      <c r="F104" s="291"/>
      <c r="G104" s="291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140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290" t="s">
        <v>221</v>
      </c>
      <c r="D105" s="291"/>
      <c r="E105" s="291"/>
      <c r="F105" s="291"/>
      <c r="G105" s="291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140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7"/>
      <c r="B106" s="158"/>
      <c r="C106" s="290" t="s">
        <v>222</v>
      </c>
      <c r="D106" s="291"/>
      <c r="E106" s="291"/>
      <c r="F106" s="291"/>
      <c r="G106" s="291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140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x14ac:dyDescent="0.2">
      <c r="A107" s="167" t="s">
        <v>120</v>
      </c>
      <c r="B107" s="168" t="s">
        <v>85</v>
      </c>
      <c r="C107" s="189" t="s">
        <v>86</v>
      </c>
      <c r="D107" s="169"/>
      <c r="E107" s="170"/>
      <c r="F107" s="171"/>
      <c r="G107" s="171">
        <f>SUMIF(AG108:AG108,"&lt;&gt;NOR",G108:G108)</f>
        <v>0</v>
      </c>
      <c r="H107" s="171"/>
      <c r="I107" s="171">
        <f>SUM(I108:I108)</f>
        <v>0</v>
      </c>
      <c r="J107" s="171"/>
      <c r="K107" s="171">
        <f>SUM(K108:K108)</f>
        <v>0</v>
      </c>
      <c r="L107" s="171"/>
      <c r="M107" s="171">
        <f>SUM(M108:M108)</f>
        <v>0</v>
      </c>
      <c r="N107" s="170"/>
      <c r="O107" s="170">
        <f>SUM(O108:O108)</f>
        <v>0</v>
      </c>
      <c r="P107" s="170"/>
      <c r="Q107" s="170">
        <f>SUM(Q108:Q108)</f>
        <v>0</v>
      </c>
      <c r="R107" s="171"/>
      <c r="S107" s="171"/>
      <c r="T107" s="172"/>
      <c r="U107" s="166"/>
      <c r="V107" s="166">
        <f>SUM(V108:V108)</f>
        <v>0</v>
      </c>
      <c r="W107" s="166"/>
      <c r="X107" s="166"/>
      <c r="AG107" t="s">
        <v>121</v>
      </c>
    </row>
    <row r="108" spans="1:60" outlineLevel="1" x14ac:dyDescent="0.2">
      <c r="A108" s="181">
        <v>20</v>
      </c>
      <c r="B108" s="182" t="s">
        <v>223</v>
      </c>
      <c r="C108" s="193" t="s">
        <v>224</v>
      </c>
      <c r="D108" s="183" t="s">
        <v>217</v>
      </c>
      <c r="E108" s="184">
        <v>1</v>
      </c>
      <c r="F108" s="185">
        <f>'Příloha M21 - Dodatek'!E19</f>
        <v>0</v>
      </c>
      <c r="G108" s="186">
        <f>ROUND(E108*F108,2)</f>
        <v>0</v>
      </c>
      <c r="H108" s="185"/>
      <c r="I108" s="186">
        <f>ROUND(E108*H108,2)</f>
        <v>0</v>
      </c>
      <c r="J108" s="185"/>
      <c r="K108" s="186">
        <f>ROUND(E108*J108,2)</f>
        <v>0</v>
      </c>
      <c r="L108" s="186">
        <v>21</v>
      </c>
      <c r="M108" s="186">
        <f>G108*(1+L108/100)</f>
        <v>0</v>
      </c>
      <c r="N108" s="184">
        <v>0</v>
      </c>
      <c r="O108" s="184">
        <f>ROUND(E108*N108,2)</f>
        <v>0</v>
      </c>
      <c r="P108" s="184">
        <v>0</v>
      </c>
      <c r="Q108" s="184">
        <f>ROUND(E108*P108,2)</f>
        <v>0</v>
      </c>
      <c r="R108" s="186"/>
      <c r="S108" s="186" t="s">
        <v>185</v>
      </c>
      <c r="T108" s="187" t="s">
        <v>186</v>
      </c>
      <c r="U108" s="160">
        <v>0</v>
      </c>
      <c r="V108" s="160">
        <f>ROUND(E108*U108,2)</f>
        <v>0</v>
      </c>
      <c r="W108" s="160"/>
      <c r="X108" s="160" t="s">
        <v>205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206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x14ac:dyDescent="0.2">
      <c r="A109" s="167" t="s">
        <v>120</v>
      </c>
      <c r="B109" s="168" t="s">
        <v>87</v>
      </c>
      <c r="C109" s="189" t="s">
        <v>88</v>
      </c>
      <c r="D109" s="169"/>
      <c r="E109" s="170"/>
      <c r="F109" s="171"/>
      <c r="G109" s="171">
        <f>SUMIF(AG110:AG110,"&lt;&gt;NOR",G110:G110)</f>
        <v>0</v>
      </c>
      <c r="H109" s="171"/>
      <c r="I109" s="171">
        <f>SUM(I110:I110)</f>
        <v>0</v>
      </c>
      <c r="J109" s="171"/>
      <c r="K109" s="171">
        <f>SUM(K110:K110)</f>
        <v>0</v>
      </c>
      <c r="L109" s="171"/>
      <c r="M109" s="171">
        <f>SUM(M110:M110)</f>
        <v>0</v>
      </c>
      <c r="N109" s="170"/>
      <c r="O109" s="170">
        <f>SUM(O110:O110)</f>
        <v>0</v>
      </c>
      <c r="P109" s="170"/>
      <c r="Q109" s="170">
        <f>SUM(Q110:Q110)</f>
        <v>0</v>
      </c>
      <c r="R109" s="171"/>
      <c r="S109" s="171"/>
      <c r="T109" s="172"/>
      <c r="U109" s="166"/>
      <c r="V109" s="166">
        <f>SUM(V110:V110)</f>
        <v>0</v>
      </c>
      <c r="W109" s="166"/>
      <c r="X109" s="166"/>
      <c r="AG109" t="s">
        <v>121</v>
      </c>
    </row>
    <row r="110" spans="1:60" outlineLevel="1" x14ac:dyDescent="0.2">
      <c r="A110" s="181">
        <v>21</v>
      </c>
      <c r="B110" s="182" t="s">
        <v>225</v>
      </c>
      <c r="C110" s="193" t="s">
        <v>226</v>
      </c>
      <c r="D110" s="183" t="s">
        <v>217</v>
      </c>
      <c r="E110" s="184">
        <v>1</v>
      </c>
      <c r="F110" s="185">
        <f>'Příloha M22'!F33</f>
        <v>0</v>
      </c>
      <c r="G110" s="186">
        <f>ROUND(E110*F110,2)</f>
        <v>0</v>
      </c>
      <c r="H110" s="185"/>
      <c r="I110" s="186">
        <f>ROUND(E110*H110,2)</f>
        <v>0</v>
      </c>
      <c r="J110" s="185"/>
      <c r="K110" s="186">
        <f>ROUND(E110*J110,2)</f>
        <v>0</v>
      </c>
      <c r="L110" s="186">
        <v>21</v>
      </c>
      <c r="M110" s="186">
        <f>G110*(1+L110/100)</f>
        <v>0</v>
      </c>
      <c r="N110" s="184">
        <v>0</v>
      </c>
      <c r="O110" s="184">
        <f>ROUND(E110*N110,2)</f>
        <v>0</v>
      </c>
      <c r="P110" s="184">
        <v>0</v>
      </c>
      <c r="Q110" s="184">
        <f>ROUND(E110*P110,2)</f>
        <v>0</v>
      </c>
      <c r="R110" s="186"/>
      <c r="S110" s="186" t="s">
        <v>185</v>
      </c>
      <c r="T110" s="187" t="s">
        <v>186</v>
      </c>
      <c r="U110" s="160">
        <v>0</v>
      </c>
      <c r="V110" s="160">
        <f>ROUND(E110*U110,2)</f>
        <v>0</v>
      </c>
      <c r="W110" s="160"/>
      <c r="X110" s="160" t="s">
        <v>205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206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x14ac:dyDescent="0.2">
      <c r="A111" s="167" t="s">
        <v>120</v>
      </c>
      <c r="B111" s="168" t="s">
        <v>89</v>
      </c>
      <c r="C111" s="189" t="s">
        <v>90</v>
      </c>
      <c r="D111" s="169"/>
      <c r="E111" s="170"/>
      <c r="F111" s="171"/>
      <c r="G111" s="171">
        <f>SUMIF(AG112:AG122,"&lt;&gt;NOR",G112:G122)</f>
        <v>0</v>
      </c>
      <c r="H111" s="171"/>
      <c r="I111" s="171">
        <f>SUM(I112:I122)</f>
        <v>0</v>
      </c>
      <c r="J111" s="171"/>
      <c r="K111" s="171">
        <f>SUM(K112:K122)</f>
        <v>0</v>
      </c>
      <c r="L111" s="171"/>
      <c r="M111" s="171">
        <f>SUM(M112:M122)</f>
        <v>0</v>
      </c>
      <c r="N111" s="170"/>
      <c r="O111" s="170">
        <f>SUM(O112:O122)</f>
        <v>0</v>
      </c>
      <c r="P111" s="170"/>
      <c r="Q111" s="170">
        <f>SUM(Q112:Q122)</f>
        <v>0</v>
      </c>
      <c r="R111" s="171"/>
      <c r="S111" s="171"/>
      <c r="T111" s="172"/>
      <c r="U111" s="166"/>
      <c r="V111" s="166">
        <f>SUM(V112:V122)</f>
        <v>5.3</v>
      </c>
      <c r="W111" s="166"/>
      <c r="X111" s="166"/>
      <c r="AG111" t="s">
        <v>121</v>
      </c>
    </row>
    <row r="112" spans="1:60" outlineLevel="1" x14ac:dyDescent="0.2">
      <c r="A112" s="173">
        <v>22</v>
      </c>
      <c r="B112" s="174" t="s">
        <v>227</v>
      </c>
      <c r="C112" s="190" t="s">
        <v>228</v>
      </c>
      <c r="D112" s="175" t="s">
        <v>167</v>
      </c>
      <c r="E112" s="176">
        <v>2.08962</v>
      </c>
      <c r="F112" s="177"/>
      <c r="G112" s="178">
        <f>ROUND(E112*F112,2)</f>
        <v>0</v>
      </c>
      <c r="H112" s="177"/>
      <c r="I112" s="178">
        <f>ROUND(E112*H112,2)</f>
        <v>0</v>
      </c>
      <c r="J112" s="177"/>
      <c r="K112" s="178">
        <f>ROUND(E112*J112,2)</f>
        <v>0</v>
      </c>
      <c r="L112" s="178">
        <v>21</v>
      </c>
      <c r="M112" s="178">
        <f>G112*(1+L112/100)</f>
        <v>0</v>
      </c>
      <c r="N112" s="176">
        <v>0</v>
      </c>
      <c r="O112" s="176">
        <f>ROUND(E112*N112,2)</f>
        <v>0</v>
      </c>
      <c r="P112" s="176">
        <v>0</v>
      </c>
      <c r="Q112" s="176">
        <f>ROUND(E112*P112,2)</f>
        <v>0</v>
      </c>
      <c r="R112" s="178" t="s">
        <v>229</v>
      </c>
      <c r="S112" s="178" t="s">
        <v>126</v>
      </c>
      <c r="T112" s="179" t="s">
        <v>126</v>
      </c>
      <c r="U112" s="160">
        <v>0.75</v>
      </c>
      <c r="V112" s="160">
        <f>ROUND(E112*U112,2)</f>
        <v>1.57</v>
      </c>
      <c r="W112" s="160"/>
      <c r="X112" s="160" t="s">
        <v>230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231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 x14ac:dyDescent="0.2">
      <c r="A113" s="157"/>
      <c r="B113" s="158"/>
      <c r="C113" s="299" t="s">
        <v>232</v>
      </c>
      <c r="D113" s="300"/>
      <c r="E113" s="300"/>
      <c r="F113" s="300"/>
      <c r="G113" s="30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138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80" t="str">
        <f>C113</f>
        <v>s popřípadným nutným naložením do dopravního zařízení, s vyprázdněním dopravního zařízení na hromadu nebo do dopravního prostředku, vč. příplatku za každých dalších i započatých 3,5 m výšky nad 3,5 m,</v>
      </c>
      <c r="BB113" s="150"/>
      <c r="BC113" s="150"/>
      <c r="BD113" s="150"/>
      <c r="BE113" s="150"/>
      <c r="BF113" s="150"/>
      <c r="BG113" s="150"/>
      <c r="BH113" s="150"/>
    </row>
    <row r="114" spans="1:60" ht="22.5" outlineLevel="1" x14ac:dyDescent="0.2">
      <c r="A114" s="173">
        <v>23</v>
      </c>
      <c r="B114" s="174" t="s">
        <v>233</v>
      </c>
      <c r="C114" s="190" t="s">
        <v>234</v>
      </c>
      <c r="D114" s="175" t="s">
        <v>167</v>
      </c>
      <c r="E114" s="176">
        <v>9.77942</v>
      </c>
      <c r="F114" s="177"/>
      <c r="G114" s="178">
        <f>ROUND(E114*F114,2)</f>
        <v>0</v>
      </c>
      <c r="H114" s="177"/>
      <c r="I114" s="178">
        <f>ROUND(E114*H114,2)</f>
        <v>0</v>
      </c>
      <c r="J114" s="177"/>
      <c r="K114" s="178">
        <f>ROUND(E114*J114,2)</f>
        <v>0</v>
      </c>
      <c r="L114" s="178">
        <v>21</v>
      </c>
      <c r="M114" s="178">
        <f>G114*(1+L114/100)</f>
        <v>0</v>
      </c>
      <c r="N114" s="176">
        <v>0</v>
      </c>
      <c r="O114" s="176">
        <f>ROUND(E114*N114,2)</f>
        <v>0</v>
      </c>
      <c r="P114" s="176">
        <v>0</v>
      </c>
      <c r="Q114" s="176">
        <f>ROUND(E114*P114,2)</f>
        <v>0</v>
      </c>
      <c r="R114" s="178" t="s">
        <v>229</v>
      </c>
      <c r="S114" s="178" t="s">
        <v>126</v>
      </c>
      <c r="T114" s="179" t="s">
        <v>126</v>
      </c>
      <c r="U114" s="160">
        <v>0.03</v>
      </c>
      <c r="V114" s="160">
        <f>ROUND(E114*U114,2)</f>
        <v>0.28999999999999998</v>
      </c>
      <c r="W114" s="160"/>
      <c r="X114" s="160" t="s">
        <v>230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231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ht="22.5" outlineLevel="1" x14ac:dyDescent="0.2">
      <c r="A115" s="157"/>
      <c r="B115" s="158"/>
      <c r="C115" s="299" t="s">
        <v>232</v>
      </c>
      <c r="D115" s="300"/>
      <c r="E115" s="300"/>
      <c r="F115" s="300"/>
      <c r="G115" s="30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138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80" t="str">
        <f>C115</f>
        <v>s popřípadným nutným naložením do dopravního zařízení, s vyprázdněním dopravního zařízení na hromadu nebo do dopravního prostředku, vč. příplatku za každých dalších i započatých 3,5 m výšky nad 3,5 m,</v>
      </c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290" t="s">
        <v>235</v>
      </c>
      <c r="D116" s="291"/>
      <c r="E116" s="291"/>
      <c r="F116" s="291"/>
      <c r="G116" s="291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140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73">
        <v>24</v>
      </c>
      <c r="B117" s="174" t="s">
        <v>236</v>
      </c>
      <c r="C117" s="190" t="s">
        <v>237</v>
      </c>
      <c r="D117" s="175" t="s">
        <v>167</v>
      </c>
      <c r="E117" s="176">
        <v>2.08962</v>
      </c>
      <c r="F117" s="177"/>
      <c r="G117" s="178">
        <f>ROUND(E117*F117,2)</f>
        <v>0</v>
      </c>
      <c r="H117" s="177"/>
      <c r="I117" s="178">
        <f>ROUND(E117*H117,2)</f>
        <v>0</v>
      </c>
      <c r="J117" s="177"/>
      <c r="K117" s="178">
        <f>ROUND(E117*J117,2)</f>
        <v>0</v>
      </c>
      <c r="L117" s="178">
        <v>21</v>
      </c>
      <c r="M117" s="178">
        <f>G117*(1+L117/100)</f>
        <v>0</v>
      </c>
      <c r="N117" s="176">
        <v>0</v>
      </c>
      <c r="O117" s="176">
        <f>ROUND(E117*N117,2)</f>
        <v>0</v>
      </c>
      <c r="P117" s="176">
        <v>0</v>
      </c>
      <c r="Q117" s="176">
        <f>ROUND(E117*P117,2)</f>
        <v>0</v>
      </c>
      <c r="R117" s="178" t="s">
        <v>149</v>
      </c>
      <c r="S117" s="178" t="s">
        <v>126</v>
      </c>
      <c r="T117" s="179" t="s">
        <v>126</v>
      </c>
      <c r="U117" s="160">
        <v>0.49</v>
      </c>
      <c r="V117" s="160">
        <f>ROUND(E117*U117,2)</f>
        <v>1.02</v>
      </c>
      <c r="W117" s="160"/>
      <c r="X117" s="160" t="s">
        <v>230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231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301" t="s">
        <v>238</v>
      </c>
      <c r="D118" s="302"/>
      <c r="E118" s="302"/>
      <c r="F118" s="302"/>
      <c r="G118" s="302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140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81">
        <v>25</v>
      </c>
      <c r="B119" s="182" t="s">
        <v>239</v>
      </c>
      <c r="C119" s="193" t="s">
        <v>240</v>
      </c>
      <c r="D119" s="183" t="s">
        <v>167</v>
      </c>
      <c r="E119" s="184">
        <v>29.25468</v>
      </c>
      <c r="F119" s="185"/>
      <c r="G119" s="186">
        <f>ROUND(E119*F119,2)</f>
        <v>0</v>
      </c>
      <c r="H119" s="185"/>
      <c r="I119" s="186">
        <f>ROUND(E119*H119,2)</f>
        <v>0</v>
      </c>
      <c r="J119" s="185"/>
      <c r="K119" s="186">
        <f>ROUND(E119*J119,2)</f>
        <v>0</v>
      </c>
      <c r="L119" s="186">
        <v>21</v>
      </c>
      <c r="M119" s="186">
        <f>G119*(1+L119/100)</f>
        <v>0</v>
      </c>
      <c r="N119" s="184">
        <v>0</v>
      </c>
      <c r="O119" s="184">
        <f>ROUND(E119*N119,2)</f>
        <v>0</v>
      </c>
      <c r="P119" s="184">
        <v>0</v>
      </c>
      <c r="Q119" s="184">
        <f>ROUND(E119*P119,2)</f>
        <v>0</v>
      </c>
      <c r="R119" s="186" t="s">
        <v>149</v>
      </c>
      <c r="S119" s="186" t="s">
        <v>126</v>
      </c>
      <c r="T119" s="187" t="s">
        <v>126</v>
      </c>
      <c r="U119" s="160">
        <v>0</v>
      </c>
      <c r="V119" s="160">
        <f>ROUND(E119*U119,2)</f>
        <v>0</v>
      </c>
      <c r="W119" s="160"/>
      <c r="X119" s="160" t="s">
        <v>230</v>
      </c>
      <c r="Y119" s="150"/>
      <c r="Z119" s="150"/>
      <c r="AA119" s="150"/>
      <c r="AB119" s="150"/>
      <c r="AC119" s="150"/>
      <c r="AD119" s="150"/>
      <c r="AE119" s="150"/>
      <c r="AF119" s="150"/>
      <c r="AG119" s="150" t="s">
        <v>231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81">
        <v>26</v>
      </c>
      <c r="B120" s="182" t="s">
        <v>241</v>
      </c>
      <c r="C120" s="193" t="s">
        <v>242</v>
      </c>
      <c r="D120" s="183" t="s">
        <v>167</v>
      </c>
      <c r="E120" s="184">
        <v>2.08962</v>
      </c>
      <c r="F120" s="185"/>
      <c r="G120" s="186">
        <f>ROUND(E120*F120,2)</f>
        <v>0</v>
      </c>
      <c r="H120" s="185"/>
      <c r="I120" s="186">
        <f>ROUND(E120*H120,2)</f>
        <v>0</v>
      </c>
      <c r="J120" s="185"/>
      <c r="K120" s="186">
        <f>ROUND(E120*J120,2)</f>
        <v>0</v>
      </c>
      <c r="L120" s="186">
        <v>21</v>
      </c>
      <c r="M120" s="186">
        <f>G120*(1+L120/100)</f>
        <v>0</v>
      </c>
      <c r="N120" s="184">
        <v>0</v>
      </c>
      <c r="O120" s="184">
        <f>ROUND(E120*N120,2)</f>
        <v>0</v>
      </c>
      <c r="P120" s="184">
        <v>0</v>
      </c>
      <c r="Q120" s="184">
        <f>ROUND(E120*P120,2)</f>
        <v>0</v>
      </c>
      <c r="R120" s="186" t="s">
        <v>149</v>
      </c>
      <c r="S120" s="186" t="s">
        <v>126</v>
      </c>
      <c r="T120" s="187" t="s">
        <v>126</v>
      </c>
      <c r="U120" s="160">
        <v>0.94</v>
      </c>
      <c r="V120" s="160">
        <f>ROUND(E120*U120,2)</f>
        <v>1.96</v>
      </c>
      <c r="W120" s="160"/>
      <c r="X120" s="160" t="s">
        <v>230</v>
      </c>
      <c r="Y120" s="150"/>
      <c r="Z120" s="150"/>
      <c r="AA120" s="150"/>
      <c r="AB120" s="150"/>
      <c r="AC120" s="150"/>
      <c r="AD120" s="150"/>
      <c r="AE120" s="150"/>
      <c r="AF120" s="150"/>
      <c r="AG120" s="150" t="s">
        <v>231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ht="22.5" outlineLevel="1" x14ac:dyDescent="0.2">
      <c r="A121" s="181">
        <v>27</v>
      </c>
      <c r="B121" s="182" t="s">
        <v>243</v>
      </c>
      <c r="C121" s="193" t="s">
        <v>244</v>
      </c>
      <c r="D121" s="183" t="s">
        <v>167</v>
      </c>
      <c r="E121" s="184">
        <v>4.1792400000000001</v>
      </c>
      <c r="F121" s="185"/>
      <c r="G121" s="186">
        <f>ROUND(E121*F121,2)</f>
        <v>0</v>
      </c>
      <c r="H121" s="185"/>
      <c r="I121" s="186">
        <f>ROUND(E121*H121,2)</f>
        <v>0</v>
      </c>
      <c r="J121" s="185"/>
      <c r="K121" s="186">
        <f>ROUND(E121*J121,2)</f>
        <v>0</v>
      </c>
      <c r="L121" s="186">
        <v>21</v>
      </c>
      <c r="M121" s="186">
        <f>G121*(1+L121/100)</f>
        <v>0</v>
      </c>
      <c r="N121" s="184">
        <v>0</v>
      </c>
      <c r="O121" s="184">
        <f>ROUND(E121*N121,2)</f>
        <v>0</v>
      </c>
      <c r="P121" s="184">
        <v>0</v>
      </c>
      <c r="Q121" s="184">
        <f>ROUND(E121*P121,2)</f>
        <v>0</v>
      </c>
      <c r="R121" s="186" t="s">
        <v>149</v>
      </c>
      <c r="S121" s="186" t="s">
        <v>126</v>
      </c>
      <c r="T121" s="187" t="s">
        <v>126</v>
      </c>
      <c r="U121" s="160">
        <v>0.11</v>
      </c>
      <c r="V121" s="160">
        <f>ROUND(E121*U121,2)</f>
        <v>0.46</v>
      </c>
      <c r="W121" s="160"/>
      <c r="X121" s="160" t="s">
        <v>230</v>
      </c>
      <c r="Y121" s="150"/>
      <c r="Z121" s="150"/>
      <c r="AA121" s="150"/>
      <c r="AB121" s="150"/>
      <c r="AC121" s="150"/>
      <c r="AD121" s="150"/>
      <c r="AE121" s="150"/>
      <c r="AF121" s="150"/>
      <c r="AG121" s="150" t="s">
        <v>231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ht="22.5" outlineLevel="1" x14ac:dyDescent="0.2">
      <c r="A122" s="181">
        <v>28</v>
      </c>
      <c r="B122" s="182" t="s">
        <v>245</v>
      </c>
      <c r="C122" s="193" t="s">
        <v>246</v>
      </c>
      <c r="D122" s="183" t="s">
        <v>167</v>
      </c>
      <c r="E122" s="184">
        <v>2.08962</v>
      </c>
      <c r="F122" s="185"/>
      <c r="G122" s="186">
        <f>ROUND(E122*F122,2)</f>
        <v>0</v>
      </c>
      <c r="H122" s="185"/>
      <c r="I122" s="186">
        <f>ROUND(E122*H122,2)</f>
        <v>0</v>
      </c>
      <c r="J122" s="185"/>
      <c r="K122" s="186">
        <f>ROUND(E122*J122,2)</f>
        <v>0</v>
      </c>
      <c r="L122" s="186">
        <v>21</v>
      </c>
      <c r="M122" s="186">
        <f>G122*(1+L122/100)</f>
        <v>0</v>
      </c>
      <c r="N122" s="184">
        <v>0</v>
      </c>
      <c r="O122" s="184">
        <f>ROUND(E122*N122,2)</f>
        <v>0</v>
      </c>
      <c r="P122" s="184">
        <v>0</v>
      </c>
      <c r="Q122" s="184">
        <f>ROUND(E122*P122,2)</f>
        <v>0</v>
      </c>
      <c r="R122" s="186" t="s">
        <v>149</v>
      </c>
      <c r="S122" s="186" t="s">
        <v>126</v>
      </c>
      <c r="T122" s="187" t="s">
        <v>126</v>
      </c>
      <c r="U122" s="160">
        <v>0</v>
      </c>
      <c r="V122" s="160">
        <f>ROUND(E122*U122,2)</f>
        <v>0</v>
      </c>
      <c r="W122" s="160"/>
      <c r="X122" s="160" t="s">
        <v>230</v>
      </c>
      <c r="Y122" s="150"/>
      <c r="Z122" s="150"/>
      <c r="AA122" s="150"/>
      <c r="AB122" s="150"/>
      <c r="AC122" s="150"/>
      <c r="AD122" s="150"/>
      <c r="AE122" s="150"/>
      <c r="AF122" s="150"/>
      <c r="AG122" s="150" t="s">
        <v>231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x14ac:dyDescent="0.2">
      <c r="A123" s="167" t="s">
        <v>120</v>
      </c>
      <c r="B123" s="168" t="s">
        <v>92</v>
      </c>
      <c r="C123" s="189" t="s">
        <v>27</v>
      </c>
      <c r="D123" s="169"/>
      <c r="E123" s="170"/>
      <c r="F123" s="171"/>
      <c r="G123" s="171">
        <f>SUMIF(AG124:AG127,"&lt;&gt;NOR",G124:G127)</f>
        <v>0</v>
      </c>
      <c r="H123" s="171"/>
      <c r="I123" s="171">
        <f>SUM(I124:I127)</f>
        <v>0</v>
      </c>
      <c r="J123" s="171"/>
      <c r="K123" s="171">
        <f>SUM(K124:K127)</f>
        <v>0</v>
      </c>
      <c r="L123" s="171"/>
      <c r="M123" s="171">
        <f>SUM(M124:M127)</f>
        <v>0</v>
      </c>
      <c r="N123" s="170"/>
      <c r="O123" s="170">
        <f>SUM(O124:O127)</f>
        <v>0</v>
      </c>
      <c r="P123" s="170"/>
      <c r="Q123" s="170">
        <f>SUM(Q124:Q127)</f>
        <v>0</v>
      </c>
      <c r="R123" s="171"/>
      <c r="S123" s="171"/>
      <c r="T123" s="172"/>
      <c r="U123" s="166"/>
      <c r="V123" s="166">
        <f>SUM(V124:V127)</f>
        <v>0</v>
      </c>
      <c r="W123" s="166"/>
      <c r="X123" s="166"/>
      <c r="AG123" t="s">
        <v>121</v>
      </c>
    </row>
    <row r="124" spans="1:60" outlineLevel="1" x14ac:dyDescent="0.2">
      <c r="A124" s="173">
        <v>29</v>
      </c>
      <c r="B124" s="174" t="s">
        <v>247</v>
      </c>
      <c r="C124" s="190" t="s">
        <v>248</v>
      </c>
      <c r="D124" s="175" t="s">
        <v>249</v>
      </c>
      <c r="E124" s="176">
        <v>1</v>
      </c>
      <c r="F124" s="177"/>
      <c r="G124" s="178">
        <f>ROUND(E124*F124,2)</f>
        <v>0</v>
      </c>
      <c r="H124" s="177"/>
      <c r="I124" s="178">
        <f>ROUND(E124*H124,2)</f>
        <v>0</v>
      </c>
      <c r="J124" s="177"/>
      <c r="K124" s="178">
        <f>ROUND(E124*J124,2)</f>
        <v>0</v>
      </c>
      <c r="L124" s="178">
        <v>21</v>
      </c>
      <c r="M124" s="178">
        <f>G124*(1+L124/100)</f>
        <v>0</v>
      </c>
      <c r="N124" s="176">
        <v>0</v>
      </c>
      <c r="O124" s="176">
        <f>ROUND(E124*N124,2)</f>
        <v>0</v>
      </c>
      <c r="P124" s="176">
        <v>0</v>
      </c>
      <c r="Q124" s="176">
        <f>ROUND(E124*P124,2)</f>
        <v>0</v>
      </c>
      <c r="R124" s="178"/>
      <c r="S124" s="178" t="s">
        <v>126</v>
      </c>
      <c r="T124" s="179" t="s">
        <v>186</v>
      </c>
      <c r="U124" s="160">
        <v>0</v>
      </c>
      <c r="V124" s="160">
        <f>ROUND(E124*U124,2)</f>
        <v>0</v>
      </c>
      <c r="W124" s="160"/>
      <c r="X124" s="160" t="s">
        <v>250</v>
      </c>
      <c r="Y124" s="150"/>
      <c r="Z124" s="150"/>
      <c r="AA124" s="150"/>
      <c r="AB124" s="150"/>
      <c r="AC124" s="150"/>
      <c r="AD124" s="150"/>
      <c r="AE124" s="150"/>
      <c r="AF124" s="150"/>
      <c r="AG124" s="150" t="s">
        <v>251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301" t="s">
        <v>252</v>
      </c>
      <c r="D125" s="302"/>
      <c r="E125" s="302"/>
      <c r="F125" s="302"/>
      <c r="G125" s="302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140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73">
        <v>30</v>
      </c>
      <c r="B126" s="174" t="s">
        <v>253</v>
      </c>
      <c r="C126" s="190" t="s">
        <v>254</v>
      </c>
      <c r="D126" s="175" t="s">
        <v>249</v>
      </c>
      <c r="E126" s="176">
        <v>1</v>
      </c>
      <c r="F126" s="177"/>
      <c r="G126" s="178">
        <f>ROUND(E126*F126,2)</f>
        <v>0</v>
      </c>
      <c r="H126" s="177"/>
      <c r="I126" s="178">
        <f>ROUND(E126*H126,2)</f>
        <v>0</v>
      </c>
      <c r="J126" s="177"/>
      <c r="K126" s="178">
        <f>ROUND(E126*J126,2)</f>
        <v>0</v>
      </c>
      <c r="L126" s="178">
        <v>21</v>
      </c>
      <c r="M126" s="178">
        <f>G126*(1+L126/100)</f>
        <v>0</v>
      </c>
      <c r="N126" s="176">
        <v>0</v>
      </c>
      <c r="O126" s="176">
        <f>ROUND(E126*N126,2)</f>
        <v>0</v>
      </c>
      <c r="P126" s="176">
        <v>0</v>
      </c>
      <c r="Q126" s="176">
        <f>ROUND(E126*P126,2)</f>
        <v>0</v>
      </c>
      <c r="R126" s="178"/>
      <c r="S126" s="178" t="s">
        <v>126</v>
      </c>
      <c r="T126" s="179" t="s">
        <v>186</v>
      </c>
      <c r="U126" s="160">
        <v>0</v>
      </c>
      <c r="V126" s="160">
        <f>ROUND(E126*U126,2)</f>
        <v>0</v>
      </c>
      <c r="W126" s="160"/>
      <c r="X126" s="160" t="s">
        <v>250</v>
      </c>
      <c r="Y126" s="150"/>
      <c r="Z126" s="150"/>
      <c r="AA126" s="150"/>
      <c r="AB126" s="150"/>
      <c r="AC126" s="150"/>
      <c r="AD126" s="150"/>
      <c r="AE126" s="150"/>
      <c r="AF126" s="150"/>
      <c r="AG126" s="150" t="s">
        <v>255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ht="33.75" outlineLevel="1" x14ac:dyDescent="0.2">
      <c r="A127" s="157"/>
      <c r="B127" s="158"/>
      <c r="C127" s="301" t="s">
        <v>256</v>
      </c>
      <c r="D127" s="302"/>
      <c r="E127" s="302"/>
      <c r="F127" s="302"/>
      <c r="G127" s="302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140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80" t="str">
        <f>C127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27" s="150"/>
      <c r="BC127" s="150"/>
      <c r="BD127" s="150"/>
      <c r="BE127" s="150"/>
      <c r="BF127" s="150"/>
      <c r="BG127" s="150"/>
      <c r="BH127" s="150"/>
    </row>
    <row r="128" spans="1:60" x14ac:dyDescent="0.2">
      <c r="A128" s="3"/>
      <c r="B128" s="4"/>
      <c r="C128" s="194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E128">
        <v>15</v>
      </c>
      <c r="AF128">
        <v>21</v>
      </c>
      <c r="AG128" t="s">
        <v>107</v>
      </c>
    </row>
    <row r="129" spans="1:33" x14ac:dyDescent="0.2">
      <c r="A129" s="153"/>
      <c r="B129" s="154" t="s">
        <v>29</v>
      </c>
      <c r="C129" s="195"/>
      <c r="D129" s="155"/>
      <c r="E129" s="156"/>
      <c r="F129" s="156"/>
      <c r="G129" s="188">
        <f>G8+G16+G27+G41+G44+G88+G95+G98+G107+G109+G111+G123</f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E129">
        <f>SUMIF(L7:L127,AE128,G7:G127)</f>
        <v>0</v>
      </c>
      <c r="AF129">
        <f>SUMIF(L7:L127,AF128,G7:G127)</f>
        <v>0</v>
      </c>
      <c r="AG129" t="s">
        <v>257</v>
      </c>
    </row>
    <row r="130" spans="1:33" x14ac:dyDescent="0.2">
      <c r="C130" s="196"/>
      <c r="D130" s="10"/>
      <c r="AG130" t="s">
        <v>259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042gcO4Uef5/dFdwp8KyPBSG/Hi3PlwlhKheEgU3P1Mok5G9mN9kp7KkIt0ZGQTE75ASm7SddAGtC8aJAX0VQ==" saltValue="hiSTnVHoa4hmVspEASWGHw==" spinCount="100000" sheet="1"/>
  <mergeCells count="29">
    <mergeCell ref="C115:G115"/>
    <mergeCell ref="C116:G116"/>
    <mergeCell ref="C118:G118"/>
    <mergeCell ref="C125:G125"/>
    <mergeCell ref="C127:G127"/>
    <mergeCell ref="C113:G113"/>
    <mergeCell ref="C78:G78"/>
    <mergeCell ref="C79:G79"/>
    <mergeCell ref="C80:G80"/>
    <mergeCell ref="C82:G82"/>
    <mergeCell ref="C87:G87"/>
    <mergeCell ref="C100:G100"/>
    <mergeCell ref="C102:G102"/>
    <mergeCell ref="C103:G103"/>
    <mergeCell ref="C104:G104"/>
    <mergeCell ref="C105:G105"/>
    <mergeCell ref="C106:G106"/>
    <mergeCell ref="C77:G77"/>
    <mergeCell ref="A1:G1"/>
    <mergeCell ref="C2:G2"/>
    <mergeCell ref="C3:G3"/>
    <mergeCell ref="C4:G4"/>
    <mergeCell ref="C18:G18"/>
    <mergeCell ref="C19:G19"/>
    <mergeCell ref="C29:G29"/>
    <mergeCell ref="C43:G43"/>
    <mergeCell ref="C46:G46"/>
    <mergeCell ref="C75:G75"/>
    <mergeCell ref="C76:G7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962E0-A7C3-4FEE-A5A0-4AD15656FFA2}">
  <sheetPr>
    <tabColor theme="4" tint="0.79998168889431442"/>
  </sheetPr>
  <dimension ref="A1:H64"/>
  <sheetViews>
    <sheetView zoomScale="106" zoomScaleNormal="106" workbookViewId="0">
      <selection activeCell="E24" sqref="E24"/>
    </sheetView>
  </sheetViews>
  <sheetFormatPr defaultRowHeight="12.75" x14ac:dyDescent="0.2"/>
  <cols>
    <col min="1" max="1" width="9.140625" style="228" customWidth="1"/>
    <col min="2" max="2" width="73.5703125" style="228" customWidth="1"/>
    <col min="3" max="3" width="5.5703125" style="228" customWidth="1"/>
    <col min="4" max="4" width="7.85546875" style="228" customWidth="1"/>
    <col min="5" max="5" width="9.5703125" style="228" customWidth="1"/>
    <col min="6" max="6" width="11.5703125" style="228" customWidth="1"/>
    <col min="7" max="257" width="9.140625" style="228"/>
    <col min="258" max="258" width="73.5703125" style="228" customWidth="1"/>
    <col min="259" max="259" width="5.5703125" style="228" customWidth="1"/>
    <col min="260" max="260" width="7.85546875" style="228" customWidth="1"/>
    <col min="261" max="261" width="9.5703125" style="228" customWidth="1"/>
    <col min="262" max="262" width="11.5703125" style="228" customWidth="1"/>
    <col min="263" max="513" width="9.140625" style="228"/>
    <col min="514" max="514" width="73.5703125" style="228" customWidth="1"/>
    <col min="515" max="515" width="5.5703125" style="228" customWidth="1"/>
    <col min="516" max="516" width="7.85546875" style="228" customWidth="1"/>
    <col min="517" max="517" width="9.5703125" style="228" customWidth="1"/>
    <col min="518" max="518" width="11.5703125" style="228" customWidth="1"/>
    <col min="519" max="769" width="9.140625" style="228"/>
    <col min="770" max="770" width="73.5703125" style="228" customWidth="1"/>
    <col min="771" max="771" width="5.5703125" style="228" customWidth="1"/>
    <col min="772" max="772" width="7.85546875" style="228" customWidth="1"/>
    <col min="773" max="773" width="9.5703125" style="228" customWidth="1"/>
    <col min="774" max="774" width="11.5703125" style="228" customWidth="1"/>
    <col min="775" max="1025" width="9.140625" style="228"/>
    <col min="1026" max="1026" width="73.5703125" style="228" customWidth="1"/>
    <col min="1027" max="1027" width="5.5703125" style="228" customWidth="1"/>
    <col min="1028" max="1028" width="7.85546875" style="228" customWidth="1"/>
    <col min="1029" max="1029" width="9.5703125" style="228" customWidth="1"/>
    <col min="1030" max="1030" width="11.5703125" style="228" customWidth="1"/>
    <col min="1031" max="1281" width="9.140625" style="228"/>
    <col min="1282" max="1282" width="73.5703125" style="228" customWidth="1"/>
    <col min="1283" max="1283" width="5.5703125" style="228" customWidth="1"/>
    <col min="1284" max="1284" width="7.85546875" style="228" customWidth="1"/>
    <col min="1285" max="1285" width="9.5703125" style="228" customWidth="1"/>
    <col min="1286" max="1286" width="11.5703125" style="228" customWidth="1"/>
    <col min="1287" max="1537" width="9.140625" style="228"/>
    <col min="1538" max="1538" width="73.5703125" style="228" customWidth="1"/>
    <col min="1539" max="1539" width="5.5703125" style="228" customWidth="1"/>
    <col min="1540" max="1540" width="7.85546875" style="228" customWidth="1"/>
    <col min="1541" max="1541" width="9.5703125" style="228" customWidth="1"/>
    <col min="1542" max="1542" width="11.5703125" style="228" customWidth="1"/>
    <col min="1543" max="1793" width="9.140625" style="228"/>
    <col min="1794" max="1794" width="73.5703125" style="228" customWidth="1"/>
    <col min="1795" max="1795" width="5.5703125" style="228" customWidth="1"/>
    <col min="1796" max="1796" width="7.85546875" style="228" customWidth="1"/>
    <col min="1797" max="1797" width="9.5703125" style="228" customWidth="1"/>
    <col min="1798" max="1798" width="11.5703125" style="228" customWidth="1"/>
    <col min="1799" max="2049" width="9.140625" style="228"/>
    <col min="2050" max="2050" width="73.5703125" style="228" customWidth="1"/>
    <col min="2051" max="2051" width="5.5703125" style="228" customWidth="1"/>
    <col min="2052" max="2052" width="7.85546875" style="228" customWidth="1"/>
    <col min="2053" max="2053" width="9.5703125" style="228" customWidth="1"/>
    <col min="2054" max="2054" width="11.5703125" style="228" customWidth="1"/>
    <col min="2055" max="2305" width="9.140625" style="228"/>
    <col min="2306" max="2306" width="73.5703125" style="228" customWidth="1"/>
    <col min="2307" max="2307" width="5.5703125" style="228" customWidth="1"/>
    <col min="2308" max="2308" width="7.85546875" style="228" customWidth="1"/>
    <col min="2309" max="2309" width="9.5703125" style="228" customWidth="1"/>
    <col min="2310" max="2310" width="11.5703125" style="228" customWidth="1"/>
    <col min="2311" max="2561" width="9.140625" style="228"/>
    <col min="2562" max="2562" width="73.5703125" style="228" customWidth="1"/>
    <col min="2563" max="2563" width="5.5703125" style="228" customWidth="1"/>
    <col min="2564" max="2564" width="7.85546875" style="228" customWidth="1"/>
    <col min="2565" max="2565" width="9.5703125" style="228" customWidth="1"/>
    <col min="2566" max="2566" width="11.5703125" style="228" customWidth="1"/>
    <col min="2567" max="2817" width="9.140625" style="228"/>
    <col min="2818" max="2818" width="73.5703125" style="228" customWidth="1"/>
    <col min="2819" max="2819" width="5.5703125" style="228" customWidth="1"/>
    <col min="2820" max="2820" width="7.85546875" style="228" customWidth="1"/>
    <col min="2821" max="2821" width="9.5703125" style="228" customWidth="1"/>
    <col min="2822" max="2822" width="11.5703125" style="228" customWidth="1"/>
    <col min="2823" max="3073" width="9.140625" style="228"/>
    <col min="3074" max="3074" width="73.5703125" style="228" customWidth="1"/>
    <col min="3075" max="3075" width="5.5703125" style="228" customWidth="1"/>
    <col min="3076" max="3076" width="7.85546875" style="228" customWidth="1"/>
    <col min="3077" max="3077" width="9.5703125" style="228" customWidth="1"/>
    <col min="3078" max="3078" width="11.5703125" style="228" customWidth="1"/>
    <col min="3079" max="3329" width="9.140625" style="228"/>
    <col min="3330" max="3330" width="73.5703125" style="228" customWidth="1"/>
    <col min="3331" max="3331" width="5.5703125" style="228" customWidth="1"/>
    <col min="3332" max="3332" width="7.85546875" style="228" customWidth="1"/>
    <col min="3333" max="3333" width="9.5703125" style="228" customWidth="1"/>
    <col min="3334" max="3334" width="11.5703125" style="228" customWidth="1"/>
    <col min="3335" max="3585" width="9.140625" style="228"/>
    <col min="3586" max="3586" width="73.5703125" style="228" customWidth="1"/>
    <col min="3587" max="3587" width="5.5703125" style="228" customWidth="1"/>
    <col min="3588" max="3588" width="7.85546875" style="228" customWidth="1"/>
    <col min="3589" max="3589" width="9.5703125" style="228" customWidth="1"/>
    <col min="3590" max="3590" width="11.5703125" style="228" customWidth="1"/>
    <col min="3591" max="3841" width="9.140625" style="228"/>
    <col min="3842" max="3842" width="73.5703125" style="228" customWidth="1"/>
    <col min="3843" max="3843" width="5.5703125" style="228" customWidth="1"/>
    <col min="3844" max="3844" width="7.85546875" style="228" customWidth="1"/>
    <col min="3845" max="3845" width="9.5703125" style="228" customWidth="1"/>
    <col min="3846" max="3846" width="11.5703125" style="228" customWidth="1"/>
    <col min="3847" max="4097" width="9.140625" style="228"/>
    <col min="4098" max="4098" width="73.5703125" style="228" customWidth="1"/>
    <col min="4099" max="4099" width="5.5703125" style="228" customWidth="1"/>
    <col min="4100" max="4100" width="7.85546875" style="228" customWidth="1"/>
    <col min="4101" max="4101" width="9.5703125" style="228" customWidth="1"/>
    <col min="4102" max="4102" width="11.5703125" style="228" customWidth="1"/>
    <col min="4103" max="4353" width="9.140625" style="228"/>
    <col min="4354" max="4354" width="73.5703125" style="228" customWidth="1"/>
    <col min="4355" max="4355" width="5.5703125" style="228" customWidth="1"/>
    <col min="4356" max="4356" width="7.85546875" style="228" customWidth="1"/>
    <col min="4357" max="4357" width="9.5703125" style="228" customWidth="1"/>
    <col min="4358" max="4358" width="11.5703125" style="228" customWidth="1"/>
    <col min="4359" max="4609" width="9.140625" style="228"/>
    <col min="4610" max="4610" width="73.5703125" style="228" customWidth="1"/>
    <col min="4611" max="4611" width="5.5703125" style="228" customWidth="1"/>
    <col min="4612" max="4612" width="7.85546875" style="228" customWidth="1"/>
    <col min="4613" max="4613" width="9.5703125" style="228" customWidth="1"/>
    <col min="4614" max="4614" width="11.5703125" style="228" customWidth="1"/>
    <col min="4615" max="4865" width="9.140625" style="228"/>
    <col min="4866" max="4866" width="73.5703125" style="228" customWidth="1"/>
    <col min="4867" max="4867" width="5.5703125" style="228" customWidth="1"/>
    <col min="4868" max="4868" width="7.85546875" style="228" customWidth="1"/>
    <col min="4869" max="4869" width="9.5703125" style="228" customWidth="1"/>
    <col min="4870" max="4870" width="11.5703125" style="228" customWidth="1"/>
    <col min="4871" max="5121" width="9.140625" style="228"/>
    <col min="5122" max="5122" width="73.5703125" style="228" customWidth="1"/>
    <col min="5123" max="5123" width="5.5703125" style="228" customWidth="1"/>
    <col min="5124" max="5124" width="7.85546875" style="228" customWidth="1"/>
    <col min="5125" max="5125" width="9.5703125" style="228" customWidth="1"/>
    <col min="5126" max="5126" width="11.5703125" style="228" customWidth="1"/>
    <col min="5127" max="5377" width="9.140625" style="228"/>
    <col min="5378" max="5378" width="73.5703125" style="228" customWidth="1"/>
    <col min="5379" max="5379" width="5.5703125" style="228" customWidth="1"/>
    <col min="5380" max="5380" width="7.85546875" style="228" customWidth="1"/>
    <col min="5381" max="5381" width="9.5703125" style="228" customWidth="1"/>
    <col min="5382" max="5382" width="11.5703125" style="228" customWidth="1"/>
    <col min="5383" max="5633" width="9.140625" style="228"/>
    <col min="5634" max="5634" width="73.5703125" style="228" customWidth="1"/>
    <col min="5635" max="5635" width="5.5703125" style="228" customWidth="1"/>
    <col min="5636" max="5636" width="7.85546875" style="228" customWidth="1"/>
    <col min="5637" max="5637" width="9.5703125" style="228" customWidth="1"/>
    <col min="5638" max="5638" width="11.5703125" style="228" customWidth="1"/>
    <col min="5639" max="5889" width="9.140625" style="228"/>
    <col min="5890" max="5890" width="73.5703125" style="228" customWidth="1"/>
    <col min="5891" max="5891" width="5.5703125" style="228" customWidth="1"/>
    <col min="5892" max="5892" width="7.85546875" style="228" customWidth="1"/>
    <col min="5893" max="5893" width="9.5703125" style="228" customWidth="1"/>
    <col min="5894" max="5894" width="11.5703125" style="228" customWidth="1"/>
    <col min="5895" max="6145" width="9.140625" style="228"/>
    <col min="6146" max="6146" width="73.5703125" style="228" customWidth="1"/>
    <col min="6147" max="6147" width="5.5703125" style="228" customWidth="1"/>
    <col min="6148" max="6148" width="7.85546875" style="228" customWidth="1"/>
    <col min="6149" max="6149" width="9.5703125" style="228" customWidth="1"/>
    <col min="6150" max="6150" width="11.5703125" style="228" customWidth="1"/>
    <col min="6151" max="6401" width="9.140625" style="228"/>
    <col min="6402" max="6402" width="73.5703125" style="228" customWidth="1"/>
    <col min="6403" max="6403" width="5.5703125" style="228" customWidth="1"/>
    <col min="6404" max="6404" width="7.85546875" style="228" customWidth="1"/>
    <col min="6405" max="6405" width="9.5703125" style="228" customWidth="1"/>
    <col min="6406" max="6406" width="11.5703125" style="228" customWidth="1"/>
    <col min="6407" max="6657" width="9.140625" style="228"/>
    <col min="6658" max="6658" width="73.5703125" style="228" customWidth="1"/>
    <col min="6659" max="6659" width="5.5703125" style="228" customWidth="1"/>
    <col min="6660" max="6660" width="7.85546875" style="228" customWidth="1"/>
    <col min="6661" max="6661" width="9.5703125" style="228" customWidth="1"/>
    <col min="6662" max="6662" width="11.5703125" style="228" customWidth="1"/>
    <col min="6663" max="6913" width="9.140625" style="228"/>
    <col min="6914" max="6914" width="73.5703125" style="228" customWidth="1"/>
    <col min="6915" max="6915" width="5.5703125" style="228" customWidth="1"/>
    <col min="6916" max="6916" width="7.85546875" style="228" customWidth="1"/>
    <col min="6917" max="6917" width="9.5703125" style="228" customWidth="1"/>
    <col min="6918" max="6918" width="11.5703125" style="228" customWidth="1"/>
    <col min="6919" max="7169" width="9.140625" style="228"/>
    <col min="7170" max="7170" width="73.5703125" style="228" customWidth="1"/>
    <col min="7171" max="7171" width="5.5703125" style="228" customWidth="1"/>
    <col min="7172" max="7172" width="7.85546875" style="228" customWidth="1"/>
    <col min="7173" max="7173" width="9.5703125" style="228" customWidth="1"/>
    <col min="7174" max="7174" width="11.5703125" style="228" customWidth="1"/>
    <col min="7175" max="7425" width="9.140625" style="228"/>
    <col min="7426" max="7426" width="73.5703125" style="228" customWidth="1"/>
    <col min="7427" max="7427" width="5.5703125" style="228" customWidth="1"/>
    <col min="7428" max="7428" width="7.85546875" style="228" customWidth="1"/>
    <col min="7429" max="7429" width="9.5703125" style="228" customWidth="1"/>
    <col min="7430" max="7430" width="11.5703125" style="228" customWidth="1"/>
    <col min="7431" max="7681" width="9.140625" style="228"/>
    <col min="7682" max="7682" width="73.5703125" style="228" customWidth="1"/>
    <col min="7683" max="7683" width="5.5703125" style="228" customWidth="1"/>
    <col min="7684" max="7684" width="7.85546875" style="228" customWidth="1"/>
    <col min="7685" max="7685" width="9.5703125" style="228" customWidth="1"/>
    <col min="7686" max="7686" width="11.5703125" style="228" customWidth="1"/>
    <col min="7687" max="7937" width="9.140625" style="228"/>
    <col min="7938" max="7938" width="73.5703125" style="228" customWidth="1"/>
    <col min="7939" max="7939" width="5.5703125" style="228" customWidth="1"/>
    <col min="7940" max="7940" width="7.85546875" style="228" customWidth="1"/>
    <col min="7941" max="7941" width="9.5703125" style="228" customWidth="1"/>
    <col min="7942" max="7942" width="11.5703125" style="228" customWidth="1"/>
    <col min="7943" max="8193" width="9.140625" style="228"/>
    <col min="8194" max="8194" width="73.5703125" style="228" customWidth="1"/>
    <col min="8195" max="8195" width="5.5703125" style="228" customWidth="1"/>
    <col min="8196" max="8196" width="7.85546875" style="228" customWidth="1"/>
    <col min="8197" max="8197" width="9.5703125" style="228" customWidth="1"/>
    <col min="8198" max="8198" width="11.5703125" style="228" customWidth="1"/>
    <col min="8199" max="8449" width="9.140625" style="228"/>
    <col min="8450" max="8450" width="73.5703125" style="228" customWidth="1"/>
    <col min="8451" max="8451" width="5.5703125" style="228" customWidth="1"/>
    <col min="8452" max="8452" width="7.85546875" style="228" customWidth="1"/>
    <col min="8453" max="8453" width="9.5703125" style="228" customWidth="1"/>
    <col min="8454" max="8454" width="11.5703125" style="228" customWidth="1"/>
    <col min="8455" max="8705" width="9.140625" style="228"/>
    <col min="8706" max="8706" width="73.5703125" style="228" customWidth="1"/>
    <col min="8707" max="8707" width="5.5703125" style="228" customWidth="1"/>
    <col min="8708" max="8708" width="7.85546875" style="228" customWidth="1"/>
    <col min="8709" max="8709" width="9.5703125" style="228" customWidth="1"/>
    <col min="8710" max="8710" width="11.5703125" style="228" customWidth="1"/>
    <col min="8711" max="8961" width="9.140625" style="228"/>
    <col min="8962" max="8962" width="73.5703125" style="228" customWidth="1"/>
    <col min="8963" max="8963" width="5.5703125" style="228" customWidth="1"/>
    <col min="8964" max="8964" width="7.85546875" style="228" customWidth="1"/>
    <col min="8965" max="8965" width="9.5703125" style="228" customWidth="1"/>
    <col min="8966" max="8966" width="11.5703125" style="228" customWidth="1"/>
    <col min="8967" max="9217" width="9.140625" style="228"/>
    <col min="9218" max="9218" width="73.5703125" style="228" customWidth="1"/>
    <col min="9219" max="9219" width="5.5703125" style="228" customWidth="1"/>
    <col min="9220" max="9220" width="7.85546875" style="228" customWidth="1"/>
    <col min="9221" max="9221" width="9.5703125" style="228" customWidth="1"/>
    <col min="9222" max="9222" width="11.5703125" style="228" customWidth="1"/>
    <col min="9223" max="9473" width="9.140625" style="228"/>
    <col min="9474" max="9474" width="73.5703125" style="228" customWidth="1"/>
    <col min="9475" max="9475" width="5.5703125" style="228" customWidth="1"/>
    <col min="9476" max="9476" width="7.85546875" style="228" customWidth="1"/>
    <col min="9477" max="9477" width="9.5703125" style="228" customWidth="1"/>
    <col min="9478" max="9478" width="11.5703125" style="228" customWidth="1"/>
    <col min="9479" max="9729" width="9.140625" style="228"/>
    <col min="9730" max="9730" width="73.5703125" style="228" customWidth="1"/>
    <col min="9731" max="9731" width="5.5703125" style="228" customWidth="1"/>
    <col min="9732" max="9732" width="7.85546875" style="228" customWidth="1"/>
    <col min="9733" max="9733" width="9.5703125" style="228" customWidth="1"/>
    <col min="9734" max="9734" width="11.5703125" style="228" customWidth="1"/>
    <col min="9735" max="9985" width="9.140625" style="228"/>
    <col min="9986" max="9986" width="73.5703125" style="228" customWidth="1"/>
    <col min="9987" max="9987" width="5.5703125" style="228" customWidth="1"/>
    <col min="9988" max="9988" width="7.85546875" style="228" customWidth="1"/>
    <col min="9989" max="9989" width="9.5703125" style="228" customWidth="1"/>
    <col min="9990" max="9990" width="11.5703125" style="228" customWidth="1"/>
    <col min="9991" max="10241" width="9.140625" style="228"/>
    <col min="10242" max="10242" width="73.5703125" style="228" customWidth="1"/>
    <col min="10243" max="10243" width="5.5703125" style="228" customWidth="1"/>
    <col min="10244" max="10244" width="7.85546875" style="228" customWidth="1"/>
    <col min="10245" max="10245" width="9.5703125" style="228" customWidth="1"/>
    <col min="10246" max="10246" width="11.5703125" style="228" customWidth="1"/>
    <col min="10247" max="10497" width="9.140625" style="228"/>
    <col min="10498" max="10498" width="73.5703125" style="228" customWidth="1"/>
    <col min="10499" max="10499" width="5.5703125" style="228" customWidth="1"/>
    <col min="10500" max="10500" width="7.85546875" style="228" customWidth="1"/>
    <col min="10501" max="10501" width="9.5703125" style="228" customWidth="1"/>
    <col min="10502" max="10502" width="11.5703125" style="228" customWidth="1"/>
    <col min="10503" max="10753" width="9.140625" style="228"/>
    <col min="10754" max="10754" width="73.5703125" style="228" customWidth="1"/>
    <col min="10755" max="10755" width="5.5703125" style="228" customWidth="1"/>
    <col min="10756" max="10756" width="7.85546875" style="228" customWidth="1"/>
    <col min="10757" max="10757" width="9.5703125" style="228" customWidth="1"/>
    <col min="10758" max="10758" width="11.5703125" style="228" customWidth="1"/>
    <col min="10759" max="11009" width="9.140625" style="228"/>
    <col min="11010" max="11010" width="73.5703125" style="228" customWidth="1"/>
    <col min="11011" max="11011" width="5.5703125" style="228" customWidth="1"/>
    <col min="11012" max="11012" width="7.85546875" style="228" customWidth="1"/>
    <col min="11013" max="11013" width="9.5703125" style="228" customWidth="1"/>
    <col min="11014" max="11014" width="11.5703125" style="228" customWidth="1"/>
    <col min="11015" max="11265" width="9.140625" style="228"/>
    <col min="11266" max="11266" width="73.5703125" style="228" customWidth="1"/>
    <col min="11267" max="11267" width="5.5703125" style="228" customWidth="1"/>
    <col min="11268" max="11268" width="7.85546875" style="228" customWidth="1"/>
    <col min="11269" max="11269" width="9.5703125" style="228" customWidth="1"/>
    <col min="11270" max="11270" width="11.5703125" style="228" customWidth="1"/>
    <col min="11271" max="11521" width="9.140625" style="228"/>
    <col min="11522" max="11522" width="73.5703125" style="228" customWidth="1"/>
    <col min="11523" max="11523" width="5.5703125" style="228" customWidth="1"/>
    <col min="11524" max="11524" width="7.85546875" style="228" customWidth="1"/>
    <col min="11525" max="11525" width="9.5703125" style="228" customWidth="1"/>
    <col min="11526" max="11526" width="11.5703125" style="228" customWidth="1"/>
    <col min="11527" max="11777" width="9.140625" style="228"/>
    <col min="11778" max="11778" width="73.5703125" style="228" customWidth="1"/>
    <col min="11779" max="11779" width="5.5703125" style="228" customWidth="1"/>
    <col min="11780" max="11780" width="7.85546875" style="228" customWidth="1"/>
    <col min="11781" max="11781" width="9.5703125" style="228" customWidth="1"/>
    <col min="11782" max="11782" width="11.5703125" style="228" customWidth="1"/>
    <col min="11783" max="12033" width="9.140625" style="228"/>
    <col min="12034" max="12034" width="73.5703125" style="228" customWidth="1"/>
    <col min="12035" max="12035" width="5.5703125" style="228" customWidth="1"/>
    <col min="12036" max="12036" width="7.85546875" style="228" customWidth="1"/>
    <col min="12037" max="12037" width="9.5703125" style="228" customWidth="1"/>
    <col min="12038" max="12038" width="11.5703125" style="228" customWidth="1"/>
    <col min="12039" max="12289" width="9.140625" style="228"/>
    <col min="12290" max="12290" width="73.5703125" style="228" customWidth="1"/>
    <col min="12291" max="12291" width="5.5703125" style="228" customWidth="1"/>
    <col min="12292" max="12292" width="7.85546875" style="228" customWidth="1"/>
    <col min="12293" max="12293" width="9.5703125" style="228" customWidth="1"/>
    <col min="12294" max="12294" width="11.5703125" style="228" customWidth="1"/>
    <col min="12295" max="12545" width="9.140625" style="228"/>
    <col min="12546" max="12546" width="73.5703125" style="228" customWidth="1"/>
    <col min="12547" max="12547" width="5.5703125" style="228" customWidth="1"/>
    <col min="12548" max="12548" width="7.85546875" style="228" customWidth="1"/>
    <col min="12549" max="12549" width="9.5703125" style="228" customWidth="1"/>
    <col min="12550" max="12550" width="11.5703125" style="228" customWidth="1"/>
    <col min="12551" max="12801" width="9.140625" style="228"/>
    <col min="12802" max="12802" width="73.5703125" style="228" customWidth="1"/>
    <col min="12803" max="12803" width="5.5703125" style="228" customWidth="1"/>
    <col min="12804" max="12804" width="7.85546875" style="228" customWidth="1"/>
    <col min="12805" max="12805" width="9.5703125" style="228" customWidth="1"/>
    <col min="12806" max="12806" width="11.5703125" style="228" customWidth="1"/>
    <col min="12807" max="13057" width="9.140625" style="228"/>
    <col min="13058" max="13058" width="73.5703125" style="228" customWidth="1"/>
    <col min="13059" max="13059" width="5.5703125" style="228" customWidth="1"/>
    <col min="13060" max="13060" width="7.85546875" style="228" customWidth="1"/>
    <col min="13061" max="13061" width="9.5703125" style="228" customWidth="1"/>
    <col min="13062" max="13062" width="11.5703125" style="228" customWidth="1"/>
    <col min="13063" max="13313" width="9.140625" style="228"/>
    <col min="13314" max="13314" width="73.5703125" style="228" customWidth="1"/>
    <col min="13315" max="13315" width="5.5703125" style="228" customWidth="1"/>
    <col min="13316" max="13316" width="7.85546875" style="228" customWidth="1"/>
    <col min="13317" max="13317" width="9.5703125" style="228" customWidth="1"/>
    <col min="13318" max="13318" width="11.5703125" style="228" customWidth="1"/>
    <col min="13319" max="13569" width="9.140625" style="228"/>
    <col min="13570" max="13570" width="73.5703125" style="228" customWidth="1"/>
    <col min="13571" max="13571" width="5.5703125" style="228" customWidth="1"/>
    <col min="13572" max="13572" width="7.85546875" style="228" customWidth="1"/>
    <col min="13573" max="13573" width="9.5703125" style="228" customWidth="1"/>
    <col min="13574" max="13574" width="11.5703125" style="228" customWidth="1"/>
    <col min="13575" max="13825" width="9.140625" style="228"/>
    <col min="13826" max="13826" width="73.5703125" style="228" customWidth="1"/>
    <col min="13827" max="13827" width="5.5703125" style="228" customWidth="1"/>
    <col min="13828" max="13828" width="7.85546875" style="228" customWidth="1"/>
    <col min="13829" max="13829" width="9.5703125" style="228" customWidth="1"/>
    <col min="13830" max="13830" width="11.5703125" style="228" customWidth="1"/>
    <col min="13831" max="14081" width="9.140625" style="228"/>
    <col min="14082" max="14082" width="73.5703125" style="228" customWidth="1"/>
    <col min="14083" max="14083" width="5.5703125" style="228" customWidth="1"/>
    <col min="14084" max="14084" width="7.85546875" style="228" customWidth="1"/>
    <col min="14085" max="14085" width="9.5703125" style="228" customWidth="1"/>
    <col min="14086" max="14086" width="11.5703125" style="228" customWidth="1"/>
    <col min="14087" max="14337" width="9.140625" style="228"/>
    <col min="14338" max="14338" width="73.5703125" style="228" customWidth="1"/>
    <col min="14339" max="14339" width="5.5703125" style="228" customWidth="1"/>
    <col min="14340" max="14340" width="7.85546875" style="228" customWidth="1"/>
    <col min="14341" max="14341" width="9.5703125" style="228" customWidth="1"/>
    <col min="14342" max="14342" width="11.5703125" style="228" customWidth="1"/>
    <col min="14343" max="14593" width="9.140625" style="228"/>
    <col min="14594" max="14594" width="73.5703125" style="228" customWidth="1"/>
    <col min="14595" max="14595" width="5.5703125" style="228" customWidth="1"/>
    <col min="14596" max="14596" width="7.85546875" style="228" customWidth="1"/>
    <col min="14597" max="14597" width="9.5703125" style="228" customWidth="1"/>
    <col min="14598" max="14598" width="11.5703125" style="228" customWidth="1"/>
    <col min="14599" max="14849" width="9.140625" style="228"/>
    <col min="14850" max="14850" width="73.5703125" style="228" customWidth="1"/>
    <col min="14851" max="14851" width="5.5703125" style="228" customWidth="1"/>
    <col min="14852" max="14852" width="7.85546875" style="228" customWidth="1"/>
    <col min="14853" max="14853" width="9.5703125" style="228" customWidth="1"/>
    <col min="14854" max="14854" width="11.5703125" style="228" customWidth="1"/>
    <col min="14855" max="15105" width="9.140625" style="228"/>
    <col min="15106" max="15106" width="73.5703125" style="228" customWidth="1"/>
    <col min="15107" max="15107" width="5.5703125" style="228" customWidth="1"/>
    <col min="15108" max="15108" width="7.85546875" style="228" customWidth="1"/>
    <col min="15109" max="15109" width="9.5703125" style="228" customWidth="1"/>
    <col min="15110" max="15110" width="11.5703125" style="228" customWidth="1"/>
    <col min="15111" max="15361" width="9.140625" style="228"/>
    <col min="15362" max="15362" width="73.5703125" style="228" customWidth="1"/>
    <col min="15363" max="15363" width="5.5703125" style="228" customWidth="1"/>
    <col min="15364" max="15364" width="7.85546875" style="228" customWidth="1"/>
    <col min="15365" max="15365" width="9.5703125" style="228" customWidth="1"/>
    <col min="15366" max="15366" width="11.5703125" style="228" customWidth="1"/>
    <col min="15367" max="15617" width="9.140625" style="228"/>
    <col min="15618" max="15618" width="73.5703125" style="228" customWidth="1"/>
    <col min="15619" max="15619" width="5.5703125" style="228" customWidth="1"/>
    <col min="15620" max="15620" width="7.85546875" style="228" customWidth="1"/>
    <col min="15621" max="15621" width="9.5703125" style="228" customWidth="1"/>
    <col min="15622" max="15622" width="11.5703125" style="228" customWidth="1"/>
    <col min="15623" max="15873" width="9.140625" style="228"/>
    <col min="15874" max="15874" width="73.5703125" style="228" customWidth="1"/>
    <col min="15875" max="15875" width="5.5703125" style="228" customWidth="1"/>
    <col min="15876" max="15876" width="7.85546875" style="228" customWidth="1"/>
    <col min="15877" max="15877" width="9.5703125" style="228" customWidth="1"/>
    <col min="15878" max="15878" width="11.5703125" style="228" customWidth="1"/>
    <col min="15879" max="16129" width="9.140625" style="228"/>
    <col min="16130" max="16130" width="73.5703125" style="228" customWidth="1"/>
    <col min="16131" max="16131" width="5.5703125" style="228" customWidth="1"/>
    <col min="16132" max="16132" width="7.85546875" style="228" customWidth="1"/>
    <col min="16133" max="16133" width="9.5703125" style="228" customWidth="1"/>
    <col min="16134" max="16134" width="11.5703125" style="228" customWidth="1"/>
    <col min="16135" max="16384" width="9.140625" style="228"/>
  </cols>
  <sheetData>
    <row r="1" spans="1:6" s="199" customFormat="1" ht="18" x14ac:dyDescent="0.2">
      <c r="A1" s="197" t="s">
        <v>260</v>
      </c>
      <c r="B1" s="198" t="s">
        <v>261</v>
      </c>
      <c r="D1" s="200"/>
      <c r="E1" s="201"/>
    </row>
    <row r="2" spans="1:6" s="199" customFormat="1" ht="18" x14ac:dyDescent="0.2">
      <c r="A2" s="197"/>
      <c r="B2" s="198" t="s">
        <v>262</v>
      </c>
      <c r="D2" s="200"/>
      <c r="E2" s="201"/>
    </row>
    <row r="3" spans="1:6" s="199" customFormat="1" ht="7.5" customHeight="1" x14ac:dyDescent="0.2">
      <c r="A3" s="197"/>
      <c r="B3" s="202"/>
      <c r="D3" s="200"/>
      <c r="E3" s="201"/>
    </row>
    <row r="4" spans="1:6" s="199" customFormat="1" ht="15" x14ac:dyDescent="0.2">
      <c r="A4" s="197" t="s">
        <v>263</v>
      </c>
      <c r="B4" s="202" t="s">
        <v>264</v>
      </c>
      <c r="D4" s="200"/>
      <c r="E4" s="201"/>
    </row>
    <row r="5" spans="1:6" s="199" customFormat="1" ht="15" x14ac:dyDescent="0.2">
      <c r="A5" s="197"/>
      <c r="B5" s="202" t="s">
        <v>265</v>
      </c>
      <c r="D5" s="200"/>
      <c r="E5" s="201"/>
    </row>
    <row r="6" spans="1:6" s="199" customFormat="1" ht="7.5" customHeight="1" x14ac:dyDescent="0.2">
      <c r="A6" s="197"/>
      <c r="B6" s="202"/>
      <c r="D6" s="200"/>
      <c r="E6" s="201"/>
    </row>
    <row r="7" spans="1:6" s="199" customFormat="1" ht="15" x14ac:dyDescent="0.2">
      <c r="A7" s="197" t="s">
        <v>266</v>
      </c>
      <c r="B7" s="202" t="s">
        <v>267</v>
      </c>
      <c r="D7" s="200"/>
      <c r="E7" s="201"/>
    </row>
    <row r="8" spans="1:6" s="203" customFormat="1" ht="14.45" customHeight="1" x14ac:dyDescent="0.2">
      <c r="B8" s="204"/>
      <c r="C8" s="200"/>
      <c r="D8" s="200"/>
      <c r="E8" s="205"/>
      <c r="F8" s="200"/>
    </row>
    <row r="9" spans="1:6" customFormat="1" ht="23.25" x14ac:dyDescent="0.35">
      <c r="B9" s="206" t="s">
        <v>268</v>
      </c>
      <c r="C9" s="15"/>
      <c r="D9" s="15"/>
      <c r="E9" s="207"/>
    </row>
    <row r="10" spans="1:6" customFormat="1" ht="8.1" customHeight="1" x14ac:dyDescent="0.35">
      <c r="B10" s="206"/>
      <c r="C10" s="15"/>
      <c r="D10" s="15"/>
      <c r="E10" s="207"/>
    </row>
    <row r="11" spans="1:6" customFormat="1" ht="23.25" x14ac:dyDescent="0.35">
      <c r="B11" s="206" t="s">
        <v>269</v>
      </c>
      <c r="C11" s="15"/>
      <c r="D11" s="15"/>
      <c r="E11" s="207"/>
    </row>
    <row r="12" spans="1:6" customFormat="1" ht="8.1" customHeight="1" x14ac:dyDescent="0.35">
      <c r="B12" s="206"/>
      <c r="C12" s="15"/>
      <c r="D12" s="15"/>
      <c r="E12" s="207"/>
    </row>
    <row r="13" spans="1:6" customFormat="1" ht="23.25" x14ac:dyDescent="0.35">
      <c r="B13" s="206" t="s">
        <v>270</v>
      </c>
      <c r="C13" s="15"/>
      <c r="D13" s="15"/>
      <c r="E13" s="207"/>
    </row>
    <row r="14" spans="1:6" customFormat="1" ht="11.25" customHeight="1" x14ac:dyDescent="0.2">
      <c r="C14" s="15"/>
      <c r="D14" s="15"/>
      <c r="E14" s="207"/>
    </row>
    <row r="15" spans="1:6" s="208" customFormat="1" ht="18" customHeight="1" x14ac:dyDescent="0.2">
      <c r="B15" s="209" t="s">
        <v>271</v>
      </c>
      <c r="C15" s="303">
        <f>F51</f>
        <v>0</v>
      </c>
      <c r="D15" s="303"/>
      <c r="E15" s="18"/>
    </row>
    <row r="16" spans="1:6" s="208" customFormat="1" ht="4.5" customHeight="1" x14ac:dyDescent="0.2">
      <c r="B16" s="209"/>
      <c r="C16" s="210"/>
      <c r="D16" s="211"/>
      <c r="E16" s="18"/>
    </row>
    <row r="17" spans="1:6" s="208" customFormat="1" ht="16.5" customHeight="1" x14ac:dyDescent="0.2">
      <c r="B17" s="209" t="s">
        <v>272</v>
      </c>
      <c r="C17" s="303">
        <f>F64</f>
        <v>0</v>
      </c>
      <c r="D17" s="303"/>
      <c r="E17" s="18"/>
    </row>
    <row r="18" spans="1:6" s="208" customFormat="1" ht="4.5" customHeight="1" x14ac:dyDescent="0.2">
      <c r="B18" s="209"/>
      <c r="C18" s="210"/>
      <c r="D18" s="211"/>
      <c r="E18" s="18"/>
    </row>
    <row r="19" spans="1:6" s="212" customFormat="1" ht="19.5" customHeight="1" x14ac:dyDescent="0.2">
      <c r="B19" s="92" t="s">
        <v>273</v>
      </c>
      <c r="C19" s="304">
        <f>SUM(C15:C18)</f>
        <v>0</v>
      </c>
      <c r="D19" s="305"/>
      <c r="E19" s="213">
        <f>C19</f>
        <v>0</v>
      </c>
    </row>
    <row r="20" spans="1:6" s="199" customFormat="1" ht="11.1" customHeight="1" x14ac:dyDescent="0.2">
      <c r="A20" s="204"/>
      <c r="C20" s="200"/>
      <c r="D20" s="200"/>
      <c r="E20" s="203"/>
      <c r="F20" s="200"/>
    </row>
    <row r="21" spans="1:6" s="199" customFormat="1" ht="21.95" customHeight="1" x14ac:dyDescent="0.2">
      <c r="A21" s="204" t="s">
        <v>271</v>
      </c>
      <c r="C21" s="200"/>
      <c r="D21" s="200"/>
      <c r="E21" s="203"/>
      <c r="F21" s="200"/>
    </row>
    <row r="22" spans="1:6" s="199" customFormat="1" ht="26.85" customHeight="1" x14ac:dyDescent="0.2">
      <c r="A22" s="214" t="s">
        <v>274</v>
      </c>
      <c r="B22" s="214" t="s">
        <v>275</v>
      </c>
      <c r="C22" s="215" t="s">
        <v>276</v>
      </c>
      <c r="D22" s="214" t="s">
        <v>277</v>
      </c>
      <c r="E22" s="216" t="s">
        <v>278</v>
      </c>
      <c r="F22" s="214" t="s">
        <v>279</v>
      </c>
    </row>
    <row r="23" spans="1:6" s="199" customFormat="1" ht="29.45" customHeight="1" x14ac:dyDescent="0.2">
      <c r="A23" s="217" t="s">
        <v>280</v>
      </c>
      <c r="B23" s="218" t="s">
        <v>281</v>
      </c>
      <c r="C23" s="200" t="s">
        <v>282</v>
      </c>
      <c r="D23" s="219">
        <v>1</v>
      </c>
      <c r="E23" s="220">
        <v>0</v>
      </c>
      <c r="F23" s="221">
        <f t="shared" ref="F23:F50" si="0">D23*E23</f>
        <v>0</v>
      </c>
    </row>
    <row r="24" spans="1:6" s="199" customFormat="1" ht="18.95" customHeight="1" x14ac:dyDescent="0.2">
      <c r="A24" s="217" t="s">
        <v>283</v>
      </c>
      <c r="B24" s="218" t="s">
        <v>284</v>
      </c>
      <c r="C24" s="200" t="s">
        <v>282</v>
      </c>
      <c r="D24" s="200">
        <v>1</v>
      </c>
      <c r="E24" s="220">
        <v>0</v>
      </c>
      <c r="F24" s="221">
        <f t="shared" si="0"/>
        <v>0</v>
      </c>
    </row>
    <row r="25" spans="1:6" s="199" customFormat="1" ht="29.45" customHeight="1" x14ac:dyDescent="0.2">
      <c r="A25" s="217" t="s">
        <v>285</v>
      </c>
      <c r="B25" s="218" t="s">
        <v>286</v>
      </c>
      <c r="C25" s="200" t="s">
        <v>282</v>
      </c>
      <c r="D25" s="219">
        <v>6</v>
      </c>
      <c r="E25" s="220">
        <v>0</v>
      </c>
      <c r="F25" s="221">
        <f t="shared" si="0"/>
        <v>0</v>
      </c>
    </row>
    <row r="26" spans="1:6" s="199" customFormat="1" ht="18.95" customHeight="1" x14ac:dyDescent="0.2">
      <c r="A26" s="217" t="s">
        <v>287</v>
      </c>
      <c r="B26" s="218" t="s">
        <v>288</v>
      </c>
      <c r="C26" s="200" t="s">
        <v>282</v>
      </c>
      <c r="D26" s="200">
        <v>6</v>
      </c>
      <c r="E26" s="220">
        <v>0</v>
      </c>
      <c r="F26" s="221">
        <f t="shared" si="0"/>
        <v>0</v>
      </c>
    </row>
    <row r="27" spans="1:6" s="199" customFormat="1" ht="18.95" customHeight="1" x14ac:dyDescent="0.2">
      <c r="A27" s="217" t="s">
        <v>289</v>
      </c>
      <c r="B27" s="218" t="s">
        <v>290</v>
      </c>
      <c r="C27" s="200" t="s">
        <v>282</v>
      </c>
      <c r="D27" s="200">
        <v>1</v>
      </c>
      <c r="E27" s="220">
        <v>0</v>
      </c>
      <c r="F27" s="221">
        <f t="shared" si="0"/>
        <v>0</v>
      </c>
    </row>
    <row r="28" spans="1:6" s="199" customFormat="1" ht="18.95" customHeight="1" x14ac:dyDescent="0.2">
      <c r="A28" s="217" t="s">
        <v>291</v>
      </c>
      <c r="B28" s="218" t="s">
        <v>292</v>
      </c>
      <c r="C28" s="200" t="s">
        <v>282</v>
      </c>
      <c r="D28" s="200">
        <v>1</v>
      </c>
      <c r="E28" s="220">
        <v>0</v>
      </c>
      <c r="F28" s="221">
        <f t="shared" si="0"/>
        <v>0</v>
      </c>
    </row>
    <row r="29" spans="1:6" s="199" customFormat="1" ht="18.95" customHeight="1" x14ac:dyDescent="0.2">
      <c r="A29" s="217" t="s">
        <v>293</v>
      </c>
      <c r="B29" s="218" t="s">
        <v>294</v>
      </c>
      <c r="C29" s="200" t="s">
        <v>282</v>
      </c>
      <c r="D29" s="200">
        <v>1</v>
      </c>
      <c r="E29" s="220">
        <v>0</v>
      </c>
      <c r="F29" s="221">
        <f t="shared" si="0"/>
        <v>0</v>
      </c>
    </row>
    <row r="30" spans="1:6" s="199" customFormat="1" ht="18.95" customHeight="1" x14ac:dyDescent="0.2">
      <c r="A30" s="217" t="s">
        <v>295</v>
      </c>
      <c r="B30" s="218" t="s">
        <v>296</v>
      </c>
      <c r="C30" s="200" t="s">
        <v>124</v>
      </c>
      <c r="D30" s="200">
        <v>25</v>
      </c>
      <c r="E30" s="220">
        <v>0</v>
      </c>
      <c r="F30" s="221">
        <f t="shared" si="0"/>
        <v>0</v>
      </c>
    </row>
    <row r="31" spans="1:6" s="199" customFormat="1" ht="18.95" customHeight="1" x14ac:dyDescent="0.2">
      <c r="A31" s="217" t="s">
        <v>297</v>
      </c>
      <c r="B31" s="218" t="s">
        <v>298</v>
      </c>
      <c r="C31" s="200" t="s">
        <v>124</v>
      </c>
      <c r="D31" s="200">
        <v>125</v>
      </c>
      <c r="E31" s="220">
        <v>0</v>
      </c>
      <c r="F31" s="221">
        <f t="shared" si="0"/>
        <v>0</v>
      </c>
    </row>
    <row r="32" spans="1:6" s="199" customFormat="1" ht="18.95" customHeight="1" x14ac:dyDescent="0.2">
      <c r="A32" s="217" t="s">
        <v>299</v>
      </c>
      <c r="B32" s="218" t="s">
        <v>300</v>
      </c>
      <c r="C32" s="200" t="s">
        <v>124</v>
      </c>
      <c r="D32" s="200">
        <v>150</v>
      </c>
      <c r="E32" s="220">
        <v>0</v>
      </c>
      <c r="F32" s="221">
        <f t="shared" si="0"/>
        <v>0</v>
      </c>
    </row>
    <row r="33" spans="1:6" s="199" customFormat="1" ht="18.95" customHeight="1" x14ac:dyDescent="0.2">
      <c r="A33" s="217" t="s">
        <v>301</v>
      </c>
      <c r="B33" s="218" t="s">
        <v>302</v>
      </c>
      <c r="C33" s="200" t="s">
        <v>156</v>
      </c>
      <c r="D33" s="200">
        <v>0.2</v>
      </c>
      <c r="E33" s="220">
        <v>0</v>
      </c>
      <c r="F33" s="221">
        <f t="shared" si="0"/>
        <v>0</v>
      </c>
    </row>
    <row r="34" spans="1:6" s="199" customFormat="1" ht="18.95" customHeight="1" x14ac:dyDescent="0.2">
      <c r="A34" s="217" t="s">
        <v>303</v>
      </c>
      <c r="B34" s="218" t="s">
        <v>304</v>
      </c>
      <c r="C34" s="200" t="s">
        <v>156</v>
      </c>
      <c r="D34" s="200">
        <v>0.2</v>
      </c>
      <c r="E34" s="220">
        <v>0</v>
      </c>
      <c r="F34" s="221">
        <f t="shared" si="0"/>
        <v>0</v>
      </c>
    </row>
    <row r="35" spans="1:6" customFormat="1" ht="33" customHeight="1" x14ac:dyDescent="0.2">
      <c r="A35" s="217" t="s">
        <v>305</v>
      </c>
      <c r="B35" s="222" t="s">
        <v>306</v>
      </c>
      <c r="C35" s="15" t="s">
        <v>282</v>
      </c>
      <c r="D35" s="15">
        <v>10</v>
      </c>
      <c r="E35" s="220">
        <v>0</v>
      </c>
      <c r="F35" s="221">
        <f t="shared" si="0"/>
        <v>0</v>
      </c>
    </row>
    <row r="36" spans="1:6" s="199" customFormat="1" ht="18.95" customHeight="1" x14ac:dyDescent="0.2">
      <c r="A36" s="217" t="s">
        <v>307</v>
      </c>
      <c r="B36" s="218" t="s">
        <v>308</v>
      </c>
      <c r="C36" s="15" t="s">
        <v>282</v>
      </c>
      <c r="D36" s="200">
        <v>10</v>
      </c>
      <c r="E36" s="220">
        <v>0</v>
      </c>
      <c r="F36" s="221">
        <f t="shared" si="0"/>
        <v>0</v>
      </c>
    </row>
    <row r="37" spans="1:6" s="199" customFormat="1" ht="18.95" customHeight="1" x14ac:dyDescent="0.2">
      <c r="A37" s="217" t="s">
        <v>309</v>
      </c>
      <c r="B37" s="218" t="s">
        <v>310</v>
      </c>
      <c r="C37" s="15" t="s">
        <v>124</v>
      </c>
      <c r="D37" s="200">
        <v>105</v>
      </c>
      <c r="E37" s="220">
        <v>0</v>
      </c>
      <c r="F37" s="221">
        <f t="shared" si="0"/>
        <v>0</v>
      </c>
    </row>
    <row r="38" spans="1:6" s="199" customFormat="1" ht="18.95" customHeight="1" x14ac:dyDescent="0.2">
      <c r="A38" s="217" t="s">
        <v>311</v>
      </c>
      <c r="B38" s="218" t="s">
        <v>312</v>
      </c>
      <c r="C38" s="15" t="s">
        <v>124</v>
      </c>
      <c r="D38" s="200">
        <v>105</v>
      </c>
      <c r="E38" s="220">
        <v>0</v>
      </c>
      <c r="F38" s="221">
        <f>D38*E38</f>
        <v>0</v>
      </c>
    </row>
    <row r="39" spans="1:6" customFormat="1" ht="33" customHeight="1" x14ac:dyDescent="0.2">
      <c r="A39" s="217" t="s">
        <v>313</v>
      </c>
      <c r="B39" s="222" t="s">
        <v>314</v>
      </c>
      <c r="C39" s="15" t="s">
        <v>282</v>
      </c>
      <c r="D39" s="15">
        <v>60</v>
      </c>
      <c r="E39" s="220">
        <v>0</v>
      </c>
      <c r="F39" s="221">
        <f t="shared" si="0"/>
        <v>0</v>
      </c>
    </row>
    <row r="40" spans="1:6" s="199" customFormat="1" ht="18.95" customHeight="1" x14ac:dyDescent="0.2">
      <c r="A40" s="217" t="s">
        <v>315</v>
      </c>
      <c r="B40" s="218" t="s">
        <v>316</v>
      </c>
      <c r="C40" s="200" t="s">
        <v>282</v>
      </c>
      <c r="D40" s="200">
        <v>60</v>
      </c>
      <c r="E40" s="220">
        <v>0</v>
      </c>
      <c r="F40" s="221">
        <f t="shared" si="0"/>
        <v>0</v>
      </c>
    </row>
    <row r="41" spans="1:6" s="199" customFormat="1" ht="18.95" customHeight="1" x14ac:dyDescent="0.2">
      <c r="A41" s="15">
        <v>9</v>
      </c>
      <c r="B41" s="222" t="s">
        <v>317</v>
      </c>
      <c r="C41" s="200" t="s">
        <v>282</v>
      </c>
      <c r="D41" s="200">
        <v>5</v>
      </c>
      <c r="E41" s="220">
        <v>0</v>
      </c>
      <c r="F41" s="221">
        <f t="shared" si="0"/>
        <v>0</v>
      </c>
    </row>
    <row r="42" spans="1:6" s="199" customFormat="1" ht="18.95" customHeight="1" x14ac:dyDescent="0.2">
      <c r="A42" s="15">
        <v>10</v>
      </c>
      <c r="B42" s="222" t="s">
        <v>318</v>
      </c>
      <c r="C42" s="15" t="s">
        <v>156</v>
      </c>
      <c r="D42" s="200">
        <v>16</v>
      </c>
      <c r="E42" s="220">
        <v>0</v>
      </c>
      <c r="F42" s="221">
        <f t="shared" si="0"/>
        <v>0</v>
      </c>
    </row>
    <row r="43" spans="1:6" customFormat="1" ht="18.95" customHeight="1" x14ac:dyDescent="0.2">
      <c r="A43" s="15">
        <v>11</v>
      </c>
      <c r="B43" s="222" t="s">
        <v>319</v>
      </c>
      <c r="C43" s="15" t="s">
        <v>282</v>
      </c>
      <c r="D43" s="15">
        <v>20</v>
      </c>
      <c r="E43" s="220">
        <v>0</v>
      </c>
      <c r="F43" s="221">
        <f t="shared" si="0"/>
        <v>0</v>
      </c>
    </row>
    <row r="44" spans="1:6" customFormat="1" ht="18.95" customHeight="1" x14ac:dyDescent="0.2">
      <c r="A44" s="15">
        <v>12</v>
      </c>
      <c r="B44" s="218" t="s">
        <v>320</v>
      </c>
      <c r="C44" s="200" t="s">
        <v>321</v>
      </c>
      <c r="D44" s="200">
        <v>1</v>
      </c>
      <c r="E44" s="220">
        <v>0</v>
      </c>
      <c r="F44" s="221">
        <f t="shared" si="0"/>
        <v>0</v>
      </c>
    </row>
    <row r="45" spans="1:6" customFormat="1" ht="18.95" customHeight="1" x14ac:dyDescent="0.2">
      <c r="A45" s="15">
        <v>13</v>
      </c>
      <c r="B45" s="218" t="s">
        <v>322</v>
      </c>
      <c r="C45" s="200" t="s">
        <v>321</v>
      </c>
      <c r="D45" s="200">
        <v>1</v>
      </c>
      <c r="E45" s="220">
        <v>0</v>
      </c>
      <c r="F45" s="221">
        <f t="shared" si="0"/>
        <v>0</v>
      </c>
    </row>
    <row r="46" spans="1:6" customFormat="1" ht="18.95" customHeight="1" x14ac:dyDescent="0.2">
      <c r="A46" s="15">
        <v>14</v>
      </c>
      <c r="B46" s="218" t="s">
        <v>323</v>
      </c>
      <c r="C46" s="200" t="s">
        <v>321</v>
      </c>
      <c r="D46" s="200">
        <v>1</v>
      </c>
      <c r="E46" s="220">
        <v>0</v>
      </c>
      <c r="F46" s="221">
        <f t="shared" si="0"/>
        <v>0</v>
      </c>
    </row>
    <row r="47" spans="1:6" s="199" customFormat="1" ht="18.95" customHeight="1" x14ac:dyDescent="0.2">
      <c r="A47" s="15">
        <v>15</v>
      </c>
      <c r="B47" s="218" t="s">
        <v>324</v>
      </c>
      <c r="C47" s="200" t="s">
        <v>282</v>
      </c>
      <c r="D47" s="200">
        <v>1</v>
      </c>
      <c r="E47" s="220">
        <v>0</v>
      </c>
      <c r="F47" s="221">
        <f t="shared" si="0"/>
        <v>0</v>
      </c>
    </row>
    <row r="48" spans="1:6" s="199" customFormat="1" ht="18.95" customHeight="1" x14ac:dyDescent="0.2">
      <c r="A48" s="15">
        <v>16</v>
      </c>
      <c r="B48" s="218" t="s">
        <v>325</v>
      </c>
      <c r="C48" s="200" t="s">
        <v>282</v>
      </c>
      <c r="D48" s="200">
        <v>1</v>
      </c>
      <c r="E48" s="220">
        <v>0</v>
      </c>
      <c r="F48" s="221">
        <f t="shared" si="0"/>
        <v>0</v>
      </c>
    </row>
    <row r="49" spans="1:8" s="199" customFormat="1" ht="18.95" customHeight="1" x14ac:dyDescent="0.2">
      <c r="A49" s="15">
        <v>17</v>
      </c>
      <c r="B49" s="218" t="s">
        <v>326</v>
      </c>
      <c r="C49" s="200" t="s">
        <v>282</v>
      </c>
      <c r="D49" s="200">
        <v>1</v>
      </c>
      <c r="E49" s="220">
        <v>0</v>
      </c>
      <c r="F49" s="221">
        <f t="shared" si="0"/>
        <v>0</v>
      </c>
    </row>
    <row r="50" spans="1:8" s="199" customFormat="1" ht="18.95" customHeight="1" x14ac:dyDescent="0.2">
      <c r="A50" s="15">
        <v>18</v>
      </c>
      <c r="B50" s="218" t="s">
        <v>327</v>
      </c>
      <c r="C50" s="200" t="s">
        <v>282</v>
      </c>
      <c r="D50" s="200">
        <v>1</v>
      </c>
      <c r="E50" s="220">
        <v>0</v>
      </c>
      <c r="F50" s="221">
        <f t="shared" si="0"/>
        <v>0</v>
      </c>
    </row>
    <row r="51" spans="1:8" s="199" customFormat="1" ht="21" customHeight="1" x14ac:dyDescent="0.2">
      <c r="A51" s="15">
        <v>19</v>
      </c>
      <c r="B51" s="223" t="s">
        <v>328</v>
      </c>
      <c r="C51" s="224"/>
      <c r="D51" s="224"/>
      <c r="E51" s="225"/>
      <c r="F51" s="226">
        <f>SUM(F23:F50)</f>
        <v>0</v>
      </c>
    </row>
    <row r="52" spans="1:8" customFormat="1" ht="35.1" customHeight="1" x14ac:dyDescent="0.2">
      <c r="A52" s="15"/>
      <c r="B52" s="222"/>
      <c r="C52" s="15"/>
      <c r="D52" s="15"/>
      <c r="E52" s="221"/>
      <c r="F52" s="221"/>
    </row>
    <row r="53" spans="1:8" ht="24" customHeight="1" x14ac:dyDescent="0.2">
      <c r="A53" s="227" t="s">
        <v>329</v>
      </c>
      <c r="C53" s="219"/>
      <c r="D53" s="219"/>
      <c r="E53" s="219"/>
      <c r="F53" s="219"/>
    </row>
    <row r="54" spans="1:8" s="199" customFormat="1" ht="27" customHeight="1" x14ac:dyDescent="0.2">
      <c r="A54" s="214" t="s">
        <v>274</v>
      </c>
      <c r="B54" s="214" t="s">
        <v>275</v>
      </c>
      <c r="C54" s="215" t="s">
        <v>276</v>
      </c>
      <c r="D54" s="214" t="s">
        <v>277</v>
      </c>
      <c r="E54" s="216" t="s">
        <v>278</v>
      </c>
      <c r="F54" s="214" t="s">
        <v>279</v>
      </c>
    </row>
    <row r="55" spans="1:8" ht="19.350000000000001" customHeight="1" x14ac:dyDescent="0.2">
      <c r="A55" s="219">
        <v>1</v>
      </c>
      <c r="B55" s="229" t="s">
        <v>330</v>
      </c>
      <c r="C55" s="219" t="s">
        <v>282</v>
      </c>
      <c r="D55" s="219">
        <v>2</v>
      </c>
      <c r="E55" s="220">
        <v>0</v>
      </c>
      <c r="F55" s="221">
        <f>D55*E55</f>
        <v>0</v>
      </c>
      <c r="G55" s="221"/>
      <c r="H55" s="221"/>
    </row>
    <row r="56" spans="1:8" ht="18.95" customHeight="1" x14ac:dyDescent="0.2">
      <c r="A56" s="219">
        <v>2</v>
      </c>
      <c r="B56" s="218" t="s">
        <v>331</v>
      </c>
      <c r="C56" s="219" t="s">
        <v>282</v>
      </c>
      <c r="D56" s="219">
        <v>1</v>
      </c>
      <c r="E56" s="220">
        <v>0</v>
      </c>
      <c r="F56" s="221">
        <f>D56*E56</f>
        <v>0</v>
      </c>
    </row>
    <row r="57" spans="1:8" ht="18.95" customHeight="1" x14ac:dyDescent="0.2">
      <c r="A57" s="219">
        <v>3</v>
      </c>
      <c r="B57" s="218" t="s">
        <v>332</v>
      </c>
      <c r="C57" s="219" t="s">
        <v>282</v>
      </c>
      <c r="D57" s="219">
        <v>6</v>
      </c>
      <c r="E57" s="220">
        <v>0</v>
      </c>
      <c r="F57" s="221">
        <f>D57*E57</f>
        <v>0</v>
      </c>
    </row>
    <row r="58" spans="1:8" ht="18.95" customHeight="1" x14ac:dyDescent="0.2">
      <c r="A58" s="219">
        <v>4</v>
      </c>
      <c r="B58" s="218" t="s">
        <v>333</v>
      </c>
      <c r="C58" s="219" t="s">
        <v>282</v>
      </c>
      <c r="D58" s="219">
        <v>12</v>
      </c>
      <c r="E58" s="220">
        <v>0</v>
      </c>
      <c r="F58" s="221">
        <f>D58*E58</f>
        <v>0</v>
      </c>
    </row>
    <row r="59" spans="1:8" ht="18.95" customHeight="1" x14ac:dyDescent="0.2">
      <c r="A59" s="219">
        <v>5</v>
      </c>
      <c r="B59" s="229" t="s">
        <v>334</v>
      </c>
      <c r="C59" s="219"/>
      <c r="D59" s="219"/>
      <c r="E59" s="221"/>
      <c r="F59" s="221">
        <f>SUM(F55:F58)</f>
        <v>0</v>
      </c>
    </row>
    <row r="60" spans="1:8" ht="18.95" customHeight="1" x14ac:dyDescent="0.2">
      <c r="A60" s="219">
        <v>6</v>
      </c>
      <c r="B60" s="229" t="s">
        <v>320</v>
      </c>
      <c r="C60" s="219" t="s">
        <v>0</v>
      </c>
      <c r="D60" s="220">
        <v>0</v>
      </c>
      <c r="E60" s="221">
        <f>F59*0.01</f>
        <v>0</v>
      </c>
      <c r="F60" s="221">
        <f>D60*E60</f>
        <v>0</v>
      </c>
    </row>
    <row r="61" spans="1:8" ht="18.95" customHeight="1" x14ac:dyDescent="0.2">
      <c r="A61" s="219">
        <v>7</v>
      </c>
      <c r="B61" s="229" t="s">
        <v>335</v>
      </c>
      <c r="C61" s="219" t="s">
        <v>0</v>
      </c>
      <c r="D61" s="220">
        <v>0</v>
      </c>
      <c r="E61" s="221">
        <f>F59*0.01</f>
        <v>0</v>
      </c>
      <c r="F61" s="221">
        <f>D61*E61</f>
        <v>0</v>
      </c>
    </row>
    <row r="62" spans="1:8" ht="18.95" customHeight="1" x14ac:dyDescent="0.2">
      <c r="A62" s="219">
        <v>8</v>
      </c>
      <c r="B62" s="218" t="s">
        <v>336</v>
      </c>
      <c r="C62" s="15" t="s">
        <v>337</v>
      </c>
      <c r="D62" s="200">
        <v>5</v>
      </c>
      <c r="E62" s="220">
        <v>0</v>
      </c>
      <c r="F62" s="221">
        <f>D62*E62</f>
        <v>0</v>
      </c>
    </row>
    <row r="63" spans="1:8" ht="18.95" customHeight="1" x14ac:dyDescent="0.2">
      <c r="A63" s="219">
        <v>9</v>
      </c>
      <c r="B63" s="229" t="s">
        <v>338</v>
      </c>
      <c r="C63" s="219" t="s">
        <v>282</v>
      </c>
      <c r="D63" s="219">
        <v>1</v>
      </c>
      <c r="E63" s="220">
        <v>0</v>
      </c>
      <c r="F63" s="221">
        <f>D63*E63</f>
        <v>0</v>
      </c>
    </row>
    <row r="64" spans="1:8" ht="23.25" customHeight="1" x14ac:dyDescent="0.2">
      <c r="A64" s="219">
        <v>10</v>
      </c>
      <c r="B64" s="223" t="s">
        <v>339</v>
      </c>
      <c r="C64" s="224"/>
      <c r="D64" s="224"/>
      <c r="E64" s="230"/>
      <c r="F64" s="226">
        <f>F55+F56+F57+F58+F60+F61+F62+F63</f>
        <v>0</v>
      </c>
    </row>
  </sheetData>
  <sheetProtection algorithmName="SHA-512" hashValue="uotCTIpnGxTLo4oMuH0u79rLma0omD/Yi4VrKH58l87OKbGUJgx6MZ6G4PvVsWMg1+98a9U05SM5YmjENUVkZw==" saltValue="JPMFN1SBXm5k5fZ20AuRbw==" spinCount="100000" sheet="1" objects="1" scenarios="1"/>
  <protectedRanges>
    <protectedRange sqref="D60:D61 E23:E64" name="Oblast1"/>
  </protectedRanges>
  <mergeCells count="3">
    <mergeCell ref="C15:D15"/>
    <mergeCell ref="C17:D17"/>
    <mergeCell ref="C19:D19"/>
  </mergeCells>
  <pageMargins left="0.59055118110236227" right="0.39370078740157483" top="0.59055118110236227" bottom="0.39370078740157483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22530-0A0A-4368-B724-5C5FDC2B00AD}">
  <dimension ref="A1:H33"/>
  <sheetViews>
    <sheetView topLeftCell="A4" workbookViewId="0">
      <selection activeCell="E17" sqref="E17"/>
    </sheetView>
  </sheetViews>
  <sheetFormatPr defaultRowHeight="12.75" x14ac:dyDescent="0.2"/>
  <cols>
    <col min="1" max="1" width="9.140625" style="228" customWidth="1"/>
    <col min="2" max="2" width="73.5703125" style="228" customWidth="1"/>
    <col min="3" max="3" width="5.5703125" style="228" customWidth="1"/>
    <col min="4" max="4" width="7.7109375" style="228" customWidth="1"/>
    <col min="5" max="5" width="9.5703125" style="228" customWidth="1"/>
    <col min="6" max="6" width="11.5703125" style="228" customWidth="1"/>
    <col min="7" max="257" width="9.140625" style="228"/>
    <col min="258" max="258" width="73.5703125" style="228" customWidth="1"/>
    <col min="259" max="259" width="5.5703125" style="228" customWidth="1"/>
    <col min="260" max="260" width="7.7109375" style="228" customWidth="1"/>
    <col min="261" max="261" width="9.5703125" style="228" customWidth="1"/>
    <col min="262" max="262" width="11.5703125" style="228" customWidth="1"/>
    <col min="263" max="513" width="9.140625" style="228"/>
    <col min="514" max="514" width="73.5703125" style="228" customWidth="1"/>
    <col min="515" max="515" width="5.5703125" style="228" customWidth="1"/>
    <col min="516" max="516" width="7.7109375" style="228" customWidth="1"/>
    <col min="517" max="517" width="9.5703125" style="228" customWidth="1"/>
    <col min="518" max="518" width="11.5703125" style="228" customWidth="1"/>
    <col min="519" max="769" width="9.140625" style="228"/>
    <col min="770" max="770" width="73.5703125" style="228" customWidth="1"/>
    <col min="771" max="771" width="5.5703125" style="228" customWidth="1"/>
    <col min="772" max="772" width="7.7109375" style="228" customWidth="1"/>
    <col min="773" max="773" width="9.5703125" style="228" customWidth="1"/>
    <col min="774" max="774" width="11.5703125" style="228" customWidth="1"/>
    <col min="775" max="1025" width="9.140625" style="228"/>
    <col min="1026" max="1026" width="73.5703125" style="228" customWidth="1"/>
    <col min="1027" max="1027" width="5.5703125" style="228" customWidth="1"/>
    <col min="1028" max="1028" width="7.7109375" style="228" customWidth="1"/>
    <col min="1029" max="1029" width="9.5703125" style="228" customWidth="1"/>
    <col min="1030" max="1030" width="11.5703125" style="228" customWidth="1"/>
    <col min="1031" max="1281" width="9.140625" style="228"/>
    <col min="1282" max="1282" width="73.5703125" style="228" customWidth="1"/>
    <col min="1283" max="1283" width="5.5703125" style="228" customWidth="1"/>
    <col min="1284" max="1284" width="7.7109375" style="228" customWidth="1"/>
    <col min="1285" max="1285" width="9.5703125" style="228" customWidth="1"/>
    <col min="1286" max="1286" width="11.5703125" style="228" customWidth="1"/>
    <col min="1287" max="1537" width="9.140625" style="228"/>
    <col min="1538" max="1538" width="73.5703125" style="228" customWidth="1"/>
    <col min="1539" max="1539" width="5.5703125" style="228" customWidth="1"/>
    <col min="1540" max="1540" width="7.7109375" style="228" customWidth="1"/>
    <col min="1541" max="1541" width="9.5703125" style="228" customWidth="1"/>
    <col min="1542" max="1542" width="11.5703125" style="228" customWidth="1"/>
    <col min="1543" max="1793" width="9.140625" style="228"/>
    <col min="1794" max="1794" width="73.5703125" style="228" customWidth="1"/>
    <col min="1795" max="1795" width="5.5703125" style="228" customWidth="1"/>
    <col min="1796" max="1796" width="7.7109375" style="228" customWidth="1"/>
    <col min="1797" max="1797" width="9.5703125" style="228" customWidth="1"/>
    <col min="1798" max="1798" width="11.5703125" style="228" customWidth="1"/>
    <col min="1799" max="2049" width="9.140625" style="228"/>
    <col min="2050" max="2050" width="73.5703125" style="228" customWidth="1"/>
    <col min="2051" max="2051" width="5.5703125" style="228" customWidth="1"/>
    <col min="2052" max="2052" width="7.7109375" style="228" customWidth="1"/>
    <col min="2053" max="2053" width="9.5703125" style="228" customWidth="1"/>
    <col min="2054" max="2054" width="11.5703125" style="228" customWidth="1"/>
    <col min="2055" max="2305" width="9.140625" style="228"/>
    <col min="2306" max="2306" width="73.5703125" style="228" customWidth="1"/>
    <col min="2307" max="2307" width="5.5703125" style="228" customWidth="1"/>
    <col min="2308" max="2308" width="7.7109375" style="228" customWidth="1"/>
    <col min="2309" max="2309" width="9.5703125" style="228" customWidth="1"/>
    <col min="2310" max="2310" width="11.5703125" style="228" customWidth="1"/>
    <col min="2311" max="2561" width="9.140625" style="228"/>
    <col min="2562" max="2562" width="73.5703125" style="228" customWidth="1"/>
    <col min="2563" max="2563" width="5.5703125" style="228" customWidth="1"/>
    <col min="2564" max="2564" width="7.7109375" style="228" customWidth="1"/>
    <col min="2565" max="2565" width="9.5703125" style="228" customWidth="1"/>
    <col min="2566" max="2566" width="11.5703125" style="228" customWidth="1"/>
    <col min="2567" max="2817" width="9.140625" style="228"/>
    <col min="2818" max="2818" width="73.5703125" style="228" customWidth="1"/>
    <col min="2819" max="2819" width="5.5703125" style="228" customWidth="1"/>
    <col min="2820" max="2820" width="7.7109375" style="228" customWidth="1"/>
    <col min="2821" max="2821" width="9.5703125" style="228" customWidth="1"/>
    <col min="2822" max="2822" width="11.5703125" style="228" customWidth="1"/>
    <col min="2823" max="3073" width="9.140625" style="228"/>
    <col min="3074" max="3074" width="73.5703125" style="228" customWidth="1"/>
    <col min="3075" max="3075" width="5.5703125" style="228" customWidth="1"/>
    <col min="3076" max="3076" width="7.7109375" style="228" customWidth="1"/>
    <col min="3077" max="3077" width="9.5703125" style="228" customWidth="1"/>
    <col min="3078" max="3078" width="11.5703125" style="228" customWidth="1"/>
    <col min="3079" max="3329" width="9.140625" style="228"/>
    <col min="3330" max="3330" width="73.5703125" style="228" customWidth="1"/>
    <col min="3331" max="3331" width="5.5703125" style="228" customWidth="1"/>
    <col min="3332" max="3332" width="7.7109375" style="228" customWidth="1"/>
    <col min="3333" max="3333" width="9.5703125" style="228" customWidth="1"/>
    <col min="3334" max="3334" width="11.5703125" style="228" customWidth="1"/>
    <col min="3335" max="3585" width="9.140625" style="228"/>
    <col min="3586" max="3586" width="73.5703125" style="228" customWidth="1"/>
    <col min="3587" max="3587" width="5.5703125" style="228" customWidth="1"/>
    <col min="3588" max="3588" width="7.7109375" style="228" customWidth="1"/>
    <col min="3589" max="3589" width="9.5703125" style="228" customWidth="1"/>
    <col min="3590" max="3590" width="11.5703125" style="228" customWidth="1"/>
    <col min="3591" max="3841" width="9.140625" style="228"/>
    <col min="3842" max="3842" width="73.5703125" style="228" customWidth="1"/>
    <col min="3843" max="3843" width="5.5703125" style="228" customWidth="1"/>
    <col min="3844" max="3844" width="7.7109375" style="228" customWidth="1"/>
    <col min="3845" max="3845" width="9.5703125" style="228" customWidth="1"/>
    <col min="3846" max="3846" width="11.5703125" style="228" customWidth="1"/>
    <col min="3847" max="4097" width="9.140625" style="228"/>
    <col min="4098" max="4098" width="73.5703125" style="228" customWidth="1"/>
    <col min="4099" max="4099" width="5.5703125" style="228" customWidth="1"/>
    <col min="4100" max="4100" width="7.7109375" style="228" customWidth="1"/>
    <col min="4101" max="4101" width="9.5703125" style="228" customWidth="1"/>
    <col min="4102" max="4102" width="11.5703125" style="228" customWidth="1"/>
    <col min="4103" max="4353" width="9.140625" style="228"/>
    <col min="4354" max="4354" width="73.5703125" style="228" customWidth="1"/>
    <col min="4355" max="4355" width="5.5703125" style="228" customWidth="1"/>
    <col min="4356" max="4356" width="7.7109375" style="228" customWidth="1"/>
    <col min="4357" max="4357" width="9.5703125" style="228" customWidth="1"/>
    <col min="4358" max="4358" width="11.5703125" style="228" customWidth="1"/>
    <col min="4359" max="4609" width="9.140625" style="228"/>
    <col min="4610" max="4610" width="73.5703125" style="228" customWidth="1"/>
    <col min="4611" max="4611" width="5.5703125" style="228" customWidth="1"/>
    <col min="4612" max="4612" width="7.7109375" style="228" customWidth="1"/>
    <col min="4613" max="4613" width="9.5703125" style="228" customWidth="1"/>
    <col min="4614" max="4614" width="11.5703125" style="228" customWidth="1"/>
    <col min="4615" max="4865" width="9.140625" style="228"/>
    <col min="4866" max="4866" width="73.5703125" style="228" customWidth="1"/>
    <col min="4867" max="4867" width="5.5703125" style="228" customWidth="1"/>
    <col min="4868" max="4868" width="7.7109375" style="228" customWidth="1"/>
    <col min="4869" max="4869" width="9.5703125" style="228" customWidth="1"/>
    <col min="4870" max="4870" width="11.5703125" style="228" customWidth="1"/>
    <col min="4871" max="5121" width="9.140625" style="228"/>
    <col min="5122" max="5122" width="73.5703125" style="228" customWidth="1"/>
    <col min="5123" max="5123" width="5.5703125" style="228" customWidth="1"/>
    <col min="5124" max="5124" width="7.7109375" style="228" customWidth="1"/>
    <col min="5125" max="5125" width="9.5703125" style="228" customWidth="1"/>
    <col min="5126" max="5126" width="11.5703125" style="228" customWidth="1"/>
    <col min="5127" max="5377" width="9.140625" style="228"/>
    <col min="5378" max="5378" width="73.5703125" style="228" customWidth="1"/>
    <col min="5379" max="5379" width="5.5703125" style="228" customWidth="1"/>
    <col min="5380" max="5380" width="7.7109375" style="228" customWidth="1"/>
    <col min="5381" max="5381" width="9.5703125" style="228" customWidth="1"/>
    <col min="5382" max="5382" width="11.5703125" style="228" customWidth="1"/>
    <col min="5383" max="5633" width="9.140625" style="228"/>
    <col min="5634" max="5634" width="73.5703125" style="228" customWidth="1"/>
    <col min="5635" max="5635" width="5.5703125" style="228" customWidth="1"/>
    <col min="5636" max="5636" width="7.7109375" style="228" customWidth="1"/>
    <col min="5637" max="5637" width="9.5703125" style="228" customWidth="1"/>
    <col min="5638" max="5638" width="11.5703125" style="228" customWidth="1"/>
    <col min="5639" max="5889" width="9.140625" style="228"/>
    <col min="5890" max="5890" width="73.5703125" style="228" customWidth="1"/>
    <col min="5891" max="5891" width="5.5703125" style="228" customWidth="1"/>
    <col min="5892" max="5892" width="7.7109375" style="228" customWidth="1"/>
    <col min="5893" max="5893" width="9.5703125" style="228" customWidth="1"/>
    <col min="5894" max="5894" width="11.5703125" style="228" customWidth="1"/>
    <col min="5895" max="6145" width="9.140625" style="228"/>
    <col min="6146" max="6146" width="73.5703125" style="228" customWidth="1"/>
    <col min="6147" max="6147" width="5.5703125" style="228" customWidth="1"/>
    <col min="6148" max="6148" width="7.7109375" style="228" customWidth="1"/>
    <col min="6149" max="6149" width="9.5703125" style="228" customWidth="1"/>
    <col min="6150" max="6150" width="11.5703125" style="228" customWidth="1"/>
    <col min="6151" max="6401" width="9.140625" style="228"/>
    <col min="6402" max="6402" width="73.5703125" style="228" customWidth="1"/>
    <col min="6403" max="6403" width="5.5703125" style="228" customWidth="1"/>
    <col min="6404" max="6404" width="7.7109375" style="228" customWidth="1"/>
    <col min="6405" max="6405" width="9.5703125" style="228" customWidth="1"/>
    <col min="6406" max="6406" width="11.5703125" style="228" customWidth="1"/>
    <col min="6407" max="6657" width="9.140625" style="228"/>
    <col min="6658" max="6658" width="73.5703125" style="228" customWidth="1"/>
    <col min="6659" max="6659" width="5.5703125" style="228" customWidth="1"/>
    <col min="6660" max="6660" width="7.7109375" style="228" customWidth="1"/>
    <col min="6661" max="6661" width="9.5703125" style="228" customWidth="1"/>
    <col min="6662" max="6662" width="11.5703125" style="228" customWidth="1"/>
    <col min="6663" max="6913" width="9.140625" style="228"/>
    <col min="6914" max="6914" width="73.5703125" style="228" customWidth="1"/>
    <col min="6915" max="6915" width="5.5703125" style="228" customWidth="1"/>
    <col min="6916" max="6916" width="7.7109375" style="228" customWidth="1"/>
    <col min="6917" max="6917" width="9.5703125" style="228" customWidth="1"/>
    <col min="6918" max="6918" width="11.5703125" style="228" customWidth="1"/>
    <col min="6919" max="7169" width="9.140625" style="228"/>
    <col min="7170" max="7170" width="73.5703125" style="228" customWidth="1"/>
    <col min="7171" max="7171" width="5.5703125" style="228" customWidth="1"/>
    <col min="7172" max="7172" width="7.7109375" style="228" customWidth="1"/>
    <col min="7173" max="7173" width="9.5703125" style="228" customWidth="1"/>
    <col min="7174" max="7174" width="11.5703125" style="228" customWidth="1"/>
    <col min="7175" max="7425" width="9.140625" style="228"/>
    <col min="7426" max="7426" width="73.5703125" style="228" customWidth="1"/>
    <col min="7427" max="7427" width="5.5703125" style="228" customWidth="1"/>
    <col min="7428" max="7428" width="7.7109375" style="228" customWidth="1"/>
    <col min="7429" max="7429" width="9.5703125" style="228" customWidth="1"/>
    <col min="7430" max="7430" width="11.5703125" style="228" customWidth="1"/>
    <col min="7431" max="7681" width="9.140625" style="228"/>
    <col min="7682" max="7682" width="73.5703125" style="228" customWidth="1"/>
    <col min="7683" max="7683" width="5.5703125" style="228" customWidth="1"/>
    <col min="7684" max="7684" width="7.7109375" style="228" customWidth="1"/>
    <col min="7685" max="7685" width="9.5703125" style="228" customWidth="1"/>
    <col min="7686" max="7686" width="11.5703125" style="228" customWidth="1"/>
    <col min="7687" max="7937" width="9.140625" style="228"/>
    <col min="7938" max="7938" width="73.5703125" style="228" customWidth="1"/>
    <col min="7939" max="7939" width="5.5703125" style="228" customWidth="1"/>
    <col min="7940" max="7940" width="7.7109375" style="228" customWidth="1"/>
    <col min="7941" max="7941" width="9.5703125" style="228" customWidth="1"/>
    <col min="7942" max="7942" width="11.5703125" style="228" customWidth="1"/>
    <col min="7943" max="8193" width="9.140625" style="228"/>
    <col min="8194" max="8194" width="73.5703125" style="228" customWidth="1"/>
    <col min="8195" max="8195" width="5.5703125" style="228" customWidth="1"/>
    <col min="8196" max="8196" width="7.7109375" style="228" customWidth="1"/>
    <col min="8197" max="8197" width="9.5703125" style="228" customWidth="1"/>
    <col min="8198" max="8198" width="11.5703125" style="228" customWidth="1"/>
    <col min="8199" max="8449" width="9.140625" style="228"/>
    <col min="8450" max="8450" width="73.5703125" style="228" customWidth="1"/>
    <col min="8451" max="8451" width="5.5703125" style="228" customWidth="1"/>
    <col min="8452" max="8452" width="7.7109375" style="228" customWidth="1"/>
    <col min="8453" max="8453" width="9.5703125" style="228" customWidth="1"/>
    <col min="8454" max="8454" width="11.5703125" style="228" customWidth="1"/>
    <col min="8455" max="8705" width="9.140625" style="228"/>
    <col min="8706" max="8706" width="73.5703125" style="228" customWidth="1"/>
    <col min="8707" max="8707" width="5.5703125" style="228" customWidth="1"/>
    <col min="8708" max="8708" width="7.7109375" style="228" customWidth="1"/>
    <col min="8709" max="8709" width="9.5703125" style="228" customWidth="1"/>
    <col min="8710" max="8710" width="11.5703125" style="228" customWidth="1"/>
    <col min="8711" max="8961" width="9.140625" style="228"/>
    <col min="8962" max="8962" width="73.5703125" style="228" customWidth="1"/>
    <col min="8963" max="8963" width="5.5703125" style="228" customWidth="1"/>
    <col min="8964" max="8964" width="7.7109375" style="228" customWidth="1"/>
    <col min="8965" max="8965" width="9.5703125" style="228" customWidth="1"/>
    <col min="8966" max="8966" width="11.5703125" style="228" customWidth="1"/>
    <col min="8967" max="9217" width="9.140625" style="228"/>
    <col min="9218" max="9218" width="73.5703125" style="228" customWidth="1"/>
    <col min="9219" max="9219" width="5.5703125" style="228" customWidth="1"/>
    <col min="9220" max="9220" width="7.7109375" style="228" customWidth="1"/>
    <col min="9221" max="9221" width="9.5703125" style="228" customWidth="1"/>
    <col min="9222" max="9222" width="11.5703125" style="228" customWidth="1"/>
    <col min="9223" max="9473" width="9.140625" style="228"/>
    <col min="9474" max="9474" width="73.5703125" style="228" customWidth="1"/>
    <col min="9475" max="9475" width="5.5703125" style="228" customWidth="1"/>
    <col min="9476" max="9476" width="7.7109375" style="228" customWidth="1"/>
    <col min="9477" max="9477" width="9.5703125" style="228" customWidth="1"/>
    <col min="9478" max="9478" width="11.5703125" style="228" customWidth="1"/>
    <col min="9479" max="9729" width="9.140625" style="228"/>
    <col min="9730" max="9730" width="73.5703125" style="228" customWidth="1"/>
    <col min="9731" max="9731" width="5.5703125" style="228" customWidth="1"/>
    <col min="9732" max="9732" width="7.7109375" style="228" customWidth="1"/>
    <col min="9733" max="9733" width="9.5703125" style="228" customWidth="1"/>
    <col min="9734" max="9734" width="11.5703125" style="228" customWidth="1"/>
    <col min="9735" max="9985" width="9.140625" style="228"/>
    <col min="9986" max="9986" width="73.5703125" style="228" customWidth="1"/>
    <col min="9987" max="9987" width="5.5703125" style="228" customWidth="1"/>
    <col min="9988" max="9988" width="7.7109375" style="228" customWidth="1"/>
    <col min="9989" max="9989" width="9.5703125" style="228" customWidth="1"/>
    <col min="9990" max="9990" width="11.5703125" style="228" customWidth="1"/>
    <col min="9991" max="10241" width="9.140625" style="228"/>
    <col min="10242" max="10242" width="73.5703125" style="228" customWidth="1"/>
    <col min="10243" max="10243" width="5.5703125" style="228" customWidth="1"/>
    <col min="10244" max="10244" width="7.7109375" style="228" customWidth="1"/>
    <col min="10245" max="10245" width="9.5703125" style="228" customWidth="1"/>
    <col min="10246" max="10246" width="11.5703125" style="228" customWidth="1"/>
    <col min="10247" max="10497" width="9.140625" style="228"/>
    <col min="10498" max="10498" width="73.5703125" style="228" customWidth="1"/>
    <col min="10499" max="10499" width="5.5703125" style="228" customWidth="1"/>
    <col min="10500" max="10500" width="7.7109375" style="228" customWidth="1"/>
    <col min="10501" max="10501" width="9.5703125" style="228" customWidth="1"/>
    <col min="10502" max="10502" width="11.5703125" style="228" customWidth="1"/>
    <col min="10503" max="10753" width="9.140625" style="228"/>
    <col min="10754" max="10754" width="73.5703125" style="228" customWidth="1"/>
    <col min="10755" max="10755" width="5.5703125" style="228" customWidth="1"/>
    <col min="10756" max="10756" width="7.7109375" style="228" customWidth="1"/>
    <col min="10757" max="10757" width="9.5703125" style="228" customWidth="1"/>
    <col min="10758" max="10758" width="11.5703125" style="228" customWidth="1"/>
    <col min="10759" max="11009" width="9.140625" style="228"/>
    <col min="11010" max="11010" width="73.5703125" style="228" customWidth="1"/>
    <col min="11011" max="11011" width="5.5703125" style="228" customWidth="1"/>
    <col min="11012" max="11012" width="7.7109375" style="228" customWidth="1"/>
    <col min="11013" max="11013" width="9.5703125" style="228" customWidth="1"/>
    <col min="11014" max="11014" width="11.5703125" style="228" customWidth="1"/>
    <col min="11015" max="11265" width="9.140625" style="228"/>
    <col min="11266" max="11266" width="73.5703125" style="228" customWidth="1"/>
    <col min="11267" max="11267" width="5.5703125" style="228" customWidth="1"/>
    <col min="11268" max="11268" width="7.7109375" style="228" customWidth="1"/>
    <col min="11269" max="11269" width="9.5703125" style="228" customWidth="1"/>
    <col min="11270" max="11270" width="11.5703125" style="228" customWidth="1"/>
    <col min="11271" max="11521" width="9.140625" style="228"/>
    <col min="11522" max="11522" width="73.5703125" style="228" customWidth="1"/>
    <col min="11523" max="11523" width="5.5703125" style="228" customWidth="1"/>
    <col min="11524" max="11524" width="7.7109375" style="228" customWidth="1"/>
    <col min="11525" max="11525" width="9.5703125" style="228" customWidth="1"/>
    <col min="11526" max="11526" width="11.5703125" style="228" customWidth="1"/>
    <col min="11527" max="11777" width="9.140625" style="228"/>
    <col min="11778" max="11778" width="73.5703125" style="228" customWidth="1"/>
    <col min="11779" max="11779" width="5.5703125" style="228" customWidth="1"/>
    <col min="11780" max="11780" width="7.7109375" style="228" customWidth="1"/>
    <col min="11781" max="11781" width="9.5703125" style="228" customWidth="1"/>
    <col min="11782" max="11782" width="11.5703125" style="228" customWidth="1"/>
    <col min="11783" max="12033" width="9.140625" style="228"/>
    <col min="12034" max="12034" width="73.5703125" style="228" customWidth="1"/>
    <col min="12035" max="12035" width="5.5703125" style="228" customWidth="1"/>
    <col min="12036" max="12036" width="7.7109375" style="228" customWidth="1"/>
    <col min="12037" max="12037" width="9.5703125" style="228" customWidth="1"/>
    <col min="12038" max="12038" width="11.5703125" style="228" customWidth="1"/>
    <col min="12039" max="12289" width="9.140625" style="228"/>
    <col min="12290" max="12290" width="73.5703125" style="228" customWidth="1"/>
    <col min="12291" max="12291" width="5.5703125" style="228" customWidth="1"/>
    <col min="12292" max="12292" width="7.7109375" style="228" customWidth="1"/>
    <col min="12293" max="12293" width="9.5703125" style="228" customWidth="1"/>
    <col min="12294" max="12294" width="11.5703125" style="228" customWidth="1"/>
    <col min="12295" max="12545" width="9.140625" style="228"/>
    <col min="12546" max="12546" width="73.5703125" style="228" customWidth="1"/>
    <col min="12547" max="12547" width="5.5703125" style="228" customWidth="1"/>
    <col min="12548" max="12548" width="7.7109375" style="228" customWidth="1"/>
    <col min="12549" max="12549" width="9.5703125" style="228" customWidth="1"/>
    <col min="12550" max="12550" width="11.5703125" style="228" customWidth="1"/>
    <col min="12551" max="12801" width="9.140625" style="228"/>
    <col min="12802" max="12802" width="73.5703125" style="228" customWidth="1"/>
    <col min="12803" max="12803" width="5.5703125" style="228" customWidth="1"/>
    <col min="12804" max="12804" width="7.7109375" style="228" customWidth="1"/>
    <col min="12805" max="12805" width="9.5703125" style="228" customWidth="1"/>
    <col min="12806" max="12806" width="11.5703125" style="228" customWidth="1"/>
    <col min="12807" max="13057" width="9.140625" style="228"/>
    <col min="13058" max="13058" width="73.5703125" style="228" customWidth="1"/>
    <col min="13059" max="13059" width="5.5703125" style="228" customWidth="1"/>
    <col min="13060" max="13060" width="7.7109375" style="228" customWidth="1"/>
    <col min="13061" max="13061" width="9.5703125" style="228" customWidth="1"/>
    <col min="13062" max="13062" width="11.5703125" style="228" customWidth="1"/>
    <col min="13063" max="13313" width="9.140625" style="228"/>
    <col min="13314" max="13314" width="73.5703125" style="228" customWidth="1"/>
    <col min="13315" max="13315" width="5.5703125" style="228" customWidth="1"/>
    <col min="13316" max="13316" width="7.7109375" style="228" customWidth="1"/>
    <col min="13317" max="13317" width="9.5703125" style="228" customWidth="1"/>
    <col min="13318" max="13318" width="11.5703125" style="228" customWidth="1"/>
    <col min="13319" max="13569" width="9.140625" style="228"/>
    <col min="13570" max="13570" width="73.5703125" style="228" customWidth="1"/>
    <col min="13571" max="13571" width="5.5703125" style="228" customWidth="1"/>
    <col min="13572" max="13572" width="7.7109375" style="228" customWidth="1"/>
    <col min="13573" max="13573" width="9.5703125" style="228" customWidth="1"/>
    <col min="13574" max="13574" width="11.5703125" style="228" customWidth="1"/>
    <col min="13575" max="13825" width="9.140625" style="228"/>
    <col min="13826" max="13826" width="73.5703125" style="228" customWidth="1"/>
    <col min="13827" max="13827" width="5.5703125" style="228" customWidth="1"/>
    <col min="13828" max="13828" width="7.7109375" style="228" customWidth="1"/>
    <col min="13829" max="13829" width="9.5703125" style="228" customWidth="1"/>
    <col min="13830" max="13830" width="11.5703125" style="228" customWidth="1"/>
    <col min="13831" max="14081" width="9.140625" style="228"/>
    <col min="14082" max="14082" width="73.5703125" style="228" customWidth="1"/>
    <col min="14083" max="14083" width="5.5703125" style="228" customWidth="1"/>
    <col min="14084" max="14084" width="7.7109375" style="228" customWidth="1"/>
    <col min="14085" max="14085" width="9.5703125" style="228" customWidth="1"/>
    <col min="14086" max="14086" width="11.5703125" style="228" customWidth="1"/>
    <col min="14087" max="14337" width="9.140625" style="228"/>
    <col min="14338" max="14338" width="73.5703125" style="228" customWidth="1"/>
    <col min="14339" max="14339" width="5.5703125" style="228" customWidth="1"/>
    <col min="14340" max="14340" width="7.7109375" style="228" customWidth="1"/>
    <col min="14341" max="14341" width="9.5703125" style="228" customWidth="1"/>
    <col min="14342" max="14342" width="11.5703125" style="228" customWidth="1"/>
    <col min="14343" max="14593" width="9.140625" style="228"/>
    <col min="14594" max="14594" width="73.5703125" style="228" customWidth="1"/>
    <col min="14595" max="14595" width="5.5703125" style="228" customWidth="1"/>
    <col min="14596" max="14596" width="7.7109375" style="228" customWidth="1"/>
    <col min="14597" max="14597" width="9.5703125" style="228" customWidth="1"/>
    <col min="14598" max="14598" width="11.5703125" style="228" customWidth="1"/>
    <col min="14599" max="14849" width="9.140625" style="228"/>
    <col min="14850" max="14850" width="73.5703125" style="228" customWidth="1"/>
    <col min="14851" max="14851" width="5.5703125" style="228" customWidth="1"/>
    <col min="14852" max="14852" width="7.7109375" style="228" customWidth="1"/>
    <col min="14853" max="14853" width="9.5703125" style="228" customWidth="1"/>
    <col min="14854" max="14854" width="11.5703125" style="228" customWidth="1"/>
    <col min="14855" max="15105" width="9.140625" style="228"/>
    <col min="15106" max="15106" width="73.5703125" style="228" customWidth="1"/>
    <col min="15107" max="15107" width="5.5703125" style="228" customWidth="1"/>
    <col min="15108" max="15108" width="7.7109375" style="228" customWidth="1"/>
    <col min="15109" max="15109" width="9.5703125" style="228" customWidth="1"/>
    <col min="15110" max="15110" width="11.5703125" style="228" customWidth="1"/>
    <col min="15111" max="15361" width="9.140625" style="228"/>
    <col min="15362" max="15362" width="73.5703125" style="228" customWidth="1"/>
    <col min="15363" max="15363" width="5.5703125" style="228" customWidth="1"/>
    <col min="15364" max="15364" width="7.7109375" style="228" customWidth="1"/>
    <col min="15365" max="15365" width="9.5703125" style="228" customWidth="1"/>
    <col min="15366" max="15366" width="11.5703125" style="228" customWidth="1"/>
    <col min="15367" max="15617" width="9.140625" style="228"/>
    <col min="15618" max="15618" width="73.5703125" style="228" customWidth="1"/>
    <col min="15619" max="15619" width="5.5703125" style="228" customWidth="1"/>
    <col min="15620" max="15620" width="7.7109375" style="228" customWidth="1"/>
    <col min="15621" max="15621" width="9.5703125" style="228" customWidth="1"/>
    <col min="15622" max="15622" width="11.5703125" style="228" customWidth="1"/>
    <col min="15623" max="15873" width="9.140625" style="228"/>
    <col min="15874" max="15874" width="73.5703125" style="228" customWidth="1"/>
    <col min="15875" max="15875" width="5.5703125" style="228" customWidth="1"/>
    <col min="15876" max="15876" width="7.7109375" style="228" customWidth="1"/>
    <col min="15877" max="15877" width="9.5703125" style="228" customWidth="1"/>
    <col min="15878" max="15878" width="11.5703125" style="228" customWidth="1"/>
    <col min="15879" max="16129" width="9.140625" style="228"/>
    <col min="16130" max="16130" width="73.5703125" style="228" customWidth="1"/>
    <col min="16131" max="16131" width="5.5703125" style="228" customWidth="1"/>
    <col min="16132" max="16132" width="7.7109375" style="228" customWidth="1"/>
    <col min="16133" max="16133" width="9.5703125" style="228" customWidth="1"/>
    <col min="16134" max="16134" width="11.5703125" style="228" customWidth="1"/>
    <col min="16135" max="16384" width="9.140625" style="228"/>
  </cols>
  <sheetData>
    <row r="1" spans="1:8" s="199" customFormat="1" ht="18" x14ac:dyDescent="0.2">
      <c r="A1" s="197" t="s">
        <v>260</v>
      </c>
      <c r="B1" s="198" t="s">
        <v>340</v>
      </c>
      <c r="D1" s="200"/>
      <c r="E1" s="201"/>
    </row>
    <row r="2" spans="1:8" s="199" customFormat="1" ht="18" x14ac:dyDescent="0.2">
      <c r="A2" s="197"/>
      <c r="B2" s="198" t="s">
        <v>341</v>
      </c>
      <c r="D2" s="200"/>
      <c r="E2" s="201"/>
    </row>
    <row r="3" spans="1:8" s="199" customFormat="1" ht="7.5" customHeight="1" x14ac:dyDescent="0.2">
      <c r="A3" s="197"/>
      <c r="B3" s="202"/>
      <c r="D3" s="200"/>
      <c r="E3" s="201"/>
    </row>
    <row r="4" spans="1:8" s="199" customFormat="1" ht="15" x14ac:dyDescent="0.2">
      <c r="A4" s="197" t="s">
        <v>263</v>
      </c>
      <c r="B4" s="202" t="s">
        <v>264</v>
      </c>
      <c r="D4" s="200"/>
      <c r="E4" s="201"/>
    </row>
    <row r="5" spans="1:8" s="199" customFormat="1" ht="15" x14ac:dyDescent="0.2">
      <c r="A5" s="197"/>
      <c r="B5" s="202" t="s">
        <v>265</v>
      </c>
      <c r="D5" s="200"/>
      <c r="E5" s="201"/>
    </row>
    <row r="6" spans="1:8" s="199" customFormat="1" ht="7.5" customHeight="1" x14ac:dyDescent="0.2">
      <c r="A6" s="197"/>
      <c r="B6" s="202"/>
      <c r="D6" s="200"/>
      <c r="E6" s="201"/>
    </row>
    <row r="7" spans="1:8" s="199" customFormat="1" ht="15" x14ac:dyDescent="0.2">
      <c r="A7" s="197" t="s">
        <v>266</v>
      </c>
      <c r="B7" s="202" t="s">
        <v>267</v>
      </c>
      <c r="D7" s="200"/>
      <c r="E7" s="201"/>
    </row>
    <row r="8" spans="1:8" s="203" customFormat="1" ht="14.45" customHeight="1" x14ac:dyDescent="0.2">
      <c r="B8" s="204"/>
      <c r="C8" s="200"/>
      <c r="D8" s="200"/>
      <c r="E8" s="205"/>
      <c r="F8" s="200"/>
      <c r="G8" s="200"/>
      <c r="H8" s="231"/>
    </row>
    <row r="9" spans="1:8" customFormat="1" ht="23.25" x14ac:dyDescent="0.35">
      <c r="B9" s="206" t="s">
        <v>342</v>
      </c>
      <c r="C9" s="15"/>
      <c r="D9" s="15"/>
      <c r="E9" s="207"/>
    </row>
    <row r="10" spans="1:8" customFormat="1" ht="8.1" customHeight="1" x14ac:dyDescent="0.35">
      <c r="B10" s="206"/>
      <c r="C10" s="15"/>
      <c r="D10" s="15"/>
      <c r="E10" s="207"/>
    </row>
    <row r="11" spans="1:8" customFormat="1" ht="23.25" x14ac:dyDescent="0.35">
      <c r="B11" s="206" t="s">
        <v>269</v>
      </c>
      <c r="C11" s="15"/>
      <c r="D11" s="15"/>
      <c r="E11" s="207"/>
    </row>
    <row r="12" spans="1:8" customFormat="1" ht="8.1" customHeight="1" x14ac:dyDescent="0.35">
      <c r="B12" s="206"/>
      <c r="C12" s="15"/>
      <c r="D12" s="15"/>
      <c r="E12" s="207"/>
    </row>
    <row r="13" spans="1:8" customFormat="1" ht="23.25" x14ac:dyDescent="0.35">
      <c r="B13" s="206" t="s">
        <v>270</v>
      </c>
      <c r="C13" s="15"/>
      <c r="D13" s="15"/>
      <c r="E13" s="207"/>
    </row>
    <row r="14" spans="1:8" s="199" customFormat="1" ht="18.600000000000001" customHeight="1" x14ac:dyDescent="0.2">
      <c r="A14" s="214" t="s">
        <v>274</v>
      </c>
      <c r="B14" s="214" t="s">
        <v>275</v>
      </c>
      <c r="C14" s="215" t="s">
        <v>276</v>
      </c>
      <c r="D14" s="214" t="s">
        <v>277</v>
      </c>
      <c r="E14" s="216" t="s">
        <v>278</v>
      </c>
      <c r="F14" s="214" t="s">
        <v>279</v>
      </c>
    </row>
    <row r="15" spans="1:8" s="199" customFormat="1" ht="18.95" customHeight="1" x14ac:dyDescent="0.2">
      <c r="A15" s="217" t="s">
        <v>280</v>
      </c>
      <c r="B15" s="222" t="s">
        <v>343</v>
      </c>
      <c r="C15" s="200" t="s">
        <v>124</v>
      </c>
      <c r="D15" s="200">
        <v>35</v>
      </c>
      <c r="E15" s="220">
        <v>0</v>
      </c>
      <c r="F15" s="221">
        <f t="shared" ref="F15:F22" si="0">D15*E15</f>
        <v>0</v>
      </c>
      <c r="H15"/>
    </row>
    <row r="16" spans="1:8" s="199" customFormat="1" ht="18.95" customHeight="1" x14ac:dyDescent="0.2">
      <c r="A16" s="217" t="s">
        <v>283</v>
      </c>
      <c r="B16" s="222" t="s">
        <v>344</v>
      </c>
      <c r="C16" s="15" t="s">
        <v>124</v>
      </c>
      <c r="D16" s="200">
        <v>35</v>
      </c>
      <c r="E16" s="220">
        <v>0</v>
      </c>
      <c r="F16" s="221">
        <f t="shared" si="0"/>
        <v>0</v>
      </c>
      <c r="H16"/>
    </row>
    <row r="17" spans="1:6" s="199" customFormat="1" ht="18.95" customHeight="1" x14ac:dyDescent="0.2">
      <c r="A17" s="217" t="s">
        <v>345</v>
      </c>
      <c r="B17" s="222" t="s">
        <v>346</v>
      </c>
      <c r="C17" s="200" t="s">
        <v>282</v>
      </c>
      <c r="D17" s="200">
        <v>116</v>
      </c>
      <c r="E17" s="220">
        <v>0</v>
      </c>
      <c r="F17" s="221">
        <f t="shared" si="0"/>
        <v>0</v>
      </c>
    </row>
    <row r="18" spans="1:6" s="199" customFormat="1" ht="18.95" customHeight="1" x14ac:dyDescent="0.2">
      <c r="A18" s="217" t="s">
        <v>347</v>
      </c>
      <c r="B18" s="222" t="s">
        <v>348</v>
      </c>
      <c r="C18" s="200" t="s">
        <v>282</v>
      </c>
      <c r="D18" s="200">
        <v>116</v>
      </c>
      <c r="E18" s="220">
        <v>0</v>
      </c>
      <c r="F18" s="221">
        <f t="shared" si="0"/>
        <v>0</v>
      </c>
    </row>
    <row r="19" spans="1:6" s="199" customFormat="1" ht="18.95" customHeight="1" x14ac:dyDescent="0.2">
      <c r="A19" s="217" t="s">
        <v>349</v>
      </c>
      <c r="B19" s="222" t="s">
        <v>350</v>
      </c>
      <c r="C19" s="15" t="s">
        <v>124</v>
      </c>
      <c r="D19" s="200">
        <v>18</v>
      </c>
      <c r="E19" s="220">
        <v>0</v>
      </c>
      <c r="F19" s="221">
        <f t="shared" si="0"/>
        <v>0</v>
      </c>
    </row>
    <row r="20" spans="1:6" s="199" customFormat="1" ht="18.95" customHeight="1" x14ac:dyDescent="0.2">
      <c r="A20" s="217" t="s">
        <v>351</v>
      </c>
      <c r="B20" s="222" t="s">
        <v>352</v>
      </c>
      <c r="C20" s="15" t="s">
        <v>124</v>
      </c>
      <c r="D20" s="200">
        <v>18</v>
      </c>
      <c r="E20" s="220">
        <v>0</v>
      </c>
      <c r="F20" s="221">
        <f t="shared" si="0"/>
        <v>0</v>
      </c>
    </row>
    <row r="21" spans="1:6" s="199" customFormat="1" ht="18.95" customHeight="1" x14ac:dyDescent="0.2">
      <c r="A21" s="217" t="s">
        <v>353</v>
      </c>
      <c r="B21" s="222" t="s">
        <v>354</v>
      </c>
      <c r="C21" s="200" t="s">
        <v>282</v>
      </c>
      <c r="D21" s="200">
        <v>4</v>
      </c>
      <c r="E21" s="220">
        <v>0</v>
      </c>
      <c r="F21" s="221">
        <f t="shared" si="0"/>
        <v>0</v>
      </c>
    </row>
    <row r="22" spans="1:6" s="199" customFormat="1" ht="18.95" customHeight="1" x14ac:dyDescent="0.2">
      <c r="A22" s="217" t="s">
        <v>355</v>
      </c>
      <c r="B22" s="222" t="s">
        <v>356</v>
      </c>
      <c r="C22" s="200" t="s">
        <v>282</v>
      </c>
      <c r="D22" s="200">
        <v>4</v>
      </c>
      <c r="E22" s="220">
        <v>0</v>
      </c>
      <c r="F22" s="221">
        <f t="shared" si="0"/>
        <v>0</v>
      </c>
    </row>
    <row r="23" spans="1:6" s="199" customFormat="1" ht="18.95" customHeight="1" x14ac:dyDescent="0.2">
      <c r="A23" s="217" t="s">
        <v>357</v>
      </c>
      <c r="B23" s="222" t="s">
        <v>358</v>
      </c>
      <c r="C23" s="200" t="s">
        <v>321</v>
      </c>
      <c r="D23" s="200">
        <v>1</v>
      </c>
      <c r="E23" s="220">
        <v>0</v>
      </c>
      <c r="F23" s="221">
        <f>SUM(E23*D23)</f>
        <v>0</v>
      </c>
    </row>
    <row r="24" spans="1:6" s="199" customFormat="1" ht="18.95" customHeight="1" x14ac:dyDescent="0.2">
      <c r="A24" s="217" t="s">
        <v>359</v>
      </c>
      <c r="B24" s="222" t="s">
        <v>360</v>
      </c>
      <c r="C24" s="200" t="s">
        <v>321</v>
      </c>
      <c r="D24" s="200">
        <v>1</v>
      </c>
      <c r="E24" s="220">
        <v>0</v>
      </c>
      <c r="F24" s="221">
        <f>SUM(E24*D24)</f>
        <v>0</v>
      </c>
    </row>
    <row r="25" spans="1:6" s="199" customFormat="1" ht="18.95" customHeight="1" x14ac:dyDescent="0.2">
      <c r="A25" s="217" t="s">
        <v>361</v>
      </c>
      <c r="B25" s="222" t="s">
        <v>362</v>
      </c>
      <c r="C25" s="200" t="s">
        <v>363</v>
      </c>
      <c r="D25" s="200">
        <v>4</v>
      </c>
      <c r="E25" s="220">
        <v>0</v>
      </c>
      <c r="F25" s="221">
        <f t="shared" ref="F25:F32" si="1">D25*E25</f>
        <v>0</v>
      </c>
    </row>
    <row r="26" spans="1:6" s="199" customFormat="1" ht="18.95" customHeight="1" x14ac:dyDescent="0.2">
      <c r="A26" s="217" t="s">
        <v>364</v>
      </c>
      <c r="B26" s="222" t="s">
        <v>365</v>
      </c>
      <c r="C26" s="200" t="s">
        <v>321</v>
      </c>
      <c r="D26" s="200">
        <v>1</v>
      </c>
      <c r="E26" s="220">
        <v>0</v>
      </c>
      <c r="F26" s="221">
        <f t="shared" si="1"/>
        <v>0</v>
      </c>
    </row>
    <row r="27" spans="1:6" s="199" customFormat="1" ht="18.95" customHeight="1" x14ac:dyDescent="0.2">
      <c r="A27" s="217" t="s">
        <v>366</v>
      </c>
      <c r="B27" s="222" t="s">
        <v>367</v>
      </c>
      <c r="C27" s="200" t="s">
        <v>321</v>
      </c>
      <c r="D27" s="200">
        <v>1</v>
      </c>
      <c r="E27" s="220">
        <v>0</v>
      </c>
      <c r="F27" s="221">
        <f t="shared" si="1"/>
        <v>0</v>
      </c>
    </row>
    <row r="28" spans="1:6" s="199" customFormat="1" ht="18.95" customHeight="1" x14ac:dyDescent="0.2">
      <c r="A28" s="217" t="s">
        <v>368</v>
      </c>
      <c r="B28" s="222" t="s">
        <v>369</v>
      </c>
      <c r="C28" s="200" t="s">
        <v>321</v>
      </c>
      <c r="D28" s="200">
        <v>1</v>
      </c>
      <c r="E28" s="220">
        <v>0</v>
      </c>
      <c r="F28" s="221">
        <f t="shared" si="1"/>
        <v>0</v>
      </c>
    </row>
    <row r="29" spans="1:6" s="199" customFormat="1" ht="18.95" customHeight="1" x14ac:dyDescent="0.2">
      <c r="A29" s="217" t="s">
        <v>370</v>
      </c>
      <c r="B29" s="222" t="s">
        <v>371</v>
      </c>
      <c r="C29" s="15" t="s">
        <v>321</v>
      </c>
      <c r="D29" s="200">
        <v>1</v>
      </c>
      <c r="E29" s="220">
        <v>0</v>
      </c>
      <c r="F29" s="221">
        <f t="shared" si="1"/>
        <v>0</v>
      </c>
    </row>
    <row r="30" spans="1:6" s="199" customFormat="1" ht="18.95" customHeight="1" x14ac:dyDescent="0.2">
      <c r="A30" s="217" t="s">
        <v>372</v>
      </c>
      <c r="B30" s="222" t="s">
        <v>373</v>
      </c>
      <c r="C30" s="200" t="s">
        <v>321</v>
      </c>
      <c r="D30" s="200">
        <v>1</v>
      </c>
      <c r="E30" s="220">
        <v>0</v>
      </c>
      <c r="F30" s="221">
        <f t="shared" si="1"/>
        <v>0</v>
      </c>
    </row>
    <row r="31" spans="1:6" s="199" customFormat="1" ht="18.95" customHeight="1" x14ac:dyDescent="0.2">
      <c r="A31" s="217" t="s">
        <v>374</v>
      </c>
      <c r="B31" s="222" t="s">
        <v>375</v>
      </c>
      <c r="C31" s="200" t="s">
        <v>321</v>
      </c>
      <c r="D31" s="200">
        <v>1</v>
      </c>
      <c r="E31" s="220">
        <v>0</v>
      </c>
      <c r="F31" s="221">
        <f t="shared" si="1"/>
        <v>0</v>
      </c>
    </row>
    <row r="32" spans="1:6" s="199" customFormat="1" ht="18.95" customHeight="1" x14ac:dyDescent="0.2">
      <c r="A32" s="217" t="s">
        <v>376</v>
      </c>
      <c r="B32" s="222" t="s">
        <v>377</v>
      </c>
      <c r="C32" s="200" t="s">
        <v>321</v>
      </c>
      <c r="D32" s="200">
        <v>1</v>
      </c>
      <c r="E32" s="220">
        <v>0</v>
      </c>
      <c r="F32" s="221">
        <f t="shared" si="1"/>
        <v>0</v>
      </c>
    </row>
    <row r="33" spans="1:6" customFormat="1" ht="22.35" customHeight="1" x14ac:dyDescent="0.2">
      <c r="A33" s="217" t="s">
        <v>378</v>
      </c>
      <c r="B33" s="209" t="s">
        <v>273</v>
      </c>
      <c r="C33" s="232"/>
      <c r="D33" s="224"/>
      <c r="E33" s="226"/>
      <c r="F33" s="226">
        <f>SUM(F15:F32)</f>
        <v>0</v>
      </c>
    </row>
  </sheetData>
  <sheetProtection algorithmName="SHA-512" hashValue="Rwp4Ye/8JpruqHGC/7MvSG29451vrChU1VInX9NhuEEMwrG4THVXUUJ8xWf7CrA6oMb3+Cx2jY/tFbZ+3J6Q+A==" saltValue="i175Knr55jBIlX6h96ONEQ==" spinCount="100000" sheet="1" objects="1" scenarios="1"/>
  <protectedRanges>
    <protectedRange sqref="E15:E32" name="Oblast1"/>
  </protectedRanges>
  <pageMargins left="0.59055118110236227" right="0.39370078740157483" top="0.78740157480314965" bottom="0.39370078740157483" header="0.31496062992125984" footer="0.31496062992125984"/>
  <pageSetup paperSize="9" scale="8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48</vt:i4>
      </vt:variant>
    </vt:vector>
  </HeadingPairs>
  <TitlesOfParts>
    <vt:vector size="54" baseType="lpstr">
      <vt:lpstr>Pokyny pro vyplnění</vt:lpstr>
      <vt:lpstr>Stavba</vt:lpstr>
      <vt:lpstr>VzorPolozky</vt:lpstr>
      <vt:lpstr>D.1.1. 1.03 Pol</vt:lpstr>
      <vt:lpstr>Příloha M21 - Dodatek</vt:lpstr>
      <vt:lpstr>Příloha M22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'D.1.1. 1.03 Pol'!Názvy_tisku</vt:lpstr>
      <vt:lpstr>oadresa</vt:lpstr>
      <vt:lpstr>Stavba!Objednatel</vt:lpstr>
      <vt:lpstr>Stavba!Objekt</vt:lpstr>
      <vt:lpstr>'D.1.1. 1.03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2019-03-19T12:27:02Z</cp:lastPrinted>
  <dcterms:created xsi:type="dcterms:W3CDTF">2009-04-08T07:15:50Z</dcterms:created>
  <dcterms:modified xsi:type="dcterms:W3CDTF">2023-05-18T10:14:56Z</dcterms:modified>
</cp:coreProperties>
</file>