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T:\Odb_MS\Odd_MSTS\!Sdileny\KROS\EXPORT\"/>
    </mc:Choice>
  </mc:AlternateContent>
  <bookViews>
    <workbookView xWindow="0" yWindow="0" windowWidth="0" windowHeight="0"/>
  </bookViews>
  <sheets>
    <sheet name="Rekapitulace stavby" sheetId="1" r:id="rId1"/>
    <sheet name="230626 - MŠ Beruška - opr..." sheetId="2" r:id="rId2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'230626 - MŠ Beruška - opr...'!$C$85:$K$168</definedName>
    <definedName name="_xlnm.Print_Area" localSheetId="1">'230626 - MŠ Beruška - opr...'!$C$75:$K$168</definedName>
    <definedName name="_xlnm.Print_Titles" localSheetId="1">'230626 - MŠ Beruška - opr...'!$85:$85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67"/>
  <c r="BH167"/>
  <c r="BG167"/>
  <c r="BF167"/>
  <c r="T167"/>
  <c r="T166"/>
  <c r="R167"/>
  <c r="R166"/>
  <c r="P167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T145"/>
  <c r="T144"/>
  <c r="R146"/>
  <c r="R145"/>
  <c r="R144"/>
  <c r="P146"/>
  <c r="P145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6"/>
  <c r="BH116"/>
  <c r="BG116"/>
  <c r="BF116"/>
  <c r="T116"/>
  <c r="R116"/>
  <c r="P116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J83"/>
  <c r="F80"/>
  <c r="E78"/>
  <c r="J51"/>
  <c r="F48"/>
  <c r="E46"/>
  <c r="J19"/>
  <c r="E19"/>
  <c r="J82"/>
  <c r="J18"/>
  <c r="J16"/>
  <c r="E16"/>
  <c r="F83"/>
  <c r="J15"/>
  <c r="J13"/>
  <c r="E13"/>
  <c r="F82"/>
  <c r="J12"/>
  <c r="J10"/>
  <c r="J80"/>
  <c i="1" r="L50"/>
  <c r="AM50"/>
  <c r="AM49"/>
  <c r="L49"/>
  <c r="AM47"/>
  <c r="L47"/>
  <c r="L45"/>
  <c r="L44"/>
  <c i="2" r="J153"/>
  <c r="J107"/>
  <c r="BK100"/>
  <c r="BK120"/>
  <c r="J112"/>
  <c r="BK142"/>
  <c r="BK98"/>
  <c r="BK151"/>
  <c r="J151"/>
  <c r="J117"/>
  <c r="J98"/>
  <c r="BK164"/>
  <c r="J162"/>
  <c r="J160"/>
  <c r="BK158"/>
  <c r="J156"/>
  <c r="BK110"/>
  <c r="BK89"/>
  <c r="J138"/>
  <c r="J123"/>
  <c r="BK112"/>
  <c r="J149"/>
  <c r="BK93"/>
  <c r="BK104"/>
  <c r="BK128"/>
  <c r="BK91"/>
  <c r="BK133"/>
  <c r="BK113"/>
  <c r="BK107"/>
  <c r="J102"/>
  <c r="J167"/>
  <c r="BK167"/>
  <c r="BK162"/>
  <c r="BK160"/>
  <c r="BK156"/>
  <c r="BK153"/>
  <c r="BK109"/>
  <c r="J93"/>
  <c r="BK138"/>
  <c r="J128"/>
  <c r="J110"/>
  <c r="J142"/>
  <c r="BK146"/>
  <c r="J164"/>
  <c r="BK136"/>
  <c r="BK117"/>
  <c i="1" r="AS54"/>
  <c i="2" r="BK95"/>
  <c r="BK116"/>
  <c r="J136"/>
  <c r="BK102"/>
  <c r="BK131"/>
  <c r="J116"/>
  <c r="J109"/>
  <c r="BK140"/>
  <c r="BK149"/>
  <c r="J95"/>
  <c r="J131"/>
  <c r="J120"/>
  <c r="J91"/>
  <c r="J133"/>
  <c r="BK123"/>
  <c r="J158"/>
  <c r="J104"/>
  <c r="J140"/>
  <c r="BK125"/>
  <c r="J113"/>
  <c r="J146"/>
  <c r="J89"/>
  <c r="J100"/>
  <c r="J125"/>
  <c l="1" r="P88"/>
  <c r="P97"/>
  <c r="T97"/>
  <c r="BK88"/>
  <c r="J88"/>
  <c r="J57"/>
  <c r="T88"/>
  <c r="BK106"/>
  <c r="J106"/>
  <c r="J59"/>
  <c r="T106"/>
  <c r="T127"/>
  <c r="R88"/>
  <c r="BK97"/>
  <c r="J97"/>
  <c r="J58"/>
  <c r="R97"/>
  <c r="P106"/>
  <c r="R106"/>
  <c r="BK122"/>
  <c r="J122"/>
  <c r="J60"/>
  <c r="P122"/>
  <c r="R122"/>
  <c r="T122"/>
  <c r="BK127"/>
  <c r="J127"/>
  <c r="J61"/>
  <c r="P127"/>
  <c r="R127"/>
  <c r="BK135"/>
  <c r="J135"/>
  <c r="J62"/>
  <c r="P135"/>
  <c r="R135"/>
  <c r="T135"/>
  <c r="BK148"/>
  <c r="J148"/>
  <c r="J66"/>
  <c r="P148"/>
  <c r="R148"/>
  <c r="T148"/>
  <c r="BK155"/>
  <c r="J155"/>
  <c r="J67"/>
  <c r="P155"/>
  <c r="R155"/>
  <c r="T155"/>
  <c r="BK145"/>
  <c r="J145"/>
  <c r="J64"/>
  <c r="BK166"/>
  <c r="J166"/>
  <c r="J68"/>
  <c r="F51"/>
  <c r="BE123"/>
  <c r="BE125"/>
  <c r="BE133"/>
  <c r="BE146"/>
  <c r="BE164"/>
  <c r="F50"/>
  <c r="BE120"/>
  <c r="BE149"/>
  <c r="BE151"/>
  <c r="J50"/>
  <c r="BE102"/>
  <c r="BE142"/>
  <c r="BE167"/>
  <c r="J48"/>
  <c r="BE89"/>
  <c r="BE91"/>
  <c r="BE98"/>
  <c r="BE100"/>
  <c r="BE109"/>
  <c r="BE110"/>
  <c r="BE112"/>
  <c r="BE113"/>
  <c r="BE116"/>
  <c r="BE117"/>
  <c r="BE128"/>
  <c r="BE131"/>
  <c r="BE136"/>
  <c r="BE138"/>
  <c r="BE140"/>
  <c r="BE93"/>
  <c r="BE95"/>
  <c r="BE104"/>
  <c r="BE107"/>
  <c r="BE153"/>
  <c r="BE156"/>
  <c r="BE158"/>
  <c r="BE160"/>
  <c r="BE162"/>
  <c r="F35"/>
  <c i="1" r="BD55"/>
  <c r="BD54"/>
  <c r="W33"/>
  <c i="2" r="J32"/>
  <c i="1" r="AW55"/>
  <c i="2" r="F32"/>
  <c i="1" r="BA55"/>
  <c r="BA54"/>
  <c r="AW54"/>
  <c r="AK30"/>
  <c i="2" r="F34"/>
  <c i="1" r="BC55"/>
  <c r="BC54"/>
  <c r="AY54"/>
  <c i="2" r="F33"/>
  <c i="1" r="BB55"/>
  <c r="BB54"/>
  <c r="W31"/>
  <c i="2" l="1" r="T147"/>
  <c r="R147"/>
  <c r="T87"/>
  <c r="T86"/>
  <c r="R87"/>
  <c r="R86"/>
  <c r="P87"/>
  <c r="P86"/>
  <c i="1" r="AU55"/>
  <c i="2" r="P147"/>
  <c r="BK87"/>
  <c r="J87"/>
  <c r="J56"/>
  <c r="BK144"/>
  <c r="J144"/>
  <c r="J63"/>
  <c r="BK147"/>
  <c r="J147"/>
  <c r="J65"/>
  <c i="1" r="AU54"/>
  <c r="W32"/>
  <c r="W30"/>
  <c i="2" r="F31"/>
  <c i="1" r="AZ55"/>
  <c r="AZ54"/>
  <c r="AV54"/>
  <c r="AK29"/>
  <c i="2" r="J31"/>
  <c i="1" r="AV55"/>
  <c r="AT55"/>
  <c r="AX54"/>
  <c i="2" l="1" r="BK86"/>
  <c r="J86"/>
  <c r="J55"/>
  <c i="1" r="AT54"/>
  <c r="W29"/>
  <c i="2" l="1" r="J28"/>
  <c i="1" r="AG55"/>
  <c r="AG54"/>
  <c r="AK26"/>
  <c i="2" l="1" r="J37"/>
  <c i="1" r="AK35"/>
  <c r="AN5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<sst xmlns="http://schemas.openxmlformats.org/spreadsheetml/2006/main">
  <si>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</si>
  <si>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</si>
  <si>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</si>
  <si>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</si>
  <si>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</si>
  <si>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{bddef332-4aaf-4934-8703-61a39ca00395}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</si>
  <si>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</si>
  <si>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</si>
  <si>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</si>
  <si>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</si>
  <si>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</si>
  <si>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</si>
  <si>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</si>
  <si>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</si>
  <si>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230626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</si>
  <si>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</si>
  <si>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</si>
  <si>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MŠ Beruška - oprava oplocení</t>
  </si>
  <si>
    <t>KSO:</t>
  </si>
  <si>
    <t/>
  </si>
  <si>
    <t>CC-CZ:</t>
  </si>
  <si>
    <t>Místo:</t>
  </si>
  <si>
    <t>Na Pískovně Liberec</t>
  </si>
  <si>
    <t>Datum:</t>
  </si>
  <si>
    <t>26. 6. 2023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</si>
  <si>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</si>
  <si>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</si>
  <si>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</si>
  <si>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</si>
  <si>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</si>
  <si>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</si>
  <si>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</si>
  <si>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</si>
  <si>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</si>
  <si>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00262978</t>
  </si>
  <si>
    <t>Machatý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</si>
  <si>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</si>
  <si>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</si>
  <si>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</si>
  <si>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</si>
  <si>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</si>
  <si>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</si>
  <si>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</si>
  <si>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</si>
  <si>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</si>
  <si>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</si>
  <si>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</si>
  <si>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</si>
  <si>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</si>
  <si>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</si>
  <si>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</si>
  <si>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</si>
  <si>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</si>
  <si>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</si>
  <si>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</si>
  <si>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</si>
  <si>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</si>
  <si>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</si>
  <si>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</si>
  <si>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</si>
  <si>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</si>
  <si>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</si>
  <si>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</si>
  <si>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</si>
  <si>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</si>
  <si>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</si>
  <si>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</si>
  <si>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</si>
  <si>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</si>
  <si>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</si>
  <si>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</si>
  <si>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</si>
  <si>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</si>
  <si>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</si>
  <si>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</si>
  <si>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</si>
  <si>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</si>
  <si>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</si>
  <si>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</si>
  <si>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</si>
  <si>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</si>
  <si>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</si>
  <si>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</si>
  <si>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</si>
  <si>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</si>
  <si>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</si>
  <si>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</si>
  <si>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</si>
  <si>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</si>
  <si>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</si>
  <si>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</si>
  <si>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</si>
  <si>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M - Práce a dodávky M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</si>
  <si>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</si>
  <si>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</si>
  <si>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</si>
  <si>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</si>
  <si>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</si>
  <si>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</si>
  <si>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</si>
  <si>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</si>
  <si>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</si>
  <si>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</si>
  <si>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</si>
  <si>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</si>
  <si>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</si>
  <si>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</si>
  <si>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</si>
  <si>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</si>
  <si>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</si>
  <si>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</si>
  <si>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</si>
  <si>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</si>
  <si>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</si>
  <si>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</si>
  <si>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19</t>
  </si>
  <si>
    <t>K</t>
  </si>
  <si>
    <t>122211101</t>
  </si>
  <si>
    <t>Odkopávky a prokopávky ručně zapažené i nezapažené v hornině třídy těžitelnosti I skupiny 3</t>
  </si>
  <si>
    <t>m3</t>
  </si>
  <si>
    <t>CS ÚRS 2023 02</t>
  </si>
  <si>
    <t>4</t>
  </si>
  <si>
    <t>-245271068</t>
  </si>
  <si>
    <t>Online PSC</t>
  </si>
  <si>
    <t>https://podminky.urs.cz/item/CS_URS_2023_02/122211101</t>
  </si>
  <si>
    <t>29</t>
  </si>
  <si>
    <t>161111502</t>
  </si>
  <si>
    <t>Svislé přemístění výkopku nošením bez naložení, avšak s vyprázdněním nádoby na hromady nebo do dopravního prostředku z horniny třídy těžitelnosti I skupiny 1 až 3, při hloubce výkopu přes 3 do 6 m</t>
  </si>
  <si>
    <t>287362051</t>
  </si>
  <si>
    <t>https://podminky.urs.cz/item/CS_URS_2023_02/161111502</t>
  </si>
  <si>
    <t>28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</si>
  <si>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</si>
  <si>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</si>
  <si>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433122331</t>
  </si>
  <si>
    <t>https://podminky.urs.cz/item/CS_URS_2023_02/162251102</t>
  </si>
  <si>
    <t>27</t>
  </si>
  <si>
    <t>171201231</t>
  </si>
  <si>
    <t>Poplatek za uložení stavebního odpadu na recyklační skládce (skládkovné) zeminy a kamení zatříděného do Katalogu odpadů pod kódem 17 05 04</t>
  </si>
  <si>
    <t>t</t>
  </si>
  <si>
    <t>2114102981</t>
  </si>
  <si>
    <t>https://podminky.urs.cz/item/CS_URS_2023_02/171201231</t>
  </si>
  <si>
    <t>Zakládání</t>
  </si>
  <si>
    <t>33</t>
  </si>
  <si>
    <t>274322511</t>
  </si>
  <si>
    <t>Základy z betonu železového (bez výztuže) pasy z betonu se zvýšenými nároky na prostředí tř. C 25/30</t>
  </si>
  <si>
    <t>1411345591</t>
  </si>
  <si>
    <t>https://podminky.urs.cz/item/CS_URS_2023_02/274322511</t>
  </si>
  <si>
    <t>34</t>
  </si>
  <si>
    <t>274364151</t>
  </si>
  <si>
    <t>Základové kostry z betonářské oceli pasů obalení boků svislých nebo šikmých svařovanou sítí (rohoží), s jejím dodáním</t>
  </si>
  <si>
    <t>-155530676</t>
  </si>
  <si>
    <t>https://podminky.urs.cz/item/CS_URS_2023_02/274364151</t>
  </si>
  <si>
    <t>30</t>
  </si>
  <si>
    <t>279351121</t>
  </si>
  <si>
    <t>Bednění základových zdí rovné oboustranné za každou stranu zřízení</t>
  </si>
  <si>
    <t>m2</t>
  </si>
  <si>
    <t>-1174470727</t>
  </si>
  <si>
    <t>https://podminky.urs.cz/item/CS_URS_2023_02/279351121</t>
  </si>
  <si>
    <t>31</t>
  </si>
  <si>
    <t>279351122</t>
  </si>
  <si>
    <t>Bednění základových zdí rovné oboustranné za každou stranu odstranění</t>
  </si>
  <si>
    <t>1547572122</t>
  </si>
  <si>
    <t>https://podminky.urs.cz/item/CS_URS_2023_02/279351122</t>
  </si>
  <si>
    <t>3</t>
  </si>
  <si>
    <t>Svislé a kompletní konstrukce</t>
  </si>
  <si>
    <t>14</t>
  </si>
  <si>
    <t>338171115</t>
  </si>
  <si>
    <t>Montáž sloupků a vzpěr plotových ocelových trubkových nebo profilovaných výšky do 2 m ukotvením k pevnému podkladu</t>
  </si>
  <si>
    <t>kus</t>
  </si>
  <si>
    <t>-2138797248</t>
  </si>
  <si>
    <t>https://podminky.urs.cz/item/CS_URS_2023_02/338171115</t>
  </si>
  <si>
    <t>16</t>
  </si>
  <si>
    <t>M</t>
  </si>
  <si>
    <t>553421R</t>
  </si>
  <si>
    <t>plotový sloupek pro svařované panely profilovaný čtvercový 60x60 mm dl 1,0-1,5m povrchová úprava Pz a komaxit</t>
  </si>
  <si>
    <t>8</t>
  </si>
  <si>
    <t>38805245</t>
  </si>
  <si>
    <t>348101230</t>
  </si>
  <si>
    <t>Osazení vrat nebo vrátek k oplocení na sloupky ocelové, plochy jednotlivě přes 4 do 6 m2</t>
  </si>
  <si>
    <t>CS ÚRS 2023 01</t>
  </si>
  <si>
    <t>1883296684</t>
  </si>
  <si>
    <t>https://podminky.urs.cz/item/CS_URS_2023_01/348101230</t>
  </si>
  <si>
    <t>5</t>
  </si>
  <si>
    <t>55342341</t>
  </si>
  <si>
    <t>brána kovová dvoukřídlová 1500x3916mm</t>
  </si>
  <si>
    <t>13025163</t>
  </si>
  <si>
    <t>7</t>
  </si>
  <si>
    <t>348171141</t>
  </si>
  <si>
    <t>Montáž oplocení z dílců kovových panelových svařovaných, na ocelové profilované sloupky, výšky do 1,0 m</t>
  </si>
  <si>
    <t>m</t>
  </si>
  <si>
    <t>1230784839</t>
  </si>
  <si>
    <t>https://podminky.urs.cz/item/CS_URS_2023_01/348171141</t>
  </si>
  <si>
    <t>VV</t>
  </si>
  <si>
    <t>70*1,05 'Přepočtené koeficientem množství</t>
  </si>
  <si>
    <t>17</t>
  </si>
  <si>
    <t>55342410</t>
  </si>
  <si>
    <t>plotový panel svařovaný v 0,5-1,0m š do 2,5m průměru drátu 5mm oka 55x200mm s horizontálním prolisem povrchová úprava PZ komaxit</t>
  </si>
  <si>
    <t>1311003092</t>
  </si>
  <si>
    <t>9</t>
  </si>
  <si>
    <t>348171143</t>
  </si>
  <si>
    <t>Montáž oplocení z dílců kovových panelových svařovaných, na ocelové profilované sloupky, výšky přes 1,0 do 1,5 m</t>
  </si>
  <si>
    <t>-1664091253</t>
  </si>
  <si>
    <t>https://podminky.urs.cz/item/CS_URS_2023_01/348171143</t>
  </si>
  <si>
    <t>73,5294117647059*1,02 'Přepočtené koeficientem množství</t>
  </si>
  <si>
    <t>11</t>
  </si>
  <si>
    <t>55342415</t>
  </si>
  <si>
    <t>plotový panel svařovaný v 1,0-1,5m š do 2,5m průměru drátu 5mm oka 55x200mm s dvojitým horizontálním drátem 6mm povrchová úprava PZ komaxit</t>
  </si>
  <si>
    <t>-878768310</t>
  </si>
  <si>
    <t>29,4117647058824*1,02 'Přepočtené koeficientem množství</t>
  </si>
  <si>
    <t>6</t>
  </si>
  <si>
    <t>Úpravy povrchů, podlahy a osazování výplní</t>
  </si>
  <si>
    <t>20</t>
  </si>
  <si>
    <t>629995219</t>
  </si>
  <si>
    <t>Očištění vnějších ploch tryskáním křemičitým pískem nesušeným ( metodou torbo tryskání), povrchu betonového</t>
  </si>
  <si>
    <t>-1086210904</t>
  </si>
  <si>
    <t>https://podminky.urs.cz/item/CS_URS_2023_02/629995219</t>
  </si>
  <si>
    <t>35</t>
  </si>
  <si>
    <t>629999001</t>
  </si>
  <si>
    <t>Příplatky k cenám úprav vnějších povrchů za každé další kropení vodou vysoce nasákavého povrchu</t>
  </si>
  <si>
    <t>-1117126916</t>
  </si>
  <si>
    <t>https://podminky.urs.cz/item/CS_URS_2023_02/629999001</t>
  </si>
  <si>
    <t>Ostatní konstrukce a práce, bourání</t>
  </si>
  <si>
    <t>966072810</t>
  </si>
  <si>
    <t>Rozebrání oplocení z dílců rámových na ocelové sloupky, výšky do 1 m</t>
  </si>
  <si>
    <t>-1773099773</t>
  </si>
  <si>
    <t>https://podminky.urs.cz/item/CS_URS_2023_01/966072810</t>
  </si>
  <si>
    <t>304,761904761905*1,05 'Přepočtené koeficientem množství</t>
  </si>
  <si>
    <t>13</t>
  </si>
  <si>
    <t>966072811</t>
  </si>
  <si>
    <t>Rozebrání oplocení z dílců rámových na ocelové sloupky, výšky přes 1 do 2 m</t>
  </si>
  <si>
    <t>1718663438</t>
  </si>
  <si>
    <t>https://podminky.urs.cz/item/CS_URS_2023_02/966072811</t>
  </si>
  <si>
    <t>966073811</t>
  </si>
  <si>
    <t>Rozebrání vrat a vrátek k oplocení plochy jednotlivě přes 2 do 6 m2</t>
  </si>
  <si>
    <t>-803068688</t>
  </si>
  <si>
    <t>https://podminky.urs.cz/item/CS_URS_2023_01/966073811</t>
  </si>
  <si>
    <t>997</t>
  </si>
  <si>
    <t>Přesun sutě</t>
  </si>
  <si>
    <t>23</t>
  </si>
  <si>
    <t>997013509</t>
  </si>
  <si>
    <t>Odvoz suti a vybouraných hmot na skládku nebo meziskládku se složením, na vzdálenost Příplatek k ceně za každý další i započatý 1 km přes 1 km</t>
  </si>
  <si>
    <t>-1746730107</t>
  </si>
  <si>
    <t>https://podminky.urs.cz/item/CS_URS_2023_02/997013509</t>
  </si>
  <si>
    <t>22</t>
  </si>
  <si>
    <t>997013511</t>
  </si>
  <si>
    <t>Odvoz suti a vybouraných hmot z meziskládky na skládku s naložením a se složením, na vzdálenost do 1 km</t>
  </si>
  <si>
    <t>-6261908</t>
  </si>
  <si>
    <t>https://podminky.urs.cz/item/CS_URS_2023_02/997013511</t>
  </si>
  <si>
    <t>26</t>
  </si>
  <si>
    <t>997013655</t>
  </si>
  <si>
    <t>Poplatek za uložení stavebního odpadu na skládce (skládkovné) zeminy a kamení zatříděného do Katalogu odpadů pod kódem 17 05 04</t>
  </si>
  <si>
    <t>-165965084</t>
  </si>
  <si>
    <t>https://podminky.urs.cz/item/CS_URS_2023_02/997013655</t>
  </si>
  <si>
    <t>25</t>
  </si>
  <si>
    <t>997013841</t>
  </si>
  <si>
    <t>Poplatek za uložení stavebního odpadu na skládce (skládkovné) odpadního materiálu po otryskávání bez obsahu nebezpečných látek zatříděného do Katalogu odpadů pod kódem 12 01 17</t>
  </si>
  <si>
    <t>557162720</t>
  </si>
  <si>
    <t>https://podminky.urs.cz/item/CS_URS_2023_02/997013841</t>
  </si>
  <si>
    <t>Práce a dodávky M</t>
  </si>
  <si>
    <t>46-M</t>
  </si>
  <si>
    <t>Zemní práce při extr.mont.pracích</t>
  </si>
  <si>
    <t>45</t>
  </si>
  <si>
    <t>469973R</t>
  </si>
  <si>
    <t>Odpočet za uložení železného odpadu na řízené skládce k opětovnému použití</t>
  </si>
  <si>
    <t>64</t>
  </si>
  <si>
    <t>-2015487316</t>
  </si>
  <si>
    <t>VRN</t>
  </si>
  <si>
    <t>Vedlejší rozpočtové náklady</t>
  </si>
  <si>
    <t>VRN1</t>
  </si>
  <si>
    <t>Průzkumné, geodetické a projektové práce</t>
  </si>
  <si>
    <t>40</t>
  </si>
  <si>
    <t>012203000</t>
  </si>
  <si>
    <t>Geodetické práce při provádění stavby</t>
  </si>
  <si>
    <t>soub</t>
  </si>
  <si>
    <t>1024</t>
  </si>
  <si>
    <t>-1869547501</t>
  </si>
  <si>
    <t>https://podminky.urs.cz/item/CS_URS_2023_02/012203000</t>
  </si>
  <si>
    <t>41</t>
  </si>
  <si>
    <t>012303000</t>
  </si>
  <si>
    <t>Geodetické práce po výstavbě</t>
  </si>
  <si>
    <t>-99678247</t>
  </si>
  <si>
    <t>https://podminky.urs.cz/item/CS_URS_2023_02/012303000</t>
  </si>
  <si>
    <t>42</t>
  </si>
  <si>
    <t>012403000</t>
  </si>
  <si>
    <t>Kartografické práce</t>
  </si>
  <si>
    <t>-234375247</t>
  </si>
  <si>
    <t>https://podminky.urs.cz/item/CS_URS_2023_02/012403000</t>
  </si>
  <si>
    <t>VRN3</t>
  </si>
  <si>
    <t>Zařízení staveniště</t>
  </si>
  <si>
    <t>44</t>
  </si>
  <si>
    <t>032103000</t>
  </si>
  <si>
    <t>Náklady na stavební buňky</t>
  </si>
  <si>
    <t>1361835302</t>
  </si>
  <si>
    <t>https://podminky.urs.cz/item/CS_URS_2023_02/032103000</t>
  </si>
  <si>
    <t>36</t>
  </si>
  <si>
    <t>033203000</t>
  </si>
  <si>
    <t>Energie pro zařízení staveniště</t>
  </si>
  <si>
    <t>2097467371</t>
  </si>
  <si>
    <t>https://podminky.urs.cz/item/CS_URS_2023_02/033203000</t>
  </si>
  <si>
    <t>37</t>
  </si>
  <si>
    <t>034103000</t>
  </si>
  <si>
    <t>Oplocení staveniště</t>
  </si>
  <si>
    <t>-1510850450</t>
  </si>
  <si>
    <t>https://podminky.urs.cz/item/CS_URS_2023_02/034103000</t>
  </si>
  <si>
    <t>38</t>
  </si>
  <si>
    <t>034503000</t>
  </si>
  <si>
    <t>Informační tabule na staveništi</t>
  </si>
  <si>
    <t>ks</t>
  </si>
  <si>
    <t>-813624586</t>
  </si>
  <si>
    <t>https://podminky.urs.cz/item/CS_URS_2023_02/034503000</t>
  </si>
  <si>
    <t>39</t>
  </si>
  <si>
    <t>039103000</t>
  </si>
  <si>
    <t>Rozebrání, bourání a odvoz zařízení staveniště</t>
  </si>
  <si>
    <t>1075098332</t>
  </si>
  <si>
    <t>https://podminky.urs.cz/item/CS_URS_2023_02/039103000</t>
  </si>
  <si>
    <t>VRN5</t>
  </si>
  <si>
    <t>Finanční náklady</t>
  </si>
  <si>
    <t>43</t>
  </si>
  <si>
    <t>052103000</t>
  </si>
  <si>
    <t>Rezerva investora</t>
  </si>
  <si>
    <t>Kč</t>
  </si>
  <si>
    <t>1046871218</t>
  </si>
  <si>
    <t>https://podminky.urs.cz/item/CS_URS_2023_02/052103000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</si>
</sst>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3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22211101" TargetMode="External" /><Relationship Id="rId2" Type="http://schemas.openxmlformats.org/officeDocument/2006/relationships/hyperlink" Target="https://podminky.urs.cz/item/CS_URS_2023_02/161111502" TargetMode="External" /><Relationship Id="rId3" Type="http://schemas.openxmlformats.org/officeDocument/2006/relationships/hyperlink" Target="https://podminky.urs.cz/item/CS_URS_2023_02/162251102" TargetMode="External" /><Relationship Id="rId4" Type="http://schemas.openxmlformats.org/officeDocument/2006/relationships/hyperlink" Target="https://podminky.urs.cz/item/CS_URS_2023_02/171201231" TargetMode="External" /><Relationship Id="rId5" Type="http://schemas.openxmlformats.org/officeDocument/2006/relationships/hyperlink" Target="https://podminky.urs.cz/item/CS_URS_2023_02/274322511" TargetMode="External" /><Relationship Id="rId6" Type="http://schemas.openxmlformats.org/officeDocument/2006/relationships/hyperlink" Target="https://podminky.urs.cz/item/CS_URS_2023_02/274364151" TargetMode="External" /><Relationship Id="rId7" Type="http://schemas.openxmlformats.org/officeDocument/2006/relationships/hyperlink" Target="https://podminky.urs.cz/item/CS_URS_2023_02/279351121" TargetMode="External" /><Relationship Id="rId8" Type="http://schemas.openxmlformats.org/officeDocument/2006/relationships/hyperlink" Target="https://podminky.urs.cz/item/CS_URS_2023_02/279351122" TargetMode="External" /><Relationship Id="rId9" Type="http://schemas.openxmlformats.org/officeDocument/2006/relationships/hyperlink" Target="https://podminky.urs.cz/item/CS_URS_2023_02/338171115" TargetMode="External" /><Relationship Id="rId10" Type="http://schemas.openxmlformats.org/officeDocument/2006/relationships/hyperlink" Target="https://podminky.urs.cz/item/CS_URS_2023_01/348101230" TargetMode="External" /><Relationship Id="rId11" Type="http://schemas.openxmlformats.org/officeDocument/2006/relationships/hyperlink" Target="https://podminky.urs.cz/item/CS_URS_2023_01/348171141" TargetMode="External" /><Relationship Id="rId12" Type="http://schemas.openxmlformats.org/officeDocument/2006/relationships/hyperlink" Target="https://podminky.urs.cz/item/CS_URS_2023_01/348171143" TargetMode="External" /><Relationship Id="rId13" Type="http://schemas.openxmlformats.org/officeDocument/2006/relationships/hyperlink" Target="https://podminky.urs.cz/item/CS_URS_2023_02/629995219" TargetMode="External" /><Relationship Id="rId14" Type="http://schemas.openxmlformats.org/officeDocument/2006/relationships/hyperlink" Target="https://podminky.urs.cz/item/CS_URS_2023_02/629999001" TargetMode="External" /><Relationship Id="rId15" Type="http://schemas.openxmlformats.org/officeDocument/2006/relationships/hyperlink" Target="https://podminky.urs.cz/item/CS_URS_2023_01/966072810" TargetMode="External" /><Relationship Id="rId16" Type="http://schemas.openxmlformats.org/officeDocument/2006/relationships/hyperlink" Target="https://podminky.urs.cz/item/CS_URS_2023_02/966072811" TargetMode="External" /><Relationship Id="rId17" Type="http://schemas.openxmlformats.org/officeDocument/2006/relationships/hyperlink" Target="https://podminky.urs.cz/item/CS_URS_2023_01/966073811" TargetMode="External" /><Relationship Id="rId18" Type="http://schemas.openxmlformats.org/officeDocument/2006/relationships/hyperlink" Target="https://podminky.urs.cz/item/CS_URS_2023_02/997013509" TargetMode="External" /><Relationship Id="rId19" Type="http://schemas.openxmlformats.org/officeDocument/2006/relationships/hyperlink" Target="https://podminky.urs.cz/item/CS_URS_2023_02/997013511" TargetMode="External" /><Relationship Id="rId20" Type="http://schemas.openxmlformats.org/officeDocument/2006/relationships/hyperlink" Target="https://podminky.urs.cz/item/CS_URS_2023_02/997013655" TargetMode="External" /><Relationship Id="rId21" Type="http://schemas.openxmlformats.org/officeDocument/2006/relationships/hyperlink" Target="https://podminky.urs.cz/item/CS_URS_2023_02/997013841" TargetMode="External" /><Relationship Id="rId22" Type="http://schemas.openxmlformats.org/officeDocument/2006/relationships/hyperlink" Target="https://podminky.urs.cz/item/CS_URS_2023_02/012203000" TargetMode="External" /><Relationship Id="rId23" Type="http://schemas.openxmlformats.org/officeDocument/2006/relationships/hyperlink" Target="https://podminky.urs.cz/item/CS_URS_2023_02/012303000" TargetMode="External" /><Relationship Id="rId24" Type="http://schemas.openxmlformats.org/officeDocument/2006/relationships/hyperlink" Target="https://podminky.urs.cz/item/CS_URS_2023_02/012403000" TargetMode="External" /><Relationship Id="rId25" Type="http://schemas.openxmlformats.org/officeDocument/2006/relationships/hyperlink" Target="https://podminky.urs.cz/item/CS_URS_2023_02/032103000" TargetMode="External" /><Relationship Id="rId26" Type="http://schemas.openxmlformats.org/officeDocument/2006/relationships/hyperlink" Target="https://podminky.urs.cz/item/CS_URS_2023_02/033203000" TargetMode="External" /><Relationship Id="rId27" Type="http://schemas.openxmlformats.org/officeDocument/2006/relationships/hyperlink" Target="https://podminky.urs.cz/item/CS_URS_2023_02/034103000" TargetMode="External" /><Relationship Id="rId28" Type="http://schemas.openxmlformats.org/officeDocument/2006/relationships/hyperlink" Target="https://podminky.urs.cz/item/CS_URS_2023_02/034503000" TargetMode="External" /><Relationship Id="rId29" Type="http://schemas.openxmlformats.org/officeDocument/2006/relationships/hyperlink" Target="https://podminky.urs.cz/item/CS_URS_2023_02/039103000" TargetMode="External" /><Relationship Id="rId30" Type="http://schemas.openxmlformats.org/officeDocument/2006/relationships/hyperlink" Target="https://podminky.urs.cz/item/CS_URS_2023_02/052103000" TargetMode="External" /><Relationship Id="rId3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19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23</v>
      </c>
      <c r="AL8" s="20"/>
      <c r="AM8" s="20"/>
      <c r="AN8" s="31" t="s">
        <v>24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26</v>
      </c>
      <c r="AL10" s="20"/>
      <c r="AM10" s="20"/>
      <c r="AN10" s="25" t="s">
        <v>19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28</v>
      </c>
      <c r="AL11" s="20"/>
      <c r="AM11" s="20"/>
      <c r="AN11" s="25" t="s">
        <v>19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29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26</v>
      </c>
      <c r="AL13" s="20"/>
      <c r="AM13" s="20"/>
      <c r="AN13" s="32" t="s">
        <v>30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L14" s="20"/>
      <c r="AM14" s="20"/>
      <c r="AN14" s="32" t="s">
        <v>30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26</v>
      </c>
      <c r="AL16" s="20"/>
      <c r="AM16" s="20"/>
      <c r="AN16" s="25" t="s">
        <v>19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27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28</v>
      </c>
      <c r="AL17" s="20"/>
      <c r="AM17" s="20"/>
      <c r="AN17" s="25" t="s">
        <v>19</v>
      </c>
      <c r="AO17" s="20"/>
      <c r="AP17" s="20"/>
      <c r="AQ17" s="20"/>
      <c r="AR17" s="18"/>
      <c r="BE17" s="29"/>
      <c r="BS17" s="15" t="s">
        <v>32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26</v>
      </c>
      <c r="AL19" s="20"/>
      <c r="AM19" s="20"/>
      <c r="AN19" s="25" t="s">
        <v>34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35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28</v>
      </c>
      <c r="AL20" s="20"/>
      <c r="AM20" s="20"/>
      <c r="AN20" s="25" t="s">
        <v>19</v>
      </c>
      <c r="AO20" s="20"/>
      <c r="AP20" s="20"/>
      <c r="AQ20" s="20"/>
      <c r="AR20" s="18"/>
      <c r="BE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36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47.25" customHeight="1">
      <c r="B23" s="19"/>
      <c r="C23" s="20"/>
      <c r="D23" s="20"/>
      <c r="E23" s="34" t="s">
        <v>37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39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40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41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42</v>
      </c>
      <c r="E29" s="45"/>
      <c r="F29" s="30" t="s">
        <v>43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44</v>
      </c>
      <c r="G30" s="45"/>
      <c r="H30" s="45"/>
      <c r="I30" s="45"/>
      <c r="J30" s="45"/>
      <c r="K30" s="45"/>
      <c r="L30" s="46">
        <v>0.12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45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46</v>
      </c>
      <c r="G32" s="45"/>
      <c r="H32" s="45"/>
      <c r="I32" s="45"/>
      <c r="J32" s="45"/>
      <c r="K32" s="45"/>
      <c r="L32" s="46">
        <v>0.12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47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6"/>
    </row>
    <row r="35" s="2" customFormat="1" ht="25.92" customHeight="1">
      <c r="A35" s="36"/>
      <c r="B35" s="37"/>
      <c r="C35" s="50"/>
      <c r="D35" s="51" t="s">
        <v>48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49</v>
      </c>
      <c r="U35" s="52"/>
      <c r="V35" s="52"/>
      <c r="W35" s="52"/>
      <c r="X35" s="54" t="s">
        <v>50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6.96" customHeight="1">
      <c r="A37" s="36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2"/>
      <c r="BE37" s="36"/>
    </row>
    <row r="41" s="2" customFormat="1" ht="6.96" customHeight="1">
      <c r="A41" s="36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2"/>
      <c r="BE41" s="36"/>
    </row>
    <row r="42" s="2" customFormat="1" ht="24.96" customHeight="1">
      <c r="A42" s="36"/>
      <c r="B42" s="37"/>
      <c r="C42" s="21" t="s">
        <v>51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  <c r="BE42" s="36"/>
    </row>
    <row r="43" s="2" customFormat="1" ht="6.96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  <c r="BE43" s="36"/>
    </row>
    <row r="44" s="4" customFormat="1" ht="12" customHeight="1">
      <c r="A44" s="4"/>
      <c r="B44" s="61"/>
      <c r="C44" s="30" t="s">
        <v>13</v>
      </c>
      <c r="D44" s="62"/>
      <c r="E44" s="62"/>
      <c r="F44" s="62"/>
      <c r="G44" s="62"/>
      <c r="H44" s="62"/>
      <c r="I44" s="62"/>
      <c r="J44" s="62"/>
      <c r="K44" s="62"/>
      <c r="L44" s="62" t="str">
        <f>K5</f>
        <v>230626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3"/>
      <c r="BE44" s="4"/>
    </row>
    <row r="45" s="5" customFormat="1" ht="36.96" customHeight="1">
      <c r="A45" s="5"/>
      <c r="B45" s="64"/>
      <c r="C45" s="65" t="s">
        <v>16</v>
      </c>
      <c r="D45" s="66"/>
      <c r="E45" s="66"/>
      <c r="F45" s="66"/>
      <c r="G45" s="66"/>
      <c r="H45" s="66"/>
      <c r="I45" s="66"/>
      <c r="J45" s="66"/>
      <c r="K45" s="66"/>
      <c r="L45" s="67" t="str">
        <f>K6</f>
        <v>MŠ Beruška - oprava oplocení</v>
      </c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8"/>
      <c r="BE45" s="5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  <c r="BE46" s="36"/>
    </row>
    <row r="47" s="2" customFormat="1" ht="12" customHeight="1">
      <c r="A47" s="36"/>
      <c r="B47" s="37"/>
      <c r="C47" s="30" t="s">
        <v>21</v>
      </c>
      <c r="D47" s="38"/>
      <c r="E47" s="38"/>
      <c r="F47" s="38"/>
      <c r="G47" s="38"/>
      <c r="H47" s="38"/>
      <c r="I47" s="38"/>
      <c r="J47" s="38"/>
      <c r="K47" s="38"/>
      <c r="L47" s="69" t="str">
        <f>IF(K8="","",K8)</f>
        <v>Na Pískovně Liberec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23</v>
      </c>
      <c r="AJ47" s="38"/>
      <c r="AK47" s="38"/>
      <c r="AL47" s="38"/>
      <c r="AM47" s="70" t="str">
        <f>IF(AN8= "","",AN8)</f>
        <v>26. 6. 2023</v>
      </c>
      <c r="AN47" s="70"/>
      <c r="AO47" s="38"/>
      <c r="AP47" s="38"/>
      <c r="AQ47" s="38"/>
      <c r="AR47" s="42"/>
      <c r="BE47" s="36"/>
    </row>
    <row r="48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  <c r="BE48" s="36"/>
    </row>
    <row r="49" s="2" customFormat="1" ht="15.15" customHeight="1">
      <c r="A49" s="36"/>
      <c r="B49" s="37"/>
      <c r="C49" s="30" t="s">
        <v>25</v>
      </c>
      <c r="D49" s="38"/>
      <c r="E49" s="38"/>
      <c r="F49" s="38"/>
      <c r="G49" s="38"/>
      <c r="H49" s="38"/>
      <c r="I49" s="38"/>
      <c r="J49" s="38"/>
      <c r="K49" s="38"/>
      <c r="L49" s="62" t="str">
        <f>IF(E11= "","",E11)</f>
        <v xml:space="preserve"> 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31</v>
      </c>
      <c r="AJ49" s="38"/>
      <c r="AK49" s="38"/>
      <c r="AL49" s="38"/>
      <c r="AM49" s="71" t="str">
        <f>IF(E17="","",E17)</f>
        <v xml:space="preserve"> </v>
      </c>
      <c r="AN49" s="62"/>
      <c r="AO49" s="62"/>
      <c r="AP49" s="62"/>
      <c r="AQ49" s="38"/>
      <c r="AR49" s="42"/>
      <c r="AS49" s="72" t="s">
        <v>52</v>
      </c>
      <c r="AT49" s="73"/>
      <c r="AU49" s="74"/>
      <c r="AV49" s="74"/>
      <c r="AW49" s="74"/>
      <c r="AX49" s="74"/>
      <c r="AY49" s="74"/>
      <c r="AZ49" s="74"/>
      <c r="BA49" s="74"/>
      <c r="BB49" s="74"/>
      <c r="BC49" s="74"/>
      <c r="BD49" s="75"/>
      <c r="BE49" s="36"/>
    </row>
    <row r="50" s="2" customFormat="1" ht="15.15" customHeight="1">
      <c r="A50" s="36"/>
      <c r="B50" s="37"/>
      <c r="C50" s="30" t="s">
        <v>29</v>
      </c>
      <c r="D50" s="38"/>
      <c r="E50" s="38"/>
      <c r="F50" s="38"/>
      <c r="G50" s="38"/>
      <c r="H50" s="38"/>
      <c r="I50" s="38"/>
      <c r="J50" s="38"/>
      <c r="K50" s="38"/>
      <c r="L50" s="62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33</v>
      </c>
      <c r="AJ50" s="38"/>
      <c r="AK50" s="38"/>
      <c r="AL50" s="38"/>
      <c r="AM50" s="71" t="str">
        <f>IF(E20="","",E20)</f>
        <v>Machatý</v>
      </c>
      <c r="AN50" s="62"/>
      <c r="AO50" s="62"/>
      <c r="AP50" s="62"/>
      <c r="AQ50" s="38"/>
      <c r="AR50" s="42"/>
      <c r="AS50" s="76"/>
      <c r="AT50" s="77"/>
      <c r="AU50" s="78"/>
      <c r="AV50" s="78"/>
      <c r="AW50" s="78"/>
      <c r="AX50" s="78"/>
      <c r="AY50" s="78"/>
      <c r="AZ50" s="78"/>
      <c r="BA50" s="78"/>
      <c r="BB50" s="78"/>
      <c r="BC50" s="78"/>
      <c r="BD50" s="79"/>
      <c r="BE50" s="36"/>
    </row>
    <row r="5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80"/>
      <c r="AT51" s="81"/>
      <c r="AU51" s="82"/>
      <c r="AV51" s="82"/>
      <c r="AW51" s="82"/>
      <c r="AX51" s="82"/>
      <c r="AY51" s="82"/>
      <c r="AZ51" s="82"/>
      <c r="BA51" s="82"/>
      <c r="BB51" s="82"/>
      <c r="BC51" s="82"/>
      <c r="BD51" s="83"/>
      <c r="BE51" s="36"/>
    </row>
    <row r="52" s="2" customFormat="1" ht="29.28" customHeight="1">
      <c r="A52" s="36"/>
      <c r="B52" s="37"/>
      <c r="C52" s="84" t="s">
        <v>53</v>
      </c>
      <c r="D52" s="85"/>
      <c r="E52" s="85"/>
      <c r="F52" s="85"/>
      <c r="G52" s="85"/>
      <c r="H52" s="86"/>
      <c r="I52" s="87" t="s">
        <v>54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8" t="s">
        <v>55</v>
      </c>
      <c r="AH52" s="85"/>
      <c r="AI52" s="85"/>
      <c r="AJ52" s="85"/>
      <c r="AK52" s="85"/>
      <c r="AL52" s="85"/>
      <c r="AM52" s="85"/>
      <c r="AN52" s="87" t="s">
        <v>56</v>
      </c>
      <c r="AO52" s="85"/>
      <c r="AP52" s="85"/>
      <c r="AQ52" s="89" t="s">
        <v>57</v>
      </c>
      <c r="AR52" s="42"/>
      <c r="AS52" s="90" t="s">
        <v>58</v>
      </c>
      <c r="AT52" s="91" t="s">
        <v>59</v>
      </c>
      <c r="AU52" s="91" t="s">
        <v>60</v>
      </c>
      <c r="AV52" s="91" t="s">
        <v>61</v>
      </c>
      <c r="AW52" s="91" t="s">
        <v>62</v>
      </c>
      <c r="AX52" s="91" t="s">
        <v>63</v>
      </c>
      <c r="AY52" s="91" t="s">
        <v>64</v>
      </c>
      <c r="AZ52" s="91" t="s">
        <v>65</v>
      </c>
      <c r="BA52" s="91" t="s">
        <v>66</v>
      </c>
      <c r="BB52" s="91" t="s">
        <v>67</v>
      </c>
      <c r="BC52" s="91" t="s">
        <v>68</v>
      </c>
      <c r="BD52" s="92" t="s">
        <v>69</v>
      </c>
      <c r="BE52" s="36"/>
    </row>
    <row r="53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3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5"/>
      <c r="BE53" s="36"/>
    </row>
    <row r="54" s="6" customFormat="1" ht="32.4" customHeight="1">
      <c r="A54" s="6"/>
      <c r="B54" s="96"/>
      <c r="C54" s="97" t="s">
        <v>70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9">
        <f>ROUND(AG55,2)</f>
        <v>0</v>
      </c>
      <c r="AH54" s="99"/>
      <c r="AI54" s="99"/>
      <c r="AJ54" s="99"/>
      <c r="AK54" s="99"/>
      <c r="AL54" s="99"/>
      <c r="AM54" s="99"/>
      <c r="AN54" s="100">
        <f>SUM(AG54,AT54)</f>
        <v>0</v>
      </c>
      <c r="AO54" s="100"/>
      <c r="AP54" s="100"/>
      <c r="AQ54" s="101" t="s">
        <v>19</v>
      </c>
      <c r="AR54" s="102"/>
      <c r="AS54" s="103">
        <f>ROUND(AS55,2)</f>
        <v>0</v>
      </c>
      <c r="AT54" s="104">
        <f>ROUND(SUM(AV54:AW54),2)</f>
        <v>0</v>
      </c>
      <c r="AU54" s="105">
        <f>ROUND(AU55,5)</f>
        <v>0</v>
      </c>
      <c r="AV54" s="104">
        <f>ROUND(AZ54*L29,2)</f>
        <v>0</v>
      </c>
      <c r="AW54" s="104">
        <f>ROUND(BA54*L30,2)</f>
        <v>0</v>
      </c>
      <c r="AX54" s="104">
        <f>ROUND(BB54*L29,2)</f>
        <v>0</v>
      </c>
      <c r="AY54" s="104">
        <f>ROUND(BC54*L30,2)</f>
        <v>0</v>
      </c>
      <c r="AZ54" s="104">
        <f>ROUND(AZ55,2)</f>
        <v>0</v>
      </c>
      <c r="BA54" s="104">
        <f>ROUND(BA55,2)</f>
        <v>0</v>
      </c>
      <c r="BB54" s="104">
        <f>ROUND(BB55,2)</f>
        <v>0</v>
      </c>
      <c r="BC54" s="104">
        <f>ROUND(BC55,2)</f>
        <v>0</v>
      </c>
      <c r="BD54" s="106">
        <f>ROUND(BD55,2)</f>
        <v>0</v>
      </c>
      <c r="BE54" s="6"/>
      <c r="BS54" s="107" t="s">
        <v>71</v>
      </c>
      <c r="BT54" s="107" t="s">
        <v>72</v>
      </c>
      <c r="BV54" s="107" t="s">
        <v>73</v>
      </c>
      <c r="BW54" s="107" t="s">
        <v>5</v>
      </c>
      <c r="BX54" s="107" t="s">
        <v>74</v>
      </c>
      <c r="CL54" s="107" t="s">
        <v>19</v>
      </c>
    </row>
    <row r="55" s="7" customFormat="1" ht="16.5" customHeight="1">
      <c r="A55" s="108" t="s">
        <v>75</v>
      </c>
      <c r="B55" s="109"/>
      <c r="C55" s="110"/>
      <c r="D55" s="111" t="s">
        <v>14</v>
      </c>
      <c r="E55" s="111"/>
      <c r="F55" s="111"/>
      <c r="G55" s="111"/>
      <c r="H55" s="111"/>
      <c r="I55" s="112"/>
      <c r="J55" s="111" t="s">
        <v>17</v>
      </c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3">
        <f>'230626 - MŠ Beruška - opr...'!J28</f>
        <v>0</v>
      </c>
      <c r="AH55" s="112"/>
      <c r="AI55" s="112"/>
      <c r="AJ55" s="112"/>
      <c r="AK55" s="112"/>
      <c r="AL55" s="112"/>
      <c r="AM55" s="112"/>
      <c r="AN55" s="113">
        <f>SUM(AG55,AT55)</f>
        <v>0</v>
      </c>
      <c r="AO55" s="112"/>
      <c r="AP55" s="112"/>
      <c r="AQ55" s="114" t="s">
        <v>76</v>
      </c>
      <c r="AR55" s="115"/>
      <c r="AS55" s="116">
        <v>0</v>
      </c>
      <c r="AT55" s="117">
        <f>ROUND(SUM(AV55:AW55),2)</f>
        <v>0</v>
      </c>
      <c r="AU55" s="118">
        <f>'230626 - MŠ Beruška - opr...'!P86</f>
        <v>0</v>
      </c>
      <c r="AV55" s="117">
        <f>'230626 - MŠ Beruška - opr...'!J31</f>
        <v>0</v>
      </c>
      <c r="AW55" s="117">
        <f>'230626 - MŠ Beruška - opr...'!J32</f>
        <v>0</v>
      </c>
      <c r="AX55" s="117">
        <f>'230626 - MŠ Beruška - opr...'!J33</f>
        <v>0</v>
      </c>
      <c r="AY55" s="117">
        <f>'230626 - MŠ Beruška - opr...'!J34</f>
        <v>0</v>
      </c>
      <c r="AZ55" s="117">
        <f>'230626 - MŠ Beruška - opr...'!F31</f>
        <v>0</v>
      </c>
      <c r="BA55" s="117">
        <f>'230626 - MŠ Beruška - opr...'!F32</f>
        <v>0</v>
      </c>
      <c r="BB55" s="117">
        <f>'230626 - MŠ Beruška - opr...'!F33</f>
        <v>0</v>
      </c>
      <c r="BC55" s="117">
        <f>'230626 - MŠ Beruška - opr...'!F34</f>
        <v>0</v>
      </c>
      <c r="BD55" s="119">
        <f>'230626 - MŠ Beruška - opr...'!F35</f>
        <v>0</v>
      </c>
      <c r="BE55" s="7"/>
      <c r="BT55" s="120" t="s">
        <v>77</v>
      </c>
      <c r="BU55" s="120" t="s">
        <v>78</v>
      </c>
      <c r="BV55" s="120" t="s">
        <v>73</v>
      </c>
      <c r="BW55" s="120" t="s">
        <v>5</v>
      </c>
      <c r="BX55" s="120" t="s">
        <v>74</v>
      </c>
      <c r="CL55" s="120" t="s">
        <v>19</v>
      </c>
    </row>
    <row r="56" s="2" customFormat="1" ht="30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42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</row>
    <row r="57" s="2" customFormat="1" ht="6.96" customHeight="1">
      <c r="A57" s="36"/>
      <c r="B57" s="57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42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</sheetData>
  <sheetProtection sheet="1" formatColumns="0" formatRows="0" objects="1" scenarios="1" spinCount="100000" saltValue="YQcXGESd4NLFUVHJhrs70pWLSEN/9RC31NgJ8rqVKZQkC4Xqs0Nxk6KjzrQWlg9onUu174C3VEV1tNJT81eDKA==" hashValue="t57ERX9ge1fd6QIeCi1kwHqpguFRLuXv0ObbkohOHWy3A2SNGHsIKkip4TOjX6p2mnsFCPVYBJ5XQia8GERl9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30626 - MŠ Beruška - opr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5</v>
      </c>
    </row>
    <row r="3" hidden="1" s="1" customFormat="1" ht="6.96" customHeight="1"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18"/>
      <c r="AT3" s="15" t="s">
        <v>79</v>
      </c>
    </row>
    <row r="4" hidden="1" s="1" customFormat="1" ht="24.96" customHeight="1">
      <c r="B4" s="18"/>
      <c r="D4" s="123" t="s">
        <v>80</v>
      </c>
      <c r="L4" s="18"/>
      <c r="M4" s="124" t="s">
        <v>10</v>
      </c>
      <c r="AT4" s="15" t="s">
        <v>4</v>
      </c>
    </row>
    <row r="5" hidden="1" s="1" customFormat="1" ht="6.96" customHeight="1">
      <c r="B5" s="18"/>
      <c r="L5" s="18"/>
    </row>
    <row r="6" hidden="1" s="2" customFormat="1" ht="12" customHeight="1">
      <c r="A6" s="36"/>
      <c r="B6" s="42"/>
      <c r="C6" s="36"/>
      <c r="D6" s="125" t="s">
        <v>16</v>
      </c>
      <c r="E6" s="36"/>
      <c r="F6" s="36"/>
      <c r="G6" s="36"/>
      <c r="H6" s="36"/>
      <c r="I6" s="36"/>
      <c r="J6" s="36"/>
      <c r="K6" s="36"/>
      <c r="L6" s="12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hidden="1" s="2" customFormat="1" ht="16.5" customHeight="1">
      <c r="A7" s="36"/>
      <c r="B7" s="42"/>
      <c r="C7" s="36"/>
      <c r="D7" s="36"/>
      <c r="E7" s="127" t="s">
        <v>17</v>
      </c>
      <c r="F7" s="36"/>
      <c r="G7" s="36"/>
      <c r="H7" s="36"/>
      <c r="I7" s="36"/>
      <c r="J7" s="36"/>
      <c r="K7" s="36"/>
      <c r="L7" s="12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hidden="1" s="2" customFormat="1">
      <c r="A8" s="36"/>
      <c r="B8" s="42"/>
      <c r="C8" s="36"/>
      <c r="D8" s="36"/>
      <c r="E8" s="36"/>
      <c r="F8" s="36"/>
      <c r="G8" s="36"/>
      <c r="H8" s="36"/>
      <c r="I8" s="36"/>
      <c r="J8" s="36"/>
      <c r="K8" s="36"/>
      <c r="L8" s="12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hidden="1" s="2" customFormat="1" ht="12" customHeight="1">
      <c r="A9" s="36"/>
      <c r="B9" s="42"/>
      <c r="C9" s="36"/>
      <c r="D9" s="125" t="s">
        <v>18</v>
      </c>
      <c r="E9" s="36"/>
      <c r="F9" s="128" t="s">
        <v>19</v>
      </c>
      <c r="G9" s="36"/>
      <c r="H9" s="36"/>
      <c r="I9" s="125" t="s">
        <v>20</v>
      </c>
      <c r="J9" s="128" t="s">
        <v>19</v>
      </c>
      <c r="K9" s="36"/>
      <c r="L9" s="12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hidden="1" s="2" customFormat="1" ht="12" customHeight="1">
      <c r="A10" s="36"/>
      <c r="B10" s="42"/>
      <c r="C10" s="36"/>
      <c r="D10" s="125" t="s">
        <v>21</v>
      </c>
      <c r="E10" s="36"/>
      <c r="F10" s="128" t="s">
        <v>22</v>
      </c>
      <c r="G10" s="36"/>
      <c r="H10" s="36"/>
      <c r="I10" s="125" t="s">
        <v>23</v>
      </c>
      <c r="J10" s="129" t="str">
        <f>'Rekapitulace stavby'!AN8</f>
        <v>26. 6. 2023</v>
      </c>
      <c r="K10" s="36"/>
      <c r="L10" s="12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hidden="1" s="2" customFormat="1" ht="10.8" customHeight="1">
      <c r="A11" s="36"/>
      <c r="B11" s="42"/>
      <c r="C11" s="36"/>
      <c r="D11" s="36"/>
      <c r="E11" s="36"/>
      <c r="F11" s="36"/>
      <c r="G11" s="36"/>
      <c r="H11" s="36"/>
      <c r="I11" s="36"/>
      <c r="J11" s="36"/>
      <c r="K11" s="36"/>
      <c r="L11" s="12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hidden="1" s="2" customFormat="1" ht="12" customHeight="1">
      <c r="A12" s="36"/>
      <c r="B12" s="42"/>
      <c r="C12" s="36"/>
      <c r="D12" s="125" t="s">
        <v>25</v>
      </c>
      <c r="E12" s="36"/>
      <c r="F12" s="36"/>
      <c r="G12" s="36"/>
      <c r="H12" s="36"/>
      <c r="I12" s="125" t="s">
        <v>26</v>
      </c>
      <c r="J12" s="128" t="str">
        <f>IF('Rekapitulace stavby'!AN10="","",'Rekapitulace stavby'!AN10)</f>
        <v/>
      </c>
      <c r="K12" s="36"/>
      <c r="L12" s="12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idden="1" s="2" customFormat="1" ht="18" customHeight="1">
      <c r="A13" s="36"/>
      <c r="B13" s="42"/>
      <c r="C13" s="36"/>
      <c r="D13" s="36"/>
      <c r="E13" s="128" t="str">
        <f>IF('Rekapitulace stavby'!E11="","",'Rekapitulace stavby'!E11)</f>
        <v xml:space="preserve"> </v>
      </c>
      <c r="F13" s="36"/>
      <c r="G13" s="36"/>
      <c r="H13" s="36"/>
      <c r="I13" s="125" t="s">
        <v>28</v>
      </c>
      <c r="J13" s="128" t="str">
        <f>IF('Rekapitulace stavby'!AN11="","",'Rekapitulace stavby'!AN11)</f>
        <v/>
      </c>
      <c r="K13" s="36"/>
      <c r="L13" s="12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hidden="1" s="2" customFormat="1" ht="6.96" customHeight="1">
      <c r="A14" s="36"/>
      <c r="B14" s="42"/>
      <c r="C14" s="36"/>
      <c r="D14" s="36"/>
      <c r="E14" s="36"/>
      <c r="F14" s="36"/>
      <c r="G14" s="36"/>
      <c r="H14" s="36"/>
      <c r="I14" s="36"/>
      <c r="J14" s="36"/>
      <c r="K14" s="36"/>
      <c r="L14" s="12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hidden="1" s="2" customFormat="1" ht="12" customHeight="1">
      <c r="A15" s="36"/>
      <c r="B15" s="42"/>
      <c r="C15" s="36"/>
      <c r="D15" s="125" t="s">
        <v>29</v>
      </c>
      <c r="E15" s="36"/>
      <c r="F15" s="36"/>
      <c r="G15" s="36"/>
      <c r="H15" s="36"/>
      <c r="I15" s="125" t="s">
        <v>26</v>
      </c>
      <c r="J15" s="31" t="str">
        <f>'Rekapitulace stavby'!AN13</f>
        <v>Vyplň údaj</v>
      </c>
      <c r="K15" s="36"/>
      <c r="L15" s="12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hidden="1" s="2" customFormat="1" ht="18" customHeight="1">
      <c r="A16" s="36"/>
      <c r="B16" s="42"/>
      <c r="C16" s="36"/>
      <c r="D16" s="36"/>
      <c r="E16" s="31" t="str">
        <f>'Rekapitulace stavby'!E14</f>
        <v>Vyplň údaj</v>
      </c>
      <c r="F16" s="128"/>
      <c r="G16" s="128"/>
      <c r="H16" s="128"/>
      <c r="I16" s="125" t="s">
        <v>28</v>
      </c>
      <c r="J16" s="31" t="str">
        <f>'Rekapitulace stavby'!AN14</f>
        <v>Vyplň údaj</v>
      </c>
      <c r="K16" s="36"/>
      <c r="L16" s="12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hidden="1" s="2" customFormat="1" ht="6.96" customHeight="1">
      <c r="A17" s="36"/>
      <c r="B17" s="42"/>
      <c r="C17" s="36"/>
      <c r="D17" s="36"/>
      <c r="E17" s="36"/>
      <c r="F17" s="36"/>
      <c r="G17" s="36"/>
      <c r="H17" s="36"/>
      <c r="I17" s="36"/>
      <c r="J17" s="36"/>
      <c r="K17" s="36"/>
      <c r="L17" s="12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hidden="1" s="2" customFormat="1" ht="12" customHeight="1">
      <c r="A18" s="36"/>
      <c r="B18" s="42"/>
      <c r="C18" s="36"/>
      <c r="D18" s="125" t="s">
        <v>31</v>
      </c>
      <c r="E18" s="36"/>
      <c r="F18" s="36"/>
      <c r="G18" s="36"/>
      <c r="H18" s="36"/>
      <c r="I18" s="125" t="s">
        <v>26</v>
      </c>
      <c r="J18" s="128" t="str">
        <f>IF('Rekapitulace stavby'!AN16="","",'Rekapitulace stavby'!AN16)</f>
        <v/>
      </c>
      <c r="K18" s="36"/>
      <c r="L18" s="12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idden="1" s="2" customFormat="1" ht="18" customHeight="1">
      <c r="A19" s="36"/>
      <c r="B19" s="42"/>
      <c r="C19" s="36"/>
      <c r="D19" s="36"/>
      <c r="E19" s="128" t="str">
        <f>IF('Rekapitulace stavby'!E17="","",'Rekapitulace stavby'!E17)</f>
        <v xml:space="preserve"> </v>
      </c>
      <c r="F19" s="36"/>
      <c r="G19" s="36"/>
      <c r="H19" s="36"/>
      <c r="I19" s="125" t="s">
        <v>28</v>
      </c>
      <c r="J19" s="128" t="str">
        <f>IF('Rekapitulace stavby'!AN17="","",'Rekapitulace stavby'!AN17)</f>
        <v/>
      </c>
      <c r="K19" s="36"/>
      <c r="L19" s="12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idden="1" s="2" customFormat="1" ht="6.96" customHeight="1">
      <c r="A20" s="36"/>
      <c r="B20" s="42"/>
      <c r="C20" s="36"/>
      <c r="D20" s="36"/>
      <c r="E20" s="36"/>
      <c r="F20" s="36"/>
      <c r="G20" s="36"/>
      <c r="H20" s="36"/>
      <c r="I20" s="36"/>
      <c r="J20" s="36"/>
      <c r="K20" s="36"/>
      <c r="L20" s="12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idden="1" s="2" customFormat="1" ht="12" customHeight="1">
      <c r="A21" s="36"/>
      <c r="B21" s="42"/>
      <c r="C21" s="36"/>
      <c r="D21" s="125" t="s">
        <v>33</v>
      </c>
      <c r="E21" s="36"/>
      <c r="F21" s="36"/>
      <c r="G21" s="36"/>
      <c r="H21" s="36"/>
      <c r="I21" s="125" t="s">
        <v>26</v>
      </c>
      <c r="J21" s="128" t="s">
        <v>34</v>
      </c>
      <c r="K21" s="36"/>
      <c r="L21" s="12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hidden="1" s="2" customFormat="1" ht="18" customHeight="1">
      <c r="A22" s="36"/>
      <c r="B22" s="42"/>
      <c r="C22" s="36"/>
      <c r="D22" s="36"/>
      <c r="E22" s="128" t="s">
        <v>35</v>
      </c>
      <c r="F22" s="36"/>
      <c r="G22" s="36"/>
      <c r="H22" s="36"/>
      <c r="I22" s="125" t="s">
        <v>28</v>
      </c>
      <c r="J22" s="128" t="s">
        <v>19</v>
      </c>
      <c r="K22" s="36"/>
      <c r="L22" s="12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hidden="1" s="2" customFormat="1" ht="6.96" customHeight="1">
      <c r="A23" s="36"/>
      <c r="B23" s="42"/>
      <c r="C23" s="36"/>
      <c r="D23" s="36"/>
      <c r="E23" s="36"/>
      <c r="F23" s="36"/>
      <c r="G23" s="36"/>
      <c r="H23" s="36"/>
      <c r="I23" s="36"/>
      <c r="J23" s="36"/>
      <c r="K23" s="36"/>
      <c r="L23" s="12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hidden="1" s="2" customFormat="1" ht="12" customHeight="1">
      <c r="A24" s="36"/>
      <c r="B24" s="42"/>
      <c r="C24" s="36"/>
      <c r="D24" s="125" t="s">
        <v>36</v>
      </c>
      <c r="E24" s="36"/>
      <c r="F24" s="36"/>
      <c r="G24" s="36"/>
      <c r="H24" s="36"/>
      <c r="I24" s="36"/>
      <c r="J24" s="36"/>
      <c r="K24" s="36"/>
      <c r="L24" s="12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hidden="1" s="8" customFormat="1" ht="71.25" customHeight="1">
      <c r="A25" s="130"/>
      <c r="B25" s="131"/>
      <c r="C25" s="130"/>
      <c r="D25" s="130"/>
      <c r="E25" s="132" t="s">
        <v>37</v>
      </c>
      <c r="F25" s="132"/>
      <c r="G25" s="132"/>
      <c r="H25" s="132"/>
      <c r="I25" s="130"/>
      <c r="J25" s="130"/>
      <c r="K25" s="130"/>
      <c r="L25" s="133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</row>
    <row r="26" hidden="1" s="2" customFormat="1" ht="6.96" customHeight="1">
      <c r="A26" s="36"/>
      <c r="B26" s="42"/>
      <c r="C26" s="36"/>
      <c r="D26" s="36"/>
      <c r="E26" s="36"/>
      <c r="F26" s="36"/>
      <c r="G26" s="36"/>
      <c r="H26" s="36"/>
      <c r="I26" s="36"/>
      <c r="J26" s="36"/>
      <c r="K26" s="36"/>
      <c r="L26" s="12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hidden="1" s="2" customFormat="1" ht="6.96" customHeight="1">
      <c r="A27" s="36"/>
      <c r="B27" s="42"/>
      <c r="C27" s="36"/>
      <c r="D27" s="134"/>
      <c r="E27" s="134"/>
      <c r="F27" s="134"/>
      <c r="G27" s="134"/>
      <c r="H27" s="134"/>
      <c r="I27" s="134"/>
      <c r="J27" s="134"/>
      <c r="K27" s="134"/>
      <c r="L27" s="12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hidden="1" s="2" customFormat="1" ht="25.44" customHeight="1">
      <c r="A28" s="36"/>
      <c r="B28" s="42"/>
      <c r="C28" s="36"/>
      <c r="D28" s="135" t="s">
        <v>38</v>
      </c>
      <c r="E28" s="36"/>
      <c r="F28" s="36"/>
      <c r="G28" s="36"/>
      <c r="H28" s="36"/>
      <c r="I28" s="36"/>
      <c r="J28" s="136">
        <f>ROUND(J86, 2)</f>
        <v>0</v>
      </c>
      <c r="K28" s="36"/>
      <c r="L28" s="12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hidden="1" s="2" customFormat="1" ht="6.96" customHeight="1">
      <c r="A29" s="36"/>
      <c r="B29" s="42"/>
      <c r="C29" s="36"/>
      <c r="D29" s="134"/>
      <c r="E29" s="134"/>
      <c r="F29" s="134"/>
      <c r="G29" s="134"/>
      <c r="H29" s="134"/>
      <c r="I29" s="134"/>
      <c r="J29" s="134"/>
      <c r="K29" s="134"/>
      <c r="L29" s="12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hidden="1" s="2" customFormat="1" ht="14.4" customHeight="1">
      <c r="A30" s="36"/>
      <c r="B30" s="42"/>
      <c r="C30" s="36"/>
      <c r="D30" s="36"/>
      <c r="E30" s="36"/>
      <c r="F30" s="137" t="s">
        <v>40</v>
      </c>
      <c r="G30" s="36"/>
      <c r="H30" s="36"/>
      <c r="I30" s="137" t="s">
        <v>39</v>
      </c>
      <c r="J30" s="137" t="s">
        <v>41</v>
      </c>
      <c r="K30" s="36"/>
      <c r="L30" s="12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hidden="1" s="2" customFormat="1" ht="14.4" customHeight="1">
      <c r="A31" s="36"/>
      <c r="B31" s="42"/>
      <c r="C31" s="36"/>
      <c r="D31" s="138" t="s">
        <v>42</v>
      </c>
      <c r="E31" s="125" t="s">
        <v>43</v>
      </c>
      <c r="F31" s="139">
        <f>ROUND((SUM(BE86:BE168)),  2)</f>
        <v>0</v>
      </c>
      <c r="G31" s="36"/>
      <c r="H31" s="36"/>
      <c r="I31" s="140">
        <v>0.20999999999999999</v>
      </c>
      <c r="J31" s="139">
        <f>ROUND(((SUM(BE86:BE168))*I31),  2)</f>
        <v>0</v>
      </c>
      <c r="K31" s="36"/>
      <c r="L31" s="12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hidden="1" s="2" customFormat="1" ht="14.4" customHeight="1">
      <c r="A32" s="36"/>
      <c r="B32" s="42"/>
      <c r="C32" s="36"/>
      <c r="D32" s="36"/>
      <c r="E32" s="125" t="s">
        <v>44</v>
      </c>
      <c r="F32" s="139">
        <f>ROUND((SUM(BF86:BF168)),  2)</f>
        <v>0</v>
      </c>
      <c r="G32" s="36"/>
      <c r="H32" s="36"/>
      <c r="I32" s="140">
        <v>0.12</v>
      </c>
      <c r="J32" s="139">
        <f>ROUND(((SUM(BF86:BF168))*I32),  2)</f>
        <v>0</v>
      </c>
      <c r="K32" s="36"/>
      <c r="L32" s="12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36"/>
      <c r="E33" s="125" t="s">
        <v>45</v>
      </c>
      <c r="F33" s="139">
        <f>ROUND((SUM(BG86:BG168)),  2)</f>
        <v>0</v>
      </c>
      <c r="G33" s="36"/>
      <c r="H33" s="36"/>
      <c r="I33" s="140">
        <v>0.20999999999999999</v>
      </c>
      <c r="J33" s="139">
        <f>0</f>
        <v>0</v>
      </c>
      <c r="K33" s="36"/>
      <c r="L33" s="12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25" t="s">
        <v>46</v>
      </c>
      <c r="F34" s="139">
        <f>ROUND((SUM(BH86:BH168)),  2)</f>
        <v>0</v>
      </c>
      <c r="G34" s="36"/>
      <c r="H34" s="36"/>
      <c r="I34" s="140">
        <v>0.12</v>
      </c>
      <c r="J34" s="139">
        <f>0</f>
        <v>0</v>
      </c>
      <c r="K34" s="36"/>
      <c r="L34" s="12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25" t="s">
        <v>47</v>
      </c>
      <c r="F35" s="139">
        <f>ROUND((SUM(BI86:BI168)),  2)</f>
        <v>0</v>
      </c>
      <c r="G35" s="36"/>
      <c r="H35" s="36"/>
      <c r="I35" s="140">
        <v>0</v>
      </c>
      <c r="J35" s="139">
        <f>0</f>
        <v>0</v>
      </c>
      <c r="K35" s="36"/>
      <c r="L35" s="12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6.96" customHeight="1">
      <c r="A36" s="36"/>
      <c r="B36" s="42"/>
      <c r="C36" s="36"/>
      <c r="D36" s="36"/>
      <c r="E36" s="36"/>
      <c r="F36" s="36"/>
      <c r="G36" s="36"/>
      <c r="H36" s="36"/>
      <c r="I36" s="36"/>
      <c r="J36" s="36"/>
      <c r="K36" s="36"/>
      <c r="L36" s="12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25.44" customHeight="1">
      <c r="A37" s="36"/>
      <c r="B37" s="42"/>
      <c r="C37" s="141"/>
      <c r="D37" s="142" t="s">
        <v>48</v>
      </c>
      <c r="E37" s="143"/>
      <c r="F37" s="143"/>
      <c r="G37" s="144" t="s">
        <v>49</v>
      </c>
      <c r="H37" s="145" t="s">
        <v>50</v>
      </c>
      <c r="I37" s="143"/>
      <c r="J37" s="146">
        <f>SUM(J28:J35)</f>
        <v>0</v>
      </c>
      <c r="K37" s="147"/>
      <c r="L37" s="12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148"/>
      <c r="C38" s="149"/>
      <c r="D38" s="149"/>
      <c r="E38" s="149"/>
      <c r="F38" s="149"/>
      <c r="G38" s="149"/>
      <c r="H38" s="149"/>
      <c r="I38" s="149"/>
      <c r="J38" s="149"/>
      <c r="K38" s="149"/>
      <c r="L38" s="12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/>
    <row r="40" hidden="1"/>
    <row r="41" hidden="1"/>
    <row r="42" hidden="1" s="2" customFormat="1" ht="6.96" customHeight="1">
      <c r="A42" s="36"/>
      <c r="B42" s="150"/>
      <c r="C42" s="151"/>
      <c r="D42" s="151"/>
      <c r="E42" s="151"/>
      <c r="F42" s="151"/>
      <c r="G42" s="151"/>
      <c r="H42" s="151"/>
      <c r="I42" s="151"/>
      <c r="J42" s="151"/>
      <c r="K42" s="151"/>
      <c r="L42" s="12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hidden="1" s="2" customFormat="1" ht="24.96" customHeight="1">
      <c r="A43" s="36"/>
      <c r="B43" s="37"/>
      <c r="C43" s="21" t="s">
        <v>81</v>
      </c>
      <c r="D43" s="38"/>
      <c r="E43" s="38"/>
      <c r="F43" s="38"/>
      <c r="G43" s="38"/>
      <c r="H43" s="38"/>
      <c r="I43" s="38"/>
      <c r="J43" s="38"/>
      <c r="K43" s="38"/>
      <c r="L43" s="12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hidden="1" s="2" customFormat="1" ht="6.96" customHeight="1">
      <c r="A44" s="36"/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12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hidden="1" s="2" customFormat="1" ht="12" customHeight="1">
      <c r="A45" s="36"/>
      <c r="B45" s="37"/>
      <c r="C45" s="30" t="s">
        <v>16</v>
      </c>
      <c r="D45" s="38"/>
      <c r="E45" s="38"/>
      <c r="F45" s="38"/>
      <c r="G45" s="38"/>
      <c r="H45" s="38"/>
      <c r="I45" s="38"/>
      <c r="J45" s="38"/>
      <c r="K45" s="38"/>
      <c r="L45" s="12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hidden="1" s="2" customFormat="1" ht="16.5" customHeight="1">
      <c r="A46" s="36"/>
      <c r="B46" s="37"/>
      <c r="C46" s="38"/>
      <c r="D46" s="38"/>
      <c r="E46" s="67" t="str">
        <f>E7</f>
        <v>MŠ Beruška - oprava oplocení</v>
      </c>
      <c r="F46" s="38"/>
      <c r="G46" s="38"/>
      <c r="H46" s="38"/>
      <c r="I46" s="38"/>
      <c r="J46" s="38"/>
      <c r="K46" s="38"/>
      <c r="L46" s="12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hidden="1" s="2" customFormat="1" ht="6.96" customHeight="1">
      <c r="A47" s="36"/>
      <c r="B47" s="37"/>
      <c r="C47" s="38"/>
      <c r="D47" s="38"/>
      <c r="E47" s="38"/>
      <c r="F47" s="38"/>
      <c r="G47" s="38"/>
      <c r="H47" s="38"/>
      <c r="I47" s="38"/>
      <c r="J47" s="38"/>
      <c r="K47" s="38"/>
      <c r="L47" s="12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hidden="1" s="2" customFormat="1" ht="12" customHeight="1">
      <c r="A48" s="36"/>
      <c r="B48" s="37"/>
      <c r="C48" s="30" t="s">
        <v>21</v>
      </c>
      <c r="D48" s="38"/>
      <c r="E48" s="38"/>
      <c r="F48" s="25" t="str">
        <f>F10</f>
        <v>Na Pískovně Liberec</v>
      </c>
      <c r="G48" s="38"/>
      <c r="H48" s="38"/>
      <c r="I48" s="30" t="s">
        <v>23</v>
      </c>
      <c r="J48" s="70" t="str">
        <f>IF(J10="","",J10)</f>
        <v>26. 6. 2023</v>
      </c>
      <c r="K48" s="38"/>
      <c r="L48" s="12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hidden="1" s="2" customFormat="1" ht="6.96" customHeight="1">
      <c r="A49" s="36"/>
      <c r="B49" s="37"/>
      <c r="C49" s="38"/>
      <c r="D49" s="38"/>
      <c r="E49" s="38"/>
      <c r="F49" s="38"/>
      <c r="G49" s="38"/>
      <c r="H49" s="38"/>
      <c r="I49" s="38"/>
      <c r="J49" s="38"/>
      <c r="K49" s="38"/>
      <c r="L49" s="12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hidden="1" s="2" customFormat="1" ht="15.15" customHeight="1">
      <c r="A50" s="36"/>
      <c r="B50" s="37"/>
      <c r="C50" s="30" t="s">
        <v>25</v>
      </c>
      <c r="D50" s="38"/>
      <c r="E50" s="38"/>
      <c r="F50" s="25" t="str">
        <f>E13</f>
        <v xml:space="preserve"> </v>
      </c>
      <c r="G50" s="38"/>
      <c r="H50" s="38"/>
      <c r="I50" s="30" t="s">
        <v>31</v>
      </c>
      <c r="J50" s="34" t="str">
        <f>E19</f>
        <v xml:space="preserve"> </v>
      </c>
      <c r="K50" s="38"/>
      <c r="L50" s="12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hidden="1" s="2" customFormat="1" ht="15.15" customHeight="1">
      <c r="A51" s="36"/>
      <c r="B51" s="37"/>
      <c r="C51" s="30" t="s">
        <v>29</v>
      </c>
      <c r="D51" s="38"/>
      <c r="E51" s="38"/>
      <c r="F51" s="25" t="str">
        <f>IF(E16="","",E16)</f>
        <v>Vyplň údaj</v>
      </c>
      <c r="G51" s="38"/>
      <c r="H51" s="38"/>
      <c r="I51" s="30" t="s">
        <v>33</v>
      </c>
      <c r="J51" s="34" t="str">
        <f>E22</f>
        <v>Machatý</v>
      </c>
      <c r="K51" s="38"/>
      <c r="L51" s="12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hidden="1" s="2" customFormat="1" ht="10.32" customHeight="1">
      <c r="A52" s="36"/>
      <c r="B52" s="37"/>
      <c r="C52" s="38"/>
      <c r="D52" s="38"/>
      <c r="E52" s="38"/>
      <c r="F52" s="38"/>
      <c r="G52" s="38"/>
      <c r="H52" s="38"/>
      <c r="I52" s="38"/>
      <c r="J52" s="38"/>
      <c r="K52" s="38"/>
      <c r="L52" s="12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hidden="1" s="2" customFormat="1" ht="29.28" customHeight="1">
      <c r="A53" s="36"/>
      <c r="B53" s="37"/>
      <c r="C53" s="152" t="s">
        <v>82</v>
      </c>
      <c r="D53" s="153"/>
      <c r="E53" s="153"/>
      <c r="F53" s="153"/>
      <c r="G53" s="153"/>
      <c r="H53" s="153"/>
      <c r="I53" s="153"/>
      <c r="J53" s="154" t="s">
        <v>83</v>
      </c>
      <c r="K53" s="153"/>
      <c r="L53" s="12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hidden="1" s="2" customFormat="1" ht="10.32" customHeight="1">
      <c r="A54" s="36"/>
      <c r="B54" s="37"/>
      <c r="C54" s="38"/>
      <c r="D54" s="38"/>
      <c r="E54" s="38"/>
      <c r="F54" s="38"/>
      <c r="G54" s="38"/>
      <c r="H54" s="38"/>
      <c r="I54" s="38"/>
      <c r="J54" s="38"/>
      <c r="K54" s="38"/>
      <c r="L54" s="12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hidden="1" s="2" customFormat="1" ht="22.8" customHeight="1">
      <c r="A55" s="36"/>
      <c r="B55" s="37"/>
      <c r="C55" s="155" t="s">
        <v>70</v>
      </c>
      <c r="D55" s="38"/>
      <c r="E55" s="38"/>
      <c r="F55" s="38"/>
      <c r="G55" s="38"/>
      <c r="H55" s="38"/>
      <c r="I55" s="38"/>
      <c r="J55" s="100">
        <f>J86</f>
        <v>0</v>
      </c>
      <c r="K55" s="38"/>
      <c r="L55" s="12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U55" s="15" t="s">
        <v>84</v>
      </c>
    </row>
    <row r="56" hidden="1" s="9" customFormat="1" ht="24.96" customHeight="1">
      <c r="A56" s="9"/>
      <c r="B56" s="156"/>
      <c r="C56" s="157"/>
      <c r="D56" s="158" t="s">
        <v>85</v>
      </c>
      <c r="E56" s="159"/>
      <c r="F56" s="159"/>
      <c r="G56" s="159"/>
      <c r="H56" s="159"/>
      <c r="I56" s="159"/>
      <c r="J56" s="160">
        <f>J87</f>
        <v>0</v>
      </c>
      <c r="K56" s="157"/>
      <c r="L56" s="161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hidden="1" s="10" customFormat="1" ht="19.92" customHeight="1">
      <c r="A57" s="10"/>
      <c r="B57" s="162"/>
      <c r="C57" s="163"/>
      <c r="D57" s="164" t="s">
        <v>86</v>
      </c>
      <c r="E57" s="165"/>
      <c r="F57" s="165"/>
      <c r="G57" s="165"/>
      <c r="H57" s="165"/>
      <c r="I57" s="165"/>
      <c r="J57" s="166">
        <f>J88</f>
        <v>0</v>
      </c>
      <c r="K57" s="163"/>
      <c r="L57" s="167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hidden="1" s="10" customFormat="1" ht="19.92" customHeight="1">
      <c r="A58" s="10"/>
      <c r="B58" s="162"/>
      <c r="C58" s="163"/>
      <c r="D58" s="164" t="s">
        <v>87</v>
      </c>
      <c r="E58" s="165"/>
      <c r="F58" s="165"/>
      <c r="G58" s="165"/>
      <c r="H58" s="165"/>
      <c r="I58" s="165"/>
      <c r="J58" s="166">
        <f>J97</f>
        <v>0</v>
      </c>
      <c r="K58" s="163"/>
      <c r="L58" s="167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hidden="1" s="10" customFormat="1" ht="19.92" customHeight="1">
      <c r="A59" s="10"/>
      <c r="B59" s="162"/>
      <c r="C59" s="163"/>
      <c r="D59" s="164" t="s">
        <v>88</v>
      </c>
      <c r="E59" s="165"/>
      <c r="F59" s="165"/>
      <c r="G59" s="165"/>
      <c r="H59" s="165"/>
      <c r="I59" s="165"/>
      <c r="J59" s="166">
        <f>J106</f>
        <v>0</v>
      </c>
      <c r="K59" s="163"/>
      <c r="L59" s="167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hidden="1" s="10" customFormat="1" ht="19.92" customHeight="1">
      <c r="A60" s="10"/>
      <c r="B60" s="162"/>
      <c r="C60" s="163"/>
      <c r="D60" s="164" t="s">
        <v>89</v>
      </c>
      <c r="E60" s="165"/>
      <c r="F60" s="165"/>
      <c r="G60" s="165"/>
      <c r="H60" s="165"/>
      <c r="I60" s="165"/>
      <c r="J60" s="166">
        <f>J122</f>
        <v>0</v>
      </c>
      <c r="K60" s="163"/>
      <c r="L60" s="167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hidden="1" s="10" customFormat="1" ht="19.92" customHeight="1">
      <c r="A61" s="10"/>
      <c r="B61" s="162"/>
      <c r="C61" s="163"/>
      <c r="D61" s="164" t="s">
        <v>90</v>
      </c>
      <c r="E61" s="165"/>
      <c r="F61" s="165"/>
      <c r="G61" s="165"/>
      <c r="H61" s="165"/>
      <c r="I61" s="165"/>
      <c r="J61" s="166">
        <f>J127</f>
        <v>0</v>
      </c>
      <c r="K61" s="163"/>
      <c r="L61" s="16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62"/>
      <c r="C62" s="163"/>
      <c r="D62" s="164" t="s">
        <v>91</v>
      </c>
      <c r="E62" s="165"/>
      <c r="F62" s="165"/>
      <c r="G62" s="165"/>
      <c r="H62" s="165"/>
      <c r="I62" s="165"/>
      <c r="J62" s="166">
        <f>J135</f>
        <v>0</v>
      </c>
      <c r="K62" s="163"/>
      <c r="L62" s="16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9" customFormat="1" ht="24.96" customHeight="1">
      <c r="A63" s="9"/>
      <c r="B63" s="156"/>
      <c r="C63" s="157"/>
      <c r="D63" s="158" t="s">
        <v>92</v>
      </c>
      <c r="E63" s="159"/>
      <c r="F63" s="159"/>
      <c r="G63" s="159"/>
      <c r="H63" s="159"/>
      <c r="I63" s="159"/>
      <c r="J63" s="160">
        <f>J144</f>
        <v>0</v>
      </c>
      <c r="K63" s="157"/>
      <c r="L63" s="16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hidden="1" s="10" customFormat="1" ht="19.92" customHeight="1">
      <c r="A64" s="10"/>
      <c r="B64" s="162"/>
      <c r="C64" s="163"/>
      <c r="D64" s="164" t="s">
        <v>93</v>
      </c>
      <c r="E64" s="165"/>
      <c r="F64" s="165"/>
      <c r="G64" s="165"/>
      <c r="H64" s="165"/>
      <c r="I64" s="165"/>
      <c r="J64" s="166">
        <f>J145</f>
        <v>0</v>
      </c>
      <c r="K64" s="163"/>
      <c r="L64" s="16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9" customFormat="1" ht="24.96" customHeight="1">
      <c r="A65" s="9"/>
      <c r="B65" s="156"/>
      <c r="C65" s="157"/>
      <c r="D65" s="158" t="s">
        <v>94</v>
      </c>
      <c r="E65" s="159"/>
      <c r="F65" s="159"/>
      <c r="G65" s="159"/>
      <c r="H65" s="159"/>
      <c r="I65" s="159"/>
      <c r="J65" s="160">
        <f>J147</f>
        <v>0</v>
      </c>
      <c r="K65" s="157"/>
      <c r="L65" s="16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hidden="1" s="10" customFormat="1" ht="19.92" customHeight="1">
      <c r="A66" s="10"/>
      <c r="B66" s="162"/>
      <c r="C66" s="163"/>
      <c r="D66" s="164" t="s">
        <v>95</v>
      </c>
      <c r="E66" s="165"/>
      <c r="F66" s="165"/>
      <c r="G66" s="165"/>
      <c r="H66" s="165"/>
      <c r="I66" s="165"/>
      <c r="J66" s="166">
        <f>J148</f>
        <v>0</v>
      </c>
      <c r="K66" s="163"/>
      <c r="L66" s="16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62"/>
      <c r="C67" s="163"/>
      <c r="D67" s="164" t="s">
        <v>96</v>
      </c>
      <c r="E67" s="165"/>
      <c r="F67" s="165"/>
      <c r="G67" s="165"/>
      <c r="H67" s="165"/>
      <c r="I67" s="165"/>
      <c r="J67" s="166">
        <f>J155</f>
        <v>0</v>
      </c>
      <c r="K67" s="163"/>
      <c r="L67" s="16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62"/>
      <c r="C68" s="163"/>
      <c r="D68" s="164" t="s">
        <v>97</v>
      </c>
      <c r="E68" s="165"/>
      <c r="F68" s="165"/>
      <c r="G68" s="165"/>
      <c r="H68" s="165"/>
      <c r="I68" s="165"/>
      <c r="J68" s="166">
        <f>J166</f>
        <v>0</v>
      </c>
      <c r="K68" s="163"/>
      <c r="L68" s="16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2" customFormat="1" ht="21.84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2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hidden="1" s="2" customFormat="1" ht="6.96" customHeight="1">
      <c r="A70" s="36"/>
      <c r="B70" s="57"/>
      <c r="C70" s="58"/>
      <c r="D70" s="58"/>
      <c r="E70" s="58"/>
      <c r="F70" s="58"/>
      <c r="G70" s="58"/>
      <c r="H70" s="58"/>
      <c r="I70" s="58"/>
      <c r="J70" s="58"/>
      <c r="K70" s="58"/>
      <c r="L70" s="12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hidden="1"/>
    <row r="72" hidden="1"/>
    <row r="73" hidden="1"/>
    <row r="74" s="2" customFormat="1" ht="6.96" customHeight="1">
      <c r="A74" s="36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12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24.96" customHeight="1">
      <c r="A75" s="36"/>
      <c r="B75" s="37"/>
      <c r="C75" s="21" t="s">
        <v>98</v>
      </c>
      <c r="D75" s="38"/>
      <c r="E75" s="38"/>
      <c r="F75" s="38"/>
      <c r="G75" s="38"/>
      <c r="H75" s="38"/>
      <c r="I75" s="38"/>
      <c r="J75" s="38"/>
      <c r="K75" s="38"/>
      <c r="L75" s="12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6.96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2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2" customHeight="1">
      <c r="A77" s="36"/>
      <c r="B77" s="37"/>
      <c r="C77" s="30" t="s">
        <v>16</v>
      </c>
      <c r="D77" s="38"/>
      <c r="E77" s="38"/>
      <c r="F77" s="38"/>
      <c r="G77" s="38"/>
      <c r="H77" s="38"/>
      <c r="I77" s="38"/>
      <c r="J77" s="38"/>
      <c r="K77" s="38"/>
      <c r="L77" s="12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6.5" customHeight="1">
      <c r="A78" s="36"/>
      <c r="B78" s="37"/>
      <c r="C78" s="38"/>
      <c r="D78" s="38"/>
      <c r="E78" s="67" t="str">
        <f>E7</f>
        <v>MŠ Beruška - oprava oplocení</v>
      </c>
      <c r="F78" s="38"/>
      <c r="G78" s="38"/>
      <c r="H78" s="38"/>
      <c r="I78" s="38"/>
      <c r="J78" s="38"/>
      <c r="K78" s="38"/>
      <c r="L78" s="12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6.96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2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12" customHeight="1">
      <c r="A80" s="36"/>
      <c r="B80" s="37"/>
      <c r="C80" s="30" t="s">
        <v>21</v>
      </c>
      <c r="D80" s="38"/>
      <c r="E80" s="38"/>
      <c r="F80" s="25" t="str">
        <f>F10</f>
        <v>Na Pískovně Liberec</v>
      </c>
      <c r="G80" s="38"/>
      <c r="H80" s="38"/>
      <c r="I80" s="30" t="s">
        <v>23</v>
      </c>
      <c r="J80" s="70" t="str">
        <f>IF(J10="","",J10)</f>
        <v>26. 6. 2023</v>
      </c>
      <c r="K80" s="38"/>
      <c r="L80" s="12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6.96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2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15.15" customHeight="1">
      <c r="A82" s="36"/>
      <c r="B82" s="37"/>
      <c r="C82" s="30" t="s">
        <v>25</v>
      </c>
      <c r="D82" s="38"/>
      <c r="E82" s="38"/>
      <c r="F82" s="25" t="str">
        <f>E13</f>
        <v xml:space="preserve"> </v>
      </c>
      <c r="G82" s="38"/>
      <c r="H82" s="38"/>
      <c r="I82" s="30" t="s">
        <v>31</v>
      </c>
      <c r="J82" s="34" t="str">
        <f>E19</f>
        <v xml:space="preserve"> </v>
      </c>
      <c r="K82" s="38"/>
      <c r="L82" s="12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15.15" customHeight="1">
      <c r="A83" s="36"/>
      <c r="B83" s="37"/>
      <c r="C83" s="30" t="s">
        <v>29</v>
      </c>
      <c r="D83" s="38"/>
      <c r="E83" s="38"/>
      <c r="F83" s="25" t="str">
        <f>IF(E16="","",E16)</f>
        <v>Vyplň údaj</v>
      </c>
      <c r="G83" s="38"/>
      <c r="H83" s="38"/>
      <c r="I83" s="30" t="s">
        <v>33</v>
      </c>
      <c r="J83" s="34" t="str">
        <f>E22</f>
        <v>Machatý</v>
      </c>
      <c r="K83" s="38"/>
      <c r="L83" s="12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0.32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2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11" customFormat="1" ht="29.28" customHeight="1">
      <c r="A85" s="168"/>
      <c r="B85" s="169"/>
      <c r="C85" s="170" t="s">
        <v>99</v>
      </c>
      <c r="D85" s="171" t="s">
        <v>57</v>
      </c>
      <c r="E85" s="171" t="s">
        <v>53</v>
      </c>
      <c r="F85" s="171" t="s">
        <v>54</v>
      </c>
      <c r="G85" s="171" t="s">
        <v>100</v>
      </c>
      <c r="H85" s="171" t="s">
        <v>101</v>
      </c>
      <c r="I85" s="171" t="s">
        <v>102</v>
      </c>
      <c r="J85" s="171" t="s">
        <v>83</v>
      </c>
      <c r="K85" s="172" t="s">
        <v>103</v>
      </c>
      <c r="L85" s="173"/>
      <c r="M85" s="90" t="s">
        <v>19</v>
      </c>
      <c r="N85" s="91" t="s">
        <v>42</v>
      </c>
      <c r="O85" s="91" t="s">
        <v>104</v>
      </c>
      <c r="P85" s="91" t="s">
        <v>105</v>
      </c>
      <c r="Q85" s="91" t="s">
        <v>106</v>
      </c>
      <c r="R85" s="91" t="s">
        <v>107</v>
      </c>
      <c r="S85" s="91" t="s">
        <v>108</v>
      </c>
      <c r="T85" s="92" t="s">
        <v>109</v>
      </c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</row>
    <row r="86" s="2" customFormat="1" ht="22.8" customHeight="1">
      <c r="A86" s="36"/>
      <c r="B86" s="37"/>
      <c r="C86" s="97" t="s">
        <v>110</v>
      </c>
      <c r="D86" s="38"/>
      <c r="E86" s="38"/>
      <c r="F86" s="38"/>
      <c r="G86" s="38"/>
      <c r="H86" s="38"/>
      <c r="I86" s="38"/>
      <c r="J86" s="174">
        <f>BK86</f>
        <v>0</v>
      </c>
      <c r="K86" s="38"/>
      <c r="L86" s="42"/>
      <c r="M86" s="93"/>
      <c r="N86" s="175"/>
      <c r="O86" s="94"/>
      <c r="P86" s="176">
        <f>P87+P144+P147</f>
        <v>0</v>
      </c>
      <c r="Q86" s="94"/>
      <c r="R86" s="176">
        <f>R87+R144+R147</f>
        <v>36.290177999999997</v>
      </c>
      <c r="S86" s="94"/>
      <c r="T86" s="177">
        <f>T87+T144+T147</f>
        <v>4.2032500000000006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5" t="s">
        <v>71</v>
      </c>
      <c r="AU86" s="15" t="s">
        <v>84</v>
      </c>
      <c r="BK86" s="178">
        <f>BK87+BK144+BK147</f>
        <v>0</v>
      </c>
    </row>
    <row r="87" s="12" customFormat="1" ht="25.92" customHeight="1">
      <c r="A87" s="12"/>
      <c r="B87" s="179"/>
      <c r="C87" s="180"/>
      <c r="D87" s="181" t="s">
        <v>71</v>
      </c>
      <c r="E87" s="182" t="s">
        <v>111</v>
      </c>
      <c r="F87" s="182" t="s">
        <v>112</v>
      </c>
      <c r="G87" s="180"/>
      <c r="H87" s="180"/>
      <c r="I87" s="183"/>
      <c r="J87" s="184">
        <f>BK87</f>
        <v>0</v>
      </c>
      <c r="K87" s="180"/>
      <c r="L87" s="185"/>
      <c r="M87" s="186"/>
      <c r="N87" s="187"/>
      <c r="O87" s="187"/>
      <c r="P87" s="188">
        <f>P88+P97+P106+P122+P127+P135</f>
        <v>0</v>
      </c>
      <c r="Q87" s="187"/>
      <c r="R87" s="188">
        <f>R88+R97+R106+R122+R127+R135</f>
        <v>36.290177999999997</v>
      </c>
      <c r="S87" s="187"/>
      <c r="T87" s="189">
        <f>T88+T97+T106+T122+T127+T135</f>
        <v>4.2032500000000006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0" t="s">
        <v>77</v>
      </c>
      <c r="AT87" s="191" t="s">
        <v>71</v>
      </c>
      <c r="AU87" s="191" t="s">
        <v>72</v>
      </c>
      <c r="AY87" s="190" t="s">
        <v>113</v>
      </c>
      <c r="BK87" s="192">
        <f>BK88+BK97+BK106+BK122+BK127+BK135</f>
        <v>0</v>
      </c>
    </row>
    <row r="88" s="12" customFormat="1" ht="22.8" customHeight="1">
      <c r="A88" s="12"/>
      <c r="B88" s="179"/>
      <c r="C88" s="180"/>
      <c r="D88" s="181" t="s">
        <v>71</v>
      </c>
      <c r="E88" s="193" t="s">
        <v>77</v>
      </c>
      <c r="F88" s="193" t="s">
        <v>114</v>
      </c>
      <c r="G88" s="180"/>
      <c r="H88" s="180"/>
      <c r="I88" s="183"/>
      <c r="J88" s="194">
        <f>BK88</f>
        <v>0</v>
      </c>
      <c r="K88" s="180"/>
      <c r="L88" s="185"/>
      <c r="M88" s="186"/>
      <c r="N88" s="187"/>
      <c r="O88" s="187"/>
      <c r="P88" s="188">
        <f>SUM(P89:P96)</f>
        <v>0</v>
      </c>
      <c r="Q88" s="187"/>
      <c r="R88" s="188">
        <f>SUM(R89:R96)</f>
        <v>0</v>
      </c>
      <c r="S88" s="187"/>
      <c r="T88" s="189">
        <f>SUM(T89:T96)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0" t="s">
        <v>77</v>
      </c>
      <c r="AT88" s="191" t="s">
        <v>71</v>
      </c>
      <c r="AU88" s="191" t="s">
        <v>77</v>
      </c>
      <c r="AY88" s="190" t="s">
        <v>113</v>
      </c>
      <c r="BK88" s="192">
        <f>SUM(BK89:BK96)</f>
        <v>0</v>
      </c>
    </row>
    <row r="89" s="2" customFormat="1" ht="33" customHeight="1">
      <c r="A89" s="36"/>
      <c r="B89" s="37"/>
      <c r="C89" s="195" t="s">
        <v>115</v>
      </c>
      <c r="D89" s="195" t="s">
        <v>116</v>
      </c>
      <c r="E89" s="196" t="s">
        <v>117</v>
      </c>
      <c r="F89" s="197" t="s">
        <v>118</v>
      </c>
      <c r="G89" s="198" t="s">
        <v>119</v>
      </c>
      <c r="H89" s="199">
        <v>10</v>
      </c>
      <c r="I89" s="200"/>
      <c r="J89" s="201">
        <f>ROUND(I89*H89,2)</f>
        <v>0</v>
      </c>
      <c r="K89" s="197" t="s">
        <v>120</v>
      </c>
      <c r="L89" s="42"/>
      <c r="M89" s="202" t="s">
        <v>19</v>
      </c>
      <c r="N89" s="203" t="s">
        <v>43</v>
      </c>
      <c r="O89" s="82"/>
      <c r="P89" s="204">
        <f>O89*H89</f>
        <v>0</v>
      </c>
      <c r="Q89" s="204">
        <v>0</v>
      </c>
      <c r="R89" s="204">
        <f>Q89*H89</f>
        <v>0</v>
      </c>
      <c r="S89" s="204">
        <v>0</v>
      </c>
      <c r="T89" s="20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206" t="s">
        <v>121</v>
      </c>
      <c r="AT89" s="206" t="s">
        <v>116</v>
      </c>
      <c r="AU89" s="206" t="s">
        <v>79</v>
      </c>
      <c r="AY89" s="15" t="s">
        <v>113</v>
      </c>
      <c r="BE89" s="207">
        <f>IF(N89="základní",J89,0)</f>
        <v>0</v>
      </c>
      <c r="BF89" s="207">
        <f>IF(N89="snížená",J89,0)</f>
        <v>0</v>
      </c>
      <c r="BG89" s="207">
        <f>IF(N89="zákl. přenesená",J89,0)</f>
        <v>0</v>
      </c>
      <c r="BH89" s="207">
        <f>IF(N89="sníž. přenesená",J89,0)</f>
        <v>0</v>
      </c>
      <c r="BI89" s="207">
        <f>IF(N89="nulová",J89,0)</f>
        <v>0</v>
      </c>
      <c r="BJ89" s="15" t="s">
        <v>77</v>
      </c>
      <c r="BK89" s="207">
        <f>ROUND(I89*H89,2)</f>
        <v>0</v>
      </c>
      <c r="BL89" s="15" t="s">
        <v>121</v>
      </c>
      <c r="BM89" s="206" t="s">
        <v>122</v>
      </c>
    </row>
    <row r="90" s="2" customFormat="1">
      <c r="A90" s="36"/>
      <c r="B90" s="37"/>
      <c r="C90" s="38"/>
      <c r="D90" s="208" t="s">
        <v>123</v>
      </c>
      <c r="E90" s="38"/>
      <c r="F90" s="209" t="s">
        <v>124</v>
      </c>
      <c r="G90" s="38"/>
      <c r="H90" s="38"/>
      <c r="I90" s="210"/>
      <c r="J90" s="38"/>
      <c r="K90" s="38"/>
      <c r="L90" s="42"/>
      <c r="M90" s="211"/>
      <c r="N90" s="212"/>
      <c r="O90" s="82"/>
      <c r="P90" s="82"/>
      <c r="Q90" s="82"/>
      <c r="R90" s="82"/>
      <c r="S90" s="82"/>
      <c r="T90" s="83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5" t="s">
        <v>123</v>
      </c>
      <c r="AU90" s="15" t="s">
        <v>79</v>
      </c>
    </row>
    <row r="91" s="2" customFormat="1" ht="55.5" customHeight="1">
      <c r="A91" s="36"/>
      <c r="B91" s="37"/>
      <c r="C91" s="195" t="s">
        <v>125</v>
      </c>
      <c r="D91" s="195" t="s">
        <v>116</v>
      </c>
      <c r="E91" s="196" t="s">
        <v>126</v>
      </c>
      <c r="F91" s="197" t="s">
        <v>127</v>
      </c>
      <c r="G91" s="198" t="s">
        <v>119</v>
      </c>
      <c r="H91" s="199">
        <v>10</v>
      </c>
      <c r="I91" s="200"/>
      <c r="J91" s="201">
        <f>ROUND(I91*H91,2)</f>
        <v>0</v>
      </c>
      <c r="K91" s="197" t="s">
        <v>120</v>
      </c>
      <c r="L91" s="42"/>
      <c r="M91" s="202" t="s">
        <v>19</v>
      </c>
      <c r="N91" s="203" t="s">
        <v>43</v>
      </c>
      <c r="O91" s="82"/>
      <c r="P91" s="204">
        <f>O91*H91</f>
        <v>0</v>
      </c>
      <c r="Q91" s="204">
        <v>0</v>
      </c>
      <c r="R91" s="204">
        <f>Q91*H91</f>
        <v>0</v>
      </c>
      <c r="S91" s="204">
        <v>0</v>
      </c>
      <c r="T91" s="205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06" t="s">
        <v>121</v>
      </c>
      <c r="AT91" s="206" t="s">
        <v>116</v>
      </c>
      <c r="AU91" s="206" t="s">
        <v>79</v>
      </c>
      <c r="AY91" s="15" t="s">
        <v>113</v>
      </c>
      <c r="BE91" s="207">
        <f>IF(N91="základní",J91,0)</f>
        <v>0</v>
      </c>
      <c r="BF91" s="207">
        <f>IF(N91="snížená",J91,0)</f>
        <v>0</v>
      </c>
      <c r="BG91" s="207">
        <f>IF(N91="zákl. přenesená",J91,0)</f>
        <v>0</v>
      </c>
      <c r="BH91" s="207">
        <f>IF(N91="sníž. přenesená",J91,0)</f>
        <v>0</v>
      </c>
      <c r="BI91" s="207">
        <f>IF(N91="nulová",J91,0)</f>
        <v>0</v>
      </c>
      <c r="BJ91" s="15" t="s">
        <v>77</v>
      </c>
      <c r="BK91" s="207">
        <f>ROUND(I91*H91,2)</f>
        <v>0</v>
      </c>
      <c r="BL91" s="15" t="s">
        <v>121</v>
      </c>
      <c r="BM91" s="206" t="s">
        <v>128</v>
      </c>
    </row>
    <row r="92" s="2" customFormat="1">
      <c r="A92" s="36"/>
      <c r="B92" s="37"/>
      <c r="C92" s="38"/>
      <c r="D92" s="208" t="s">
        <v>123</v>
      </c>
      <c r="E92" s="38"/>
      <c r="F92" s="209" t="s">
        <v>129</v>
      </c>
      <c r="G92" s="38"/>
      <c r="H92" s="38"/>
      <c r="I92" s="210"/>
      <c r="J92" s="38"/>
      <c r="K92" s="38"/>
      <c r="L92" s="42"/>
      <c r="M92" s="211"/>
      <c r="N92" s="212"/>
      <c r="O92" s="82"/>
      <c r="P92" s="82"/>
      <c r="Q92" s="82"/>
      <c r="R92" s="82"/>
      <c r="S92" s="82"/>
      <c r="T92" s="83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5" t="s">
        <v>123</v>
      </c>
      <c r="AU92" s="15" t="s">
        <v>79</v>
      </c>
    </row>
    <row r="93" s="2" customFormat="1" ht="62.7" customHeight="1">
      <c r="A93" s="36"/>
      <c r="B93" s="37"/>
      <c r="C93" s="195" t="s">
        <v>130</v>
      </c>
      <c r="D93" s="195" t="s">
        <v>116</v>
      </c>
      <c r="E93" s="196" t="s">
        <v>131</v>
      </c>
      <c r="F93" s="197" t="s">
        <v>132</v>
      </c>
      <c r="G93" s="198" t="s">
        <v>119</v>
      </c>
      <c r="H93" s="199">
        <v>10</v>
      </c>
      <c r="I93" s="200"/>
      <c r="J93" s="201">
        <f>ROUND(I93*H93,2)</f>
        <v>0</v>
      </c>
      <c r="K93" s="197" t="s">
        <v>120</v>
      </c>
      <c r="L93" s="42"/>
      <c r="M93" s="202" t="s">
        <v>19</v>
      </c>
      <c r="N93" s="203" t="s">
        <v>43</v>
      </c>
      <c r="O93" s="82"/>
      <c r="P93" s="204">
        <f>O93*H93</f>
        <v>0</v>
      </c>
      <c r="Q93" s="204">
        <v>0</v>
      </c>
      <c r="R93" s="204">
        <f>Q93*H93</f>
        <v>0</v>
      </c>
      <c r="S93" s="204">
        <v>0</v>
      </c>
      <c r="T93" s="20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206" t="s">
        <v>121</v>
      </c>
      <c r="AT93" s="206" t="s">
        <v>116</v>
      </c>
      <c r="AU93" s="206" t="s">
        <v>79</v>
      </c>
      <c r="AY93" s="15" t="s">
        <v>113</v>
      </c>
      <c r="BE93" s="207">
        <f>IF(N93="základní",J93,0)</f>
        <v>0</v>
      </c>
      <c r="BF93" s="207">
        <f>IF(N93="snížená",J93,0)</f>
        <v>0</v>
      </c>
      <c r="BG93" s="207">
        <f>IF(N93="zákl. přenesená",J93,0)</f>
        <v>0</v>
      </c>
      <c r="BH93" s="207">
        <f>IF(N93="sníž. přenesená",J93,0)</f>
        <v>0</v>
      </c>
      <c r="BI93" s="207">
        <f>IF(N93="nulová",J93,0)</f>
        <v>0</v>
      </c>
      <c r="BJ93" s="15" t="s">
        <v>77</v>
      </c>
      <c r="BK93" s="207">
        <f>ROUND(I93*H93,2)</f>
        <v>0</v>
      </c>
      <c r="BL93" s="15" t="s">
        <v>121</v>
      </c>
      <c r="BM93" s="206" t="s">
        <v>133</v>
      </c>
    </row>
    <row r="94" s="2" customFormat="1">
      <c r="A94" s="36"/>
      <c r="B94" s="37"/>
      <c r="C94" s="38"/>
      <c r="D94" s="208" t="s">
        <v>123</v>
      </c>
      <c r="E94" s="38"/>
      <c r="F94" s="209" t="s">
        <v>134</v>
      </c>
      <c r="G94" s="38"/>
      <c r="H94" s="38"/>
      <c r="I94" s="210"/>
      <c r="J94" s="38"/>
      <c r="K94" s="38"/>
      <c r="L94" s="42"/>
      <c r="M94" s="211"/>
      <c r="N94" s="212"/>
      <c r="O94" s="82"/>
      <c r="P94" s="82"/>
      <c r="Q94" s="82"/>
      <c r="R94" s="82"/>
      <c r="S94" s="82"/>
      <c r="T94" s="83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5" t="s">
        <v>123</v>
      </c>
      <c r="AU94" s="15" t="s">
        <v>79</v>
      </c>
    </row>
    <row r="95" s="2" customFormat="1" ht="44.25" customHeight="1">
      <c r="A95" s="36"/>
      <c r="B95" s="37"/>
      <c r="C95" s="195" t="s">
        <v>135</v>
      </c>
      <c r="D95" s="195" t="s">
        <v>116</v>
      </c>
      <c r="E95" s="196" t="s">
        <v>136</v>
      </c>
      <c r="F95" s="197" t="s">
        <v>137</v>
      </c>
      <c r="G95" s="198" t="s">
        <v>138</v>
      </c>
      <c r="H95" s="199">
        <v>10</v>
      </c>
      <c r="I95" s="200"/>
      <c r="J95" s="201">
        <f>ROUND(I95*H95,2)</f>
        <v>0</v>
      </c>
      <c r="K95" s="197" t="s">
        <v>120</v>
      </c>
      <c r="L95" s="42"/>
      <c r="M95" s="202" t="s">
        <v>19</v>
      </c>
      <c r="N95" s="203" t="s">
        <v>43</v>
      </c>
      <c r="O95" s="82"/>
      <c r="P95" s="204">
        <f>O95*H95</f>
        <v>0</v>
      </c>
      <c r="Q95" s="204">
        <v>0</v>
      </c>
      <c r="R95" s="204">
        <f>Q95*H95</f>
        <v>0</v>
      </c>
      <c r="S95" s="204">
        <v>0</v>
      </c>
      <c r="T95" s="205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06" t="s">
        <v>121</v>
      </c>
      <c r="AT95" s="206" t="s">
        <v>116</v>
      </c>
      <c r="AU95" s="206" t="s">
        <v>79</v>
      </c>
      <c r="AY95" s="15" t="s">
        <v>113</v>
      </c>
      <c r="BE95" s="207">
        <f>IF(N95="základní",J95,0)</f>
        <v>0</v>
      </c>
      <c r="BF95" s="207">
        <f>IF(N95="snížená",J95,0)</f>
        <v>0</v>
      </c>
      <c r="BG95" s="207">
        <f>IF(N95="zákl. přenesená",J95,0)</f>
        <v>0</v>
      </c>
      <c r="BH95" s="207">
        <f>IF(N95="sníž. přenesená",J95,0)</f>
        <v>0</v>
      </c>
      <c r="BI95" s="207">
        <f>IF(N95="nulová",J95,0)</f>
        <v>0</v>
      </c>
      <c r="BJ95" s="15" t="s">
        <v>77</v>
      </c>
      <c r="BK95" s="207">
        <f>ROUND(I95*H95,2)</f>
        <v>0</v>
      </c>
      <c r="BL95" s="15" t="s">
        <v>121</v>
      </c>
      <c r="BM95" s="206" t="s">
        <v>139</v>
      </c>
    </row>
    <row r="96" s="2" customFormat="1">
      <c r="A96" s="36"/>
      <c r="B96" s="37"/>
      <c r="C96" s="38"/>
      <c r="D96" s="208" t="s">
        <v>123</v>
      </c>
      <c r="E96" s="38"/>
      <c r="F96" s="209" t="s">
        <v>140</v>
      </c>
      <c r="G96" s="38"/>
      <c r="H96" s="38"/>
      <c r="I96" s="210"/>
      <c r="J96" s="38"/>
      <c r="K96" s="38"/>
      <c r="L96" s="42"/>
      <c r="M96" s="211"/>
      <c r="N96" s="212"/>
      <c r="O96" s="82"/>
      <c r="P96" s="82"/>
      <c r="Q96" s="82"/>
      <c r="R96" s="82"/>
      <c r="S96" s="82"/>
      <c r="T96" s="83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5" t="s">
        <v>123</v>
      </c>
      <c r="AU96" s="15" t="s">
        <v>79</v>
      </c>
    </row>
    <row r="97" s="12" customFormat="1" ht="22.8" customHeight="1">
      <c r="A97" s="12"/>
      <c r="B97" s="179"/>
      <c r="C97" s="180"/>
      <c r="D97" s="181" t="s">
        <v>71</v>
      </c>
      <c r="E97" s="193" t="s">
        <v>79</v>
      </c>
      <c r="F97" s="193" t="s">
        <v>141</v>
      </c>
      <c r="G97" s="180"/>
      <c r="H97" s="180"/>
      <c r="I97" s="183"/>
      <c r="J97" s="194">
        <f>BK97</f>
        <v>0</v>
      </c>
      <c r="K97" s="180"/>
      <c r="L97" s="185"/>
      <c r="M97" s="186"/>
      <c r="N97" s="187"/>
      <c r="O97" s="187"/>
      <c r="P97" s="188">
        <f>SUM(P98:P105)</f>
        <v>0</v>
      </c>
      <c r="Q97" s="187"/>
      <c r="R97" s="188">
        <f>SUM(R98:R105)</f>
        <v>33.945157999999999</v>
      </c>
      <c r="S97" s="187"/>
      <c r="T97" s="189">
        <f>SUM(T98:T105)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90" t="s">
        <v>77</v>
      </c>
      <c r="AT97" s="191" t="s">
        <v>71</v>
      </c>
      <c r="AU97" s="191" t="s">
        <v>77</v>
      </c>
      <c r="AY97" s="190" t="s">
        <v>113</v>
      </c>
      <c r="BK97" s="192">
        <f>SUM(BK98:BK105)</f>
        <v>0</v>
      </c>
    </row>
    <row r="98" s="2" customFormat="1" ht="33" customHeight="1">
      <c r="A98" s="36"/>
      <c r="B98" s="37"/>
      <c r="C98" s="195" t="s">
        <v>142</v>
      </c>
      <c r="D98" s="195" t="s">
        <v>116</v>
      </c>
      <c r="E98" s="196" t="s">
        <v>143</v>
      </c>
      <c r="F98" s="197" t="s">
        <v>144</v>
      </c>
      <c r="G98" s="198" t="s">
        <v>119</v>
      </c>
      <c r="H98" s="199">
        <v>13</v>
      </c>
      <c r="I98" s="200"/>
      <c r="J98" s="201">
        <f>ROUND(I98*H98,2)</f>
        <v>0</v>
      </c>
      <c r="K98" s="197" t="s">
        <v>120</v>
      </c>
      <c r="L98" s="42"/>
      <c r="M98" s="202" t="s">
        <v>19</v>
      </c>
      <c r="N98" s="203" t="s">
        <v>43</v>
      </c>
      <c r="O98" s="82"/>
      <c r="P98" s="204">
        <f>O98*H98</f>
        <v>0</v>
      </c>
      <c r="Q98" s="204">
        <v>2.5018699999999998</v>
      </c>
      <c r="R98" s="204">
        <f>Q98*H98</f>
        <v>32.52431</v>
      </c>
      <c r="S98" s="204">
        <v>0</v>
      </c>
      <c r="T98" s="205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06" t="s">
        <v>121</v>
      </c>
      <c r="AT98" s="206" t="s">
        <v>116</v>
      </c>
      <c r="AU98" s="206" t="s">
        <v>79</v>
      </c>
      <c r="AY98" s="15" t="s">
        <v>113</v>
      </c>
      <c r="BE98" s="207">
        <f>IF(N98="základní",J98,0)</f>
        <v>0</v>
      </c>
      <c r="BF98" s="207">
        <f>IF(N98="snížená",J98,0)</f>
        <v>0</v>
      </c>
      <c r="BG98" s="207">
        <f>IF(N98="zákl. přenesená",J98,0)</f>
        <v>0</v>
      </c>
      <c r="BH98" s="207">
        <f>IF(N98="sníž. přenesená",J98,0)</f>
        <v>0</v>
      </c>
      <c r="BI98" s="207">
        <f>IF(N98="nulová",J98,0)</f>
        <v>0</v>
      </c>
      <c r="BJ98" s="15" t="s">
        <v>77</v>
      </c>
      <c r="BK98" s="207">
        <f>ROUND(I98*H98,2)</f>
        <v>0</v>
      </c>
      <c r="BL98" s="15" t="s">
        <v>121</v>
      </c>
      <c r="BM98" s="206" t="s">
        <v>145</v>
      </c>
    </row>
    <row r="99" s="2" customFormat="1">
      <c r="A99" s="36"/>
      <c r="B99" s="37"/>
      <c r="C99" s="38"/>
      <c r="D99" s="208" t="s">
        <v>123</v>
      </c>
      <c r="E99" s="38"/>
      <c r="F99" s="209" t="s">
        <v>146</v>
      </c>
      <c r="G99" s="38"/>
      <c r="H99" s="38"/>
      <c r="I99" s="210"/>
      <c r="J99" s="38"/>
      <c r="K99" s="38"/>
      <c r="L99" s="42"/>
      <c r="M99" s="211"/>
      <c r="N99" s="212"/>
      <c r="O99" s="82"/>
      <c r="P99" s="82"/>
      <c r="Q99" s="82"/>
      <c r="R99" s="82"/>
      <c r="S99" s="82"/>
      <c r="T99" s="83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5" t="s">
        <v>123</v>
      </c>
      <c r="AU99" s="15" t="s">
        <v>79</v>
      </c>
    </row>
    <row r="100" s="2" customFormat="1" ht="37.8" customHeight="1">
      <c r="A100" s="36"/>
      <c r="B100" s="37"/>
      <c r="C100" s="195" t="s">
        <v>147</v>
      </c>
      <c r="D100" s="195" t="s">
        <v>116</v>
      </c>
      <c r="E100" s="196" t="s">
        <v>148</v>
      </c>
      <c r="F100" s="197" t="s">
        <v>149</v>
      </c>
      <c r="G100" s="198" t="s">
        <v>138</v>
      </c>
      <c r="H100" s="199">
        <v>1.1000000000000001</v>
      </c>
      <c r="I100" s="200"/>
      <c r="J100" s="201">
        <f>ROUND(I100*H100,2)</f>
        <v>0</v>
      </c>
      <c r="K100" s="197" t="s">
        <v>120</v>
      </c>
      <c r="L100" s="42"/>
      <c r="M100" s="202" t="s">
        <v>19</v>
      </c>
      <c r="N100" s="203" t="s">
        <v>43</v>
      </c>
      <c r="O100" s="82"/>
      <c r="P100" s="204">
        <f>O100*H100</f>
        <v>0</v>
      </c>
      <c r="Q100" s="204">
        <v>1.05168</v>
      </c>
      <c r="R100" s="204">
        <f>Q100*H100</f>
        <v>1.1568480000000001</v>
      </c>
      <c r="S100" s="204">
        <v>0</v>
      </c>
      <c r="T100" s="205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6" t="s">
        <v>121</v>
      </c>
      <c r="AT100" s="206" t="s">
        <v>116</v>
      </c>
      <c r="AU100" s="206" t="s">
        <v>79</v>
      </c>
      <c r="AY100" s="15" t="s">
        <v>113</v>
      </c>
      <c r="BE100" s="207">
        <f>IF(N100="základní",J100,0)</f>
        <v>0</v>
      </c>
      <c r="BF100" s="207">
        <f>IF(N100="snížená",J100,0)</f>
        <v>0</v>
      </c>
      <c r="BG100" s="207">
        <f>IF(N100="zákl. přenesená",J100,0)</f>
        <v>0</v>
      </c>
      <c r="BH100" s="207">
        <f>IF(N100="sníž. přenesená",J100,0)</f>
        <v>0</v>
      </c>
      <c r="BI100" s="207">
        <f>IF(N100="nulová",J100,0)</f>
        <v>0</v>
      </c>
      <c r="BJ100" s="15" t="s">
        <v>77</v>
      </c>
      <c r="BK100" s="207">
        <f>ROUND(I100*H100,2)</f>
        <v>0</v>
      </c>
      <c r="BL100" s="15" t="s">
        <v>121</v>
      </c>
      <c r="BM100" s="206" t="s">
        <v>150</v>
      </c>
    </row>
    <row r="101" s="2" customFormat="1">
      <c r="A101" s="36"/>
      <c r="B101" s="37"/>
      <c r="C101" s="38"/>
      <c r="D101" s="208" t="s">
        <v>123</v>
      </c>
      <c r="E101" s="38"/>
      <c r="F101" s="209" t="s">
        <v>151</v>
      </c>
      <c r="G101" s="38"/>
      <c r="H101" s="38"/>
      <c r="I101" s="210"/>
      <c r="J101" s="38"/>
      <c r="K101" s="38"/>
      <c r="L101" s="42"/>
      <c r="M101" s="211"/>
      <c r="N101" s="212"/>
      <c r="O101" s="82"/>
      <c r="P101" s="82"/>
      <c r="Q101" s="82"/>
      <c r="R101" s="82"/>
      <c r="S101" s="82"/>
      <c r="T101" s="83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5" t="s">
        <v>123</v>
      </c>
      <c r="AU101" s="15" t="s">
        <v>79</v>
      </c>
    </row>
    <row r="102" s="2" customFormat="1" ht="24.15" customHeight="1">
      <c r="A102" s="36"/>
      <c r="B102" s="37"/>
      <c r="C102" s="195" t="s">
        <v>152</v>
      </c>
      <c r="D102" s="195" t="s">
        <v>116</v>
      </c>
      <c r="E102" s="196" t="s">
        <v>153</v>
      </c>
      <c r="F102" s="197" t="s">
        <v>154</v>
      </c>
      <c r="G102" s="198" t="s">
        <v>155</v>
      </c>
      <c r="H102" s="199">
        <v>96</v>
      </c>
      <c r="I102" s="200"/>
      <c r="J102" s="201">
        <f>ROUND(I102*H102,2)</f>
        <v>0</v>
      </c>
      <c r="K102" s="197" t="s">
        <v>120</v>
      </c>
      <c r="L102" s="42"/>
      <c r="M102" s="202" t="s">
        <v>19</v>
      </c>
      <c r="N102" s="203" t="s">
        <v>43</v>
      </c>
      <c r="O102" s="82"/>
      <c r="P102" s="204">
        <f>O102*H102</f>
        <v>0</v>
      </c>
      <c r="Q102" s="204">
        <v>0.0027499999999999998</v>
      </c>
      <c r="R102" s="204">
        <f>Q102*H102</f>
        <v>0.26400000000000001</v>
      </c>
      <c r="S102" s="204">
        <v>0</v>
      </c>
      <c r="T102" s="20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206" t="s">
        <v>121</v>
      </c>
      <c r="AT102" s="206" t="s">
        <v>116</v>
      </c>
      <c r="AU102" s="206" t="s">
        <v>79</v>
      </c>
      <c r="AY102" s="15" t="s">
        <v>113</v>
      </c>
      <c r="BE102" s="207">
        <f>IF(N102="základní",J102,0)</f>
        <v>0</v>
      </c>
      <c r="BF102" s="207">
        <f>IF(N102="snížená",J102,0)</f>
        <v>0</v>
      </c>
      <c r="BG102" s="207">
        <f>IF(N102="zákl. přenesená",J102,0)</f>
        <v>0</v>
      </c>
      <c r="BH102" s="207">
        <f>IF(N102="sníž. přenesená",J102,0)</f>
        <v>0</v>
      </c>
      <c r="BI102" s="207">
        <f>IF(N102="nulová",J102,0)</f>
        <v>0</v>
      </c>
      <c r="BJ102" s="15" t="s">
        <v>77</v>
      </c>
      <c r="BK102" s="207">
        <f>ROUND(I102*H102,2)</f>
        <v>0</v>
      </c>
      <c r="BL102" s="15" t="s">
        <v>121</v>
      </c>
      <c r="BM102" s="206" t="s">
        <v>156</v>
      </c>
    </row>
    <row r="103" s="2" customFormat="1">
      <c r="A103" s="36"/>
      <c r="B103" s="37"/>
      <c r="C103" s="38"/>
      <c r="D103" s="208" t="s">
        <v>123</v>
      </c>
      <c r="E103" s="38"/>
      <c r="F103" s="209" t="s">
        <v>157</v>
      </c>
      <c r="G103" s="38"/>
      <c r="H103" s="38"/>
      <c r="I103" s="210"/>
      <c r="J103" s="38"/>
      <c r="K103" s="38"/>
      <c r="L103" s="42"/>
      <c r="M103" s="211"/>
      <c r="N103" s="212"/>
      <c r="O103" s="82"/>
      <c r="P103" s="82"/>
      <c r="Q103" s="82"/>
      <c r="R103" s="82"/>
      <c r="S103" s="82"/>
      <c r="T103" s="83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5" t="s">
        <v>123</v>
      </c>
      <c r="AU103" s="15" t="s">
        <v>79</v>
      </c>
    </row>
    <row r="104" s="2" customFormat="1" ht="24.15" customHeight="1">
      <c r="A104" s="36"/>
      <c r="B104" s="37"/>
      <c r="C104" s="195" t="s">
        <v>158</v>
      </c>
      <c r="D104" s="195" t="s">
        <v>116</v>
      </c>
      <c r="E104" s="196" t="s">
        <v>159</v>
      </c>
      <c r="F104" s="197" t="s">
        <v>160</v>
      </c>
      <c r="G104" s="198" t="s">
        <v>155</v>
      </c>
      <c r="H104" s="199">
        <v>96</v>
      </c>
      <c r="I104" s="200"/>
      <c r="J104" s="201">
        <f>ROUND(I104*H104,2)</f>
        <v>0</v>
      </c>
      <c r="K104" s="197" t="s">
        <v>120</v>
      </c>
      <c r="L104" s="42"/>
      <c r="M104" s="202" t="s">
        <v>19</v>
      </c>
      <c r="N104" s="203" t="s">
        <v>43</v>
      </c>
      <c r="O104" s="82"/>
      <c r="P104" s="204">
        <f>O104*H104</f>
        <v>0</v>
      </c>
      <c r="Q104" s="204">
        <v>0</v>
      </c>
      <c r="R104" s="204">
        <f>Q104*H104</f>
        <v>0</v>
      </c>
      <c r="S104" s="204">
        <v>0</v>
      </c>
      <c r="T104" s="20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6" t="s">
        <v>121</v>
      </c>
      <c r="AT104" s="206" t="s">
        <v>116</v>
      </c>
      <c r="AU104" s="206" t="s">
        <v>79</v>
      </c>
      <c r="AY104" s="15" t="s">
        <v>113</v>
      </c>
      <c r="BE104" s="207">
        <f>IF(N104="základní",J104,0)</f>
        <v>0</v>
      </c>
      <c r="BF104" s="207">
        <f>IF(N104="snížená",J104,0)</f>
        <v>0</v>
      </c>
      <c r="BG104" s="207">
        <f>IF(N104="zákl. přenesená",J104,0)</f>
        <v>0</v>
      </c>
      <c r="BH104" s="207">
        <f>IF(N104="sníž. přenesená",J104,0)</f>
        <v>0</v>
      </c>
      <c r="BI104" s="207">
        <f>IF(N104="nulová",J104,0)</f>
        <v>0</v>
      </c>
      <c r="BJ104" s="15" t="s">
        <v>77</v>
      </c>
      <c r="BK104" s="207">
        <f>ROUND(I104*H104,2)</f>
        <v>0</v>
      </c>
      <c r="BL104" s="15" t="s">
        <v>121</v>
      </c>
      <c r="BM104" s="206" t="s">
        <v>161</v>
      </c>
    </row>
    <row r="105" s="2" customFormat="1">
      <c r="A105" s="36"/>
      <c r="B105" s="37"/>
      <c r="C105" s="38"/>
      <c r="D105" s="208" t="s">
        <v>123</v>
      </c>
      <c r="E105" s="38"/>
      <c r="F105" s="209" t="s">
        <v>162</v>
      </c>
      <c r="G105" s="38"/>
      <c r="H105" s="38"/>
      <c r="I105" s="210"/>
      <c r="J105" s="38"/>
      <c r="K105" s="38"/>
      <c r="L105" s="42"/>
      <c r="M105" s="211"/>
      <c r="N105" s="212"/>
      <c r="O105" s="82"/>
      <c r="P105" s="82"/>
      <c r="Q105" s="82"/>
      <c r="R105" s="82"/>
      <c r="S105" s="82"/>
      <c r="T105" s="83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5" t="s">
        <v>123</v>
      </c>
      <c r="AU105" s="15" t="s">
        <v>79</v>
      </c>
    </row>
    <row r="106" s="12" customFormat="1" ht="22.8" customHeight="1">
      <c r="A106" s="12"/>
      <c r="B106" s="179"/>
      <c r="C106" s="180"/>
      <c r="D106" s="181" t="s">
        <v>71</v>
      </c>
      <c r="E106" s="193" t="s">
        <v>163</v>
      </c>
      <c r="F106" s="193" t="s">
        <v>164</v>
      </c>
      <c r="G106" s="180"/>
      <c r="H106" s="180"/>
      <c r="I106" s="183"/>
      <c r="J106" s="194">
        <f>BK106</f>
        <v>0</v>
      </c>
      <c r="K106" s="180"/>
      <c r="L106" s="185"/>
      <c r="M106" s="186"/>
      <c r="N106" s="187"/>
      <c r="O106" s="187"/>
      <c r="P106" s="188">
        <f>SUM(P107:P121)</f>
        <v>0</v>
      </c>
      <c r="Q106" s="187"/>
      <c r="R106" s="188">
        <f>SUM(R107:R121)</f>
        <v>1.3734999999999999</v>
      </c>
      <c r="S106" s="187"/>
      <c r="T106" s="189">
        <f>SUM(T107:T121)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90" t="s">
        <v>77</v>
      </c>
      <c r="AT106" s="191" t="s">
        <v>71</v>
      </c>
      <c r="AU106" s="191" t="s">
        <v>77</v>
      </c>
      <c r="AY106" s="190" t="s">
        <v>113</v>
      </c>
      <c r="BK106" s="192">
        <f>SUM(BK107:BK121)</f>
        <v>0</v>
      </c>
    </row>
    <row r="107" s="2" customFormat="1" ht="37.8" customHeight="1">
      <c r="A107" s="36"/>
      <c r="B107" s="37"/>
      <c r="C107" s="195" t="s">
        <v>165</v>
      </c>
      <c r="D107" s="195" t="s">
        <v>116</v>
      </c>
      <c r="E107" s="196" t="s">
        <v>166</v>
      </c>
      <c r="F107" s="197" t="s">
        <v>167</v>
      </c>
      <c r="G107" s="198" t="s">
        <v>168</v>
      </c>
      <c r="H107" s="199">
        <v>105</v>
      </c>
      <c r="I107" s="200"/>
      <c r="J107" s="201">
        <f>ROUND(I107*H107,2)</f>
        <v>0</v>
      </c>
      <c r="K107" s="197" t="s">
        <v>120</v>
      </c>
      <c r="L107" s="42"/>
      <c r="M107" s="202" t="s">
        <v>19</v>
      </c>
      <c r="N107" s="203" t="s">
        <v>43</v>
      </c>
      <c r="O107" s="82"/>
      <c r="P107" s="204">
        <f>O107*H107</f>
        <v>0</v>
      </c>
      <c r="Q107" s="204">
        <v>0</v>
      </c>
      <c r="R107" s="204">
        <f>Q107*H107</f>
        <v>0</v>
      </c>
      <c r="S107" s="204">
        <v>0</v>
      </c>
      <c r="T107" s="205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6" t="s">
        <v>121</v>
      </c>
      <c r="AT107" s="206" t="s">
        <v>116</v>
      </c>
      <c r="AU107" s="206" t="s">
        <v>79</v>
      </c>
      <c r="AY107" s="15" t="s">
        <v>113</v>
      </c>
      <c r="BE107" s="207">
        <f>IF(N107="základní",J107,0)</f>
        <v>0</v>
      </c>
      <c r="BF107" s="207">
        <f>IF(N107="snížená",J107,0)</f>
        <v>0</v>
      </c>
      <c r="BG107" s="207">
        <f>IF(N107="zákl. přenesená",J107,0)</f>
        <v>0</v>
      </c>
      <c r="BH107" s="207">
        <f>IF(N107="sníž. přenesená",J107,0)</f>
        <v>0</v>
      </c>
      <c r="BI107" s="207">
        <f>IF(N107="nulová",J107,0)</f>
        <v>0</v>
      </c>
      <c r="BJ107" s="15" t="s">
        <v>77</v>
      </c>
      <c r="BK107" s="207">
        <f>ROUND(I107*H107,2)</f>
        <v>0</v>
      </c>
      <c r="BL107" s="15" t="s">
        <v>121</v>
      </c>
      <c r="BM107" s="206" t="s">
        <v>169</v>
      </c>
    </row>
    <row r="108" s="2" customFormat="1">
      <c r="A108" s="36"/>
      <c r="B108" s="37"/>
      <c r="C108" s="38"/>
      <c r="D108" s="208" t="s">
        <v>123</v>
      </c>
      <c r="E108" s="38"/>
      <c r="F108" s="209" t="s">
        <v>170</v>
      </c>
      <c r="G108" s="38"/>
      <c r="H108" s="38"/>
      <c r="I108" s="210"/>
      <c r="J108" s="38"/>
      <c r="K108" s="38"/>
      <c r="L108" s="42"/>
      <c r="M108" s="211"/>
      <c r="N108" s="212"/>
      <c r="O108" s="82"/>
      <c r="P108" s="82"/>
      <c r="Q108" s="82"/>
      <c r="R108" s="82"/>
      <c r="S108" s="82"/>
      <c r="T108" s="83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5" t="s">
        <v>123</v>
      </c>
      <c r="AU108" s="15" t="s">
        <v>79</v>
      </c>
    </row>
    <row r="109" s="2" customFormat="1" ht="37.8" customHeight="1">
      <c r="A109" s="36"/>
      <c r="B109" s="37"/>
      <c r="C109" s="213" t="s">
        <v>171</v>
      </c>
      <c r="D109" s="213" t="s">
        <v>172</v>
      </c>
      <c r="E109" s="214" t="s">
        <v>173</v>
      </c>
      <c r="F109" s="215" t="s">
        <v>174</v>
      </c>
      <c r="G109" s="216" t="s">
        <v>168</v>
      </c>
      <c r="H109" s="217">
        <v>105</v>
      </c>
      <c r="I109" s="218"/>
      <c r="J109" s="219">
        <f>ROUND(I109*H109,2)</f>
        <v>0</v>
      </c>
      <c r="K109" s="215" t="s">
        <v>19</v>
      </c>
      <c r="L109" s="220"/>
      <c r="M109" s="221" t="s">
        <v>19</v>
      </c>
      <c r="N109" s="222" t="s">
        <v>43</v>
      </c>
      <c r="O109" s="82"/>
      <c r="P109" s="204">
        <f>O109*H109</f>
        <v>0</v>
      </c>
      <c r="Q109" s="204">
        <v>0.0037000000000000002</v>
      </c>
      <c r="R109" s="204">
        <f>Q109*H109</f>
        <v>0.38850000000000001</v>
      </c>
      <c r="S109" s="204">
        <v>0</v>
      </c>
      <c r="T109" s="20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06" t="s">
        <v>175</v>
      </c>
      <c r="AT109" s="206" t="s">
        <v>172</v>
      </c>
      <c r="AU109" s="206" t="s">
        <v>79</v>
      </c>
      <c r="AY109" s="15" t="s">
        <v>113</v>
      </c>
      <c r="BE109" s="207">
        <f>IF(N109="základní",J109,0)</f>
        <v>0</v>
      </c>
      <c r="BF109" s="207">
        <f>IF(N109="snížená",J109,0)</f>
        <v>0</v>
      </c>
      <c r="BG109" s="207">
        <f>IF(N109="zákl. přenesená",J109,0)</f>
        <v>0</v>
      </c>
      <c r="BH109" s="207">
        <f>IF(N109="sníž. přenesená",J109,0)</f>
        <v>0</v>
      </c>
      <c r="BI109" s="207">
        <f>IF(N109="nulová",J109,0)</f>
        <v>0</v>
      </c>
      <c r="BJ109" s="15" t="s">
        <v>77</v>
      </c>
      <c r="BK109" s="207">
        <f>ROUND(I109*H109,2)</f>
        <v>0</v>
      </c>
      <c r="BL109" s="15" t="s">
        <v>121</v>
      </c>
      <c r="BM109" s="206" t="s">
        <v>176</v>
      </c>
    </row>
    <row r="110" s="2" customFormat="1" ht="24.15" customHeight="1">
      <c r="A110" s="36"/>
      <c r="B110" s="37"/>
      <c r="C110" s="195" t="s">
        <v>121</v>
      </c>
      <c r="D110" s="195" t="s">
        <v>116</v>
      </c>
      <c r="E110" s="196" t="s">
        <v>177</v>
      </c>
      <c r="F110" s="197" t="s">
        <v>178</v>
      </c>
      <c r="G110" s="198" t="s">
        <v>168</v>
      </c>
      <c r="H110" s="199">
        <v>1</v>
      </c>
      <c r="I110" s="200"/>
      <c r="J110" s="201">
        <f>ROUND(I110*H110,2)</f>
        <v>0</v>
      </c>
      <c r="K110" s="197" t="s">
        <v>179</v>
      </c>
      <c r="L110" s="42"/>
      <c r="M110" s="202" t="s">
        <v>19</v>
      </c>
      <c r="N110" s="203" t="s">
        <v>43</v>
      </c>
      <c r="O110" s="82"/>
      <c r="P110" s="204">
        <f>O110*H110</f>
        <v>0</v>
      </c>
      <c r="Q110" s="204">
        <v>0</v>
      </c>
      <c r="R110" s="204">
        <f>Q110*H110</f>
        <v>0</v>
      </c>
      <c r="S110" s="204">
        <v>0</v>
      </c>
      <c r="T110" s="20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06" t="s">
        <v>121</v>
      </c>
      <c r="AT110" s="206" t="s">
        <v>116</v>
      </c>
      <c r="AU110" s="206" t="s">
        <v>79</v>
      </c>
      <c r="AY110" s="15" t="s">
        <v>113</v>
      </c>
      <c r="BE110" s="207">
        <f>IF(N110="základní",J110,0)</f>
        <v>0</v>
      </c>
      <c r="BF110" s="207">
        <f>IF(N110="snížená",J110,0)</f>
        <v>0</v>
      </c>
      <c r="BG110" s="207">
        <f>IF(N110="zákl. přenesená",J110,0)</f>
        <v>0</v>
      </c>
      <c r="BH110" s="207">
        <f>IF(N110="sníž. přenesená",J110,0)</f>
        <v>0</v>
      </c>
      <c r="BI110" s="207">
        <f>IF(N110="nulová",J110,0)</f>
        <v>0</v>
      </c>
      <c r="BJ110" s="15" t="s">
        <v>77</v>
      </c>
      <c r="BK110" s="207">
        <f>ROUND(I110*H110,2)</f>
        <v>0</v>
      </c>
      <c r="BL110" s="15" t="s">
        <v>121</v>
      </c>
      <c r="BM110" s="206" t="s">
        <v>180</v>
      </c>
    </row>
    <row r="111" s="2" customFormat="1">
      <c r="A111" s="36"/>
      <c r="B111" s="37"/>
      <c r="C111" s="38"/>
      <c r="D111" s="208" t="s">
        <v>123</v>
      </c>
      <c r="E111" s="38"/>
      <c r="F111" s="209" t="s">
        <v>181</v>
      </c>
      <c r="G111" s="38"/>
      <c r="H111" s="38"/>
      <c r="I111" s="210"/>
      <c r="J111" s="38"/>
      <c r="K111" s="38"/>
      <c r="L111" s="42"/>
      <c r="M111" s="211"/>
      <c r="N111" s="212"/>
      <c r="O111" s="82"/>
      <c r="P111" s="82"/>
      <c r="Q111" s="82"/>
      <c r="R111" s="82"/>
      <c r="S111" s="82"/>
      <c r="T111" s="83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5" t="s">
        <v>123</v>
      </c>
      <c r="AU111" s="15" t="s">
        <v>79</v>
      </c>
    </row>
    <row r="112" s="2" customFormat="1" ht="16.5" customHeight="1">
      <c r="A112" s="36"/>
      <c r="B112" s="37"/>
      <c r="C112" s="213" t="s">
        <v>182</v>
      </c>
      <c r="D112" s="213" t="s">
        <v>172</v>
      </c>
      <c r="E112" s="214" t="s">
        <v>183</v>
      </c>
      <c r="F112" s="215" t="s">
        <v>184</v>
      </c>
      <c r="G112" s="216" t="s">
        <v>168</v>
      </c>
      <c r="H112" s="217">
        <v>1</v>
      </c>
      <c r="I112" s="218"/>
      <c r="J112" s="219">
        <f>ROUND(I112*H112,2)</f>
        <v>0</v>
      </c>
      <c r="K112" s="215" t="s">
        <v>179</v>
      </c>
      <c r="L112" s="220"/>
      <c r="M112" s="221" t="s">
        <v>19</v>
      </c>
      <c r="N112" s="222" t="s">
        <v>43</v>
      </c>
      <c r="O112" s="82"/>
      <c r="P112" s="204">
        <f>O112*H112</f>
        <v>0</v>
      </c>
      <c r="Q112" s="204">
        <v>0.154</v>
      </c>
      <c r="R112" s="204">
        <f>Q112*H112</f>
        <v>0.154</v>
      </c>
      <c r="S112" s="204">
        <v>0</v>
      </c>
      <c r="T112" s="20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06" t="s">
        <v>175</v>
      </c>
      <c r="AT112" s="206" t="s">
        <v>172</v>
      </c>
      <c r="AU112" s="206" t="s">
        <v>79</v>
      </c>
      <c r="AY112" s="15" t="s">
        <v>113</v>
      </c>
      <c r="BE112" s="207">
        <f>IF(N112="základní",J112,0)</f>
        <v>0</v>
      </c>
      <c r="BF112" s="207">
        <f>IF(N112="snížená",J112,0)</f>
        <v>0</v>
      </c>
      <c r="BG112" s="207">
        <f>IF(N112="zákl. přenesená",J112,0)</f>
        <v>0</v>
      </c>
      <c r="BH112" s="207">
        <f>IF(N112="sníž. přenesená",J112,0)</f>
        <v>0</v>
      </c>
      <c r="BI112" s="207">
        <f>IF(N112="nulová",J112,0)</f>
        <v>0</v>
      </c>
      <c r="BJ112" s="15" t="s">
        <v>77</v>
      </c>
      <c r="BK112" s="207">
        <f>ROUND(I112*H112,2)</f>
        <v>0</v>
      </c>
      <c r="BL112" s="15" t="s">
        <v>121</v>
      </c>
      <c r="BM112" s="206" t="s">
        <v>185</v>
      </c>
    </row>
    <row r="113" s="2" customFormat="1" ht="37.8" customHeight="1">
      <c r="A113" s="36"/>
      <c r="B113" s="37"/>
      <c r="C113" s="195" t="s">
        <v>186</v>
      </c>
      <c r="D113" s="195" t="s">
        <v>116</v>
      </c>
      <c r="E113" s="196" t="s">
        <v>187</v>
      </c>
      <c r="F113" s="197" t="s">
        <v>188</v>
      </c>
      <c r="G113" s="198" t="s">
        <v>189</v>
      </c>
      <c r="H113" s="199">
        <v>73.5</v>
      </c>
      <c r="I113" s="200"/>
      <c r="J113" s="201">
        <f>ROUND(I113*H113,2)</f>
        <v>0</v>
      </c>
      <c r="K113" s="197" t="s">
        <v>179</v>
      </c>
      <c r="L113" s="42"/>
      <c r="M113" s="202" t="s">
        <v>19</v>
      </c>
      <c r="N113" s="203" t="s">
        <v>43</v>
      </c>
      <c r="O113" s="82"/>
      <c r="P113" s="204">
        <f>O113*H113</f>
        <v>0</v>
      </c>
      <c r="Q113" s="204">
        <v>0</v>
      </c>
      <c r="R113" s="204">
        <f>Q113*H113</f>
        <v>0</v>
      </c>
      <c r="S113" s="204">
        <v>0</v>
      </c>
      <c r="T113" s="205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06" t="s">
        <v>121</v>
      </c>
      <c r="AT113" s="206" t="s">
        <v>116</v>
      </c>
      <c r="AU113" s="206" t="s">
        <v>79</v>
      </c>
      <c r="AY113" s="15" t="s">
        <v>113</v>
      </c>
      <c r="BE113" s="207">
        <f>IF(N113="základní",J113,0)</f>
        <v>0</v>
      </c>
      <c r="BF113" s="207">
        <f>IF(N113="snížená",J113,0)</f>
        <v>0</v>
      </c>
      <c r="BG113" s="207">
        <f>IF(N113="zákl. přenesená",J113,0)</f>
        <v>0</v>
      </c>
      <c r="BH113" s="207">
        <f>IF(N113="sníž. přenesená",J113,0)</f>
        <v>0</v>
      </c>
      <c r="BI113" s="207">
        <f>IF(N113="nulová",J113,0)</f>
        <v>0</v>
      </c>
      <c r="BJ113" s="15" t="s">
        <v>77</v>
      </c>
      <c r="BK113" s="207">
        <f>ROUND(I113*H113,2)</f>
        <v>0</v>
      </c>
      <c r="BL113" s="15" t="s">
        <v>121</v>
      </c>
      <c r="BM113" s="206" t="s">
        <v>190</v>
      </c>
    </row>
    <row r="114" s="2" customFormat="1">
      <c r="A114" s="36"/>
      <c r="B114" s="37"/>
      <c r="C114" s="38"/>
      <c r="D114" s="208" t="s">
        <v>123</v>
      </c>
      <c r="E114" s="38"/>
      <c r="F114" s="209" t="s">
        <v>191</v>
      </c>
      <c r="G114" s="38"/>
      <c r="H114" s="38"/>
      <c r="I114" s="210"/>
      <c r="J114" s="38"/>
      <c r="K114" s="38"/>
      <c r="L114" s="42"/>
      <c r="M114" s="211"/>
      <c r="N114" s="212"/>
      <c r="O114" s="82"/>
      <c r="P114" s="82"/>
      <c r="Q114" s="82"/>
      <c r="R114" s="82"/>
      <c r="S114" s="82"/>
      <c r="T114" s="83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5" t="s">
        <v>123</v>
      </c>
      <c r="AU114" s="15" t="s">
        <v>79</v>
      </c>
    </row>
    <row r="115" s="13" customFormat="1">
      <c r="A115" s="13"/>
      <c r="B115" s="223"/>
      <c r="C115" s="224"/>
      <c r="D115" s="225" t="s">
        <v>192</v>
      </c>
      <c r="E115" s="224"/>
      <c r="F115" s="226" t="s">
        <v>193</v>
      </c>
      <c r="G115" s="224"/>
      <c r="H115" s="227">
        <v>73.5</v>
      </c>
      <c r="I115" s="228"/>
      <c r="J115" s="224"/>
      <c r="K115" s="224"/>
      <c r="L115" s="229"/>
      <c r="M115" s="230"/>
      <c r="N115" s="231"/>
      <c r="O115" s="231"/>
      <c r="P115" s="231"/>
      <c r="Q115" s="231"/>
      <c r="R115" s="231"/>
      <c r="S115" s="231"/>
      <c r="T115" s="23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3" t="s">
        <v>192</v>
      </c>
      <c r="AU115" s="233" t="s">
        <v>79</v>
      </c>
      <c r="AV115" s="13" t="s">
        <v>79</v>
      </c>
      <c r="AW115" s="13" t="s">
        <v>4</v>
      </c>
      <c r="AX115" s="13" t="s">
        <v>77</v>
      </c>
      <c r="AY115" s="233" t="s">
        <v>113</v>
      </c>
    </row>
    <row r="116" s="2" customFormat="1" ht="44.25" customHeight="1">
      <c r="A116" s="36"/>
      <c r="B116" s="37"/>
      <c r="C116" s="213" t="s">
        <v>194</v>
      </c>
      <c r="D116" s="213" t="s">
        <v>172</v>
      </c>
      <c r="E116" s="214" t="s">
        <v>195</v>
      </c>
      <c r="F116" s="215" t="s">
        <v>196</v>
      </c>
      <c r="G116" s="216" t="s">
        <v>168</v>
      </c>
      <c r="H116" s="217">
        <v>30</v>
      </c>
      <c r="I116" s="218"/>
      <c r="J116" s="219">
        <f>ROUND(I116*H116,2)</f>
        <v>0</v>
      </c>
      <c r="K116" s="215" t="s">
        <v>179</v>
      </c>
      <c r="L116" s="220"/>
      <c r="M116" s="221" t="s">
        <v>19</v>
      </c>
      <c r="N116" s="222" t="s">
        <v>43</v>
      </c>
      <c r="O116" s="82"/>
      <c r="P116" s="204">
        <f>O116*H116</f>
        <v>0</v>
      </c>
      <c r="Q116" s="204">
        <v>0.0088000000000000005</v>
      </c>
      <c r="R116" s="204">
        <f>Q116*H116</f>
        <v>0.26400000000000001</v>
      </c>
      <c r="S116" s="204">
        <v>0</v>
      </c>
      <c r="T116" s="20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06" t="s">
        <v>175</v>
      </c>
      <c r="AT116" s="206" t="s">
        <v>172</v>
      </c>
      <c r="AU116" s="206" t="s">
        <v>79</v>
      </c>
      <c r="AY116" s="15" t="s">
        <v>113</v>
      </c>
      <c r="BE116" s="207">
        <f>IF(N116="základní",J116,0)</f>
        <v>0</v>
      </c>
      <c r="BF116" s="207">
        <f>IF(N116="snížená",J116,0)</f>
        <v>0</v>
      </c>
      <c r="BG116" s="207">
        <f>IF(N116="zákl. přenesená",J116,0)</f>
        <v>0</v>
      </c>
      <c r="BH116" s="207">
        <f>IF(N116="sníž. přenesená",J116,0)</f>
        <v>0</v>
      </c>
      <c r="BI116" s="207">
        <f>IF(N116="nulová",J116,0)</f>
        <v>0</v>
      </c>
      <c r="BJ116" s="15" t="s">
        <v>77</v>
      </c>
      <c r="BK116" s="207">
        <f>ROUND(I116*H116,2)</f>
        <v>0</v>
      </c>
      <c r="BL116" s="15" t="s">
        <v>121</v>
      </c>
      <c r="BM116" s="206" t="s">
        <v>197</v>
      </c>
    </row>
    <row r="117" s="2" customFormat="1" ht="37.8" customHeight="1">
      <c r="A117" s="36"/>
      <c r="B117" s="37"/>
      <c r="C117" s="195" t="s">
        <v>198</v>
      </c>
      <c r="D117" s="195" t="s">
        <v>116</v>
      </c>
      <c r="E117" s="196" t="s">
        <v>199</v>
      </c>
      <c r="F117" s="197" t="s">
        <v>200</v>
      </c>
      <c r="G117" s="198" t="s">
        <v>189</v>
      </c>
      <c r="H117" s="199">
        <v>75</v>
      </c>
      <c r="I117" s="200"/>
      <c r="J117" s="201">
        <f>ROUND(I117*H117,2)</f>
        <v>0</v>
      </c>
      <c r="K117" s="197" t="s">
        <v>179</v>
      </c>
      <c r="L117" s="42"/>
      <c r="M117" s="202" t="s">
        <v>19</v>
      </c>
      <c r="N117" s="203" t="s">
        <v>43</v>
      </c>
      <c r="O117" s="82"/>
      <c r="P117" s="204">
        <f>O117*H117</f>
        <v>0</v>
      </c>
      <c r="Q117" s="204">
        <v>0</v>
      </c>
      <c r="R117" s="204">
        <f>Q117*H117</f>
        <v>0</v>
      </c>
      <c r="S117" s="204">
        <v>0</v>
      </c>
      <c r="T117" s="20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06" t="s">
        <v>121</v>
      </c>
      <c r="AT117" s="206" t="s">
        <v>116</v>
      </c>
      <c r="AU117" s="206" t="s">
        <v>79</v>
      </c>
      <c r="AY117" s="15" t="s">
        <v>113</v>
      </c>
      <c r="BE117" s="207">
        <f>IF(N117="základní",J117,0)</f>
        <v>0</v>
      </c>
      <c r="BF117" s="207">
        <f>IF(N117="snížená",J117,0)</f>
        <v>0</v>
      </c>
      <c r="BG117" s="207">
        <f>IF(N117="zákl. přenesená",J117,0)</f>
        <v>0</v>
      </c>
      <c r="BH117" s="207">
        <f>IF(N117="sníž. přenesená",J117,0)</f>
        <v>0</v>
      </c>
      <c r="BI117" s="207">
        <f>IF(N117="nulová",J117,0)</f>
        <v>0</v>
      </c>
      <c r="BJ117" s="15" t="s">
        <v>77</v>
      </c>
      <c r="BK117" s="207">
        <f>ROUND(I117*H117,2)</f>
        <v>0</v>
      </c>
      <c r="BL117" s="15" t="s">
        <v>121</v>
      </c>
      <c r="BM117" s="206" t="s">
        <v>201</v>
      </c>
    </row>
    <row r="118" s="2" customFormat="1">
      <c r="A118" s="36"/>
      <c r="B118" s="37"/>
      <c r="C118" s="38"/>
      <c r="D118" s="208" t="s">
        <v>123</v>
      </c>
      <c r="E118" s="38"/>
      <c r="F118" s="209" t="s">
        <v>202</v>
      </c>
      <c r="G118" s="38"/>
      <c r="H118" s="38"/>
      <c r="I118" s="210"/>
      <c r="J118" s="38"/>
      <c r="K118" s="38"/>
      <c r="L118" s="42"/>
      <c r="M118" s="211"/>
      <c r="N118" s="212"/>
      <c r="O118" s="82"/>
      <c r="P118" s="82"/>
      <c r="Q118" s="82"/>
      <c r="R118" s="82"/>
      <c r="S118" s="82"/>
      <c r="T118" s="83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5" t="s">
        <v>123</v>
      </c>
      <c r="AU118" s="15" t="s">
        <v>79</v>
      </c>
    </row>
    <row r="119" s="13" customFormat="1">
      <c r="A119" s="13"/>
      <c r="B119" s="223"/>
      <c r="C119" s="224"/>
      <c r="D119" s="225" t="s">
        <v>192</v>
      </c>
      <c r="E119" s="224"/>
      <c r="F119" s="226" t="s">
        <v>203</v>
      </c>
      <c r="G119" s="224"/>
      <c r="H119" s="227">
        <v>75</v>
      </c>
      <c r="I119" s="228"/>
      <c r="J119" s="224"/>
      <c r="K119" s="224"/>
      <c r="L119" s="229"/>
      <c r="M119" s="230"/>
      <c r="N119" s="231"/>
      <c r="O119" s="231"/>
      <c r="P119" s="231"/>
      <c r="Q119" s="231"/>
      <c r="R119" s="231"/>
      <c r="S119" s="231"/>
      <c r="T119" s="23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3" t="s">
        <v>192</v>
      </c>
      <c r="AU119" s="233" t="s">
        <v>79</v>
      </c>
      <c r="AV119" s="13" t="s">
        <v>79</v>
      </c>
      <c r="AW119" s="13" t="s">
        <v>4</v>
      </c>
      <c r="AX119" s="13" t="s">
        <v>77</v>
      </c>
      <c r="AY119" s="233" t="s">
        <v>113</v>
      </c>
    </row>
    <row r="120" s="2" customFormat="1" ht="44.25" customHeight="1">
      <c r="A120" s="36"/>
      <c r="B120" s="37"/>
      <c r="C120" s="213" t="s">
        <v>204</v>
      </c>
      <c r="D120" s="213" t="s">
        <v>172</v>
      </c>
      <c r="E120" s="214" t="s">
        <v>205</v>
      </c>
      <c r="F120" s="215" t="s">
        <v>206</v>
      </c>
      <c r="G120" s="216" t="s">
        <v>168</v>
      </c>
      <c r="H120" s="217">
        <v>30</v>
      </c>
      <c r="I120" s="218"/>
      <c r="J120" s="219">
        <f>ROUND(I120*H120,2)</f>
        <v>0</v>
      </c>
      <c r="K120" s="215" t="s">
        <v>179</v>
      </c>
      <c r="L120" s="220"/>
      <c r="M120" s="221" t="s">
        <v>19</v>
      </c>
      <c r="N120" s="222" t="s">
        <v>43</v>
      </c>
      <c r="O120" s="82"/>
      <c r="P120" s="204">
        <f>O120*H120</f>
        <v>0</v>
      </c>
      <c r="Q120" s="204">
        <v>0.0189</v>
      </c>
      <c r="R120" s="204">
        <f>Q120*H120</f>
        <v>0.56699999999999995</v>
      </c>
      <c r="S120" s="204">
        <v>0</v>
      </c>
      <c r="T120" s="205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06" t="s">
        <v>175</v>
      </c>
      <c r="AT120" s="206" t="s">
        <v>172</v>
      </c>
      <c r="AU120" s="206" t="s">
        <v>79</v>
      </c>
      <c r="AY120" s="15" t="s">
        <v>113</v>
      </c>
      <c r="BE120" s="207">
        <f>IF(N120="základní",J120,0)</f>
        <v>0</v>
      </c>
      <c r="BF120" s="207">
        <f>IF(N120="snížená",J120,0)</f>
        <v>0</v>
      </c>
      <c r="BG120" s="207">
        <f>IF(N120="zákl. přenesená",J120,0)</f>
        <v>0</v>
      </c>
      <c r="BH120" s="207">
        <f>IF(N120="sníž. přenesená",J120,0)</f>
        <v>0</v>
      </c>
      <c r="BI120" s="207">
        <f>IF(N120="nulová",J120,0)</f>
        <v>0</v>
      </c>
      <c r="BJ120" s="15" t="s">
        <v>77</v>
      </c>
      <c r="BK120" s="207">
        <f>ROUND(I120*H120,2)</f>
        <v>0</v>
      </c>
      <c r="BL120" s="15" t="s">
        <v>121</v>
      </c>
      <c r="BM120" s="206" t="s">
        <v>207</v>
      </c>
    </row>
    <row r="121" s="13" customFormat="1">
      <c r="A121" s="13"/>
      <c r="B121" s="223"/>
      <c r="C121" s="224"/>
      <c r="D121" s="225" t="s">
        <v>192</v>
      </c>
      <c r="E121" s="224"/>
      <c r="F121" s="226" t="s">
        <v>208</v>
      </c>
      <c r="G121" s="224"/>
      <c r="H121" s="227">
        <v>30</v>
      </c>
      <c r="I121" s="228"/>
      <c r="J121" s="224"/>
      <c r="K121" s="224"/>
      <c r="L121" s="229"/>
      <c r="M121" s="230"/>
      <c r="N121" s="231"/>
      <c r="O121" s="231"/>
      <c r="P121" s="231"/>
      <c r="Q121" s="231"/>
      <c r="R121" s="231"/>
      <c r="S121" s="231"/>
      <c r="T121" s="23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3" t="s">
        <v>192</v>
      </c>
      <c r="AU121" s="233" t="s">
        <v>79</v>
      </c>
      <c r="AV121" s="13" t="s">
        <v>79</v>
      </c>
      <c r="AW121" s="13" t="s">
        <v>4</v>
      </c>
      <c r="AX121" s="13" t="s">
        <v>77</v>
      </c>
      <c r="AY121" s="233" t="s">
        <v>113</v>
      </c>
    </row>
    <row r="122" s="12" customFormat="1" ht="22.8" customHeight="1">
      <c r="A122" s="12"/>
      <c r="B122" s="179"/>
      <c r="C122" s="180"/>
      <c r="D122" s="181" t="s">
        <v>71</v>
      </c>
      <c r="E122" s="193" t="s">
        <v>209</v>
      </c>
      <c r="F122" s="193" t="s">
        <v>210</v>
      </c>
      <c r="G122" s="180"/>
      <c r="H122" s="180"/>
      <c r="I122" s="183"/>
      <c r="J122" s="194">
        <f>BK122</f>
        <v>0</v>
      </c>
      <c r="K122" s="180"/>
      <c r="L122" s="185"/>
      <c r="M122" s="186"/>
      <c r="N122" s="187"/>
      <c r="O122" s="187"/>
      <c r="P122" s="188">
        <f>SUM(P123:P126)</f>
        <v>0</v>
      </c>
      <c r="Q122" s="187"/>
      <c r="R122" s="188">
        <f>SUM(R123:R126)</f>
        <v>0.97152000000000005</v>
      </c>
      <c r="S122" s="187"/>
      <c r="T122" s="189">
        <f>SUM(T123:T126)</f>
        <v>0.95999999999999996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90" t="s">
        <v>77</v>
      </c>
      <c r="AT122" s="191" t="s">
        <v>71</v>
      </c>
      <c r="AU122" s="191" t="s">
        <v>77</v>
      </c>
      <c r="AY122" s="190" t="s">
        <v>113</v>
      </c>
      <c r="BK122" s="192">
        <f>SUM(BK123:BK126)</f>
        <v>0</v>
      </c>
    </row>
    <row r="123" s="2" customFormat="1" ht="37.8" customHeight="1">
      <c r="A123" s="36"/>
      <c r="B123" s="37"/>
      <c r="C123" s="195" t="s">
        <v>211</v>
      </c>
      <c r="D123" s="195" t="s">
        <v>116</v>
      </c>
      <c r="E123" s="196" t="s">
        <v>212</v>
      </c>
      <c r="F123" s="197" t="s">
        <v>213</v>
      </c>
      <c r="G123" s="198" t="s">
        <v>155</v>
      </c>
      <c r="H123" s="199">
        <v>192</v>
      </c>
      <c r="I123" s="200"/>
      <c r="J123" s="201">
        <f>ROUND(I123*H123,2)</f>
        <v>0</v>
      </c>
      <c r="K123" s="197" t="s">
        <v>120</v>
      </c>
      <c r="L123" s="42"/>
      <c r="M123" s="202" t="s">
        <v>19</v>
      </c>
      <c r="N123" s="203" t="s">
        <v>43</v>
      </c>
      <c r="O123" s="82"/>
      <c r="P123" s="204">
        <f>O123*H123</f>
        <v>0</v>
      </c>
      <c r="Q123" s="204">
        <v>0.0050600000000000003</v>
      </c>
      <c r="R123" s="204">
        <f>Q123*H123</f>
        <v>0.97152000000000005</v>
      </c>
      <c r="S123" s="204">
        <v>0.0050000000000000001</v>
      </c>
      <c r="T123" s="205">
        <f>S123*H123</f>
        <v>0.95999999999999996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6" t="s">
        <v>121</v>
      </c>
      <c r="AT123" s="206" t="s">
        <v>116</v>
      </c>
      <c r="AU123" s="206" t="s">
        <v>79</v>
      </c>
      <c r="AY123" s="15" t="s">
        <v>113</v>
      </c>
      <c r="BE123" s="207">
        <f>IF(N123="základní",J123,0)</f>
        <v>0</v>
      </c>
      <c r="BF123" s="207">
        <f>IF(N123="snížená",J123,0)</f>
        <v>0</v>
      </c>
      <c r="BG123" s="207">
        <f>IF(N123="zákl. přenesená",J123,0)</f>
        <v>0</v>
      </c>
      <c r="BH123" s="207">
        <f>IF(N123="sníž. přenesená",J123,0)</f>
        <v>0</v>
      </c>
      <c r="BI123" s="207">
        <f>IF(N123="nulová",J123,0)</f>
        <v>0</v>
      </c>
      <c r="BJ123" s="15" t="s">
        <v>77</v>
      </c>
      <c r="BK123" s="207">
        <f>ROUND(I123*H123,2)</f>
        <v>0</v>
      </c>
      <c r="BL123" s="15" t="s">
        <v>121</v>
      </c>
      <c r="BM123" s="206" t="s">
        <v>214</v>
      </c>
    </row>
    <row r="124" s="2" customFormat="1">
      <c r="A124" s="36"/>
      <c r="B124" s="37"/>
      <c r="C124" s="38"/>
      <c r="D124" s="208" t="s">
        <v>123</v>
      </c>
      <c r="E124" s="38"/>
      <c r="F124" s="209" t="s">
        <v>215</v>
      </c>
      <c r="G124" s="38"/>
      <c r="H124" s="38"/>
      <c r="I124" s="210"/>
      <c r="J124" s="38"/>
      <c r="K124" s="38"/>
      <c r="L124" s="42"/>
      <c r="M124" s="211"/>
      <c r="N124" s="212"/>
      <c r="O124" s="82"/>
      <c r="P124" s="82"/>
      <c r="Q124" s="82"/>
      <c r="R124" s="82"/>
      <c r="S124" s="82"/>
      <c r="T124" s="83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5" t="s">
        <v>123</v>
      </c>
      <c r="AU124" s="15" t="s">
        <v>79</v>
      </c>
    </row>
    <row r="125" s="2" customFormat="1" ht="33" customHeight="1">
      <c r="A125" s="36"/>
      <c r="B125" s="37"/>
      <c r="C125" s="195" t="s">
        <v>216</v>
      </c>
      <c r="D125" s="195" t="s">
        <v>116</v>
      </c>
      <c r="E125" s="196" t="s">
        <v>217</v>
      </c>
      <c r="F125" s="197" t="s">
        <v>218</v>
      </c>
      <c r="G125" s="198" t="s">
        <v>155</v>
      </c>
      <c r="H125" s="199">
        <v>768</v>
      </c>
      <c r="I125" s="200"/>
      <c r="J125" s="201">
        <f>ROUND(I125*H125,2)</f>
        <v>0</v>
      </c>
      <c r="K125" s="197" t="s">
        <v>120</v>
      </c>
      <c r="L125" s="42"/>
      <c r="M125" s="202" t="s">
        <v>19</v>
      </c>
      <c r="N125" s="203" t="s">
        <v>43</v>
      </c>
      <c r="O125" s="82"/>
      <c r="P125" s="204">
        <f>O125*H125</f>
        <v>0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06" t="s">
        <v>121</v>
      </c>
      <c r="AT125" s="206" t="s">
        <v>116</v>
      </c>
      <c r="AU125" s="206" t="s">
        <v>79</v>
      </c>
      <c r="AY125" s="15" t="s">
        <v>113</v>
      </c>
      <c r="BE125" s="207">
        <f>IF(N125="základní",J125,0)</f>
        <v>0</v>
      </c>
      <c r="BF125" s="207">
        <f>IF(N125="snížená",J125,0)</f>
        <v>0</v>
      </c>
      <c r="BG125" s="207">
        <f>IF(N125="zákl. přenesená",J125,0)</f>
        <v>0</v>
      </c>
      <c r="BH125" s="207">
        <f>IF(N125="sníž. přenesená",J125,0)</f>
        <v>0</v>
      </c>
      <c r="BI125" s="207">
        <f>IF(N125="nulová",J125,0)</f>
        <v>0</v>
      </c>
      <c r="BJ125" s="15" t="s">
        <v>77</v>
      </c>
      <c r="BK125" s="207">
        <f>ROUND(I125*H125,2)</f>
        <v>0</v>
      </c>
      <c r="BL125" s="15" t="s">
        <v>121</v>
      </c>
      <c r="BM125" s="206" t="s">
        <v>219</v>
      </c>
    </row>
    <row r="126" s="2" customFormat="1">
      <c r="A126" s="36"/>
      <c r="B126" s="37"/>
      <c r="C126" s="38"/>
      <c r="D126" s="208" t="s">
        <v>123</v>
      </c>
      <c r="E126" s="38"/>
      <c r="F126" s="209" t="s">
        <v>220</v>
      </c>
      <c r="G126" s="38"/>
      <c r="H126" s="38"/>
      <c r="I126" s="210"/>
      <c r="J126" s="38"/>
      <c r="K126" s="38"/>
      <c r="L126" s="42"/>
      <c r="M126" s="211"/>
      <c r="N126" s="212"/>
      <c r="O126" s="82"/>
      <c r="P126" s="82"/>
      <c r="Q126" s="82"/>
      <c r="R126" s="82"/>
      <c r="S126" s="82"/>
      <c r="T126" s="83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123</v>
      </c>
      <c r="AU126" s="15" t="s">
        <v>79</v>
      </c>
    </row>
    <row r="127" s="12" customFormat="1" ht="22.8" customHeight="1">
      <c r="A127" s="12"/>
      <c r="B127" s="179"/>
      <c r="C127" s="180"/>
      <c r="D127" s="181" t="s">
        <v>71</v>
      </c>
      <c r="E127" s="193" t="s">
        <v>198</v>
      </c>
      <c r="F127" s="193" t="s">
        <v>221</v>
      </c>
      <c r="G127" s="180"/>
      <c r="H127" s="180"/>
      <c r="I127" s="183"/>
      <c r="J127" s="194">
        <f>BK127</f>
        <v>0</v>
      </c>
      <c r="K127" s="180"/>
      <c r="L127" s="185"/>
      <c r="M127" s="186"/>
      <c r="N127" s="187"/>
      <c r="O127" s="187"/>
      <c r="P127" s="188">
        <f>SUM(P128:P134)</f>
        <v>0</v>
      </c>
      <c r="Q127" s="187"/>
      <c r="R127" s="188">
        <f>SUM(R128:R134)</f>
        <v>0</v>
      </c>
      <c r="S127" s="187"/>
      <c r="T127" s="189">
        <f>SUM(T128:T134)</f>
        <v>3.2432500000000002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90" t="s">
        <v>77</v>
      </c>
      <c r="AT127" s="191" t="s">
        <v>71</v>
      </c>
      <c r="AU127" s="191" t="s">
        <v>77</v>
      </c>
      <c r="AY127" s="190" t="s">
        <v>113</v>
      </c>
      <c r="BK127" s="192">
        <f>SUM(BK128:BK134)</f>
        <v>0</v>
      </c>
    </row>
    <row r="128" s="2" customFormat="1" ht="24.15" customHeight="1">
      <c r="A128" s="36"/>
      <c r="B128" s="37"/>
      <c r="C128" s="195" t="s">
        <v>77</v>
      </c>
      <c r="D128" s="195" t="s">
        <v>116</v>
      </c>
      <c r="E128" s="196" t="s">
        <v>222</v>
      </c>
      <c r="F128" s="197" t="s">
        <v>223</v>
      </c>
      <c r="G128" s="198" t="s">
        <v>189</v>
      </c>
      <c r="H128" s="199">
        <v>320</v>
      </c>
      <c r="I128" s="200"/>
      <c r="J128" s="201">
        <f>ROUND(I128*H128,2)</f>
        <v>0</v>
      </c>
      <c r="K128" s="197" t="s">
        <v>179</v>
      </c>
      <c r="L128" s="42"/>
      <c r="M128" s="202" t="s">
        <v>19</v>
      </c>
      <c r="N128" s="203" t="s">
        <v>43</v>
      </c>
      <c r="O128" s="82"/>
      <c r="P128" s="204">
        <f>O128*H128</f>
        <v>0</v>
      </c>
      <c r="Q128" s="204">
        <v>0</v>
      </c>
      <c r="R128" s="204">
        <f>Q128*H128</f>
        <v>0</v>
      </c>
      <c r="S128" s="204">
        <v>0.0094500000000000001</v>
      </c>
      <c r="T128" s="205">
        <f>S128*H128</f>
        <v>3.024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06" t="s">
        <v>121</v>
      </c>
      <c r="AT128" s="206" t="s">
        <v>116</v>
      </c>
      <c r="AU128" s="206" t="s">
        <v>79</v>
      </c>
      <c r="AY128" s="15" t="s">
        <v>113</v>
      </c>
      <c r="BE128" s="207">
        <f>IF(N128="základní",J128,0)</f>
        <v>0</v>
      </c>
      <c r="BF128" s="207">
        <f>IF(N128="snížená",J128,0)</f>
        <v>0</v>
      </c>
      <c r="BG128" s="207">
        <f>IF(N128="zákl. přenesená",J128,0)</f>
        <v>0</v>
      </c>
      <c r="BH128" s="207">
        <f>IF(N128="sníž. přenesená",J128,0)</f>
        <v>0</v>
      </c>
      <c r="BI128" s="207">
        <f>IF(N128="nulová",J128,0)</f>
        <v>0</v>
      </c>
      <c r="BJ128" s="15" t="s">
        <v>77</v>
      </c>
      <c r="BK128" s="207">
        <f>ROUND(I128*H128,2)</f>
        <v>0</v>
      </c>
      <c r="BL128" s="15" t="s">
        <v>121</v>
      </c>
      <c r="BM128" s="206" t="s">
        <v>224</v>
      </c>
    </row>
    <row r="129" s="2" customFormat="1">
      <c r="A129" s="36"/>
      <c r="B129" s="37"/>
      <c r="C129" s="38"/>
      <c r="D129" s="208" t="s">
        <v>123</v>
      </c>
      <c r="E129" s="38"/>
      <c r="F129" s="209" t="s">
        <v>225</v>
      </c>
      <c r="G129" s="38"/>
      <c r="H129" s="38"/>
      <c r="I129" s="210"/>
      <c r="J129" s="38"/>
      <c r="K129" s="38"/>
      <c r="L129" s="42"/>
      <c r="M129" s="211"/>
      <c r="N129" s="212"/>
      <c r="O129" s="82"/>
      <c r="P129" s="82"/>
      <c r="Q129" s="82"/>
      <c r="R129" s="82"/>
      <c r="S129" s="82"/>
      <c r="T129" s="83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123</v>
      </c>
      <c r="AU129" s="15" t="s">
        <v>79</v>
      </c>
    </row>
    <row r="130" s="13" customFormat="1">
      <c r="A130" s="13"/>
      <c r="B130" s="223"/>
      <c r="C130" s="224"/>
      <c r="D130" s="225" t="s">
        <v>192</v>
      </c>
      <c r="E130" s="224"/>
      <c r="F130" s="226" t="s">
        <v>226</v>
      </c>
      <c r="G130" s="224"/>
      <c r="H130" s="227">
        <v>320</v>
      </c>
      <c r="I130" s="228"/>
      <c r="J130" s="224"/>
      <c r="K130" s="224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192</v>
      </c>
      <c r="AU130" s="233" t="s">
        <v>79</v>
      </c>
      <c r="AV130" s="13" t="s">
        <v>79</v>
      </c>
      <c r="AW130" s="13" t="s">
        <v>4</v>
      </c>
      <c r="AX130" s="13" t="s">
        <v>77</v>
      </c>
      <c r="AY130" s="233" t="s">
        <v>113</v>
      </c>
    </row>
    <row r="131" s="2" customFormat="1" ht="24.15" customHeight="1">
      <c r="A131" s="36"/>
      <c r="B131" s="37"/>
      <c r="C131" s="195" t="s">
        <v>227</v>
      </c>
      <c r="D131" s="195" t="s">
        <v>116</v>
      </c>
      <c r="E131" s="196" t="s">
        <v>228</v>
      </c>
      <c r="F131" s="197" t="s">
        <v>229</v>
      </c>
      <c r="G131" s="198" t="s">
        <v>189</v>
      </c>
      <c r="H131" s="199">
        <v>1</v>
      </c>
      <c r="I131" s="200"/>
      <c r="J131" s="201">
        <f>ROUND(I131*H131,2)</f>
        <v>0</v>
      </c>
      <c r="K131" s="197" t="s">
        <v>120</v>
      </c>
      <c r="L131" s="42"/>
      <c r="M131" s="202" t="s">
        <v>19</v>
      </c>
      <c r="N131" s="203" t="s">
        <v>43</v>
      </c>
      <c r="O131" s="82"/>
      <c r="P131" s="204">
        <f>O131*H131</f>
        <v>0</v>
      </c>
      <c r="Q131" s="204">
        <v>0</v>
      </c>
      <c r="R131" s="204">
        <f>Q131*H131</f>
        <v>0</v>
      </c>
      <c r="S131" s="204">
        <v>0.0092499999999999995</v>
      </c>
      <c r="T131" s="205">
        <f>S131*H131</f>
        <v>0.0092499999999999995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6" t="s">
        <v>121</v>
      </c>
      <c r="AT131" s="206" t="s">
        <v>116</v>
      </c>
      <c r="AU131" s="206" t="s">
        <v>79</v>
      </c>
      <c r="AY131" s="15" t="s">
        <v>113</v>
      </c>
      <c r="BE131" s="207">
        <f>IF(N131="základní",J131,0)</f>
        <v>0</v>
      </c>
      <c r="BF131" s="207">
        <f>IF(N131="snížená",J131,0)</f>
        <v>0</v>
      </c>
      <c r="BG131" s="207">
        <f>IF(N131="zákl. přenesená",J131,0)</f>
        <v>0</v>
      </c>
      <c r="BH131" s="207">
        <f>IF(N131="sníž. přenesená",J131,0)</f>
        <v>0</v>
      </c>
      <c r="BI131" s="207">
        <f>IF(N131="nulová",J131,0)</f>
        <v>0</v>
      </c>
      <c r="BJ131" s="15" t="s">
        <v>77</v>
      </c>
      <c r="BK131" s="207">
        <f>ROUND(I131*H131,2)</f>
        <v>0</v>
      </c>
      <c r="BL131" s="15" t="s">
        <v>121</v>
      </c>
      <c r="BM131" s="206" t="s">
        <v>230</v>
      </c>
    </row>
    <row r="132" s="2" customFormat="1">
      <c r="A132" s="36"/>
      <c r="B132" s="37"/>
      <c r="C132" s="38"/>
      <c r="D132" s="208" t="s">
        <v>123</v>
      </c>
      <c r="E132" s="38"/>
      <c r="F132" s="209" t="s">
        <v>231</v>
      </c>
      <c r="G132" s="38"/>
      <c r="H132" s="38"/>
      <c r="I132" s="210"/>
      <c r="J132" s="38"/>
      <c r="K132" s="38"/>
      <c r="L132" s="42"/>
      <c r="M132" s="211"/>
      <c r="N132" s="212"/>
      <c r="O132" s="82"/>
      <c r="P132" s="82"/>
      <c r="Q132" s="82"/>
      <c r="R132" s="82"/>
      <c r="S132" s="82"/>
      <c r="T132" s="83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5" t="s">
        <v>123</v>
      </c>
      <c r="AU132" s="15" t="s">
        <v>79</v>
      </c>
    </row>
    <row r="133" s="2" customFormat="1" ht="24.15" customHeight="1">
      <c r="A133" s="36"/>
      <c r="B133" s="37"/>
      <c r="C133" s="195" t="s">
        <v>163</v>
      </c>
      <c r="D133" s="195" t="s">
        <v>116</v>
      </c>
      <c r="E133" s="196" t="s">
        <v>232</v>
      </c>
      <c r="F133" s="197" t="s">
        <v>233</v>
      </c>
      <c r="G133" s="198" t="s">
        <v>168</v>
      </c>
      <c r="H133" s="199">
        <v>1</v>
      </c>
      <c r="I133" s="200"/>
      <c r="J133" s="201">
        <f>ROUND(I133*H133,2)</f>
        <v>0</v>
      </c>
      <c r="K133" s="197" t="s">
        <v>179</v>
      </c>
      <c r="L133" s="42"/>
      <c r="M133" s="202" t="s">
        <v>19</v>
      </c>
      <c r="N133" s="203" t="s">
        <v>43</v>
      </c>
      <c r="O133" s="82"/>
      <c r="P133" s="204">
        <f>O133*H133</f>
        <v>0</v>
      </c>
      <c r="Q133" s="204">
        <v>0</v>
      </c>
      <c r="R133" s="204">
        <f>Q133*H133</f>
        <v>0</v>
      </c>
      <c r="S133" s="204">
        <v>0.20999999999999999</v>
      </c>
      <c r="T133" s="205">
        <f>S133*H133</f>
        <v>0.20999999999999999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06" t="s">
        <v>121</v>
      </c>
      <c r="AT133" s="206" t="s">
        <v>116</v>
      </c>
      <c r="AU133" s="206" t="s">
        <v>79</v>
      </c>
      <c r="AY133" s="15" t="s">
        <v>113</v>
      </c>
      <c r="BE133" s="207">
        <f>IF(N133="základní",J133,0)</f>
        <v>0</v>
      </c>
      <c r="BF133" s="207">
        <f>IF(N133="snížená",J133,0)</f>
        <v>0</v>
      </c>
      <c r="BG133" s="207">
        <f>IF(N133="zákl. přenesená",J133,0)</f>
        <v>0</v>
      </c>
      <c r="BH133" s="207">
        <f>IF(N133="sníž. přenesená",J133,0)</f>
        <v>0</v>
      </c>
      <c r="BI133" s="207">
        <f>IF(N133="nulová",J133,0)</f>
        <v>0</v>
      </c>
      <c r="BJ133" s="15" t="s">
        <v>77</v>
      </c>
      <c r="BK133" s="207">
        <f>ROUND(I133*H133,2)</f>
        <v>0</v>
      </c>
      <c r="BL133" s="15" t="s">
        <v>121</v>
      </c>
      <c r="BM133" s="206" t="s">
        <v>234</v>
      </c>
    </row>
    <row r="134" s="2" customFormat="1">
      <c r="A134" s="36"/>
      <c r="B134" s="37"/>
      <c r="C134" s="38"/>
      <c r="D134" s="208" t="s">
        <v>123</v>
      </c>
      <c r="E134" s="38"/>
      <c r="F134" s="209" t="s">
        <v>235</v>
      </c>
      <c r="G134" s="38"/>
      <c r="H134" s="38"/>
      <c r="I134" s="210"/>
      <c r="J134" s="38"/>
      <c r="K134" s="38"/>
      <c r="L134" s="42"/>
      <c r="M134" s="211"/>
      <c r="N134" s="212"/>
      <c r="O134" s="82"/>
      <c r="P134" s="82"/>
      <c r="Q134" s="82"/>
      <c r="R134" s="82"/>
      <c r="S134" s="82"/>
      <c r="T134" s="83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123</v>
      </c>
      <c r="AU134" s="15" t="s">
        <v>79</v>
      </c>
    </row>
    <row r="135" s="12" customFormat="1" ht="22.8" customHeight="1">
      <c r="A135" s="12"/>
      <c r="B135" s="179"/>
      <c r="C135" s="180"/>
      <c r="D135" s="181" t="s">
        <v>71</v>
      </c>
      <c r="E135" s="193" t="s">
        <v>236</v>
      </c>
      <c r="F135" s="193" t="s">
        <v>237</v>
      </c>
      <c r="G135" s="180"/>
      <c r="H135" s="180"/>
      <c r="I135" s="183"/>
      <c r="J135" s="194">
        <f>BK135</f>
        <v>0</v>
      </c>
      <c r="K135" s="180"/>
      <c r="L135" s="185"/>
      <c r="M135" s="186"/>
      <c r="N135" s="187"/>
      <c r="O135" s="187"/>
      <c r="P135" s="188">
        <f>SUM(P136:P143)</f>
        <v>0</v>
      </c>
      <c r="Q135" s="187"/>
      <c r="R135" s="188">
        <f>SUM(R136:R143)</f>
        <v>0</v>
      </c>
      <c r="S135" s="187"/>
      <c r="T135" s="189">
        <f>SUM(T136:T143)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90" t="s">
        <v>77</v>
      </c>
      <c r="AT135" s="191" t="s">
        <v>71</v>
      </c>
      <c r="AU135" s="191" t="s">
        <v>77</v>
      </c>
      <c r="AY135" s="190" t="s">
        <v>113</v>
      </c>
      <c r="BK135" s="192">
        <f>SUM(BK136:BK143)</f>
        <v>0</v>
      </c>
    </row>
    <row r="136" s="2" customFormat="1" ht="44.25" customHeight="1">
      <c r="A136" s="36"/>
      <c r="B136" s="37"/>
      <c r="C136" s="195" t="s">
        <v>238</v>
      </c>
      <c r="D136" s="195" t="s">
        <v>116</v>
      </c>
      <c r="E136" s="196" t="s">
        <v>239</v>
      </c>
      <c r="F136" s="197" t="s">
        <v>240</v>
      </c>
      <c r="G136" s="198" t="s">
        <v>138</v>
      </c>
      <c r="H136" s="199">
        <v>45</v>
      </c>
      <c r="I136" s="200"/>
      <c r="J136" s="201">
        <f>ROUND(I136*H136,2)</f>
        <v>0</v>
      </c>
      <c r="K136" s="197" t="s">
        <v>120</v>
      </c>
      <c r="L136" s="42"/>
      <c r="M136" s="202" t="s">
        <v>19</v>
      </c>
      <c r="N136" s="203" t="s">
        <v>43</v>
      </c>
      <c r="O136" s="82"/>
      <c r="P136" s="204">
        <f>O136*H136</f>
        <v>0</v>
      </c>
      <c r="Q136" s="204">
        <v>0</v>
      </c>
      <c r="R136" s="204">
        <f>Q136*H136</f>
        <v>0</v>
      </c>
      <c r="S136" s="204">
        <v>0</v>
      </c>
      <c r="T136" s="20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06" t="s">
        <v>121</v>
      </c>
      <c r="AT136" s="206" t="s">
        <v>116</v>
      </c>
      <c r="AU136" s="206" t="s">
        <v>79</v>
      </c>
      <c r="AY136" s="15" t="s">
        <v>113</v>
      </c>
      <c r="BE136" s="207">
        <f>IF(N136="základní",J136,0)</f>
        <v>0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5" t="s">
        <v>77</v>
      </c>
      <c r="BK136" s="207">
        <f>ROUND(I136*H136,2)</f>
        <v>0</v>
      </c>
      <c r="BL136" s="15" t="s">
        <v>121</v>
      </c>
      <c r="BM136" s="206" t="s">
        <v>241</v>
      </c>
    </row>
    <row r="137" s="2" customFormat="1">
      <c r="A137" s="36"/>
      <c r="B137" s="37"/>
      <c r="C137" s="38"/>
      <c r="D137" s="208" t="s">
        <v>123</v>
      </c>
      <c r="E137" s="38"/>
      <c r="F137" s="209" t="s">
        <v>242</v>
      </c>
      <c r="G137" s="38"/>
      <c r="H137" s="38"/>
      <c r="I137" s="210"/>
      <c r="J137" s="38"/>
      <c r="K137" s="38"/>
      <c r="L137" s="42"/>
      <c r="M137" s="211"/>
      <c r="N137" s="212"/>
      <c r="O137" s="82"/>
      <c r="P137" s="82"/>
      <c r="Q137" s="82"/>
      <c r="R137" s="82"/>
      <c r="S137" s="82"/>
      <c r="T137" s="83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5" t="s">
        <v>123</v>
      </c>
      <c r="AU137" s="15" t="s">
        <v>79</v>
      </c>
    </row>
    <row r="138" s="2" customFormat="1" ht="37.8" customHeight="1">
      <c r="A138" s="36"/>
      <c r="B138" s="37"/>
      <c r="C138" s="195" t="s">
        <v>243</v>
      </c>
      <c r="D138" s="195" t="s">
        <v>116</v>
      </c>
      <c r="E138" s="196" t="s">
        <v>244</v>
      </c>
      <c r="F138" s="197" t="s">
        <v>245</v>
      </c>
      <c r="G138" s="198" t="s">
        <v>138</v>
      </c>
      <c r="H138" s="199">
        <v>8.2029999999999994</v>
      </c>
      <c r="I138" s="200"/>
      <c r="J138" s="201">
        <f>ROUND(I138*H138,2)</f>
        <v>0</v>
      </c>
      <c r="K138" s="197" t="s">
        <v>120</v>
      </c>
      <c r="L138" s="42"/>
      <c r="M138" s="202" t="s">
        <v>19</v>
      </c>
      <c r="N138" s="203" t="s">
        <v>43</v>
      </c>
      <c r="O138" s="82"/>
      <c r="P138" s="204">
        <f>O138*H138</f>
        <v>0</v>
      </c>
      <c r="Q138" s="204">
        <v>0</v>
      </c>
      <c r="R138" s="204">
        <f>Q138*H138</f>
        <v>0</v>
      </c>
      <c r="S138" s="204">
        <v>0</v>
      </c>
      <c r="T138" s="20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06" t="s">
        <v>121</v>
      </c>
      <c r="AT138" s="206" t="s">
        <v>116</v>
      </c>
      <c r="AU138" s="206" t="s">
        <v>79</v>
      </c>
      <c r="AY138" s="15" t="s">
        <v>113</v>
      </c>
      <c r="BE138" s="207">
        <f>IF(N138="základní",J138,0)</f>
        <v>0</v>
      </c>
      <c r="BF138" s="207">
        <f>IF(N138="snížená",J138,0)</f>
        <v>0</v>
      </c>
      <c r="BG138" s="207">
        <f>IF(N138="zákl. přenesená",J138,0)</f>
        <v>0</v>
      </c>
      <c r="BH138" s="207">
        <f>IF(N138="sníž. přenesená",J138,0)</f>
        <v>0</v>
      </c>
      <c r="BI138" s="207">
        <f>IF(N138="nulová",J138,0)</f>
        <v>0</v>
      </c>
      <c r="BJ138" s="15" t="s">
        <v>77</v>
      </c>
      <c r="BK138" s="207">
        <f>ROUND(I138*H138,2)</f>
        <v>0</v>
      </c>
      <c r="BL138" s="15" t="s">
        <v>121</v>
      </c>
      <c r="BM138" s="206" t="s">
        <v>246</v>
      </c>
    </row>
    <row r="139" s="2" customFormat="1">
      <c r="A139" s="36"/>
      <c r="B139" s="37"/>
      <c r="C139" s="38"/>
      <c r="D139" s="208" t="s">
        <v>123</v>
      </c>
      <c r="E139" s="38"/>
      <c r="F139" s="209" t="s">
        <v>247</v>
      </c>
      <c r="G139" s="38"/>
      <c r="H139" s="38"/>
      <c r="I139" s="210"/>
      <c r="J139" s="38"/>
      <c r="K139" s="38"/>
      <c r="L139" s="42"/>
      <c r="M139" s="211"/>
      <c r="N139" s="212"/>
      <c r="O139" s="82"/>
      <c r="P139" s="82"/>
      <c r="Q139" s="82"/>
      <c r="R139" s="82"/>
      <c r="S139" s="82"/>
      <c r="T139" s="83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5" t="s">
        <v>123</v>
      </c>
      <c r="AU139" s="15" t="s">
        <v>79</v>
      </c>
    </row>
    <row r="140" s="2" customFormat="1" ht="44.25" customHeight="1">
      <c r="A140" s="36"/>
      <c r="B140" s="37"/>
      <c r="C140" s="195" t="s">
        <v>248</v>
      </c>
      <c r="D140" s="195" t="s">
        <v>116</v>
      </c>
      <c r="E140" s="196" t="s">
        <v>249</v>
      </c>
      <c r="F140" s="197" t="s">
        <v>250</v>
      </c>
      <c r="G140" s="198" t="s">
        <v>138</v>
      </c>
      <c r="H140" s="199">
        <v>4</v>
      </c>
      <c r="I140" s="200"/>
      <c r="J140" s="201">
        <f>ROUND(I140*H140,2)</f>
        <v>0</v>
      </c>
      <c r="K140" s="197" t="s">
        <v>120</v>
      </c>
      <c r="L140" s="42"/>
      <c r="M140" s="202" t="s">
        <v>19</v>
      </c>
      <c r="N140" s="203" t="s">
        <v>43</v>
      </c>
      <c r="O140" s="82"/>
      <c r="P140" s="204">
        <f>O140*H140</f>
        <v>0</v>
      </c>
      <c r="Q140" s="204">
        <v>0</v>
      </c>
      <c r="R140" s="204">
        <f>Q140*H140</f>
        <v>0</v>
      </c>
      <c r="S140" s="204">
        <v>0</v>
      </c>
      <c r="T140" s="205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6" t="s">
        <v>121</v>
      </c>
      <c r="AT140" s="206" t="s">
        <v>116</v>
      </c>
      <c r="AU140" s="206" t="s">
        <v>79</v>
      </c>
      <c r="AY140" s="15" t="s">
        <v>113</v>
      </c>
      <c r="BE140" s="207">
        <f>IF(N140="základní",J140,0)</f>
        <v>0</v>
      </c>
      <c r="BF140" s="207">
        <f>IF(N140="snížená",J140,0)</f>
        <v>0</v>
      </c>
      <c r="BG140" s="207">
        <f>IF(N140="zákl. přenesená",J140,0)</f>
        <v>0</v>
      </c>
      <c r="BH140" s="207">
        <f>IF(N140="sníž. přenesená",J140,0)</f>
        <v>0</v>
      </c>
      <c r="BI140" s="207">
        <f>IF(N140="nulová",J140,0)</f>
        <v>0</v>
      </c>
      <c r="BJ140" s="15" t="s">
        <v>77</v>
      </c>
      <c r="BK140" s="207">
        <f>ROUND(I140*H140,2)</f>
        <v>0</v>
      </c>
      <c r="BL140" s="15" t="s">
        <v>121</v>
      </c>
      <c r="BM140" s="206" t="s">
        <v>251</v>
      </c>
    </row>
    <row r="141" s="2" customFormat="1">
      <c r="A141" s="36"/>
      <c r="B141" s="37"/>
      <c r="C141" s="38"/>
      <c r="D141" s="208" t="s">
        <v>123</v>
      </c>
      <c r="E141" s="38"/>
      <c r="F141" s="209" t="s">
        <v>252</v>
      </c>
      <c r="G141" s="38"/>
      <c r="H141" s="38"/>
      <c r="I141" s="210"/>
      <c r="J141" s="38"/>
      <c r="K141" s="38"/>
      <c r="L141" s="42"/>
      <c r="M141" s="211"/>
      <c r="N141" s="212"/>
      <c r="O141" s="82"/>
      <c r="P141" s="82"/>
      <c r="Q141" s="82"/>
      <c r="R141" s="82"/>
      <c r="S141" s="82"/>
      <c r="T141" s="83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123</v>
      </c>
      <c r="AU141" s="15" t="s">
        <v>79</v>
      </c>
    </row>
    <row r="142" s="2" customFormat="1" ht="55.5" customHeight="1">
      <c r="A142" s="36"/>
      <c r="B142" s="37"/>
      <c r="C142" s="195" t="s">
        <v>253</v>
      </c>
      <c r="D142" s="195" t="s">
        <v>116</v>
      </c>
      <c r="E142" s="196" t="s">
        <v>254</v>
      </c>
      <c r="F142" s="197" t="s">
        <v>255</v>
      </c>
      <c r="G142" s="198" t="s">
        <v>138</v>
      </c>
      <c r="H142" s="199">
        <v>4.2030000000000003</v>
      </c>
      <c r="I142" s="200"/>
      <c r="J142" s="201">
        <f>ROUND(I142*H142,2)</f>
        <v>0</v>
      </c>
      <c r="K142" s="197" t="s">
        <v>120</v>
      </c>
      <c r="L142" s="42"/>
      <c r="M142" s="202" t="s">
        <v>19</v>
      </c>
      <c r="N142" s="203" t="s">
        <v>43</v>
      </c>
      <c r="O142" s="82"/>
      <c r="P142" s="204">
        <f>O142*H142</f>
        <v>0</v>
      </c>
      <c r="Q142" s="204">
        <v>0</v>
      </c>
      <c r="R142" s="204">
        <f>Q142*H142</f>
        <v>0</v>
      </c>
      <c r="S142" s="204">
        <v>0</v>
      </c>
      <c r="T142" s="205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6" t="s">
        <v>121</v>
      </c>
      <c r="AT142" s="206" t="s">
        <v>116</v>
      </c>
      <c r="AU142" s="206" t="s">
        <v>79</v>
      </c>
      <c r="AY142" s="15" t="s">
        <v>113</v>
      </c>
      <c r="BE142" s="207">
        <f>IF(N142="základní",J142,0)</f>
        <v>0</v>
      </c>
      <c r="BF142" s="207">
        <f>IF(N142="snížená",J142,0)</f>
        <v>0</v>
      </c>
      <c r="BG142" s="207">
        <f>IF(N142="zákl. přenesená",J142,0)</f>
        <v>0</v>
      </c>
      <c r="BH142" s="207">
        <f>IF(N142="sníž. přenesená",J142,0)</f>
        <v>0</v>
      </c>
      <c r="BI142" s="207">
        <f>IF(N142="nulová",J142,0)</f>
        <v>0</v>
      </c>
      <c r="BJ142" s="15" t="s">
        <v>77</v>
      </c>
      <c r="BK142" s="207">
        <f>ROUND(I142*H142,2)</f>
        <v>0</v>
      </c>
      <c r="BL142" s="15" t="s">
        <v>121</v>
      </c>
      <c r="BM142" s="206" t="s">
        <v>256</v>
      </c>
    </row>
    <row r="143" s="2" customFormat="1">
      <c r="A143" s="36"/>
      <c r="B143" s="37"/>
      <c r="C143" s="38"/>
      <c r="D143" s="208" t="s">
        <v>123</v>
      </c>
      <c r="E143" s="38"/>
      <c r="F143" s="209" t="s">
        <v>257</v>
      </c>
      <c r="G143" s="38"/>
      <c r="H143" s="38"/>
      <c r="I143" s="210"/>
      <c r="J143" s="38"/>
      <c r="K143" s="38"/>
      <c r="L143" s="42"/>
      <c r="M143" s="211"/>
      <c r="N143" s="212"/>
      <c r="O143" s="82"/>
      <c r="P143" s="82"/>
      <c r="Q143" s="82"/>
      <c r="R143" s="82"/>
      <c r="S143" s="82"/>
      <c r="T143" s="83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123</v>
      </c>
      <c r="AU143" s="15" t="s">
        <v>79</v>
      </c>
    </row>
    <row r="144" s="12" customFormat="1" ht="25.92" customHeight="1">
      <c r="A144" s="12"/>
      <c r="B144" s="179"/>
      <c r="C144" s="180"/>
      <c r="D144" s="181" t="s">
        <v>71</v>
      </c>
      <c r="E144" s="182" t="s">
        <v>172</v>
      </c>
      <c r="F144" s="182" t="s">
        <v>258</v>
      </c>
      <c r="G144" s="180"/>
      <c r="H144" s="180"/>
      <c r="I144" s="183"/>
      <c r="J144" s="184">
        <f>BK144</f>
        <v>0</v>
      </c>
      <c r="K144" s="180"/>
      <c r="L144" s="185"/>
      <c r="M144" s="186"/>
      <c r="N144" s="187"/>
      <c r="O144" s="187"/>
      <c r="P144" s="188">
        <f>P145</f>
        <v>0</v>
      </c>
      <c r="Q144" s="187"/>
      <c r="R144" s="188">
        <f>R145</f>
        <v>0</v>
      </c>
      <c r="S144" s="187"/>
      <c r="T144" s="189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90" t="s">
        <v>163</v>
      </c>
      <c r="AT144" s="191" t="s">
        <v>71</v>
      </c>
      <c r="AU144" s="191" t="s">
        <v>72</v>
      </c>
      <c r="AY144" s="190" t="s">
        <v>113</v>
      </c>
      <c r="BK144" s="192">
        <f>BK145</f>
        <v>0</v>
      </c>
    </row>
    <row r="145" s="12" customFormat="1" ht="22.8" customHeight="1">
      <c r="A145" s="12"/>
      <c r="B145" s="179"/>
      <c r="C145" s="180"/>
      <c r="D145" s="181" t="s">
        <v>71</v>
      </c>
      <c r="E145" s="193" t="s">
        <v>259</v>
      </c>
      <c r="F145" s="193" t="s">
        <v>260</v>
      </c>
      <c r="G145" s="180"/>
      <c r="H145" s="180"/>
      <c r="I145" s="183"/>
      <c r="J145" s="194">
        <f>BK145</f>
        <v>0</v>
      </c>
      <c r="K145" s="180"/>
      <c r="L145" s="185"/>
      <c r="M145" s="186"/>
      <c r="N145" s="187"/>
      <c r="O145" s="187"/>
      <c r="P145" s="188">
        <f>P146</f>
        <v>0</v>
      </c>
      <c r="Q145" s="187"/>
      <c r="R145" s="188">
        <f>R146</f>
        <v>0</v>
      </c>
      <c r="S145" s="187"/>
      <c r="T145" s="189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90" t="s">
        <v>163</v>
      </c>
      <c r="AT145" s="191" t="s">
        <v>71</v>
      </c>
      <c r="AU145" s="191" t="s">
        <v>77</v>
      </c>
      <c r="AY145" s="190" t="s">
        <v>113</v>
      </c>
      <c r="BK145" s="192">
        <f>BK146</f>
        <v>0</v>
      </c>
    </row>
    <row r="146" s="2" customFormat="1" ht="24.15" customHeight="1">
      <c r="A146" s="36"/>
      <c r="B146" s="37"/>
      <c r="C146" s="195" t="s">
        <v>261</v>
      </c>
      <c r="D146" s="195" t="s">
        <v>116</v>
      </c>
      <c r="E146" s="196" t="s">
        <v>262</v>
      </c>
      <c r="F146" s="197" t="s">
        <v>263</v>
      </c>
      <c r="G146" s="198" t="s">
        <v>138</v>
      </c>
      <c r="H146" s="199">
        <v>1.3</v>
      </c>
      <c r="I146" s="200"/>
      <c r="J146" s="201">
        <f>ROUND(I146*H146,2)</f>
        <v>0</v>
      </c>
      <c r="K146" s="197" t="s">
        <v>19</v>
      </c>
      <c r="L146" s="42"/>
      <c r="M146" s="202" t="s">
        <v>19</v>
      </c>
      <c r="N146" s="203" t="s">
        <v>43</v>
      </c>
      <c r="O146" s="82"/>
      <c r="P146" s="204">
        <f>O146*H146</f>
        <v>0</v>
      </c>
      <c r="Q146" s="204">
        <v>0</v>
      </c>
      <c r="R146" s="204">
        <f>Q146*H146</f>
        <v>0</v>
      </c>
      <c r="S146" s="204">
        <v>0</v>
      </c>
      <c r="T146" s="205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6" t="s">
        <v>264</v>
      </c>
      <c r="AT146" s="206" t="s">
        <v>116</v>
      </c>
      <c r="AU146" s="206" t="s">
        <v>79</v>
      </c>
      <c r="AY146" s="15" t="s">
        <v>113</v>
      </c>
      <c r="BE146" s="207">
        <f>IF(N146="základní",J146,0)</f>
        <v>0</v>
      </c>
      <c r="BF146" s="207">
        <f>IF(N146="snížená",J146,0)</f>
        <v>0</v>
      </c>
      <c r="BG146" s="207">
        <f>IF(N146="zákl. přenesená",J146,0)</f>
        <v>0</v>
      </c>
      <c r="BH146" s="207">
        <f>IF(N146="sníž. přenesená",J146,0)</f>
        <v>0</v>
      </c>
      <c r="BI146" s="207">
        <f>IF(N146="nulová",J146,0)</f>
        <v>0</v>
      </c>
      <c r="BJ146" s="15" t="s">
        <v>77</v>
      </c>
      <c r="BK146" s="207">
        <f>ROUND(I146*H146,2)</f>
        <v>0</v>
      </c>
      <c r="BL146" s="15" t="s">
        <v>264</v>
      </c>
      <c r="BM146" s="206" t="s">
        <v>265</v>
      </c>
    </row>
    <row r="147" s="12" customFormat="1" ht="25.92" customHeight="1">
      <c r="A147" s="12"/>
      <c r="B147" s="179"/>
      <c r="C147" s="180"/>
      <c r="D147" s="181" t="s">
        <v>71</v>
      </c>
      <c r="E147" s="182" t="s">
        <v>266</v>
      </c>
      <c r="F147" s="182" t="s">
        <v>267</v>
      </c>
      <c r="G147" s="180"/>
      <c r="H147" s="180"/>
      <c r="I147" s="183"/>
      <c r="J147" s="184">
        <f>BK147</f>
        <v>0</v>
      </c>
      <c r="K147" s="180"/>
      <c r="L147" s="185"/>
      <c r="M147" s="186"/>
      <c r="N147" s="187"/>
      <c r="O147" s="187"/>
      <c r="P147" s="188">
        <f>P148+P155+P166</f>
        <v>0</v>
      </c>
      <c r="Q147" s="187"/>
      <c r="R147" s="188">
        <f>R148+R155+R166</f>
        <v>0</v>
      </c>
      <c r="S147" s="187"/>
      <c r="T147" s="189">
        <f>T148+T155+T166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90" t="s">
        <v>182</v>
      </c>
      <c r="AT147" s="191" t="s">
        <v>71</v>
      </c>
      <c r="AU147" s="191" t="s">
        <v>72</v>
      </c>
      <c r="AY147" s="190" t="s">
        <v>113</v>
      </c>
      <c r="BK147" s="192">
        <f>BK148+BK155+BK166</f>
        <v>0</v>
      </c>
    </row>
    <row r="148" s="12" customFormat="1" ht="22.8" customHeight="1">
      <c r="A148" s="12"/>
      <c r="B148" s="179"/>
      <c r="C148" s="180"/>
      <c r="D148" s="181" t="s">
        <v>71</v>
      </c>
      <c r="E148" s="193" t="s">
        <v>268</v>
      </c>
      <c r="F148" s="193" t="s">
        <v>269</v>
      </c>
      <c r="G148" s="180"/>
      <c r="H148" s="180"/>
      <c r="I148" s="183"/>
      <c r="J148" s="194">
        <f>BK148</f>
        <v>0</v>
      </c>
      <c r="K148" s="180"/>
      <c r="L148" s="185"/>
      <c r="M148" s="186"/>
      <c r="N148" s="187"/>
      <c r="O148" s="187"/>
      <c r="P148" s="188">
        <f>SUM(P149:P154)</f>
        <v>0</v>
      </c>
      <c r="Q148" s="187"/>
      <c r="R148" s="188">
        <f>SUM(R149:R154)</f>
        <v>0</v>
      </c>
      <c r="S148" s="187"/>
      <c r="T148" s="189">
        <f>SUM(T149:T154)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90" t="s">
        <v>182</v>
      </c>
      <c r="AT148" s="191" t="s">
        <v>71</v>
      </c>
      <c r="AU148" s="191" t="s">
        <v>77</v>
      </c>
      <c r="AY148" s="190" t="s">
        <v>113</v>
      </c>
      <c r="BK148" s="192">
        <f>SUM(BK149:BK154)</f>
        <v>0</v>
      </c>
    </row>
    <row r="149" s="2" customFormat="1" ht="16.5" customHeight="1">
      <c r="A149" s="36"/>
      <c r="B149" s="37"/>
      <c r="C149" s="195" t="s">
        <v>270</v>
      </c>
      <c r="D149" s="195" t="s">
        <v>116</v>
      </c>
      <c r="E149" s="196" t="s">
        <v>271</v>
      </c>
      <c r="F149" s="197" t="s">
        <v>272</v>
      </c>
      <c r="G149" s="198" t="s">
        <v>273</v>
      </c>
      <c r="H149" s="199">
        <v>1</v>
      </c>
      <c r="I149" s="200"/>
      <c r="J149" s="201">
        <f>ROUND(I149*H149,2)</f>
        <v>0</v>
      </c>
      <c r="K149" s="197" t="s">
        <v>120</v>
      </c>
      <c r="L149" s="42"/>
      <c r="M149" s="202" t="s">
        <v>19</v>
      </c>
      <c r="N149" s="203" t="s">
        <v>43</v>
      </c>
      <c r="O149" s="82"/>
      <c r="P149" s="204">
        <f>O149*H149</f>
        <v>0</v>
      </c>
      <c r="Q149" s="204">
        <v>0</v>
      </c>
      <c r="R149" s="204">
        <f>Q149*H149</f>
        <v>0</v>
      </c>
      <c r="S149" s="204">
        <v>0</v>
      </c>
      <c r="T149" s="20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6" t="s">
        <v>274</v>
      </c>
      <c r="AT149" s="206" t="s">
        <v>116</v>
      </c>
      <c r="AU149" s="206" t="s">
        <v>79</v>
      </c>
      <c r="AY149" s="15" t="s">
        <v>113</v>
      </c>
      <c r="BE149" s="207">
        <f>IF(N149="základní",J149,0)</f>
        <v>0</v>
      </c>
      <c r="BF149" s="207">
        <f>IF(N149="snížená",J149,0)</f>
        <v>0</v>
      </c>
      <c r="BG149" s="207">
        <f>IF(N149="zákl. přenesená",J149,0)</f>
        <v>0</v>
      </c>
      <c r="BH149" s="207">
        <f>IF(N149="sníž. přenesená",J149,0)</f>
        <v>0</v>
      </c>
      <c r="BI149" s="207">
        <f>IF(N149="nulová",J149,0)</f>
        <v>0</v>
      </c>
      <c r="BJ149" s="15" t="s">
        <v>77</v>
      </c>
      <c r="BK149" s="207">
        <f>ROUND(I149*H149,2)</f>
        <v>0</v>
      </c>
      <c r="BL149" s="15" t="s">
        <v>274</v>
      </c>
      <c r="BM149" s="206" t="s">
        <v>275</v>
      </c>
    </row>
    <row r="150" s="2" customFormat="1">
      <c r="A150" s="36"/>
      <c r="B150" s="37"/>
      <c r="C150" s="38"/>
      <c r="D150" s="208" t="s">
        <v>123</v>
      </c>
      <c r="E150" s="38"/>
      <c r="F150" s="209" t="s">
        <v>276</v>
      </c>
      <c r="G150" s="38"/>
      <c r="H150" s="38"/>
      <c r="I150" s="210"/>
      <c r="J150" s="38"/>
      <c r="K150" s="38"/>
      <c r="L150" s="42"/>
      <c r="M150" s="211"/>
      <c r="N150" s="212"/>
      <c r="O150" s="82"/>
      <c r="P150" s="82"/>
      <c r="Q150" s="82"/>
      <c r="R150" s="82"/>
      <c r="S150" s="82"/>
      <c r="T150" s="83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5" t="s">
        <v>123</v>
      </c>
      <c r="AU150" s="15" t="s">
        <v>79</v>
      </c>
    </row>
    <row r="151" s="2" customFormat="1" ht="16.5" customHeight="1">
      <c r="A151" s="36"/>
      <c r="B151" s="37"/>
      <c r="C151" s="195" t="s">
        <v>277</v>
      </c>
      <c r="D151" s="195" t="s">
        <v>116</v>
      </c>
      <c r="E151" s="196" t="s">
        <v>278</v>
      </c>
      <c r="F151" s="197" t="s">
        <v>279</v>
      </c>
      <c r="G151" s="198" t="s">
        <v>273</v>
      </c>
      <c r="H151" s="199">
        <v>1</v>
      </c>
      <c r="I151" s="200"/>
      <c r="J151" s="201">
        <f>ROUND(I151*H151,2)</f>
        <v>0</v>
      </c>
      <c r="K151" s="197" t="s">
        <v>120</v>
      </c>
      <c r="L151" s="42"/>
      <c r="M151" s="202" t="s">
        <v>19</v>
      </c>
      <c r="N151" s="203" t="s">
        <v>43</v>
      </c>
      <c r="O151" s="82"/>
      <c r="P151" s="204">
        <f>O151*H151</f>
        <v>0</v>
      </c>
      <c r="Q151" s="204">
        <v>0</v>
      </c>
      <c r="R151" s="204">
        <f>Q151*H151</f>
        <v>0</v>
      </c>
      <c r="S151" s="204">
        <v>0</v>
      </c>
      <c r="T151" s="205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6" t="s">
        <v>274</v>
      </c>
      <c r="AT151" s="206" t="s">
        <v>116</v>
      </c>
      <c r="AU151" s="206" t="s">
        <v>79</v>
      </c>
      <c r="AY151" s="15" t="s">
        <v>113</v>
      </c>
      <c r="BE151" s="207">
        <f>IF(N151="základní",J151,0)</f>
        <v>0</v>
      </c>
      <c r="BF151" s="207">
        <f>IF(N151="snížená",J151,0)</f>
        <v>0</v>
      </c>
      <c r="BG151" s="207">
        <f>IF(N151="zákl. přenesená",J151,0)</f>
        <v>0</v>
      </c>
      <c r="BH151" s="207">
        <f>IF(N151="sníž. přenesená",J151,0)</f>
        <v>0</v>
      </c>
      <c r="BI151" s="207">
        <f>IF(N151="nulová",J151,0)</f>
        <v>0</v>
      </c>
      <c r="BJ151" s="15" t="s">
        <v>77</v>
      </c>
      <c r="BK151" s="207">
        <f>ROUND(I151*H151,2)</f>
        <v>0</v>
      </c>
      <c r="BL151" s="15" t="s">
        <v>274</v>
      </c>
      <c r="BM151" s="206" t="s">
        <v>280</v>
      </c>
    </row>
    <row r="152" s="2" customFormat="1">
      <c r="A152" s="36"/>
      <c r="B152" s="37"/>
      <c r="C152" s="38"/>
      <c r="D152" s="208" t="s">
        <v>123</v>
      </c>
      <c r="E152" s="38"/>
      <c r="F152" s="209" t="s">
        <v>281</v>
      </c>
      <c r="G152" s="38"/>
      <c r="H152" s="38"/>
      <c r="I152" s="210"/>
      <c r="J152" s="38"/>
      <c r="K152" s="38"/>
      <c r="L152" s="42"/>
      <c r="M152" s="211"/>
      <c r="N152" s="212"/>
      <c r="O152" s="82"/>
      <c r="P152" s="82"/>
      <c r="Q152" s="82"/>
      <c r="R152" s="82"/>
      <c r="S152" s="82"/>
      <c r="T152" s="83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5" t="s">
        <v>123</v>
      </c>
      <c r="AU152" s="15" t="s">
        <v>79</v>
      </c>
    </row>
    <row r="153" s="2" customFormat="1" ht="16.5" customHeight="1">
      <c r="A153" s="36"/>
      <c r="B153" s="37"/>
      <c r="C153" s="195" t="s">
        <v>282</v>
      </c>
      <c r="D153" s="195" t="s">
        <v>116</v>
      </c>
      <c r="E153" s="196" t="s">
        <v>283</v>
      </c>
      <c r="F153" s="197" t="s">
        <v>284</v>
      </c>
      <c r="G153" s="198" t="s">
        <v>273</v>
      </c>
      <c r="H153" s="199">
        <v>1</v>
      </c>
      <c r="I153" s="200"/>
      <c r="J153" s="201">
        <f>ROUND(I153*H153,2)</f>
        <v>0</v>
      </c>
      <c r="K153" s="197" t="s">
        <v>120</v>
      </c>
      <c r="L153" s="42"/>
      <c r="M153" s="202" t="s">
        <v>19</v>
      </c>
      <c r="N153" s="203" t="s">
        <v>43</v>
      </c>
      <c r="O153" s="82"/>
      <c r="P153" s="204">
        <f>O153*H153</f>
        <v>0</v>
      </c>
      <c r="Q153" s="204">
        <v>0</v>
      </c>
      <c r="R153" s="204">
        <f>Q153*H153</f>
        <v>0</v>
      </c>
      <c r="S153" s="204">
        <v>0</v>
      </c>
      <c r="T153" s="205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06" t="s">
        <v>274</v>
      </c>
      <c r="AT153" s="206" t="s">
        <v>116</v>
      </c>
      <c r="AU153" s="206" t="s">
        <v>79</v>
      </c>
      <c r="AY153" s="15" t="s">
        <v>113</v>
      </c>
      <c r="BE153" s="207">
        <f>IF(N153="základní",J153,0)</f>
        <v>0</v>
      </c>
      <c r="BF153" s="207">
        <f>IF(N153="snížená",J153,0)</f>
        <v>0</v>
      </c>
      <c r="BG153" s="207">
        <f>IF(N153="zákl. přenesená",J153,0)</f>
        <v>0</v>
      </c>
      <c r="BH153" s="207">
        <f>IF(N153="sníž. přenesená",J153,0)</f>
        <v>0</v>
      </c>
      <c r="BI153" s="207">
        <f>IF(N153="nulová",J153,0)</f>
        <v>0</v>
      </c>
      <c r="BJ153" s="15" t="s">
        <v>77</v>
      </c>
      <c r="BK153" s="207">
        <f>ROUND(I153*H153,2)</f>
        <v>0</v>
      </c>
      <c r="BL153" s="15" t="s">
        <v>274</v>
      </c>
      <c r="BM153" s="206" t="s">
        <v>285</v>
      </c>
    </row>
    <row r="154" s="2" customFormat="1">
      <c r="A154" s="36"/>
      <c r="B154" s="37"/>
      <c r="C154" s="38"/>
      <c r="D154" s="208" t="s">
        <v>123</v>
      </c>
      <c r="E154" s="38"/>
      <c r="F154" s="209" t="s">
        <v>286</v>
      </c>
      <c r="G154" s="38"/>
      <c r="H154" s="38"/>
      <c r="I154" s="210"/>
      <c r="J154" s="38"/>
      <c r="K154" s="38"/>
      <c r="L154" s="42"/>
      <c r="M154" s="211"/>
      <c r="N154" s="212"/>
      <c r="O154" s="82"/>
      <c r="P154" s="82"/>
      <c r="Q154" s="82"/>
      <c r="R154" s="82"/>
      <c r="S154" s="82"/>
      <c r="T154" s="83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5" t="s">
        <v>123</v>
      </c>
      <c r="AU154" s="15" t="s">
        <v>79</v>
      </c>
    </row>
    <row r="155" s="12" customFormat="1" ht="22.8" customHeight="1">
      <c r="A155" s="12"/>
      <c r="B155" s="179"/>
      <c r="C155" s="180"/>
      <c r="D155" s="181" t="s">
        <v>71</v>
      </c>
      <c r="E155" s="193" t="s">
        <v>287</v>
      </c>
      <c r="F155" s="193" t="s">
        <v>288</v>
      </c>
      <c r="G155" s="180"/>
      <c r="H155" s="180"/>
      <c r="I155" s="183"/>
      <c r="J155" s="194">
        <f>BK155</f>
        <v>0</v>
      </c>
      <c r="K155" s="180"/>
      <c r="L155" s="185"/>
      <c r="M155" s="186"/>
      <c r="N155" s="187"/>
      <c r="O155" s="187"/>
      <c r="P155" s="188">
        <f>SUM(P156:P165)</f>
        <v>0</v>
      </c>
      <c r="Q155" s="187"/>
      <c r="R155" s="188">
        <f>SUM(R156:R165)</f>
        <v>0</v>
      </c>
      <c r="S155" s="187"/>
      <c r="T155" s="189">
        <f>SUM(T156:T165)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90" t="s">
        <v>182</v>
      </c>
      <c r="AT155" s="191" t="s">
        <v>71</v>
      </c>
      <c r="AU155" s="191" t="s">
        <v>77</v>
      </c>
      <c r="AY155" s="190" t="s">
        <v>113</v>
      </c>
      <c r="BK155" s="192">
        <f>SUM(BK156:BK165)</f>
        <v>0</v>
      </c>
    </row>
    <row r="156" s="2" customFormat="1" ht="16.5" customHeight="1">
      <c r="A156" s="36"/>
      <c r="B156" s="37"/>
      <c r="C156" s="195" t="s">
        <v>289</v>
      </c>
      <c r="D156" s="195" t="s">
        <v>116</v>
      </c>
      <c r="E156" s="196" t="s">
        <v>290</v>
      </c>
      <c r="F156" s="197" t="s">
        <v>291</v>
      </c>
      <c r="G156" s="198" t="s">
        <v>273</v>
      </c>
      <c r="H156" s="199">
        <v>1</v>
      </c>
      <c r="I156" s="200"/>
      <c r="J156" s="201">
        <f>ROUND(I156*H156,2)</f>
        <v>0</v>
      </c>
      <c r="K156" s="197" t="s">
        <v>120</v>
      </c>
      <c r="L156" s="42"/>
      <c r="M156" s="202" t="s">
        <v>19</v>
      </c>
      <c r="N156" s="203" t="s">
        <v>43</v>
      </c>
      <c r="O156" s="82"/>
      <c r="P156" s="204">
        <f>O156*H156</f>
        <v>0</v>
      </c>
      <c r="Q156" s="204">
        <v>0</v>
      </c>
      <c r="R156" s="204">
        <f>Q156*H156</f>
        <v>0</v>
      </c>
      <c r="S156" s="204">
        <v>0</v>
      </c>
      <c r="T156" s="205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06" t="s">
        <v>274</v>
      </c>
      <c r="AT156" s="206" t="s">
        <v>116</v>
      </c>
      <c r="AU156" s="206" t="s">
        <v>79</v>
      </c>
      <c r="AY156" s="15" t="s">
        <v>113</v>
      </c>
      <c r="BE156" s="207">
        <f>IF(N156="základní",J156,0)</f>
        <v>0</v>
      </c>
      <c r="BF156" s="207">
        <f>IF(N156="snížená",J156,0)</f>
        <v>0</v>
      </c>
      <c r="BG156" s="207">
        <f>IF(N156="zákl. přenesená",J156,0)</f>
        <v>0</v>
      </c>
      <c r="BH156" s="207">
        <f>IF(N156="sníž. přenesená",J156,0)</f>
        <v>0</v>
      </c>
      <c r="BI156" s="207">
        <f>IF(N156="nulová",J156,0)</f>
        <v>0</v>
      </c>
      <c r="BJ156" s="15" t="s">
        <v>77</v>
      </c>
      <c r="BK156" s="207">
        <f>ROUND(I156*H156,2)</f>
        <v>0</v>
      </c>
      <c r="BL156" s="15" t="s">
        <v>274</v>
      </c>
      <c r="BM156" s="206" t="s">
        <v>292</v>
      </c>
    </row>
    <row r="157" s="2" customFormat="1">
      <c r="A157" s="36"/>
      <c r="B157" s="37"/>
      <c r="C157" s="38"/>
      <c r="D157" s="208" t="s">
        <v>123</v>
      </c>
      <c r="E157" s="38"/>
      <c r="F157" s="209" t="s">
        <v>293</v>
      </c>
      <c r="G157" s="38"/>
      <c r="H157" s="38"/>
      <c r="I157" s="210"/>
      <c r="J157" s="38"/>
      <c r="K157" s="38"/>
      <c r="L157" s="42"/>
      <c r="M157" s="211"/>
      <c r="N157" s="212"/>
      <c r="O157" s="82"/>
      <c r="P157" s="82"/>
      <c r="Q157" s="82"/>
      <c r="R157" s="82"/>
      <c r="S157" s="82"/>
      <c r="T157" s="83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5" t="s">
        <v>123</v>
      </c>
      <c r="AU157" s="15" t="s">
        <v>79</v>
      </c>
    </row>
    <row r="158" s="2" customFormat="1" ht="16.5" customHeight="1">
      <c r="A158" s="36"/>
      <c r="B158" s="37"/>
      <c r="C158" s="195" t="s">
        <v>294</v>
      </c>
      <c r="D158" s="195" t="s">
        <v>116</v>
      </c>
      <c r="E158" s="196" t="s">
        <v>295</v>
      </c>
      <c r="F158" s="197" t="s">
        <v>296</v>
      </c>
      <c r="G158" s="198" t="s">
        <v>273</v>
      </c>
      <c r="H158" s="199">
        <v>2</v>
      </c>
      <c r="I158" s="200"/>
      <c r="J158" s="201">
        <f>ROUND(I158*H158,2)</f>
        <v>0</v>
      </c>
      <c r="K158" s="197" t="s">
        <v>120</v>
      </c>
      <c r="L158" s="42"/>
      <c r="M158" s="202" t="s">
        <v>19</v>
      </c>
      <c r="N158" s="203" t="s">
        <v>43</v>
      </c>
      <c r="O158" s="82"/>
      <c r="P158" s="204">
        <f>O158*H158</f>
        <v>0</v>
      </c>
      <c r="Q158" s="204">
        <v>0</v>
      </c>
      <c r="R158" s="204">
        <f>Q158*H158</f>
        <v>0</v>
      </c>
      <c r="S158" s="204">
        <v>0</v>
      </c>
      <c r="T158" s="205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6" t="s">
        <v>274</v>
      </c>
      <c r="AT158" s="206" t="s">
        <v>116</v>
      </c>
      <c r="AU158" s="206" t="s">
        <v>79</v>
      </c>
      <c r="AY158" s="15" t="s">
        <v>113</v>
      </c>
      <c r="BE158" s="207">
        <f>IF(N158="základní",J158,0)</f>
        <v>0</v>
      </c>
      <c r="BF158" s="207">
        <f>IF(N158="snížená",J158,0)</f>
        <v>0</v>
      </c>
      <c r="BG158" s="207">
        <f>IF(N158="zákl. přenesená",J158,0)</f>
        <v>0</v>
      </c>
      <c r="BH158" s="207">
        <f>IF(N158="sníž. přenesená",J158,0)</f>
        <v>0</v>
      </c>
      <c r="BI158" s="207">
        <f>IF(N158="nulová",J158,0)</f>
        <v>0</v>
      </c>
      <c r="BJ158" s="15" t="s">
        <v>77</v>
      </c>
      <c r="BK158" s="207">
        <f>ROUND(I158*H158,2)</f>
        <v>0</v>
      </c>
      <c r="BL158" s="15" t="s">
        <v>274</v>
      </c>
      <c r="BM158" s="206" t="s">
        <v>297</v>
      </c>
    </row>
    <row r="159" s="2" customFormat="1">
      <c r="A159" s="36"/>
      <c r="B159" s="37"/>
      <c r="C159" s="38"/>
      <c r="D159" s="208" t="s">
        <v>123</v>
      </c>
      <c r="E159" s="38"/>
      <c r="F159" s="209" t="s">
        <v>298</v>
      </c>
      <c r="G159" s="38"/>
      <c r="H159" s="38"/>
      <c r="I159" s="210"/>
      <c r="J159" s="38"/>
      <c r="K159" s="38"/>
      <c r="L159" s="42"/>
      <c r="M159" s="211"/>
      <c r="N159" s="212"/>
      <c r="O159" s="82"/>
      <c r="P159" s="82"/>
      <c r="Q159" s="82"/>
      <c r="R159" s="82"/>
      <c r="S159" s="82"/>
      <c r="T159" s="83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5" t="s">
        <v>123</v>
      </c>
      <c r="AU159" s="15" t="s">
        <v>79</v>
      </c>
    </row>
    <row r="160" s="2" customFormat="1" ht="16.5" customHeight="1">
      <c r="A160" s="36"/>
      <c r="B160" s="37"/>
      <c r="C160" s="195" t="s">
        <v>299</v>
      </c>
      <c r="D160" s="195" t="s">
        <v>116</v>
      </c>
      <c r="E160" s="196" t="s">
        <v>300</v>
      </c>
      <c r="F160" s="197" t="s">
        <v>301</v>
      </c>
      <c r="G160" s="198" t="s">
        <v>189</v>
      </c>
      <c r="H160" s="199">
        <v>30</v>
      </c>
      <c r="I160" s="200"/>
      <c r="J160" s="201">
        <f>ROUND(I160*H160,2)</f>
        <v>0</v>
      </c>
      <c r="K160" s="197" t="s">
        <v>120</v>
      </c>
      <c r="L160" s="42"/>
      <c r="M160" s="202" t="s">
        <v>19</v>
      </c>
      <c r="N160" s="203" t="s">
        <v>43</v>
      </c>
      <c r="O160" s="82"/>
      <c r="P160" s="204">
        <f>O160*H160</f>
        <v>0</v>
      </c>
      <c r="Q160" s="204">
        <v>0</v>
      </c>
      <c r="R160" s="204">
        <f>Q160*H160</f>
        <v>0</v>
      </c>
      <c r="S160" s="204">
        <v>0</v>
      </c>
      <c r="T160" s="205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06" t="s">
        <v>274</v>
      </c>
      <c r="AT160" s="206" t="s">
        <v>116</v>
      </c>
      <c r="AU160" s="206" t="s">
        <v>79</v>
      </c>
      <c r="AY160" s="15" t="s">
        <v>113</v>
      </c>
      <c r="BE160" s="207">
        <f>IF(N160="základní",J160,0)</f>
        <v>0</v>
      </c>
      <c r="BF160" s="207">
        <f>IF(N160="snížená",J160,0)</f>
        <v>0</v>
      </c>
      <c r="BG160" s="207">
        <f>IF(N160="zákl. přenesená",J160,0)</f>
        <v>0</v>
      </c>
      <c r="BH160" s="207">
        <f>IF(N160="sníž. přenesená",J160,0)</f>
        <v>0</v>
      </c>
      <c r="BI160" s="207">
        <f>IF(N160="nulová",J160,0)</f>
        <v>0</v>
      </c>
      <c r="BJ160" s="15" t="s">
        <v>77</v>
      </c>
      <c r="BK160" s="207">
        <f>ROUND(I160*H160,2)</f>
        <v>0</v>
      </c>
      <c r="BL160" s="15" t="s">
        <v>274</v>
      </c>
      <c r="BM160" s="206" t="s">
        <v>302</v>
      </c>
    </row>
    <row r="161" s="2" customFormat="1">
      <c r="A161" s="36"/>
      <c r="B161" s="37"/>
      <c r="C161" s="38"/>
      <c r="D161" s="208" t="s">
        <v>123</v>
      </c>
      <c r="E161" s="38"/>
      <c r="F161" s="209" t="s">
        <v>303</v>
      </c>
      <c r="G161" s="38"/>
      <c r="H161" s="38"/>
      <c r="I161" s="210"/>
      <c r="J161" s="38"/>
      <c r="K161" s="38"/>
      <c r="L161" s="42"/>
      <c r="M161" s="211"/>
      <c r="N161" s="212"/>
      <c r="O161" s="82"/>
      <c r="P161" s="82"/>
      <c r="Q161" s="82"/>
      <c r="R161" s="82"/>
      <c r="S161" s="82"/>
      <c r="T161" s="83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5" t="s">
        <v>123</v>
      </c>
      <c r="AU161" s="15" t="s">
        <v>79</v>
      </c>
    </row>
    <row r="162" s="2" customFormat="1" ht="16.5" customHeight="1">
      <c r="A162" s="36"/>
      <c r="B162" s="37"/>
      <c r="C162" s="195" t="s">
        <v>304</v>
      </c>
      <c r="D162" s="195" t="s">
        <v>116</v>
      </c>
      <c r="E162" s="196" t="s">
        <v>305</v>
      </c>
      <c r="F162" s="197" t="s">
        <v>306</v>
      </c>
      <c r="G162" s="198" t="s">
        <v>307</v>
      </c>
      <c r="H162" s="199">
        <v>2</v>
      </c>
      <c r="I162" s="200"/>
      <c r="J162" s="201">
        <f>ROUND(I162*H162,2)</f>
        <v>0</v>
      </c>
      <c r="K162" s="197" t="s">
        <v>120</v>
      </c>
      <c r="L162" s="42"/>
      <c r="M162" s="202" t="s">
        <v>19</v>
      </c>
      <c r="N162" s="203" t="s">
        <v>43</v>
      </c>
      <c r="O162" s="82"/>
      <c r="P162" s="204">
        <f>O162*H162</f>
        <v>0</v>
      </c>
      <c r="Q162" s="204">
        <v>0</v>
      </c>
      <c r="R162" s="204">
        <f>Q162*H162</f>
        <v>0</v>
      </c>
      <c r="S162" s="204">
        <v>0</v>
      </c>
      <c r="T162" s="205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06" t="s">
        <v>274</v>
      </c>
      <c r="AT162" s="206" t="s">
        <v>116</v>
      </c>
      <c r="AU162" s="206" t="s">
        <v>79</v>
      </c>
      <c r="AY162" s="15" t="s">
        <v>113</v>
      </c>
      <c r="BE162" s="207">
        <f>IF(N162="základní",J162,0)</f>
        <v>0</v>
      </c>
      <c r="BF162" s="207">
        <f>IF(N162="snížená",J162,0)</f>
        <v>0</v>
      </c>
      <c r="BG162" s="207">
        <f>IF(N162="zákl. přenesená",J162,0)</f>
        <v>0</v>
      </c>
      <c r="BH162" s="207">
        <f>IF(N162="sníž. přenesená",J162,0)</f>
        <v>0</v>
      </c>
      <c r="BI162" s="207">
        <f>IF(N162="nulová",J162,0)</f>
        <v>0</v>
      </c>
      <c r="BJ162" s="15" t="s">
        <v>77</v>
      </c>
      <c r="BK162" s="207">
        <f>ROUND(I162*H162,2)</f>
        <v>0</v>
      </c>
      <c r="BL162" s="15" t="s">
        <v>274</v>
      </c>
      <c r="BM162" s="206" t="s">
        <v>308</v>
      </c>
    </row>
    <row r="163" s="2" customFormat="1">
      <c r="A163" s="36"/>
      <c r="B163" s="37"/>
      <c r="C163" s="38"/>
      <c r="D163" s="208" t="s">
        <v>123</v>
      </c>
      <c r="E163" s="38"/>
      <c r="F163" s="209" t="s">
        <v>309</v>
      </c>
      <c r="G163" s="38"/>
      <c r="H163" s="38"/>
      <c r="I163" s="210"/>
      <c r="J163" s="38"/>
      <c r="K163" s="38"/>
      <c r="L163" s="42"/>
      <c r="M163" s="211"/>
      <c r="N163" s="212"/>
      <c r="O163" s="82"/>
      <c r="P163" s="82"/>
      <c r="Q163" s="82"/>
      <c r="R163" s="82"/>
      <c r="S163" s="82"/>
      <c r="T163" s="83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5" t="s">
        <v>123</v>
      </c>
      <c r="AU163" s="15" t="s">
        <v>79</v>
      </c>
    </row>
    <row r="164" s="2" customFormat="1" ht="16.5" customHeight="1">
      <c r="A164" s="36"/>
      <c r="B164" s="37"/>
      <c r="C164" s="195" t="s">
        <v>310</v>
      </c>
      <c r="D164" s="195" t="s">
        <v>116</v>
      </c>
      <c r="E164" s="196" t="s">
        <v>311</v>
      </c>
      <c r="F164" s="197" t="s">
        <v>312</v>
      </c>
      <c r="G164" s="198" t="s">
        <v>273</v>
      </c>
      <c r="H164" s="199">
        <v>1</v>
      </c>
      <c r="I164" s="200"/>
      <c r="J164" s="201">
        <f>ROUND(I164*H164,2)</f>
        <v>0</v>
      </c>
      <c r="K164" s="197" t="s">
        <v>120</v>
      </c>
      <c r="L164" s="42"/>
      <c r="M164" s="202" t="s">
        <v>19</v>
      </c>
      <c r="N164" s="203" t="s">
        <v>43</v>
      </c>
      <c r="O164" s="82"/>
      <c r="P164" s="204">
        <f>O164*H164</f>
        <v>0</v>
      </c>
      <c r="Q164" s="204">
        <v>0</v>
      </c>
      <c r="R164" s="204">
        <f>Q164*H164</f>
        <v>0</v>
      </c>
      <c r="S164" s="204">
        <v>0</v>
      </c>
      <c r="T164" s="205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06" t="s">
        <v>274</v>
      </c>
      <c r="AT164" s="206" t="s">
        <v>116</v>
      </c>
      <c r="AU164" s="206" t="s">
        <v>79</v>
      </c>
      <c r="AY164" s="15" t="s">
        <v>113</v>
      </c>
      <c r="BE164" s="207">
        <f>IF(N164="základní",J164,0)</f>
        <v>0</v>
      </c>
      <c r="BF164" s="207">
        <f>IF(N164="snížená",J164,0)</f>
        <v>0</v>
      </c>
      <c r="BG164" s="207">
        <f>IF(N164="zákl. přenesená",J164,0)</f>
        <v>0</v>
      </c>
      <c r="BH164" s="207">
        <f>IF(N164="sníž. přenesená",J164,0)</f>
        <v>0</v>
      </c>
      <c r="BI164" s="207">
        <f>IF(N164="nulová",J164,0)</f>
        <v>0</v>
      </c>
      <c r="BJ164" s="15" t="s">
        <v>77</v>
      </c>
      <c r="BK164" s="207">
        <f>ROUND(I164*H164,2)</f>
        <v>0</v>
      </c>
      <c r="BL164" s="15" t="s">
        <v>274</v>
      </c>
      <c r="BM164" s="206" t="s">
        <v>313</v>
      </c>
    </row>
    <row r="165" s="2" customFormat="1">
      <c r="A165" s="36"/>
      <c r="B165" s="37"/>
      <c r="C165" s="38"/>
      <c r="D165" s="208" t="s">
        <v>123</v>
      </c>
      <c r="E165" s="38"/>
      <c r="F165" s="209" t="s">
        <v>314</v>
      </c>
      <c r="G165" s="38"/>
      <c r="H165" s="38"/>
      <c r="I165" s="210"/>
      <c r="J165" s="38"/>
      <c r="K165" s="38"/>
      <c r="L165" s="42"/>
      <c r="M165" s="211"/>
      <c r="N165" s="212"/>
      <c r="O165" s="82"/>
      <c r="P165" s="82"/>
      <c r="Q165" s="82"/>
      <c r="R165" s="82"/>
      <c r="S165" s="82"/>
      <c r="T165" s="83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5" t="s">
        <v>123</v>
      </c>
      <c r="AU165" s="15" t="s">
        <v>79</v>
      </c>
    </row>
    <row r="166" s="12" customFormat="1" ht="22.8" customHeight="1">
      <c r="A166" s="12"/>
      <c r="B166" s="179"/>
      <c r="C166" s="180"/>
      <c r="D166" s="181" t="s">
        <v>71</v>
      </c>
      <c r="E166" s="193" t="s">
        <v>315</v>
      </c>
      <c r="F166" s="193" t="s">
        <v>316</v>
      </c>
      <c r="G166" s="180"/>
      <c r="H166" s="180"/>
      <c r="I166" s="183"/>
      <c r="J166" s="194">
        <f>BK166</f>
        <v>0</v>
      </c>
      <c r="K166" s="180"/>
      <c r="L166" s="185"/>
      <c r="M166" s="186"/>
      <c r="N166" s="187"/>
      <c r="O166" s="187"/>
      <c r="P166" s="188">
        <f>SUM(P167:P168)</f>
        <v>0</v>
      </c>
      <c r="Q166" s="187"/>
      <c r="R166" s="188">
        <f>SUM(R167:R168)</f>
        <v>0</v>
      </c>
      <c r="S166" s="187"/>
      <c r="T166" s="189">
        <f>SUM(T167:T168)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90" t="s">
        <v>182</v>
      </c>
      <c r="AT166" s="191" t="s">
        <v>71</v>
      </c>
      <c r="AU166" s="191" t="s">
        <v>77</v>
      </c>
      <c r="AY166" s="190" t="s">
        <v>113</v>
      </c>
      <c r="BK166" s="192">
        <f>SUM(BK167:BK168)</f>
        <v>0</v>
      </c>
    </row>
    <row r="167" s="2" customFormat="1" ht="16.5" customHeight="1">
      <c r="A167" s="36"/>
      <c r="B167" s="37"/>
      <c r="C167" s="195" t="s">
        <v>317</v>
      </c>
      <c r="D167" s="195" t="s">
        <v>116</v>
      </c>
      <c r="E167" s="196" t="s">
        <v>318</v>
      </c>
      <c r="F167" s="197" t="s">
        <v>319</v>
      </c>
      <c r="G167" s="198" t="s">
        <v>320</v>
      </c>
      <c r="H167" s="199">
        <v>100000</v>
      </c>
      <c r="I167" s="200"/>
      <c r="J167" s="201">
        <f>ROUND(I167*H167,2)</f>
        <v>0</v>
      </c>
      <c r="K167" s="197" t="s">
        <v>120</v>
      </c>
      <c r="L167" s="42"/>
      <c r="M167" s="202" t="s">
        <v>19</v>
      </c>
      <c r="N167" s="203" t="s">
        <v>43</v>
      </c>
      <c r="O167" s="82"/>
      <c r="P167" s="204">
        <f>O167*H167</f>
        <v>0</v>
      </c>
      <c r="Q167" s="204">
        <v>0</v>
      </c>
      <c r="R167" s="204">
        <f>Q167*H167</f>
        <v>0</v>
      </c>
      <c r="S167" s="204">
        <v>0</v>
      </c>
      <c r="T167" s="205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06" t="s">
        <v>274</v>
      </c>
      <c r="AT167" s="206" t="s">
        <v>116</v>
      </c>
      <c r="AU167" s="206" t="s">
        <v>79</v>
      </c>
      <c r="AY167" s="15" t="s">
        <v>113</v>
      </c>
      <c r="BE167" s="207">
        <f>IF(N167="základní",J167,0)</f>
        <v>0</v>
      </c>
      <c r="BF167" s="207">
        <f>IF(N167="snížená",J167,0)</f>
        <v>0</v>
      </c>
      <c r="BG167" s="207">
        <f>IF(N167="zákl. přenesená",J167,0)</f>
        <v>0</v>
      </c>
      <c r="BH167" s="207">
        <f>IF(N167="sníž. přenesená",J167,0)</f>
        <v>0</v>
      </c>
      <c r="BI167" s="207">
        <f>IF(N167="nulová",J167,0)</f>
        <v>0</v>
      </c>
      <c r="BJ167" s="15" t="s">
        <v>77</v>
      </c>
      <c r="BK167" s="207">
        <f>ROUND(I167*H167,2)</f>
        <v>0</v>
      </c>
      <c r="BL167" s="15" t="s">
        <v>274</v>
      </c>
      <c r="BM167" s="206" t="s">
        <v>321</v>
      </c>
    </row>
    <row r="168" s="2" customFormat="1">
      <c r="A168" s="36"/>
      <c r="B168" s="37"/>
      <c r="C168" s="38"/>
      <c r="D168" s="208" t="s">
        <v>123</v>
      </c>
      <c r="E168" s="38"/>
      <c r="F168" s="209" t="s">
        <v>322</v>
      </c>
      <c r="G168" s="38"/>
      <c r="H168" s="38"/>
      <c r="I168" s="210"/>
      <c r="J168" s="38"/>
      <c r="K168" s="38"/>
      <c r="L168" s="42"/>
      <c r="M168" s="234"/>
      <c r="N168" s="235"/>
      <c r="O168" s="236"/>
      <c r="P168" s="236"/>
      <c r="Q168" s="236"/>
      <c r="R168" s="236"/>
      <c r="S168" s="236"/>
      <c r="T168" s="23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5" t="s">
        <v>123</v>
      </c>
      <c r="AU168" s="15" t="s">
        <v>79</v>
      </c>
    </row>
    <row r="169" s="2" customFormat="1" ht="6.96" customHeight="1">
      <c r="A169" s="36"/>
      <c r="B169" s="57"/>
      <c r="C169" s="58"/>
      <c r="D169" s="58"/>
      <c r="E169" s="58"/>
      <c r="F169" s="58"/>
      <c r="G169" s="58"/>
      <c r="H169" s="58"/>
      <c r="I169" s="58"/>
      <c r="J169" s="58"/>
      <c r="K169" s="58"/>
      <c r="L169" s="42"/>
      <c r="M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</row>
  </sheetData>
  <sheetProtection sheet="1" autoFilter="0" formatColumns="0" formatRows="0" objects="1" scenarios="1" spinCount="100000" saltValue="/XJFQ4nTrCIGJ1/FXOe/IBQH2PvaRhgspy+xMLZDIn8EaDHFShf9nMHMRMA25Al2zNZ5ZruMHEU1niRNmkbmIQ==" hashValue="uUfFyxpk/jK+/N8ZvmeQCaDWa3tK2XVETqZ4j8ObEipMZ92UrxmIs5NnOxwQcy7ka3HWNpW05QfeSrXuLw+6rA==" algorithmName="SHA-512" password="CC35"/>
  <autoFilter ref="C85:K168"/>
  <mergeCells count="6">
    <mergeCell ref="E7:H7"/>
    <mergeCell ref="E16:H16"/>
    <mergeCell ref="E25:H25"/>
    <mergeCell ref="E46:H46"/>
    <mergeCell ref="E78:H78"/>
    <mergeCell ref="L2:V2"/>
  </mergeCells>
  <hyperlinks>
    <hyperlink ref="F90" r:id="rId1" display="https://podminky.urs.cz/item/CS_URS_2023_02/122211101"/>
    <hyperlink ref="F92" r:id="rId2" display="https://podminky.urs.cz/item/CS_URS_2023_02/161111502"/>
    <hyperlink ref="F94" r:id="rId3" display="https://podminky.urs.cz/item/CS_URS_2023_02/162251102"/>
    <hyperlink ref="F96" r:id="rId4" display="https://podminky.urs.cz/item/CS_URS_2023_02/171201231"/>
    <hyperlink ref="F99" r:id="rId5" display="https://podminky.urs.cz/item/CS_URS_2023_02/274322511"/>
    <hyperlink ref="F101" r:id="rId6" display="https://podminky.urs.cz/item/CS_URS_2023_02/274364151"/>
    <hyperlink ref="F103" r:id="rId7" display="https://podminky.urs.cz/item/CS_URS_2023_02/279351121"/>
    <hyperlink ref="F105" r:id="rId8" display="https://podminky.urs.cz/item/CS_URS_2023_02/279351122"/>
    <hyperlink ref="F108" r:id="rId9" display="https://podminky.urs.cz/item/CS_URS_2023_02/338171115"/>
    <hyperlink ref="F111" r:id="rId10" display="https://podminky.urs.cz/item/CS_URS_2023_01/348101230"/>
    <hyperlink ref="F114" r:id="rId11" display="https://podminky.urs.cz/item/CS_URS_2023_01/348171141"/>
    <hyperlink ref="F118" r:id="rId12" display="https://podminky.urs.cz/item/CS_URS_2023_01/348171143"/>
    <hyperlink ref="F124" r:id="rId13" display="https://podminky.urs.cz/item/CS_URS_2023_02/629995219"/>
    <hyperlink ref="F126" r:id="rId14" display="https://podminky.urs.cz/item/CS_URS_2023_02/629999001"/>
    <hyperlink ref="F129" r:id="rId15" display="https://podminky.urs.cz/item/CS_URS_2023_01/966072810"/>
    <hyperlink ref="F132" r:id="rId16" display="https://podminky.urs.cz/item/CS_URS_2023_02/966072811"/>
    <hyperlink ref="F134" r:id="rId17" display="https://podminky.urs.cz/item/CS_URS_2023_01/966073811"/>
    <hyperlink ref="F137" r:id="rId18" display="https://podminky.urs.cz/item/CS_URS_2023_02/997013509"/>
    <hyperlink ref="F139" r:id="rId19" display="https://podminky.urs.cz/item/CS_URS_2023_02/997013511"/>
    <hyperlink ref="F141" r:id="rId20" display="https://podminky.urs.cz/item/CS_URS_2023_02/997013655"/>
    <hyperlink ref="F143" r:id="rId21" display="https://podminky.urs.cz/item/CS_URS_2023_02/997013841"/>
    <hyperlink ref="F150" r:id="rId22" display="https://podminky.urs.cz/item/CS_URS_2023_02/012203000"/>
    <hyperlink ref="F152" r:id="rId23" display="https://podminky.urs.cz/item/CS_URS_2023_02/012303000"/>
    <hyperlink ref="F154" r:id="rId24" display="https://podminky.urs.cz/item/CS_URS_2023_02/012403000"/>
    <hyperlink ref="F157" r:id="rId25" display="https://podminky.urs.cz/item/CS_URS_2023_02/032103000"/>
    <hyperlink ref="F159" r:id="rId26" display="https://podminky.urs.cz/item/CS_URS_2023_02/033203000"/>
    <hyperlink ref="F161" r:id="rId27" display="https://podminky.urs.cz/item/CS_URS_2023_02/034103000"/>
    <hyperlink ref="F163" r:id="rId28" display="https://podminky.urs.cz/item/CS_URS_2023_02/034503000"/>
    <hyperlink ref="F165" r:id="rId29" display="https://podminky.urs.cz/item/CS_URS_2023_02/039103000"/>
    <hyperlink ref="F168" r:id="rId30" display="https://podminky.urs.cz/item/CS_URS_2023_02/052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Machatý Petr</dc:creator>
  <cp:lastModifiedBy>Machatý Petr</cp:lastModifiedBy>
  <dcterms:created xsi:type="dcterms:W3CDTF">2024-02-07T07:08:56Z</dcterms:created>
  <dcterms:modified xsi:type="dcterms:W3CDTF">2024-02-07T07:08:59Z</dcterms:modified>
</cp:coreProperties>
</file>