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_Projekce iGEO s.r.o\2022\Archiv\059 - Liberec - skála\PROJEKCE\"/>
    </mc:Choice>
  </mc:AlternateContent>
  <workbookProtection workbookAlgorithmName="SHA-512" workbookHashValue="eONOS+nz7rhKr1TrCS1JProZ3Yo97cTX+IlA7k5EH02mi/L7ONUteEZ3juXI8BugF2YmJ5I79x3Zky8NHbIprg==" workbookSaltValue="jk5cgogBxt0ANt6XlyOVGA==" workbookSpinCount="100000" lockStructure="1"/>
  <bookViews>
    <workbookView xWindow="0" yWindow="0" windowWidth="28545" windowHeight="179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Pol'!$A$1:$U$37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2" l="1"/>
  <c r="G14" i="12"/>
  <c r="G13" i="12"/>
  <c r="G37" i="12" l="1"/>
  <c r="G35" i="12"/>
  <c r="G34" i="12" s="1"/>
  <c r="I51" i="1" s="1"/>
  <c r="G32" i="12"/>
  <c r="M32" i="12" s="1"/>
  <c r="G33" i="12"/>
  <c r="G31" i="12"/>
  <c r="G29" i="12"/>
  <c r="G28" i="12"/>
  <c r="G18" i="12"/>
  <c r="G19" i="12"/>
  <c r="M19" i="12" s="1"/>
  <c r="G20" i="12"/>
  <c r="G21" i="12"/>
  <c r="M21" i="12" s="1"/>
  <c r="G22" i="12"/>
  <c r="M22" i="12" s="1"/>
  <c r="G23" i="12"/>
  <c r="M23" i="12" s="1"/>
  <c r="G24" i="12"/>
  <c r="G25" i="12"/>
  <c r="M25" i="12" s="1"/>
  <c r="G26" i="12"/>
  <c r="G17" i="12"/>
  <c r="M17" i="12" s="1"/>
  <c r="G12" i="12"/>
  <c r="G10" i="12"/>
  <c r="G11" i="12"/>
  <c r="G9" i="12"/>
  <c r="M9" i="12" s="1"/>
  <c r="G38" i="12"/>
  <c r="G36" i="12" s="1"/>
  <c r="I52" i="1" s="1"/>
  <c r="G39" i="12"/>
  <c r="G40" i="12"/>
  <c r="U36" i="12"/>
  <c r="Q36" i="12"/>
  <c r="O36" i="12"/>
  <c r="M36" i="12"/>
  <c r="K36" i="12"/>
  <c r="I36" i="12"/>
  <c r="I9" i="12"/>
  <c r="K9" i="12"/>
  <c r="O9" i="12"/>
  <c r="Q9" i="12"/>
  <c r="U9" i="12"/>
  <c r="I15" i="12"/>
  <c r="K15" i="12"/>
  <c r="O15" i="12"/>
  <c r="Q15" i="12"/>
  <c r="U15" i="12"/>
  <c r="I17" i="12"/>
  <c r="K17" i="12"/>
  <c r="O17" i="12"/>
  <c r="Q17" i="12"/>
  <c r="U17" i="12"/>
  <c r="I19" i="12"/>
  <c r="K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I22" i="12"/>
  <c r="K22" i="12"/>
  <c r="O22" i="12"/>
  <c r="Q22" i="12"/>
  <c r="U22" i="12"/>
  <c r="I23" i="12"/>
  <c r="K23" i="12"/>
  <c r="O23" i="12"/>
  <c r="Q23" i="12"/>
  <c r="U23" i="12"/>
  <c r="I25" i="12"/>
  <c r="K25" i="12"/>
  <c r="O25" i="12"/>
  <c r="Q25" i="12"/>
  <c r="U25" i="12"/>
  <c r="I28" i="12"/>
  <c r="I27" i="12" s="1"/>
  <c r="K28" i="12"/>
  <c r="K27" i="12" s="1"/>
  <c r="O28" i="12"/>
  <c r="O27" i="12" s="1"/>
  <c r="Q28" i="12"/>
  <c r="Q27" i="12" s="1"/>
  <c r="U28" i="12"/>
  <c r="U27" i="12" s="1"/>
  <c r="I31" i="12"/>
  <c r="K31" i="12"/>
  <c r="O31" i="12"/>
  <c r="Q31" i="12"/>
  <c r="U31" i="12"/>
  <c r="I32" i="12"/>
  <c r="K32" i="12"/>
  <c r="O32" i="12"/>
  <c r="Q32" i="12"/>
  <c r="U32" i="12"/>
  <c r="I35" i="12"/>
  <c r="I34" i="12" s="1"/>
  <c r="K35" i="12"/>
  <c r="K34" i="12" s="1"/>
  <c r="O35" i="12"/>
  <c r="O34" i="12" s="1"/>
  <c r="Q35" i="12"/>
  <c r="Q34" i="12" s="1"/>
  <c r="U35" i="12"/>
  <c r="U34" i="12" s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M28" i="12" l="1"/>
  <c r="M27" i="12" s="1"/>
  <c r="G27" i="12"/>
  <c r="I49" i="1" s="1"/>
  <c r="M31" i="12"/>
  <c r="G30" i="12"/>
  <c r="I50" i="1" s="1"/>
  <c r="M20" i="12"/>
  <c r="G16" i="12"/>
  <c r="I48" i="1" s="1"/>
  <c r="M15" i="12"/>
  <c r="M8" i="12" s="1"/>
  <c r="G8" i="12"/>
  <c r="I47" i="1" s="1"/>
  <c r="I8" i="12"/>
  <c r="Q8" i="12"/>
  <c r="I20" i="1"/>
  <c r="M35" i="12"/>
  <c r="M34" i="12" s="1"/>
  <c r="I30" i="12"/>
  <c r="O8" i="12"/>
  <c r="O30" i="12"/>
  <c r="Q30" i="12"/>
  <c r="M30" i="12"/>
  <c r="K16" i="12"/>
  <c r="U30" i="12"/>
  <c r="I16" i="12"/>
  <c r="U8" i="12"/>
  <c r="K30" i="12"/>
  <c r="K8" i="12"/>
  <c r="O16" i="12"/>
  <c r="M16" i="12"/>
  <c r="U16" i="12"/>
  <c r="Q16" i="12"/>
  <c r="I53" i="1" l="1"/>
  <c r="I16" i="1"/>
  <c r="I21" i="1" s="1"/>
  <c r="G25" i="1" s="1"/>
  <c r="G26" i="1" s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<sst xmlns="http://schemas.openxmlformats.org/spreadsheetml/2006/main" count="215" uniqueCount="133">
  <si>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</si>
  <si>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</si>
  <si>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</si>
  <si>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</si>
  <si>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</si>
  <si>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</si>
  <si>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</si>
  <si>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</si>
  <si>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</si>
  <si>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</si>
  <si>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</si>
  <si>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</si>
  <si>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</si>
  <si>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</si>
  <si>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</si>
  <si>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</si>
  <si>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</si>
  <si>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</si>
  <si>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</si>
  <si>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</si>
  <si>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</si>
  <si>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</si>
  <si>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</si>
  <si>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</si>
  <si>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</si>
  <si>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</si>
  <si>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</si>
  <si>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</si>
  <si>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</si>
  <si>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</si>
  <si>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</si>
  <si>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</si>
  <si>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</si>
  <si>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</si>
  <si>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</si>
  <si>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</si>
  <si>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</si>
  <si>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</si>
  <si>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</si>
  <si>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</si>
  <si>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</si>
  <si>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</si>
  <si>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</si>
  <si>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</si>
  <si>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</si>
  <si>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Sanace sklaní stěny Liberec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</si>
  <si>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</si>
  <si>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</si>
  <si>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</si>
  <si>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</si>
  <si>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</si>
  <si>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</si>
  <si>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</si>
  <si>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</si>
  <si>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</si>
  <si>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</si>
  <si>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</si>
  <si>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93</t>
  </si>
  <si>
    <t>Dokončovací práce inž.staveb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</si>
  <si>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</si>
  <si>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</si>
  <si>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</si>
  <si>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</si>
  <si>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</si>
  <si>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</si>
  <si>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</si>
  <si>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</si>
  <si>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</si>
  <si>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</si>
  <si>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</si>
  <si>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</si>
  <si>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</si>
  <si>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</si>
  <si>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</si>
  <si>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</si>
  <si>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</si>
  <si>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</si>
  <si>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</si>
  <si>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</si>
  <si>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</si>
  <si>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</si>
  <si>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</si>
  <si>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</si>
  <si>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</si>
  <si>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</si>
  <si>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</si>
  <si>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</si>
  <si>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</si>
  <si>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</si>
  <si>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</si>
  <si>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Odstranění bloku horniny</t>
  </si>
  <si>
    <t>m3</t>
  </si>
  <si>
    <t>POL1_0</t>
  </si>
  <si>
    <t>2*2*1,0</t>
  </si>
  <si>
    <t>VV</t>
  </si>
  <si>
    <t>3*2,5*1,2</t>
  </si>
  <si>
    <t>Lano ocelové 12 mm</t>
  </si>
  <si>
    <t>m</t>
  </si>
  <si>
    <t>POL3_0</t>
  </si>
  <si>
    <t>Vrty pro kotvy dl 2 m</t>
  </si>
  <si>
    <t>66*2</t>
  </si>
  <si>
    <t>4</t>
  </si>
  <si>
    <t>Kotvení ochrany svahů samozávrtní tyče dl.2000 mm</t>
  </si>
  <si>
    <t>kus</t>
  </si>
  <si>
    <t>Ocelová síť pr. 2,7 mm</t>
  </si>
  <si>
    <t>m2</t>
  </si>
  <si>
    <t>Jemná PP síť</t>
  </si>
  <si>
    <t xml:space="preserve">Geoweb system 150 mm </t>
  </si>
  <si>
    <t>32*3,5</t>
  </si>
  <si>
    <t>Výplň Geoweb systému pískem</t>
  </si>
  <si>
    <t>112*0,15</t>
  </si>
  <si>
    <t>Podklad z prostého betonu tř. I  tloušťky 10 cm,  pod žlab</t>
  </si>
  <si>
    <t>70*0,7</t>
  </si>
  <si>
    <t>Osazení přík.žlabu z tvárnic 60cm</t>
  </si>
  <si>
    <t>Příkopový žlab TBM 1-65/33, 330/630/150</t>
  </si>
  <si>
    <t>213</t>
  </si>
  <si>
    <t>Přesun hmot samostatných vrtů oboru 825 - 6</t>
  </si>
  <si>
    <t>t</t>
  </si>
  <si>
    <t>END</t>
  </si>
  <si>
    <t>Kotvící skoba dl. 500 mm</t>
  </si>
  <si>
    <t>Ostatní náklady stavby</t>
  </si>
  <si>
    <t>Geodetické práce před výstavbou a po výstavbě, včetně vložení do DTM (akceptační protokol)</t>
  </si>
  <si>
    <t>Projektová dokumentace skutečného provedení stavby - DSPS</t>
  </si>
  <si>
    <t>Geotechnický dozor stavby</t>
  </si>
  <si>
    <t>Vybavení staveniště, přenosné zdroje, zabezpečení staveniště, sociální zařízení, včetně jeho odstranění</t>
  </si>
  <si>
    <t>hod</t>
  </si>
  <si>
    <t>100</t>
  </si>
  <si>
    <t xml:space="preserve"> </t>
  </si>
  <si>
    <t>Ostatní</t>
  </si>
  <si>
    <t>Sanace skalní stěny Liberec</t>
  </si>
  <si>
    <t>Odstranění vegetace ze skalních ploch</t>
  </si>
  <si>
    <t>Očista skalních ploch</t>
  </si>
  <si>
    <t>Odvoz a likvidace vegetace a odpadu ze skalních ploch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</si>
</sst>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5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4" xfId="0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4" borderId="36" xfId="0" applyNumberFormat="1" applyFont="1" applyFill="1" applyBorder="1" applyAlignment="1">
      <alignment horizontal="center"/>
    </xf>
    <xf numFmtId="4" fontId="7" fillId="4" borderId="36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" fontId="0" fillId="3" borderId="46" xfId="0" applyNumberFormat="1" applyFill="1" applyBorder="1" applyAlignment="1" applyProtection="1">
      <alignment vertical="top"/>
      <protection locked="0"/>
    </xf>
    <xf numFmtId="4" fontId="16" fillId="0" borderId="46" xfId="0" applyNumberFormat="1" applyFont="1" applyBorder="1" applyAlignment="1" applyProtection="1">
      <alignment vertical="top" shrinkToFit="1"/>
      <protection locked="0"/>
    </xf>
    <xf numFmtId="4" fontId="0" fillId="3" borderId="46" xfId="0" applyNumberForma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" fontId="7" fillId="0" borderId="36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0" fillId="0" borderId="0" xfId="0" applyProtection="1"/>
    <xf numFmtId="0" fontId="0" fillId="0" borderId="41" xfId="0" applyBorder="1" applyAlignment="1" applyProtection="1">
      <alignment vertical="center"/>
    </xf>
    <xf numFmtId="49" fontId="0" fillId="0" borderId="37" xfId="0" applyNumberFormat="1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49" fontId="0" fillId="0" borderId="38" xfId="0" applyNumberFormat="1" applyBorder="1" applyAlignment="1" applyProtection="1">
      <alignment vertical="center"/>
    </xf>
    <xf numFmtId="0" fontId="0" fillId="3" borderId="43" xfId="0" applyFill="1" applyBorder="1" applyProtection="1"/>
    <xf numFmtId="49" fontId="0" fillId="3" borderId="40" xfId="0" applyNumberFormat="1" applyFill="1" applyBorder="1" applyProtection="1"/>
    <xf numFmtId="0" fontId="0" fillId="3" borderId="40" xfId="0" applyFill="1" applyBorder="1" applyProtection="1"/>
    <xf numFmtId="0" fontId="0" fillId="3" borderId="39" xfId="0" applyFill="1" applyBorder="1" applyProtection="1"/>
    <xf numFmtId="0" fontId="8" fillId="3" borderId="46" xfId="0" applyFont="1" applyFill="1" applyBorder="1" applyAlignment="1" applyProtection="1">
      <alignment horizontal="center" vertical="center"/>
    </xf>
    <xf numFmtId="49" fontId="8" fillId="3" borderId="46" xfId="0" applyNumberFormat="1" applyFont="1" applyFill="1" applyBorder="1" applyAlignment="1" applyProtection="1">
      <alignment horizontal="center" vertical="center"/>
    </xf>
    <xf numFmtId="0" fontId="0" fillId="3" borderId="48" xfId="0" applyFill="1" applyBorder="1" applyAlignment="1" applyProtection="1">
      <alignment wrapText="1"/>
    </xf>
    <xf numFmtId="0" fontId="0" fillId="3" borderId="47" xfId="0" applyFill="1" applyBorder="1" applyAlignment="1" applyProtection="1">
      <alignment wrapText="1"/>
    </xf>
    <xf numFmtId="0" fontId="0" fillId="3" borderId="46" xfId="0" applyFill="1" applyBorder="1" applyAlignment="1" applyProtection="1">
      <alignment vertical="top"/>
    </xf>
    <xf numFmtId="49" fontId="0" fillId="3" borderId="46" xfId="0" applyNumberFormat="1" applyFill="1" applyBorder="1" applyAlignment="1" applyProtection="1">
      <alignment vertical="top"/>
    </xf>
    <xf numFmtId="164" fontId="0" fillId="3" borderId="46" xfId="0" applyNumberFormat="1" applyFill="1" applyBorder="1" applyAlignment="1" applyProtection="1">
      <alignment vertical="top"/>
    </xf>
    <xf numFmtId="4" fontId="0" fillId="3" borderId="46" xfId="0" applyNumberFormat="1" applyFill="1" applyBorder="1" applyAlignment="1" applyProtection="1">
      <alignment vertical="top"/>
    </xf>
    <xf numFmtId="0" fontId="0" fillId="3" borderId="49" xfId="0" applyFill="1" applyBorder="1" applyAlignment="1" applyProtection="1">
      <alignment vertical="top"/>
    </xf>
    <xf numFmtId="0" fontId="16" fillId="0" borderId="46" xfId="0" applyFont="1" applyBorder="1" applyAlignment="1" applyProtection="1">
      <alignment vertical="top"/>
    </xf>
    <xf numFmtId="0" fontId="16" fillId="0" borderId="46" xfId="0" applyFont="1" applyBorder="1" applyAlignment="1" applyProtection="1">
      <alignment horizontal="left" vertical="top" wrapText="1"/>
    </xf>
    <xf numFmtId="0" fontId="16" fillId="0" borderId="46" xfId="0" applyFont="1" applyBorder="1" applyAlignment="1" applyProtection="1">
      <alignment vertical="top" shrinkToFit="1"/>
    </xf>
    <xf numFmtId="164" fontId="16" fillId="0" borderId="46" xfId="0" applyNumberFormat="1" applyFont="1" applyBorder="1" applyAlignment="1" applyProtection="1">
      <alignment vertical="top" shrinkToFit="1"/>
    </xf>
    <xf numFmtId="4" fontId="16" fillId="0" borderId="46" xfId="0" applyNumberFormat="1" applyFont="1" applyBorder="1" applyAlignment="1" applyProtection="1">
      <alignment vertical="top" shrinkToFit="1"/>
    </xf>
    <xf numFmtId="4" fontId="16" fillId="0" borderId="33" xfId="0" applyNumberFormat="1" applyFont="1" applyBorder="1" applyAlignment="1" applyProtection="1">
      <alignment vertical="top" shrinkToFit="1"/>
    </xf>
    <xf numFmtId="0" fontId="16" fillId="0" borderId="33" xfId="0" applyFont="1" applyBorder="1" applyAlignment="1" applyProtection="1">
      <alignment vertical="top" shrinkToFit="1"/>
    </xf>
    <xf numFmtId="0" fontId="16" fillId="0" borderId="26" xfId="0" applyFont="1" applyBorder="1" applyAlignment="1" applyProtection="1">
      <alignment vertical="top" shrinkToFit="1"/>
    </xf>
    <xf numFmtId="0" fontId="16" fillId="0" borderId="0" xfId="0" applyFont="1" applyProtection="1"/>
    <xf numFmtId="0" fontId="17" fillId="0" borderId="46" xfId="0" quotePrefix="1" applyFont="1" applyBorder="1" applyAlignment="1" applyProtection="1">
      <alignment horizontal="left" vertical="top" wrapText="1"/>
    </xf>
    <xf numFmtId="0" fontId="17" fillId="0" borderId="46" xfId="0" applyFont="1" applyBorder="1" applyAlignment="1" applyProtection="1">
      <alignment vertical="top" wrapText="1" shrinkToFit="1"/>
    </xf>
    <xf numFmtId="164" fontId="17" fillId="0" borderId="46" xfId="0" applyNumberFormat="1" applyFont="1" applyBorder="1" applyAlignment="1" applyProtection="1">
      <alignment vertical="top" wrapText="1" shrinkToFit="1"/>
    </xf>
    <xf numFmtId="0" fontId="0" fillId="3" borderId="46" xfId="0" applyFill="1" applyBorder="1" applyAlignment="1" applyProtection="1">
      <alignment horizontal="left" vertical="top" wrapText="1"/>
    </xf>
    <xf numFmtId="0" fontId="0" fillId="3" borderId="46" xfId="0" applyFill="1" applyBorder="1" applyAlignment="1" applyProtection="1">
      <alignment vertical="top" shrinkToFit="1"/>
    </xf>
    <xf numFmtId="164" fontId="0" fillId="3" borderId="46" xfId="0" applyNumberFormat="1" applyFill="1" applyBorder="1" applyAlignment="1" applyProtection="1">
      <alignment vertical="top" shrinkToFit="1"/>
    </xf>
    <xf numFmtId="4" fontId="0" fillId="3" borderId="46" xfId="0" applyNumberFormat="1" applyFill="1" applyBorder="1" applyAlignment="1" applyProtection="1">
      <alignment vertical="top" shrinkToFit="1"/>
    </xf>
    <xf numFmtId="4" fontId="0" fillId="3" borderId="36" xfId="0" applyNumberFormat="1" applyFill="1" applyBorder="1" applyAlignment="1" applyProtection="1">
      <alignment vertical="top" shrinkToFit="1"/>
    </xf>
    <xf numFmtId="0" fontId="0" fillId="3" borderId="36" xfId="0" applyFill="1" applyBorder="1" applyAlignment="1" applyProtection="1">
      <alignment vertical="top" shrinkToFit="1"/>
    </xf>
    <xf numFmtId="0" fontId="0" fillId="3" borderId="10" xfId="0" applyFill="1" applyBorder="1" applyAlignment="1" applyProtection="1">
      <alignment vertical="top" shrinkToFit="1"/>
    </xf>
    <xf numFmtId="4" fontId="16" fillId="0" borderId="36" xfId="0" applyNumberFormat="1" applyFont="1" applyBorder="1" applyAlignment="1" applyProtection="1">
      <alignment vertical="top" shrinkToFit="1"/>
    </xf>
    <xf numFmtId="0" fontId="16" fillId="0" borderId="36" xfId="0" applyFont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 shrinkToFit="1"/>
    </xf>
    <xf numFmtId="0" fontId="0" fillId="3" borderId="46" xfId="0" applyFill="1" applyBorder="1" applyAlignment="1" applyProtection="1">
      <alignment horizontal="left" vertical="top"/>
    </xf>
    <xf numFmtId="0" fontId="16" fillId="0" borderId="46" xfId="0" applyFont="1" applyBorder="1" applyAlignment="1" applyProtection="1">
      <alignment horizontal="right" vertical="center"/>
    </xf>
    <xf numFmtId="0" fontId="16" fillId="0" borderId="46" xfId="0" applyFont="1" applyBorder="1" applyAlignment="1" applyProtection="1">
      <alignment horizontal="left" vertical="center"/>
    </xf>
    <xf numFmtId="0" fontId="16" fillId="0" borderId="46" xfId="0" applyFont="1" applyBorder="1" applyAlignment="1" applyProtection="1">
      <alignment horizontal="left" vertical="center" wrapText="1"/>
    </xf>
    <xf numFmtId="0" fontId="0" fillId="0" borderId="46" xfId="0" applyBorder="1" applyAlignment="1" applyProtection="1">
      <alignment vertical="center"/>
    </xf>
    <xf numFmtId="164" fontId="16" fillId="0" borderId="46" xfId="0" applyNumberFormat="1" applyFont="1" applyBorder="1" applyAlignment="1" applyProtection="1">
      <alignment vertical="center" shrinkToFit="1"/>
    </xf>
    <xf numFmtId="4" fontId="16" fillId="0" borderId="46" xfId="0" applyNumberFormat="1" applyFont="1" applyBorder="1" applyAlignment="1" applyProtection="1">
      <alignment vertical="center" shrinkToFit="1"/>
    </xf>
    <xf numFmtId="49" fontId="0" fillId="0" borderId="0" xfId="0" applyNumberFormat="1" applyProtection="1"/>
    <xf numFmtId="0" fontId="0" fillId="0" borderId="1" xfId="0" applyBorder="1" applyAlignment="1" applyProtection="1">
      <alignment horizontal="left" vertical="center" indent="1"/>
    </xf>
    <xf numFmtId="49" fontId="8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9" xfId="0" applyFont="1" applyBorder="1" applyAlignment="1" applyProtection="1">
      <alignment horizontal="left" vertical="center" indent="1"/>
    </xf>
    <xf numFmtId="49" fontId="8" fillId="0" borderId="6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Protection="1"/>
    <xf numFmtId="0" fontId="0" fillId="0" borderId="6" xfId="0" applyBorder="1" applyAlignment="1" applyProtection="1">
      <alignment horizontal="left"/>
      <protection locked="0"/>
    </xf>
    <xf numFmtId="4" fontId="7" fillId="0" borderId="36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 applyProtection="1">
      <alignment horizontal="right" indent="1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right" indent="1"/>
      <protection locked="0"/>
    </xf>
    <xf numFmtId="0" fontId="0" fillId="0" borderId="8" xfId="0" applyBorder="1" applyAlignment="1" applyProtection="1">
      <alignment horizontal="right" inden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4" xfId="0" applyFont="1" applyFill="1" applyBorder="1" applyAlignment="1">
      <alignment horizontal="center"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4" borderId="36" xfId="0" applyNumberFormat="1" applyFont="1" applyFill="1" applyBorder="1"/>
    <xf numFmtId="49" fontId="7" fillId="0" borderId="0" xfId="0" applyNumberFormat="1" applyFont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6" xfId="0" applyNumberFormat="1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 applyProtection="1">
      <alignment horizontal="center"/>
    </xf>
    <xf numFmtId="49" fontId="0" fillId="0" borderId="37" xfId="0" applyNumberFormat="1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49" fontId="0" fillId="0" borderId="38" xfId="0" applyNumberFormat="1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16" fillId="0" borderId="46" xfId="0" applyFont="1" applyBorder="1" applyAlignment="1">
      <alignment horizontal="right" vertical="top"/>
    </xf>
    <xf numFmtId="0" fontId="16" fillId="0" borderId="46" xfId="0" applyFont="1" applyBorder="1" applyAlignment="1">
      <alignment horizontal="left" vertical="top"/>
    </xf>
    <xf numFmtId="0" fontId="16" fillId="0" borderId="46" xfId="0" applyFont="1" applyBorder="1" applyAlignment="1">
      <alignment horizontal="left" vertical="top" wrapText="1"/>
    </xf>
    <xf numFmtId="164" fontId="16" fillId="0" borderId="46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6" fillId="0" borderId="33" xfId="0" applyFont="1" applyFill="1" applyBorder="1" applyAlignment="1">
      <alignment horizontal="right" vertical="top"/>
    </xf>
    <xf numFmtId="0" fontId="16" fillId="0" borderId="46" xfId="0" applyFont="1" applyBorder="1" applyAlignment="1" applyProtection="1">
      <alignment horizontal="left" vertical="top"/>
    </xf>
    <xf numFmtId="0" fontId="16" fillId="0" borderId="46" xfId="0" applyFont="1" applyBorder="1" applyAlignment="1" applyProtection="1">
      <alignment horizontal="left" vertical="top" shrinkToFit="1"/>
    </xf>
    <xf numFmtId="0" fontId="17" fillId="0" borderId="46" xfId="0" applyFont="1" applyBorder="1" applyAlignment="1" applyProtection="1">
      <alignment horizontal="left" vertical="top" wrapText="1" shrinkToFit="1"/>
    </xf>
    <xf numFmtId="0" fontId="16" fillId="0" borderId="46" xfId="0" applyFont="1" applyBorder="1" applyAlignment="1">
      <alignment horizontal="left" vertical="center" shrinkToFit="1"/>
    </xf>
    <xf numFmtId="164" fontId="16" fillId="0" borderId="46" xfId="0" applyNumberFormat="1" applyFont="1" applyBorder="1" applyAlignment="1">
      <alignment horizontal="right" vertical="center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2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E14" sqref="E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41" t="s">
        <v>36</v>
      </c>
      <c r="B1" s="210" t="s">
        <v>42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">
      <c r="A2" s="3"/>
      <c r="B2" s="48" t="s">
        <v>40</v>
      </c>
      <c r="C2" s="49"/>
      <c r="D2" s="196" t="s">
        <v>129</v>
      </c>
      <c r="E2" s="197"/>
      <c r="F2" s="197"/>
      <c r="G2" s="197"/>
      <c r="H2" s="197"/>
      <c r="I2" s="197"/>
      <c r="J2" s="198"/>
      <c r="O2" s="1"/>
    </row>
    <row r="3" spans="1:15" ht="23.25" hidden="1" customHeight="1" x14ac:dyDescent="0.2">
      <c r="A3" s="3"/>
      <c r="B3" s="50" t="s">
        <v>43</v>
      </c>
      <c r="C3" s="51"/>
      <c r="D3" s="203"/>
      <c r="E3" s="204"/>
      <c r="F3" s="204"/>
      <c r="G3" s="204"/>
      <c r="H3" s="204"/>
      <c r="I3" s="204"/>
      <c r="J3" s="205"/>
    </row>
    <row r="4" spans="1:15" ht="23.25" hidden="1" customHeight="1" x14ac:dyDescent="0.2">
      <c r="A4" s="3"/>
      <c r="B4" s="52" t="s">
        <v>44</v>
      </c>
      <c r="C4" s="53"/>
      <c r="D4" s="54"/>
      <c r="E4" s="54"/>
      <c r="F4" s="55"/>
      <c r="G4" s="55"/>
      <c r="H4" s="55"/>
      <c r="I4" s="55"/>
      <c r="J4" s="56"/>
    </row>
    <row r="5" spans="1:15" ht="24" customHeight="1" x14ac:dyDescent="0.2">
      <c r="A5" s="3"/>
      <c r="B5" s="181" t="s">
        <v>21</v>
      </c>
      <c r="C5" s="133"/>
      <c r="D5" s="182"/>
      <c r="E5" s="183"/>
      <c r="F5" s="183"/>
      <c r="G5" s="183"/>
      <c r="H5" s="184" t="s">
        <v>33</v>
      </c>
      <c r="I5" s="182"/>
      <c r="J5" s="185"/>
    </row>
    <row r="6" spans="1:15" ht="15.75" customHeight="1" x14ac:dyDescent="0.2">
      <c r="A6" s="3"/>
      <c r="B6" s="186"/>
      <c r="C6" s="183"/>
      <c r="D6" s="182"/>
      <c r="E6" s="183"/>
      <c r="F6" s="183"/>
      <c r="G6" s="183"/>
      <c r="H6" s="184" t="s">
        <v>34</v>
      </c>
      <c r="I6" s="182"/>
      <c r="J6" s="185"/>
    </row>
    <row r="7" spans="1:15" ht="15.75" customHeight="1" x14ac:dyDescent="0.2">
      <c r="A7" s="3"/>
      <c r="B7" s="187"/>
      <c r="C7" s="188"/>
      <c r="D7" s="189"/>
      <c r="E7" s="190"/>
      <c r="F7" s="190"/>
      <c r="G7" s="190"/>
      <c r="H7" s="191"/>
      <c r="I7" s="190"/>
      <c r="J7" s="192"/>
    </row>
    <row r="8" spans="1:15" ht="24" hidden="1" customHeight="1" x14ac:dyDescent="0.2">
      <c r="A8" s="3"/>
      <c r="B8" s="105" t="s">
        <v>19</v>
      </c>
      <c r="C8" s="106"/>
      <c r="D8" s="116"/>
      <c r="E8" s="106"/>
      <c r="F8" s="106"/>
      <c r="G8" s="106"/>
      <c r="H8" s="108" t="s">
        <v>33</v>
      </c>
      <c r="I8" s="116"/>
      <c r="J8" s="109"/>
    </row>
    <row r="9" spans="1:15" ht="15.75" hidden="1" customHeight="1" x14ac:dyDescent="0.2">
      <c r="A9" s="3"/>
      <c r="B9" s="117"/>
      <c r="C9" s="106"/>
      <c r="D9" s="116"/>
      <c r="E9" s="106"/>
      <c r="F9" s="106"/>
      <c r="G9" s="106"/>
      <c r="H9" s="108" t="s">
        <v>34</v>
      </c>
      <c r="I9" s="116"/>
      <c r="J9" s="109"/>
    </row>
    <row r="10" spans="1:15" ht="15.75" hidden="1" customHeight="1" x14ac:dyDescent="0.2">
      <c r="A10" s="3"/>
      <c r="B10" s="118"/>
      <c r="C10" s="119"/>
      <c r="D10" s="120"/>
      <c r="E10" s="114"/>
      <c r="F10" s="114"/>
      <c r="G10" s="121"/>
      <c r="H10" s="121"/>
      <c r="I10" s="122"/>
      <c r="J10" s="115"/>
    </row>
    <row r="11" spans="1:15" ht="24" customHeight="1" x14ac:dyDescent="0.2">
      <c r="A11" s="3"/>
      <c r="B11" s="105" t="s">
        <v>18</v>
      </c>
      <c r="C11" s="106"/>
      <c r="D11" s="221"/>
      <c r="E11" s="221"/>
      <c r="F11" s="221"/>
      <c r="G11" s="221"/>
      <c r="H11" s="108" t="s">
        <v>33</v>
      </c>
      <c r="I11" s="130"/>
      <c r="J11" s="109"/>
    </row>
    <row r="12" spans="1:15" ht="15.75" customHeight="1" x14ac:dyDescent="0.2">
      <c r="A12" s="3"/>
      <c r="B12" s="110"/>
      <c r="C12" s="107"/>
      <c r="D12" s="208"/>
      <c r="E12" s="208"/>
      <c r="F12" s="208"/>
      <c r="G12" s="208"/>
      <c r="H12" s="108" t="s">
        <v>34</v>
      </c>
      <c r="I12" s="130"/>
      <c r="J12" s="109"/>
    </row>
    <row r="13" spans="1:15" ht="15.75" customHeight="1" x14ac:dyDescent="0.2">
      <c r="A13" s="3"/>
      <c r="B13" s="111"/>
      <c r="C13" s="112"/>
      <c r="D13" s="209"/>
      <c r="E13" s="209"/>
      <c r="F13" s="209"/>
      <c r="G13" s="209"/>
      <c r="H13" s="123"/>
      <c r="I13" s="113"/>
      <c r="J13" s="115"/>
    </row>
    <row r="14" spans="1:15" ht="24" customHeight="1" x14ac:dyDescent="0.2">
      <c r="A14" s="3"/>
      <c r="B14" s="124" t="s">
        <v>20</v>
      </c>
      <c r="C14" s="125"/>
      <c r="D14" s="126"/>
      <c r="E14" s="127"/>
      <c r="F14" s="127"/>
      <c r="G14" s="127"/>
      <c r="H14" s="128"/>
      <c r="I14" s="127"/>
      <c r="J14" s="129"/>
    </row>
    <row r="15" spans="1:15" ht="32.25" customHeight="1" x14ac:dyDescent="0.2">
      <c r="A15" s="3"/>
      <c r="B15" s="118" t="s">
        <v>31</v>
      </c>
      <c r="C15" s="193"/>
      <c r="D15" s="121"/>
      <c r="E15" s="202"/>
      <c r="F15" s="202"/>
      <c r="G15" s="206"/>
      <c r="H15" s="206"/>
      <c r="I15" s="206" t="s">
        <v>28</v>
      </c>
      <c r="J15" s="207"/>
    </row>
    <row r="16" spans="1:15" ht="23.25" customHeight="1" x14ac:dyDescent="0.2">
      <c r="A16" s="99" t="s">
        <v>23</v>
      </c>
      <c r="B16" s="100" t="s">
        <v>23</v>
      </c>
      <c r="C16" s="33"/>
      <c r="D16" s="34"/>
      <c r="E16" s="199"/>
      <c r="F16" s="200"/>
      <c r="G16" s="199"/>
      <c r="H16" s="200"/>
      <c r="I16" s="199">
        <f>'Rozpočet Pol'!G8+'Rozpočet Pol'!G16+'Rozpočet Pol'!G27+'Rozpočet Pol'!G30+'Rozpočet Pol'!G34</f>
        <v>0</v>
      </c>
      <c r="J16" s="201"/>
    </row>
    <row r="17" spans="1:10" ht="23.25" customHeight="1" x14ac:dyDescent="0.2">
      <c r="A17" s="99" t="s">
        <v>24</v>
      </c>
      <c r="B17" s="100" t="s">
        <v>24</v>
      </c>
      <c r="C17" s="33"/>
      <c r="D17" s="34"/>
      <c r="E17" s="199"/>
      <c r="F17" s="200"/>
      <c r="G17" s="199"/>
      <c r="H17" s="200"/>
      <c r="I17" s="199">
        <v>0</v>
      </c>
      <c r="J17" s="201"/>
    </row>
    <row r="18" spans="1:10" ht="23.25" customHeight="1" x14ac:dyDescent="0.2">
      <c r="A18" s="99" t="s">
        <v>25</v>
      </c>
      <c r="B18" s="100" t="s">
        <v>25</v>
      </c>
      <c r="C18" s="33"/>
      <c r="D18" s="34"/>
      <c r="E18" s="199"/>
      <c r="F18" s="200"/>
      <c r="G18" s="199"/>
      <c r="H18" s="200"/>
      <c r="I18" s="199">
        <v>0</v>
      </c>
      <c r="J18" s="201"/>
    </row>
    <row r="19" spans="1:10" ht="23.25" customHeight="1" x14ac:dyDescent="0.2">
      <c r="A19" s="99" t="s">
        <v>61</v>
      </c>
      <c r="B19" s="100" t="s">
        <v>26</v>
      </c>
      <c r="C19" s="33"/>
      <c r="D19" s="34"/>
      <c r="E19" s="199"/>
      <c r="F19" s="200"/>
      <c r="G19" s="199"/>
      <c r="H19" s="200"/>
      <c r="I19" s="199">
        <v>0</v>
      </c>
      <c r="J19" s="201"/>
    </row>
    <row r="20" spans="1:10" ht="23.25" customHeight="1" x14ac:dyDescent="0.2">
      <c r="A20" s="99" t="s">
        <v>62</v>
      </c>
      <c r="B20" s="100" t="s">
        <v>27</v>
      </c>
      <c r="C20" s="33"/>
      <c r="D20" s="34"/>
      <c r="E20" s="199"/>
      <c r="F20" s="200"/>
      <c r="G20" s="199" t="s">
        <v>127</v>
      </c>
      <c r="H20" s="200"/>
      <c r="I20" s="199">
        <f>'Rozpočet Pol'!G36</f>
        <v>0</v>
      </c>
      <c r="J20" s="201"/>
    </row>
    <row r="21" spans="1:10" ht="23.25" customHeight="1" x14ac:dyDescent="0.2">
      <c r="A21" s="3"/>
      <c r="B21" s="42" t="s">
        <v>28</v>
      </c>
      <c r="C21" s="43"/>
      <c r="D21" s="44"/>
      <c r="E21" s="219"/>
      <c r="F21" s="220"/>
      <c r="G21" s="219"/>
      <c r="H21" s="220"/>
      <c r="I21" s="219">
        <f>SUM(I16:J20)</f>
        <v>0</v>
      </c>
      <c r="J21" s="224"/>
    </row>
    <row r="22" spans="1:10" ht="33" customHeight="1" x14ac:dyDescent="0.2">
      <c r="A22" s="3"/>
      <c r="B22" s="40" t="s">
        <v>32</v>
      </c>
      <c r="C22" s="33"/>
      <c r="D22" s="34"/>
      <c r="E22" s="39"/>
      <c r="F22" s="36"/>
      <c r="G22" s="30"/>
      <c r="H22" s="30"/>
      <c r="I22" s="30"/>
      <c r="J22" s="37"/>
    </row>
    <row r="23" spans="1:10" ht="23.25" customHeight="1" x14ac:dyDescent="0.2">
      <c r="A23" s="3"/>
      <c r="B23" s="32" t="s">
        <v>11</v>
      </c>
      <c r="C23" s="33"/>
      <c r="D23" s="34"/>
      <c r="E23" s="35">
        <v>15</v>
      </c>
      <c r="F23" s="36" t="s">
        <v>0</v>
      </c>
      <c r="G23" s="217">
        <v>0</v>
      </c>
      <c r="H23" s="218"/>
      <c r="I23" s="218"/>
      <c r="J23" s="37" t="str">
        <f t="shared" ref="J23:J28" si="0">Mena</f>
        <v>CZK</v>
      </c>
    </row>
    <row r="24" spans="1:10" ht="23.25" customHeight="1" x14ac:dyDescent="0.2">
      <c r="A24" s="3"/>
      <c r="B24" s="32" t="s">
        <v>12</v>
      </c>
      <c r="C24" s="33"/>
      <c r="D24" s="34"/>
      <c r="E24" s="35">
        <f>SazbaDPH1</f>
        <v>15</v>
      </c>
      <c r="F24" s="36" t="s">
        <v>0</v>
      </c>
      <c r="G24" s="222">
        <v>0</v>
      </c>
      <c r="H24" s="223"/>
      <c r="I24" s="223"/>
      <c r="J24" s="37" t="str">
        <f t="shared" si="0"/>
        <v>CZK</v>
      </c>
    </row>
    <row r="25" spans="1:10" ht="23.25" customHeight="1" x14ac:dyDescent="0.2">
      <c r="A25" s="3"/>
      <c r="B25" s="32" t="s">
        <v>13</v>
      </c>
      <c r="C25" s="33"/>
      <c r="D25" s="34"/>
      <c r="E25" s="35">
        <v>21</v>
      </c>
      <c r="F25" s="36" t="s">
        <v>0</v>
      </c>
      <c r="G25" s="217">
        <f>I21</f>
        <v>0</v>
      </c>
      <c r="H25" s="218"/>
      <c r="I25" s="218"/>
      <c r="J25" s="37" t="str">
        <f t="shared" si="0"/>
        <v>CZK</v>
      </c>
    </row>
    <row r="26" spans="1:10" ht="23.25" customHeight="1" x14ac:dyDescent="0.2">
      <c r="A26" s="3"/>
      <c r="B26" s="29" t="s">
        <v>14</v>
      </c>
      <c r="C26" s="18"/>
      <c r="D26" s="14"/>
      <c r="E26" s="26">
        <f>SazbaDPH2</f>
        <v>21</v>
      </c>
      <c r="F26" s="27" t="s">
        <v>0</v>
      </c>
      <c r="G26" s="213">
        <f>ZakladDPHZakl*(E26*0.01)</f>
        <v>0</v>
      </c>
      <c r="H26" s="214"/>
      <c r="I26" s="214"/>
      <c r="J26" s="31" t="str">
        <f t="shared" si="0"/>
        <v>CZK</v>
      </c>
    </row>
    <row r="27" spans="1:10" ht="23.25" customHeight="1" thickBot="1" x14ac:dyDescent="0.25">
      <c r="A27" s="3"/>
      <c r="B27" s="28" t="s">
        <v>4</v>
      </c>
      <c r="C27" s="16"/>
      <c r="D27" s="19"/>
      <c r="E27" s="16"/>
      <c r="F27" s="17"/>
      <c r="G27" s="215">
        <v>0</v>
      </c>
      <c r="H27" s="215"/>
      <c r="I27" s="215"/>
      <c r="J27" s="38" t="str">
        <f t="shared" si="0"/>
        <v>CZK</v>
      </c>
    </row>
    <row r="28" spans="1:10" ht="27.75" hidden="1" customHeight="1" thickBot="1" x14ac:dyDescent="0.25">
      <c r="A28" s="3"/>
      <c r="B28" s="74" t="s">
        <v>22</v>
      </c>
      <c r="C28" s="75"/>
      <c r="D28" s="75"/>
      <c r="E28" s="76"/>
      <c r="F28" s="77"/>
      <c r="G28" s="216">
        <v>1096899.8600000001</v>
      </c>
      <c r="H28" s="236"/>
      <c r="I28" s="236"/>
      <c r="J28" s="78" t="str">
        <f t="shared" si="0"/>
        <v>CZK</v>
      </c>
    </row>
    <row r="29" spans="1:10" ht="27.75" customHeight="1" thickBot="1" x14ac:dyDescent="0.25">
      <c r="A29" s="3"/>
      <c r="B29" s="74" t="s">
        <v>35</v>
      </c>
      <c r="C29" s="79"/>
      <c r="D29" s="79"/>
      <c r="E29" s="79"/>
      <c r="F29" s="79"/>
      <c r="G29" s="216">
        <f>ZakladDPHZakl+DPHZakl</f>
        <v>0</v>
      </c>
      <c r="H29" s="216"/>
      <c r="I29" s="216"/>
      <c r="J29" s="80" t="s">
        <v>48</v>
      </c>
    </row>
    <row r="30" spans="1:10" ht="12.75" customHeight="1" x14ac:dyDescent="0.2">
      <c r="A30" s="3"/>
      <c r="B30" s="3"/>
      <c r="J30" s="9"/>
    </row>
    <row r="31" spans="1:10" ht="30" customHeight="1" x14ac:dyDescent="0.2">
      <c r="A31" s="3"/>
      <c r="B31" s="3"/>
      <c r="J31" s="9"/>
    </row>
    <row r="32" spans="1:10" ht="18.75" customHeight="1" x14ac:dyDescent="0.2">
      <c r="A32" s="3"/>
      <c r="B32" s="20"/>
      <c r="C32" s="15" t="s">
        <v>10</v>
      </c>
      <c r="D32" s="24"/>
      <c r="E32" s="24"/>
      <c r="F32" s="15" t="s">
        <v>9</v>
      </c>
      <c r="G32" s="24"/>
      <c r="H32" s="25"/>
      <c r="I32" s="24"/>
      <c r="J32" s="9"/>
    </row>
    <row r="33" spans="1:10" ht="47.25" customHeight="1" x14ac:dyDescent="0.2">
      <c r="A33" s="3"/>
      <c r="B33" s="3"/>
      <c r="J33" s="9"/>
    </row>
    <row r="34" spans="1:10" s="22" customFormat="1" ht="18.75" customHeight="1" x14ac:dyDescent="0.2">
      <c r="A34" s="21"/>
      <c r="B34" s="21"/>
      <c r="D34" s="234"/>
      <c r="E34" s="234"/>
      <c r="G34" s="234"/>
      <c r="H34" s="234"/>
      <c r="I34" s="234"/>
      <c r="J34" s="23"/>
    </row>
    <row r="35" spans="1:10" ht="12.75" customHeight="1" x14ac:dyDescent="0.2">
      <c r="A35" s="3"/>
      <c r="B35" s="3"/>
      <c r="D35" s="235" t="s">
        <v>2</v>
      </c>
      <c r="E35" s="235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5">
      <c r="B37" s="45" t="s">
        <v>15</v>
      </c>
      <c r="C37" s="2"/>
      <c r="D37" s="2"/>
      <c r="E37" s="2"/>
      <c r="F37" s="66"/>
      <c r="G37" s="66"/>
      <c r="H37" s="66"/>
      <c r="I37" s="66"/>
      <c r="J37" s="2"/>
    </row>
    <row r="38" spans="1:10" ht="25.5" hidden="1" customHeight="1" x14ac:dyDescent="0.2">
      <c r="A38" s="58" t="s">
        <v>37</v>
      </c>
      <c r="B38" s="60" t="s">
        <v>16</v>
      </c>
      <c r="C38" s="61" t="s">
        <v>5</v>
      </c>
      <c r="D38" s="62"/>
      <c r="E38" s="62"/>
      <c r="F38" s="67" t="str">
        <f>B23</f>
        <v>Základ pro sníženou DPH</v>
      </c>
      <c r="G38" s="67" t="str">
        <f>B25</f>
        <v>Základ pro základní DPH</v>
      </c>
      <c r="H38" s="68" t="s">
        <v>17</v>
      </c>
      <c r="I38" s="68" t="s">
        <v>1</v>
      </c>
      <c r="J38" s="63" t="s">
        <v>0</v>
      </c>
    </row>
    <row r="39" spans="1:10" ht="25.5" hidden="1" customHeight="1" x14ac:dyDescent="0.2">
      <c r="A39" s="58">
        <v>1</v>
      </c>
      <c r="B39" s="64" t="s">
        <v>46</v>
      </c>
      <c r="C39" s="225" t="s">
        <v>45</v>
      </c>
      <c r="D39" s="226"/>
      <c r="E39" s="226"/>
      <c r="F39" s="69">
        <v>0</v>
      </c>
      <c r="G39" s="70">
        <v>1096899.8600000001</v>
      </c>
      <c r="H39" s="71">
        <v>230349</v>
      </c>
      <c r="I39" s="71">
        <v>1327248.8600000001</v>
      </c>
      <c r="J39" s="65">
        <f>IF(CenaCelkemVypocet=0,"",I39/CenaCelkemVypocet*100)</f>
        <v>100</v>
      </c>
    </row>
    <row r="40" spans="1:10" ht="25.5" hidden="1" customHeight="1" x14ac:dyDescent="0.2">
      <c r="A40" s="58"/>
      <c r="B40" s="227" t="s">
        <v>47</v>
      </c>
      <c r="C40" s="228"/>
      <c r="D40" s="228"/>
      <c r="E40" s="229"/>
      <c r="F40" s="72">
        <f>SUMIF(A39:A39,"=1",F39:F39)</f>
        <v>0</v>
      </c>
      <c r="G40" s="73">
        <f>SUMIF(A39:A39,"=1",G39:G39)</f>
        <v>1096899.8600000001</v>
      </c>
      <c r="H40" s="73">
        <f>SUMIF(A39:A39,"=1",H39:H39)</f>
        <v>230349</v>
      </c>
      <c r="I40" s="73">
        <f>SUMIF(A39:A39,"=1",I39:I39)</f>
        <v>1327248.8600000001</v>
      </c>
      <c r="J40" s="59">
        <f>SUMIF(A39:A39,"=1",J39:J39)</f>
        <v>100</v>
      </c>
    </row>
    <row r="44" spans="1:10" ht="15.75" x14ac:dyDescent="0.25">
      <c r="B44" s="81" t="s">
        <v>49</v>
      </c>
    </row>
    <row r="46" spans="1:10" ht="25.5" customHeight="1" x14ac:dyDescent="0.2">
      <c r="A46" s="82"/>
      <c r="B46" s="86" t="s">
        <v>16</v>
      </c>
      <c r="C46" s="86" t="s">
        <v>5</v>
      </c>
      <c r="D46" s="87"/>
      <c r="E46" s="87"/>
      <c r="F46" s="90" t="s">
        <v>50</v>
      </c>
      <c r="G46" s="90"/>
      <c r="H46" s="90"/>
      <c r="I46" s="230" t="s">
        <v>28</v>
      </c>
      <c r="J46" s="230"/>
    </row>
    <row r="47" spans="1:10" ht="25.5" customHeight="1" x14ac:dyDescent="0.2">
      <c r="A47" s="83"/>
      <c r="B47" s="91" t="s">
        <v>51</v>
      </c>
      <c r="C47" s="232" t="s">
        <v>52</v>
      </c>
      <c r="D47" s="233"/>
      <c r="E47" s="233"/>
      <c r="F47" s="93" t="s">
        <v>23</v>
      </c>
      <c r="G47" s="94"/>
      <c r="H47" s="94"/>
      <c r="I47" s="231">
        <f>'Rozpočet Pol'!G8</f>
        <v>0</v>
      </c>
      <c r="J47" s="231"/>
    </row>
    <row r="48" spans="1:10" ht="25.5" customHeight="1" x14ac:dyDescent="0.2">
      <c r="A48" s="83"/>
      <c r="B48" s="85" t="s">
        <v>53</v>
      </c>
      <c r="C48" s="238" t="s">
        <v>54</v>
      </c>
      <c r="D48" s="241"/>
      <c r="E48" s="241"/>
      <c r="F48" s="95" t="s">
        <v>23</v>
      </c>
      <c r="G48" s="96"/>
      <c r="H48" s="96"/>
      <c r="I48" s="237">
        <f>'Rozpočet Pol'!G16</f>
        <v>0</v>
      </c>
      <c r="J48" s="237"/>
    </row>
    <row r="49" spans="1:10" ht="25.5" customHeight="1" x14ac:dyDescent="0.2">
      <c r="A49" s="83"/>
      <c r="B49" s="85" t="s">
        <v>55</v>
      </c>
      <c r="C49" s="238" t="s">
        <v>56</v>
      </c>
      <c r="D49" s="241"/>
      <c r="E49" s="241"/>
      <c r="F49" s="95" t="s">
        <v>23</v>
      </c>
      <c r="G49" s="96"/>
      <c r="H49" s="96"/>
      <c r="I49" s="237">
        <f>'Rozpočet Pol'!G27</f>
        <v>0</v>
      </c>
      <c r="J49" s="237"/>
    </row>
    <row r="50" spans="1:10" ht="25.5" customHeight="1" x14ac:dyDescent="0.2">
      <c r="A50" s="83"/>
      <c r="B50" s="85" t="s">
        <v>57</v>
      </c>
      <c r="C50" s="238" t="s">
        <v>58</v>
      </c>
      <c r="D50" s="241"/>
      <c r="E50" s="241"/>
      <c r="F50" s="95" t="s">
        <v>23</v>
      </c>
      <c r="G50" s="96"/>
      <c r="H50" s="96"/>
      <c r="I50" s="237">
        <f>'Rozpočet Pol'!G30</f>
        <v>0</v>
      </c>
      <c r="J50" s="237"/>
    </row>
    <row r="51" spans="1:10" ht="25.5" customHeight="1" x14ac:dyDescent="0.2">
      <c r="A51" s="83"/>
      <c r="B51" s="85" t="s">
        <v>59</v>
      </c>
      <c r="C51" s="238" t="s">
        <v>60</v>
      </c>
      <c r="D51" s="239"/>
      <c r="E51" s="239"/>
      <c r="F51" s="95" t="s">
        <v>23</v>
      </c>
      <c r="G51" s="132"/>
      <c r="H51" s="132"/>
      <c r="I51" s="237">
        <f>'Rozpočet Pol'!G34</f>
        <v>0</v>
      </c>
      <c r="J51" s="237"/>
    </row>
    <row r="52" spans="1:10" ht="25.5" customHeight="1" x14ac:dyDescent="0.2">
      <c r="A52" s="83"/>
      <c r="B52" s="92" t="s">
        <v>126</v>
      </c>
      <c r="C52" s="242" t="s">
        <v>120</v>
      </c>
      <c r="D52" s="243"/>
      <c r="E52" s="243"/>
      <c r="F52" s="194" t="s">
        <v>128</v>
      </c>
      <c r="G52" s="131"/>
      <c r="H52" s="131"/>
      <c r="I52" s="244">
        <f>'Rozpočet Pol'!G36</f>
        <v>0</v>
      </c>
      <c r="J52" s="244"/>
    </row>
    <row r="53" spans="1:10" ht="25.5" customHeight="1" x14ac:dyDescent="0.2">
      <c r="A53" s="84"/>
      <c r="B53" s="88" t="s">
        <v>1</v>
      </c>
      <c r="C53" s="88"/>
      <c r="D53" s="89"/>
      <c r="E53" s="89"/>
      <c r="F53" s="97"/>
      <c r="G53" s="98"/>
      <c r="H53" s="98"/>
      <c r="I53" s="240">
        <f>SUM(I47:J52)</f>
        <v>0</v>
      </c>
      <c r="J53" s="240"/>
    </row>
    <row r="54" spans="1:10" x14ac:dyDescent="0.2">
      <c r="F54" s="57"/>
      <c r="G54" s="57"/>
      <c r="H54" s="57"/>
      <c r="I54" s="57"/>
      <c r="J54" s="57"/>
    </row>
    <row r="55" spans="1:10" x14ac:dyDescent="0.2">
      <c r="F55" s="57"/>
      <c r="G55" s="57"/>
      <c r="H55" s="57"/>
      <c r="I55" s="57"/>
      <c r="J55" s="57"/>
    </row>
    <row r="56" spans="1:10" x14ac:dyDescent="0.2">
      <c r="F56" s="57"/>
      <c r="G56" s="57"/>
      <c r="H56" s="57"/>
      <c r="I56" s="57"/>
      <c r="J56" s="57"/>
    </row>
  </sheetData>
  <sheetProtection algorithmName="SHA-512" hashValue="h9wermZldUsCthRDNKByCkz8iVBqiVHxC+X+LuU8jPLzVORSBCYsrEmYBQXsdi7AaJnvzQnjjSgM+Nrf8xRLAQ==" saltValue="kpn5RxwdvQ6cBbTjQ6uo8w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1:J51"/>
    <mergeCell ref="C51:E51"/>
    <mergeCell ref="I53:J53"/>
    <mergeCell ref="I48:J48"/>
    <mergeCell ref="C48:E48"/>
    <mergeCell ref="I49:J49"/>
    <mergeCell ref="C49:E49"/>
    <mergeCell ref="I50:J50"/>
    <mergeCell ref="C50:E50"/>
    <mergeCell ref="C52:E52"/>
    <mergeCell ref="I52:J52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47" t="s">
        <v>41</v>
      </c>
      <c r="B2" s="46"/>
      <c r="C2" s="247"/>
      <c r="D2" s="247"/>
      <c r="E2" s="247"/>
      <c r="F2" s="247"/>
      <c r="G2" s="248"/>
    </row>
    <row r="3" spans="1:7" ht="24.95" hidden="1" customHeight="1" x14ac:dyDescent="0.2">
      <c r="A3" s="47" t="s">
        <v>7</v>
      </c>
      <c r="B3" s="46"/>
      <c r="C3" s="247"/>
      <c r="D3" s="247"/>
      <c r="E3" s="247"/>
      <c r="F3" s="247"/>
      <c r="G3" s="248"/>
    </row>
    <row r="4" spans="1:7" ht="24.95" hidden="1" customHeight="1" x14ac:dyDescent="0.2">
      <c r="A4" s="47" t="s">
        <v>8</v>
      </c>
      <c r="B4" s="46"/>
      <c r="C4" s="247"/>
      <c r="D4" s="247"/>
      <c r="E4" s="247"/>
      <c r="F4" s="247"/>
      <c r="G4" s="248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1"/>
  <sheetViews>
    <sheetView tabSelected="1" workbookViewId="0">
      <selection activeCell="F17" sqref="F17"/>
    </sheetView>
  </sheetViews>
  <sheetFormatPr defaultRowHeight="12.75" outlineLevelRow="1" x14ac:dyDescent="0.2"/>
  <cols>
    <col min="1" max="1" width="4.28515625" style="133" customWidth="1"/>
    <col min="2" max="2" width="14.42578125" style="180" customWidth="1"/>
    <col min="3" max="3" width="38.28515625" style="180" customWidth="1"/>
    <col min="4" max="4" width="4.5703125" style="133" customWidth="1"/>
    <col min="5" max="5" width="10.5703125" style="133" customWidth="1"/>
    <col min="6" max="6" width="9.85546875" style="133" customWidth="1"/>
    <col min="7" max="7" width="12.7109375" style="133" customWidth="1"/>
    <col min="8" max="21" width="0" style="133" hidden="1" customWidth="1"/>
    <col min="22" max="28" width="9.140625" style="133"/>
    <col min="29" max="39" width="0" style="133" hidden="1" customWidth="1"/>
    <col min="40" max="16384" width="9.140625" style="133"/>
  </cols>
  <sheetData>
    <row r="1" spans="1:60" ht="15.75" customHeight="1" x14ac:dyDescent="0.25">
      <c r="A1" s="249" t="s">
        <v>6</v>
      </c>
      <c r="B1" s="249"/>
      <c r="C1" s="249"/>
      <c r="D1" s="249"/>
      <c r="E1" s="249"/>
      <c r="F1" s="249"/>
      <c r="G1" s="249"/>
      <c r="AE1" s="133" t="s">
        <v>64</v>
      </c>
    </row>
    <row r="2" spans="1:60" ht="24.95" customHeight="1" x14ac:dyDescent="0.2">
      <c r="A2" s="134" t="s">
        <v>63</v>
      </c>
      <c r="B2" s="135"/>
      <c r="C2" s="250" t="s">
        <v>45</v>
      </c>
      <c r="D2" s="251"/>
      <c r="E2" s="251"/>
      <c r="F2" s="251"/>
      <c r="G2" s="252"/>
      <c r="AE2" s="133" t="s">
        <v>65</v>
      </c>
    </row>
    <row r="3" spans="1:60" ht="24.95" hidden="1" customHeight="1" x14ac:dyDescent="0.2">
      <c r="A3" s="136" t="s">
        <v>7</v>
      </c>
      <c r="B3" s="137"/>
      <c r="C3" s="253"/>
      <c r="D3" s="254"/>
      <c r="E3" s="254"/>
      <c r="F3" s="254"/>
      <c r="G3" s="255"/>
      <c r="AE3" s="133" t="s">
        <v>66</v>
      </c>
    </row>
    <row r="4" spans="1:60" ht="24.95" hidden="1" customHeight="1" x14ac:dyDescent="0.2">
      <c r="A4" s="136" t="s">
        <v>8</v>
      </c>
      <c r="B4" s="137"/>
      <c r="C4" s="253"/>
      <c r="D4" s="254"/>
      <c r="E4" s="254"/>
      <c r="F4" s="254"/>
      <c r="G4" s="255"/>
      <c r="AE4" s="133" t="s">
        <v>67</v>
      </c>
    </row>
    <row r="5" spans="1:60" hidden="1" x14ac:dyDescent="0.2">
      <c r="A5" s="138" t="s">
        <v>68</v>
      </c>
      <c r="B5" s="139"/>
      <c r="C5" s="139"/>
      <c r="D5" s="140"/>
      <c r="E5" s="140"/>
      <c r="F5" s="140"/>
      <c r="G5" s="141"/>
      <c r="AE5" s="133" t="s">
        <v>69</v>
      </c>
    </row>
    <row r="7" spans="1:60" ht="38.25" x14ac:dyDescent="0.2">
      <c r="A7" s="142" t="s">
        <v>70</v>
      </c>
      <c r="B7" s="143" t="s">
        <v>71</v>
      </c>
      <c r="C7" s="143" t="s">
        <v>72</v>
      </c>
      <c r="D7" s="142" t="s">
        <v>73</v>
      </c>
      <c r="E7" s="142" t="s">
        <v>74</v>
      </c>
      <c r="F7" s="142" t="s">
        <v>75</v>
      </c>
      <c r="G7" s="142" t="s">
        <v>28</v>
      </c>
      <c r="H7" s="144" t="s">
        <v>29</v>
      </c>
      <c r="I7" s="144" t="s">
        <v>76</v>
      </c>
      <c r="J7" s="144" t="s">
        <v>30</v>
      </c>
      <c r="K7" s="144" t="s">
        <v>77</v>
      </c>
      <c r="L7" s="144" t="s">
        <v>78</v>
      </c>
      <c r="M7" s="144" t="s">
        <v>79</v>
      </c>
      <c r="N7" s="144" t="s">
        <v>80</v>
      </c>
      <c r="O7" s="144" t="s">
        <v>81</v>
      </c>
      <c r="P7" s="144" t="s">
        <v>82</v>
      </c>
      <c r="Q7" s="144" t="s">
        <v>83</v>
      </c>
      <c r="R7" s="144" t="s">
        <v>84</v>
      </c>
      <c r="S7" s="144" t="s">
        <v>85</v>
      </c>
      <c r="T7" s="144" t="s">
        <v>86</v>
      </c>
      <c r="U7" s="145" t="s">
        <v>87</v>
      </c>
    </row>
    <row r="8" spans="1:60" x14ac:dyDescent="0.2">
      <c r="A8" s="146" t="s">
        <v>88</v>
      </c>
      <c r="B8" s="147" t="s">
        <v>51</v>
      </c>
      <c r="C8" s="147" t="s">
        <v>52</v>
      </c>
      <c r="D8" s="146"/>
      <c r="E8" s="148"/>
      <c r="F8" s="101"/>
      <c r="G8" s="149">
        <f>SUMIF(AE9:AE15,"&lt;&gt;NOR",G9:U15)</f>
        <v>0</v>
      </c>
      <c r="H8" s="149"/>
      <c r="I8" s="149">
        <f>SUM(I9:I15)</f>
        <v>26400</v>
      </c>
      <c r="J8" s="149"/>
      <c r="K8" s="149">
        <f>SUM(K9:K15)</f>
        <v>73190</v>
      </c>
      <c r="L8" s="149"/>
      <c r="M8" s="149">
        <f>SUM(M9:M15)</f>
        <v>0</v>
      </c>
      <c r="N8" s="146"/>
      <c r="O8" s="146">
        <f>SUM(O9:O15)</f>
        <v>0</v>
      </c>
      <c r="P8" s="146"/>
      <c r="Q8" s="146">
        <f>SUM(Q9:Q15)</f>
        <v>0</v>
      </c>
      <c r="R8" s="146"/>
      <c r="S8" s="146"/>
      <c r="T8" s="150"/>
      <c r="U8" s="146">
        <f>SUM(U9:U15)</f>
        <v>145.66999999999999</v>
      </c>
      <c r="AE8" s="133" t="s">
        <v>89</v>
      </c>
    </row>
    <row r="9" spans="1:60" outlineLevel="1" x14ac:dyDescent="0.2">
      <c r="A9" s="151">
        <v>1</v>
      </c>
      <c r="B9" s="151" t="s">
        <v>51</v>
      </c>
      <c r="C9" s="152" t="s">
        <v>90</v>
      </c>
      <c r="D9" s="263" t="s">
        <v>91</v>
      </c>
      <c r="E9" s="154">
        <v>13</v>
      </c>
      <c r="F9" s="102"/>
      <c r="G9" s="155">
        <f>E9*F9</f>
        <v>0</v>
      </c>
      <c r="H9" s="156">
        <v>0</v>
      </c>
      <c r="I9" s="156">
        <f>ROUND(E9*H9,2)</f>
        <v>0</v>
      </c>
      <c r="J9" s="156">
        <v>5630</v>
      </c>
      <c r="K9" s="156">
        <f>ROUND(E9*J9,2)</f>
        <v>73190</v>
      </c>
      <c r="L9" s="156">
        <v>21</v>
      </c>
      <c r="M9" s="156">
        <f>G9*(1+L9/100)</f>
        <v>0</v>
      </c>
      <c r="N9" s="157">
        <v>0</v>
      </c>
      <c r="O9" s="157">
        <f>ROUND(E9*N9,5)</f>
        <v>0</v>
      </c>
      <c r="P9" s="157">
        <v>0</v>
      </c>
      <c r="Q9" s="157">
        <f>ROUND(E9*P9,5)</f>
        <v>0</v>
      </c>
      <c r="R9" s="157"/>
      <c r="S9" s="157"/>
      <c r="T9" s="158">
        <v>11.205</v>
      </c>
      <c r="U9" s="157">
        <f>ROUND(E9*T9,2)</f>
        <v>145.66999999999999</v>
      </c>
      <c r="V9" s="159"/>
      <c r="W9" s="159"/>
      <c r="X9" s="159"/>
      <c r="Y9" s="159"/>
      <c r="Z9" s="159"/>
      <c r="AA9" s="159"/>
      <c r="AB9" s="159"/>
      <c r="AC9" s="159"/>
      <c r="AD9" s="159"/>
      <c r="AE9" s="159" t="s">
        <v>92</v>
      </c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</row>
    <row r="10" spans="1:60" outlineLevel="1" x14ac:dyDescent="0.2">
      <c r="A10" s="151"/>
      <c r="B10" s="151"/>
      <c r="C10" s="160" t="s">
        <v>93</v>
      </c>
      <c r="D10" s="264"/>
      <c r="E10" s="162">
        <v>4</v>
      </c>
      <c r="F10" s="102"/>
      <c r="G10" s="155">
        <f t="shared" ref="G10:G11" si="0">E10*F10</f>
        <v>0</v>
      </c>
      <c r="H10" s="156"/>
      <c r="I10" s="156"/>
      <c r="J10" s="156"/>
      <c r="K10" s="156"/>
      <c r="L10" s="156"/>
      <c r="M10" s="156"/>
      <c r="N10" s="157"/>
      <c r="O10" s="157"/>
      <c r="P10" s="157"/>
      <c r="Q10" s="157"/>
      <c r="R10" s="157"/>
      <c r="S10" s="157"/>
      <c r="T10" s="158"/>
      <c r="U10" s="157"/>
      <c r="V10" s="159"/>
      <c r="W10" s="159"/>
      <c r="X10" s="159"/>
      <c r="Y10" s="159"/>
      <c r="Z10" s="159"/>
      <c r="AA10" s="159"/>
      <c r="AB10" s="159"/>
      <c r="AC10" s="159"/>
      <c r="AD10" s="159"/>
      <c r="AE10" s="159" t="s">
        <v>94</v>
      </c>
      <c r="AF10" s="159">
        <v>0</v>
      </c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</row>
    <row r="11" spans="1:60" outlineLevel="1" x14ac:dyDescent="0.2">
      <c r="A11" s="151"/>
      <c r="B11" s="151"/>
      <c r="C11" s="160" t="s">
        <v>95</v>
      </c>
      <c r="D11" s="264"/>
      <c r="E11" s="162">
        <v>9</v>
      </c>
      <c r="F11" s="102"/>
      <c r="G11" s="155">
        <f t="shared" si="0"/>
        <v>0</v>
      </c>
      <c r="H11" s="156"/>
      <c r="I11" s="156"/>
      <c r="J11" s="156"/>
      <c r="K11" s="156"/>
      <c r="L11" s="156"/>
      <c r="M11" s="156"/>
      <c r="N11" s="157"/>
      <c r="O11" s="157"/>
      <c r="P11" s="157"/>
      <c r="Q11" s="157"/>
      <c r="R11" s="157"/>
      <c r="S11" s="157"/>
      <c r="T11" s="158"/>
      <c r="U11" s="157"/>
      <c r="V11" s="159"/>
      <c r="W11" s="159"/>
      <c r="X11" s="159"/>
      <c r="Y11" s="159"/>
      <c r="Z11" s="159"/>
      <c r="AA11" s="159"/>
      <c r="AB11" s="159"/>
      <c r="AC11" s="159"/>
      <c r="AD11" s="159"/>
      <c r="AE11" s="159" t="s">
        <v>94</v>
      </c>
      <c r="AF11" s="159">
        <v>0</v>
      </c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</row>
    <row r="12" spans="1:60" outlineLevel="1" x14ac:dyDescent="0.2">
      <c r="A12" s="151">
        <v>2</v>
      </c>
      <c r="B12" s="151" t="s">
        <v>53</v>
      </c>
      <c r="C12" s="152" t="s">
        <v>96</v>
      </c>
      <c r="D12" s="263" t="s">
        <v>97</v>
      </c>
      <c r="E12" s="154">
        <v>110</v>
      </c>
      <c r="F12" s="102"/>
      <c r="G12" s="155">
        <f>E12*F12</f>
        <v>0</v>
      </c>
      <c r="H12" s="156"/>
      <c r="I12" s="156"/>
      <c r="J12" s="156"/>
      <c r="K12" s="156"/>
      <c r="L12" s="156"/>
      <c r="M12" s="156"/>
      <c r="N12" s="157"/>
      <c r="O12" s="157"/>
      <c r="P12" s="157"/>
      <c r="Q12" s="157"/>
      <c r="R12" s="157"/>
      <c r="S12" s="157"/>
      <c r="T12" s="158"/>
      <c r="U12" s="157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</row>
    <row r="13" spans="1:60" outlineLevel="1" x14ac:dyDescent="0.2">
      <c r="A13" s="256">
        <v>3</v>
      </c>
      <c r="B13" s="257">
        <v>3</v>
      </c>
      <c r="C13" s="258" t="s">
        <v>130</v>
      </c>
      <c r="D13" s="265" t="s">
        <v>105</v>
      </c>
      <c r="E13" s="259">
        <v>140</v>
      </c>
      <c r="F13" s="102"/>
      <c r="G13" s="260">
        <f t="shared" ref="G13:G14" si="1">E13*F13</f>
        <v>0</v>
      </c>
      <c r="H13" s="156"/>
      <c r="I13" s="156"/>
      <c r="J13" s="156"/>
      <c r="K13" s="156"/>
      <c r="L13" s="156"/>
      <c r="M13" s="156"/>
      <c r="N13" s="157"/>
      <c r="O13" s="157"/>
      <c r="P13" s="157"/>
      <c r="Q13" s="157"/>
      <c r="R13" s="157"/>
      <c r="S13" s="157"/>
      <c r="T13" s="158"/>
      <c r="U13" s="157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</row>
    <row r="14" spans="1:60" outlineLevel="1" x14ac:dyDescent="0.2">
      <c r="A14" s="256">
        <v>4</v>
      </c>
      <c r="B14" s="257" t="s">
        <v>101</v>
      </c>
      <c r="C14" s="258" t="s">
        <v>131</v>
      </c>
      <c r="D14" s="265" t="s">
        <v>105</v>
      </c>
      <c r="E14" s="259">
        <v>202</v>
      </c>
      <c r="F14" s="102"/>
      <c r="G14" s="260">
        <f t="shared" si="1"/>
        <v>0</v>
      </c>
      <c r="H14" s="156"/>
      <c r="I14" s="156"/>
      <c r="J14" s="156"/>
      <c r="K14" s="156"/>
      <c r="L14" s="156"/>
      <c r="M14" s="156"/>
      <c r="N14" s="157"/>
      <c r="O14" s="157"/>
      <c r="P14" s="157"/>
      <c r="Q14" s="157"/>
      <c r="R14" s="157"/>
      <c r="S14" s="157"/>
      <c r="T14" s="158"/>
      <c r="U14" s="157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</row>
    <row r="15" spans="1:60" ht="22.5" outlineLevel="1" x14ac:dyDescent="0.2">
      <c r="A15" s="261">
        <v>5</v>
      </c>
      <c r="B15" s="257" t="s">
        <v>55</v>
      </c>
      <c r="C15" s="258" t="s">
        <v>132</v>
      </c>
      <c r="D15" s="265" t="s">
        <v>103</v>
      </c>
      <c r="E15" s="266">
        <v>1</v>
      </c>
      <c r="F15" s="102"/>
      <c r="G15" s="260">
        <f>E15*F15</f>
        <v>0</v>
      </c>
      <c r="H15" s="156">
        <v>240</v>
      </c>
      <c r="I15" s="156">
        <f>ROUND(E12*H15,2)</f>
        <v>26400</v>
      </c>
      <c r="J15" s="156">
        <v>0</v>
      </c>
      <c r="K15" s="156">
        <f>ROUND(E12*J15,2)</f>
        <v>0</v>
      </c>
      <c r="L15" s="156">
        <v>21</v>
      </c>
      <c r="M15" s="156">
        <f>G12*(1+L15/100)</f>
        <v>0</v>
      </c>
      <c r="N15" s="157">
        <v>0</v>
      </c>
      <c r="O15" s="157">
        <f>ROUND(E12*N15,5)</f>
        <v>0</v>
      </c>
      <c r="P15" s="157">
        <v>0</v>
      </c>
      <c r="Q15" s="157">
        <f>ROUND(E12*P15,5)</f>
        <v>0</v>
      </c>
      <c r="R15" s="157"/>
      <c r="S15" s="157"/>
      <c r="T15" s="158">
        <v>0</v>
      </c>
      <c r="U15" s="157">
        <f>ROUND(E12*T15,2)</f>
        <v>0</v>
      </c>
      <c r="V15" s="159"/>
      <c r="W15" s="159"/>
      <c r="X15" s="159"/>
      <c r="Y15" s="159"/>
      <c r="Z15" s="159"/>
      <c r="AA15" s="159"/>
      <c r="AB15" s="159"/>
      <c r="AC15" s="159"/>
      <c r="AD15" s="159"/>
      <c r="AE15" s="159" t="s">
        <v>98</v>
      </c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</row>
    <row r="16" spans="1:60" x14ac:dyDescent="0.2">
      <c r="A16" s="146" t="s">
        <v>88</v>
      </c>
      <c r="B16" s="146" t="s">
        <v>53</v>
      </c>
      <c r="C16" s="163" t="s">
        <v>54</v>
      </c>
      <c r="D16" s="164"/>
      <c r="E16" s="165"/>
      <c r="F16" s="103"/>
      <c r="G16" s="166">
        <f>SUMIF(AE17:AE26,"&lt;&gt;NOR",G17:G26)</f>
        <v>0</v>
      </c>
      <c r="H16" s="167"/>
      <c r="I16" s="167">
        <f>SUM(I17:I26)</f>
        <v>171009.7</v>
      </c>
      <c r="J16" s="167"/>
      <c r="K16" s="167">
        <f>SUM(K17:K26)</f>
        <v>705649.10000000009</v>
      </c>
      <c r="L16" s="167"/>
      <c r="M16" s="167">
        <f>SUM(M17:M26)</f>
        <v>0</v>
      </c>
      <c r="N16" s="168"/>
      <c r="O16" s="168">
        <f>SUM(O17:O26)</f>
        <v>36.349730000000001</v>
      </c>
      <c r="P16" s="168"/>
      <c r="Q16" s="168">
        <f>SUM(Q17:Q26)</f>
        <v>0</v>
      </c>
      <c r="R16" s="168"/>
      <c r="S16" s="168"/>
      <c r="T16" s="169"/>
      <c r="U16" s="168">
        <f>SUM(U17:U26)</f>
        <v>1157.8700000000001</v>
      </c>
      <c r="AE16" s="133" t="s">
        <v>89</v>
      </c>
    </row>
    <row r="17" spans="1:60" outlineLevel="1" x14ac:dyDescent="0.2">
      <c r="A17" s="151">
        <v>6</v>
      </c>
      <c r="B17" s="262">
        <v>6</v>
      </c>
      <c r="C17" s="152" t="s">
        <v>99</v>
      </c>
      <c r="D17" s="153" t="s">
        <v>97</v>
      </c>
      <c r="E17" s="154">
        <v>132</v>
      </c>
      <c r="F17" s="102"/>
      <c r="G17" s="155">
        <f>E17*F17</f>
        <v>0</v>
      </c>
      <c r="H17" s="156">
        <v>181.19</v>
      </c>
      <c r="I17" s="156">
        <f>ROUND(E17*H17,2)</f>
        <v>23917.08</v>
      </c>
      <c r="J17" s="156">
        <v>3018.81</v>
      </c>
      <c r="K17" s="156">
        <f>ROUND(E17*J17,2)</f>
        <v>398482.92</v>
      </c>
      <c r="L17" s="156">
        <v>21</v>
      </c>
      <c r="M17" s="156">
        <f>G17*(1+L17/100)</f>
        <v>0</v>
      </c>
      <c r="N17" s="157">
        <v>6.9999999999999999E-4</v>
      </c>
      <c r="O17" s="157">
        <f>ROUND(E17*N17,5)</f>
        <v>9.2399999999999996E-2</v>
      </c>
      <c r="P17" s="157">
        <v>0</v>
      </c>
      <c r="Q17" s="157">
        <f>ROUND(E17*P17,5)</f>
        <v>0</v>
      </c>
      <c r="R17" s="157"/>
      <c r="S17" s="157"/>
      <c r="T17" s="158">
        <v>4.0640000000000001</v>
      </c>
      <c r="U17" s="157">
        <f>ROUND(E17*T17,2)</f>
        <v>536.45000000000005</v>
      </c>
      <c r="V17" s="159"/>
      <c r="W17" s="159"/>
      <c r="X17" s="159"/>
      <c r="Y17" s="159"/>
      <c r="Z17" s="159"/>
      <c r="AA17" s="159"/>
      <c r="AB17" s="159"/>
      <c r="AC17" s="159"/>
      <c r="AD17" s="159"/>
      <c r="AE17" s="159" t="s">
        <v>92</v>
      </c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</row>
    <row r="18" spans="1:60" outlineLevel="1" x14ac:dyDescent="0.2">
      <c r="A18" s="151"/>
      <c r="B18" s="151"/>
      <c r="C18" s="160" t="s">
        <v>100</v>
      </c>
      <c r="D18" s="161"/>
      <c r="E18" s="162">
        <v>132</v>
      </c>
      <c r="F18" s="102"/>
      <c r="G18" s="155">
        <f t="shared" ref="G18:G26" si="2">E18*F18</f>
        <v>0</v>
      </c>
      <c r="H18" s="156"/>
      <c r="I18" s="156"/>
      <c r="J18" s="156"/>
      <c r="K18" s="156"/>
      <c r="L18" s="156"/>
      <c r="M18" s="156"/>
      <c r="N18" s="157"/>
      <c r="O18" s="157"/>
      <c r="P18" s="157"/>
      <c r="Q18" s="157"/>
      <c r="R18" s="157"/>
      <c r="S18" s="157"/>
      <c r="T18" s="158"/>
      <c r="U18" s="157"/>
      <c r="V18" s="159"/>
      <c r="W18" s="159"/>
      <c r="X18" s="159"/>
      <c r="Y18" s="159"/>
      <c r="Z18" s="159"/>
      <c r="AA18" s="159"/>
      <c r="AB18" s="159"/>
      <c r="AC18" s="159"/>
      <c r="AD18" s="159"/>
      <c r="AE18" s="159" t="s">
        <v>94</v>
      </c>
      <c r="AF18" s="159">
        <v>0</v>
      </c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</row>
    <row r="19" spans="1:60" ht="22.5" outlineLevel="1" x14ac:dyDescent="0.2">
      <c r="A19" s="151">
        <v>7</v>
      </c>
      <c r="B19" s="262">
        <v>7</v>
      </c>
      <c r="C19" s="152" t="s">
        <v>102</v>
      </c>
      <c r="D19" s="153" t="s">
        <v>103</v>
      </c>
      <c r="E19" s="154">
        <v>68</v>
      </c>
      <c r="F19" s="102"/>
      <c r="G19" s="155">
        <f t="shared" si="2"/>
        <v>0</v>
      </c>
      <c r="H19" s="156">
        <v>684.54</v>
      </c>
      <c r="I19" s="156">
        <f>ROUND(E19*H19,2)</f>
        <v>46548.72</v>
      </c>
      <c r="J19" s="156">
        <v>275.46000000000004</v>
      </c>
      <c r="K19" s="156">
        <f>ROUND(E19*J19,2)</f>
        <v>18731.28</v>
      </c>
      <c r="L19" s="156">
        <v>21</v>
      </c>
      <c r="M19" s="156">
        <f>G19*(1+L19/100)</f>
        <v>0</v>
      </c>
      <c r="N19" s="157">
        <v>9.6600000000000002E-3</v>
      </c>
      <c r="O19" s="157">
        <f>ROUND(E19*N19,5)</f>
        <v>0.65688000000000002</v>
      </c>
      <c r="P19" s="157">
        <v>0</v>
      </c>
      <c r="Q19" s="157">
        <f>ROUND(E19*P19,5)</f>
        <v>0</v>
      </c>
      <c r="R19" s="157"/>
      <c r="S19" s="157"/>
      <c r="T19" s="158">
        <v>0.47499999999999998</v>
      </c>
      <c r="U19" s="157">
        <f>ROUND(E19*T19,2)</f>
        <v>32.299999999999997</v>
      </c>
      <c r="V19" s="159"/>
      <c r="W19" s="159"/>
      <c r="X19" s="159"/>
      <c r="Y19" s="159"/>
      <c r="Z19" s="159"/>
      <c r="AA19" s="159"/>
      <c r="AB19" s="159"/>
      <c r="AC19" s="159"/>
      <c r="AD19" s="159"/>
      <c r="AE19" s="159" t="s">
        <v>92</v>
      </c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</row>
    <row r="20" spans="1:60" outlineLevel="1" x14ac:dyDescent="0.2">
      <c r="A20" s="151">
        <v>8</v>
      </c>
      <c r="B20" s="262">
        <v>8</v>
      </c>
      <c r="C20" s="152" t="s">
        <v>104</v>
      </c>
      <c r="D20" s="153" t="s">
        <v>105</v>
      </c>
      <c r="E20" s="154">
        <v>310</v>
      </c>
      <c r="F20" s="102"/>
      <c r="G20" s="155">
        <f t="shared" si="2"/>
        <v>0</v>
      </c>
      <c r="H20" s="156">
        <v>123.16</v>
      </c>
      <c r="I20" s="156">
        <f>ROUND(E20*H20,2)</f>
        <v>38179.599999999999</v>
      </c>
      <c r="J20" s="156">
        <v>436.84000000000003</v>
      </c>
      <c r="K20" s="156">
        <f>ROUND(E20*J20,2)</f>
        <v>135420.4</v>
      </c>
      <c r="L20" s="156">
        <v>21</v>
      </c>
      <c r="M20" s="156">
        <f>G20*(1+L20/100)</f>
        <v>0</v>
      </c>
      <c r="N20" s="157">
        <v>2.7799999999999999E-3</v>
      </c>
      <c r="O20" s="157">
        <f>ROUND(E20*N20,5)</f>
        <v>0.86180000000000001</v>
      </c>
      <c r="P20" s="157">
        <v>0</v>
      </c>
      <c r="Q20" s="157">
        <f>ROUND(E20*P20,5)</f>
        <v>0</v>
      </c>
      <c r="R20" s="157"/>
      <c r="S20" s="157"/>
      <c r="T20" s="158">
        <v>0.57999999999999996</v>
      </c>
      <c r="U20" s="157">
        <f>ROUND(E20*T20,2)</f>
        <v>179.8</v>
      </c>
      <c r="V20" s="159"/>
      <c r="W20" s="159"/>
      <c r="X20" s="159"/>
      <c r="Y20" s="159"/>
      <c r="Z20" s="159"/>
      <c r="AA20" s="159"/>
      <c r="AB20" s="159"/>
      <c r="AC20" s="159"/>
      <c r="AD20" s="159"/>
      <c r="AE20" s="159" t="s">
        <v>92</v>
      </c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</row>
    <row r="21" spans="1:60" outlineLevel="1" x14ac:dyDescent="0.2">
      <c r="A21" s="151">
        <v>9</v>
      </c>
      <c r="B21" s="262">
        <v>9</v>
      </c>
      <c r="C21" s="152" t="s">
        <v>106</v>
      </c>
      <c r="D21" s="153" t="s">
        <v>105</v>
      </c>
      <c r="E21" s="154">
        <v>360</v>
      </c>
      <c r="F21" s="102"/>
      <c r="G21" s="155">
        <f t="shared" si="2"/>
        <v>0</v>
      </c>
      <c r="H21" s="156">
        <v>139.4</v>
      </c>
      <c r="I21" s="156">
        <f>ROUND(E21*H21,2)</f>
        <v>50184</v>
      </c>
      <c r="J21" s="156">
        <v>250.6</v>
      </c>
      <c r="K21" s="156">
        <f>ROUND(E21*J21,2)</f>
        <v>90216</v>
      </c>
      <c r="L21" s="156">
        <v>21</v>
      </c>
      <c r="M21" s="156">
        <f>G21*(1+L21/100)</f>
        <v>0</v>
      </c>
      <c r="N21" s="157">
        <v>6.7099999999999998E-3</v>
      </c>
      <c r="O21" s="157">
        <f>ROUND(E21*N21,5)</f>
        <v>2.4156</v>
      </c>
      <c r="P21" s="157">
        <v>0</v>
      </c>
      <c r="Q21" s="157">
        <f>ROUND(E21*P21,5)</f>
        <v>0</v>
      </c>
      <c r="R21" s="157"/>
      <c r="S21" s="157"/>
      <c r="T21" s="158">
        <v>0.9</v>
      </c>
      <c r="U21" s="157">
        <f>ROUND(E21*T21,2)</f>
        <v>324</v>
      </c>
      <c r="V21" s="159"/>
      <c r="W21" s="159"/>
      <c r="X21" s="159"/>
      <c r="Y21" s="159"/>
      <c r="Z21" s="159"/>
      <c r="AA21" s="159"/>
      <c r="AB21" s="159"/>
      <c r="AC21" s="159"/>
      <c r="AD21" s="159"/>
      <c r="AE21" s="159" t="s">
        <v>92</v>
      </c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</row>
    <row r="22" spans="1:60" outlineLevel="1" x14ac:dyDescent="0.2">
      <c r="A22" s="151">
        <v>10</v>
      </c>
      <c r="B22" s="262">
        <v>10</v>
      </c>
      <c r="C22" s="152" t="s">
        <v>119</v>
      </c>
      <c r="D22" s="153" t="s">
        <v>103</v>
      </c>
      <c r="E22" s="154">
        <v>85</v>
      </c>
      <c r="F22" s="102"/>
      <c r="G22" s="155">
        <f t="shared" si="2"/>
        <v>0</v>
      </c>
      <c r="H22" s="156">
        <v>2.76</v>
      </c>
      <c r="I22" s="156">
        <f>ROUND(E22*H22,2)</f>
        <v>234.6</v>
      </c>
      <c r="J22" s="156">
        <v>87.24</v>
      </c>
      <c r="K22" s="156">
        <f>ROUND(E22*J22,2)</f>
        <v>7415.4</v>
      </c>
      <c r="L22" s="156">
        <v>21</v>
      </c>
      <c r="M22" s="156">
        <f>G22*(1+L22/100)</f>
        <v>0</v>
      </c>
      <c r="N22" s="157">
        <v>6.8999999999999997E-4</v>
      </c>
      <c r="O22" s="157">
        <f>ROUND(E22*N22,5)</f>
        <v>5.8650000000000001E-2</v>
      </c>
      <c r="P22" s="157">
        <v>0</v>
      </c>
      <c r="Q22" s="157">
        <f>ROUND(E22*P22,5)</f>
        <v>0</v>
      </c>
      <c r="R22" s="157"/>
      <c r="S22" s="157"/>
      <c r="T22" s="158">
        <v>0.59</v>
      </c>
      <c r="U22" s="157">
        <f>ROUND(E22*T22,2)</f>
        <v>50.15</v>
      </c>
      <c r="V22" s="159"/>
      <c r="W22" s="159"/>
      <c r="X22" s="159"/>
      <c r="Y22" s="159"/>
      <c r="Z22" s="159"/>
      <c r="AA22" s="159"/>
      <c r="AB22" s="159"/>
      <c r="AC22" s="159"/>
      <c r="AD22" s="159"/>
      <c r="AE22" s="159" t="s">
        <v>92</v>
      </c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</row>
    <row r="23" spans="1:60" outlineLevel="1" x14ac:dyDescent="0.2">
      <c r="A23" s="151">
        <v>11</v>
      </c>
      <c r="B23" s="262">
        <v>11</v>
      </c>
      <c r="C23" s="152" t="s">
        <v>107</v>
      </c>
      <c r="D23" s="153" t="s">
        <v>105</v>
      </c>
      <c r="E23" s="154">
        <v>112</v>
      </c>
      <c r="F23" s="102"/>
      <c r="G23" s="155">
        <f t="shared" si="2"/>
        <v>0</v>
      </c>
      <c r="H23" s="156">
        <v>12.11</v>
      </c>
      <c r="I23" s="156">
        <f>ROUND(E23*H23,2)</f>
        <v>1356.32</v>
      </c>
      <c r="J23" s="156">
        <v>447.89</v>
      </c>
      <c r="K23" s="156">
        <f>ROUND(E23*J23,2)</f>
        <v>50163.68</v>
      </c>
      <c r="L23" s="156">
        <v>21</v>
      </c>
      <c r="M23" s="156">
        <f>G23*(1+L23/100)</f>
        <v>0</v>
      </c>
      <c r="N23" s="157">
        <v>0</v>
      </c>
      <c r="O23" s="157">
        <f>ROUND(E23*N23,5)</f>
        <v>0</v>
      </c>
      <c r="P23" s="157">
        <v>0</v>
      </c>
      <c r="Q23" s="157">
        <f>ROUND(E23*P23,5)</f>
        <v>0</v>
      </c>
      <c r="R23" s="157"/>
      <c r="S23" s="157"/>
      <c r="T23" s="158">
        <v>0.2</v>
      </c>
      <c r="U23" s="157">
        <f>ROUND(E23*T23,2)</f>
        <v>22.4</v>
      </c>
      <c r="V23" s="159"/>
      <c r="W23" s="159"/>
      <c r="X23" s="159"/>
      <c r="Y23" s="159"/>
      <c r="Z23" s="159"/>
      <c r="AA23" s="159"/>
      <c r="AB23" s="159"/>
      <c r="AC23" s="159"/>
      <c r="AD23" s="159"/>
      <c r="AE23" s="159" t="s">
        <v>92</v>
      </c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</row>
    <row r="24" spans="1:60" outlineLevel="1" x14ac:dyDescent="0.2">
      <c r="A24" s="151"/>
      <c r="B24" s="262"/>
      <c r="C24" s="160" t="s">
        <v>108</v>
      </c>
      <c r="D24" s="161"/>
      <c r="E24" s="162">
        <v>112</v>
      </c>
      <c r="F24" s="102"/>
      <c r="G24" s="155">
        <f t="shared" si="2"/>
        <v>0</v>
      </c>
      <c r="H24" s="156"/>
      <c r="I24" s="156"/>
      <c r="J24" s="156"/>
      <c r="K24" s="156"/>
      <c r="L24" s="156"/>
      <c r="M24" s="156"/>
      <c r="N24" s="157"/>
      <c r="O24" s="157"/>
      <c r="P24" s="157"/>
      <c r="Q24" s="157"/>
      <c r="R24" s="157"/>
      <c r="S24" s="157"/>
      <c r="T24" s="158"/>
      <c r="U24" s="157"/>
      <c r="V24" s="159"/>
      <c r="W24" s="159"/>
      <c r="X24" s="159"/>
      <c r="Y24" s="159"/>
      <c r="Z24" s="159"/>
      <c r="AA24" s="159"/>
      <c r="AB24" s="159"/>
      <c r="AC24" s="159"/>
      <c r="AD24" s="159"/>
      <c r="AE24" s="159" t="s">
        <v>94</v>
      </c>
      <c r="AF24" s="159">
        <v>0</v>
      </c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</row>
    <row r="25" spans="1:60" outlineLevel="1" x14ac:dyDescent="0.2">
      <c r="A25" s="151">
        <v>12</v>
      </c>
      <c r="B25" s="262">
        <v>12</v>
      </c>
      <c r="C25" s="152" t="s">
        <v>109</v>
      </c>
      <c r="D25" s="153" t="s">
        <v>91</v>
      </c>
      <c r="E25" s="154">
        <v>16.8</v>
      </c>
      <c r="F25" s="102"/>
      <c r="G25" s="155">
        <f t="shared" si="2"/>
        <v>0</v>
      </c>
      <c r="H25" s="156">
        <v>630.32000000000005</v>
      </c>
      <c r="I25" s="156">
        <f>ROUND(E25*H25,2)</f>
        <v>10589.38</v>
      </c>
      <c r="J25" s="156">
        <v>310.67999999999995</v>
      </c>
      <c r="K25" s="156">
        <f>ROUND(E25*J25,2)</f>
        <v>5219.42</v>
      </c>
      <c r="L25" s="156">
        <v>21</v>
      </c>
      <c r="M25" s="156">
        <f>G25*(1+L25/100)</f>
        <v>0</v>
      </c>
      <c r="N25" s="157">
        <v>1.9205000000000001</v>
      </c>
      <c r="O25" s="157">
        <f>ROUND(E25*N25,5)</f>
        <v>32.264400000000002</v>
      </c>
      <c r="P25" s="157">
        <v>0</v>
      </c>
      <c r="Q25" s="157">
        <f>ROUND(E25*P25,5)</f>
        <v>0</v>
      </c>
      <c r="R25" s="157"/>
      <c r="S25" s="157"/>
      <c r="T25" s="158">
        <v>0.76</v>
      </c>
      <c r="U25" s="157">
        <f>ROUND(E25*T25,2)</f>
        <v>12.77</v>
      </c>
      <c r="V25" s="159"/>
      <c r="W25" s="159"/>
      <c r="X25" s="159"/>
      <c r="Y25" s="159"/>
      <c r="Z25" s="159"/>
      <c r="AA25" s="159"/>
      <c r="AB25" s="159"/>
      <c r="AC25" s="159"/>
      <c r="AD25" s="159"/>
      <c r="AE25" s="159" t="s">
        <v>92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</row>
    <row r="26" spans="1:60" outlineLevel="1" x14ac:dyDescent="0.2">
      <c r="A26" s="151"/>
      <c r="B26" s="262"/>
      <c r="C26" s="160" t="s">
        <v>110</v>
      </c>
      <c r="D26" s="161"/>
      <c r="E26" s="162">
        <v>16.8</v>
      </c>
      <c r="F26" s="102"/>
      <c r="G26" s="155">
        <f t="shared" si="2"/>
        <v>0</v>
      </c>
      <c r="H26" s="156"/>
      <c r="I26" s="156"/>
      <c r="J26" s="156"/>
      <c r="K26" s="156"/>
      <c r="L26" s="156"/>
      <c r="M26" s="156"/>
      <c r="N26" s="157"/>
      <c r="O26" s="157"/>
      <c r="P26" s="157"/>
      <c r="Q26" s="157"/>
      <c r="R26" s="157"/>
      <c r="S26" s="157"/>
      <c r="T26" s="158"/>
      <c r="U26" s="157"/>
      <c r="V26" s="159"/>
      <c r="W26" s="159"/>
      <c r="X26" s="159"/>
      <c r="Y26" s="159"/>
      <c r="Z26" s="159"/>
      <c r="AA26" s="159"/>
      <c r="AB26" s="159"/>
      <c r="AC26" s="159"/>
      <c r="AD26" s="159"/>
      <c r="AE26" s="159" t="s">
        <v>94</v>
      </c>
      <c r="AF26" s="159">
        <v>0</v>
      </c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</row>
    <row r="27" spans="1:60" x14ac:dyDescent="0.2">
      <c r="A27" s="146" t="s">
        <v>88</v>
      </c>
      <c r="B27" s="146" t="s">
        <v>55</v>
      </c>
      <c r="C27" s="163" t="s">
        <v>56</v>
      </c>
      <c r="D27" s="164"/>
      <c r="E27" s="165"/>
      <c r="F27" s="103"/>
      <c r="G27" s="166">
        <f>SUMIF(AE28:AE29,"&lt;&gt;NOR",G28:G29)</f>
        <v>0</v>
      </c>
      <c r="H27" s="167"/>
      <c r="I27" s="167">
        <f>SUM(I28:I29)</f>
        <v>13495.09</v>
      </c>
      <c r="J27" s="167"/>
      <c r="K27" s="167">
        <f>SUM(K28:K29)</f>
        <v>4120.41</v>
      </c>
      <c r="L27" s="167"/>
      <c r="M27" s="167">
        <f>SUM(M28:M29)</f>
        <v>0</v>
      </c>
      <c r="N27" s="168"/>
      <c r="O27" s="168">
        <f>SUM(O28:O29)</f>
        <v>12.41464</v>
      </c>
      <c r="P27" s="168"/>
      <c r="Q27" s="168">
        <f>SUM(Q28:Q29)</f>
        <v>0</v>
      </c>
      <c r="R27" s="168"/>
      <c r="S27" s="168"/>
      <c r="T27" s="169"/>
      <c r="U27" s="168">
        <f>SUM(U28:U29)</f>
        <v>6.96</v>
      </c>
      <c r="AE27" s="133" t="s">
        <v>89</v>
      </c>
    </row>
    <row r="28" spans="1:60" ht="22.5" outlineLevel="1" x14ac:dyDescent="0.2">
      <c r="A28" s="151">
        <v>13</v>
      </c>
      <c r="B28" s="262">
        <v>13</v>
      </c>
      <c r="C28" s="152" t="s">
        <v>111</v>
      </c>
      <c r="D28" s="153" t="s">
        <v>105</v>
      </c>
      <c r="E28" s="154">
        <v>49</v>
      </c>
      <c r="F28" s="102"/>
      <c r="G28" s="155">
        <f>E28*F28</f>
        <v>0</v>
      </c>
      <c r="H28" s="156">
        <v>275.41000000000003</v>
      </c>
      <c r="I28" s="156">
        <f>ROUND(E28*H28,2)</f>
        <v>13495.09</v>
      </c>
      <c r="J28" s="156">
        <v>84.089999999999975</v>
      </c>
      <c r="K28" s="156">
        <f>ROUND(E28*J28,2)</f>
        <v>4120.41</v>
      </c>
      <c r="L28" s="156">
        <v>21</v>
      </c>
      <c r="M28" s="156">
        <f>G28*(1+L28/100)</f>
        <v>0</v>
      </c>
      <c r="N28" s="157">
        <v>0.25335999999999997</v>
      </c>
      <c r="O28" s="157">
        <f>ROUND(E28*N28,5)</f>
        <v>12.41464</v>
      </c>
      <c r="P28" s="157">
        <v>0</v>
      </c>
      <c r="Q28" s="157">
        <f>ROUND(E28*P28,5)</f>
        <v>0</v>
      </c>
      <c r="R28" s="157"/>
      <c r="S28" s="157"/>
      <c r="T28" s="158">
        <v>0.14199999999999999</v>
      </c>
      <c r="U28" s="157">
        <f>ROUND(E28*T28,2)</f>
        <v>6.96</v>
      </c>
      <c r="V28" s="159"/>
      <c r="W28" s="159"/>
      <c r="X28" s="159"/>
      <c r="Y28" s="159"/>
      <c r="Z28" s="159"/>
      <c r="AA28" s="159"/>
      <c r="AB28" s="159"/>
      <c r="AC28" s="159"/>
      <c r="AD28" s="159"/>
      <c r="AE28" s="159" t="s">
        <v>92</v>
      </c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</row>
    <row r="29" spans="1:60" outlineLevel="1" x14ac:dyDescent="0.2">
      <c r="A29" s="151"/>
      <c r="B29" s="151"/>
      <c r="C29" s="160" t="s">
        <v>112</v>
      </c>
      <c r="D29" s="161"/>
      <c r="E29" s="162">
        <v>49</v>
      </c>
      <c r="F29" s="102"/>
      <c r="G29" s="155">
        <f>E29*F29</f>
        <v>0</v>
      </c>
      <c r="H29" s="156"/>
      <c r="I29" s="156"/>
      <c r="J29" s="156"/>
      <c r="K29" s="156"/>
      <c r="L29" s="156"/>
      <c r="M29" s="156"/>
      <c r="N29" s="157"/>
      <c r="O29" s="157"/>
      <c r="P29" s="157"/>
      <c r="Q29" s="157"/>
      <c r="R29" s="157"/>
      <c r="S29" s="157"/>
      <c r="T29" s="158"/>
      <c r="U29" s="157"/>
      <c r="V29" s="159"/>
      <c r="W29" s="159"/>
      <c r="X29" s="159"/>
      <c r="Y29" s="159"/>
      <c r="Z29" s="159"/>
      <c r="AA29" s="159"/>
      <c r="AB29" s="159"/>
      <c r="AC29" s="159"/>
      <c r="AD29" s="159"/>
      <c r="AE29" s="159" t="s">
        <v>94</v>
      </c>
      <c r="AF29" s="159">
        <v>0</v>
      </c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</row>
    <row r="30" spans="1:60" x14ac:dyDescent="0.2">
      <c r="A30" s="146" t="s">
        <v>88</v>
      </c>
      <c r="B30" s="146" t="s">
        <v>57</v>
      </c>
      <c r="C30" s="163" t="s">
        <v>58</v>
      </c>
      <c r="D30" s="164"/>
      <c r="E30" s="165"/>
      <c r="F30" s="103"/>
      <c r="G30" s="166">
        <f>SUMIF(AE31:AE33,"&lt;&gt;NOR",G31:G33)</f>
        <v>0</v>
      </c>
      <c r="H30" s="167"/>
      <c r="I30" s="167">
        <f>SUM(I31:I33)</f>
        <v>34126.199999999997</v>
      </c>
      <c r="J30" s="167"/>
      <c r="K30" s="167">
        <f>SUM(K31:K33)</f>
        <v>7905.8</v>
      </c>
      <c r="L30" s="167"/>
      <c r="M30" s="167">
        <f>SUM(M31:M33)</f>
        <v>0</v>
      </c>
      <c r="N30" s="168"/>
      <c r="O30" s="168">
        <f>SUM(O31:O33)</f>
        <v>21.0519</v>
      </c>
      <c r="P30" s="168"/>
      <c r="Q30" s="168">
        <f>SUM(Q31:Q33)</f>
        <v>0</v>
      </c>
      <c r="R30" s="168"/>
      <c r="S30" s="168"/>
      <c r="T30" s="169"/>
      <c r="U30" s="168">
        <f>SUM(U31:U33)</f>
        <v>17.36</v>
      </c>
      <c r="AE30" s="133" t="s">
        <v>89</v>
      </c>
    </row>
    <row r="31" spans="1:60" outlineLevel="1" x14ac:dyDescent="0.2">
      <c r="A31" s="151">
        <v>14</v>
      </c>
      <c r="B31" s="262">
        <v>14</v>
      </c>
      <c r="C31" s="152" t="s">
        <v>113</v>
      </c>
      <c r="D31" s="153" t="s">
        <v>97</v>
      </c>
      <c r="E31" s="154">
        <v>70</v>
      </c>
      <c r="F31" s="102"/>
      <c r="G31" s="155">
        <f>E31*F31</f>
        <v>0</v>
      </c>
      <c r="H31" s="156">
        <v>171.06</v>
      </c>
      <c r="I31" s="156">
        <f>ROUND(E31*H31,2)</f>
        <v>11974.2</v>
      </c>
      <c r="J31" s="156">
        <v>112.94</v>
      </c>
      <c r="K31" s="156">
        <f>ROUND(E31*J31,2)</f>
        <v>7905.8</v>
      </c>
      <c r="L31" s="156">
        <v>21</v>
      </c>
      <c r="M31" s="156">
        <f>G31*(1+L31/100)</f>
        <v>0</v>
      </c>
      <c r="N31" s="157">
        <v>0.18207000000000001</v>
      </c>
      <c r="O31" s="157">
        <f>ROUND(E31*N31,5)</f>
        <v>12.744899999999999</v>
      </c>
      <c r="P31" s="157">
        <v>0</v>
      </c>
      <c r="Q31" s="157">
        <f>ROUND(E31*P31,5)</f>
        <v>0</v>
      </c>
      <c r="R31" s="157"/>
      <c r="S31" s="157"/>
      <c r="T31" s="158">
        <v>0.248</v>
      </c>
      <c r="U31" s="157">
        <f>ROUND(E31*T31,2)</f>
        <v>17.36</v>
      </c>
      <c r="V31" s="159"/>
      <c r="W31" s="159"/>
      <c r="X31" s="159"/>
      <c r="Y31" s="159"/>
      <c r="Z31" s="159"/>
      <c r="AA31" s="159"/>
      <c r="AB31" s="159"/>
      <c r="AC31" s="159"/>
      <c r="AD31" s="159"/>
      <c r="AE31" s="159" t="s">
        <v>92</v>
      </c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</row>
    <row r="32" spans="1:60" outlineLevel="1" x14ac:dyDescent="0.2">
      <c r="A32" s="151">
        <v>15</v>
      </c>
      <c r="B32" s="262">
        <v>15</v>
      </c>
      <c r="C32" s="152" t="s">
        <v>114</v>
      </c>
      <c r="D32" s="153" t="s">
        <v>103</v>
      </c>
      <c r="E32" s="154">
        <v>213</v>
      </c>
      <c r="F32" s="102"/>
      <c r="G32" s="155">
        <f t="shared" ref="G32:G33" si="3">E32*F32</f>
        <v>0</v>
      </c>
      <c r="H32" s="156">
        <v>104</v>
      </c>
      <c r="I32" s="156">
        <f>ROUND(E32*H32,2)</f>
        <v>22152</v>
      </c>
      <c r="J32" s="156">
        <v>0</v>
      </c>
      <c r="K32" s="156">
        <f>ROUND(E32*J32,2)</f>
        <v>0</v>
      </c>
      <c r="L32" s="156">
        <v>21</v>
      </c>
      <c r="M32" s="156">
        <f>G32*(1+L32/100)</f>
        <v>0</v>
      </c>
      <c r="N32" s="157">
        <v>3.9E-2</v>
      </c>
      <c r="O32" s="157">
        <f>ROUND(E32*N32,5)</f>
        <v>8.3070000000000004</v>
      </c>
      <c r="P32" s="157">
        <v>0</v>
      </c>
      <c r="Q32" s="157">
        <f>ROUND(E32*P32,5)</f>
        <v>0</v>
      </c>
      <c r="R32" s="157"/>
      <c r="S32" s="157"/>
      <c r="T32" s="158">
        <v>0</v>
      </c>
      <c r="U32" s="157">
        <f>ROUND(E32*T32,2)</f>
        <v>0</v>
      </c>
      <c r="V32" s="159"/>
      <c r="W32" s="159"/>
      <c r="X32" s="159"/>
      <c r="Y32" s="159"/>
      <c r="Z32" s="159"/>
      <c r="AA32" s="159"/>
      <c r="AB32" s="159"/>
      <c r="AC32" s="159"/>
      <c r="AD32" s="159"/>
      <c r="AE32" s="159" t="s">
        <v>98</v>
      </c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</row>
    <row r="33" spans="1:60" outlineLevel="1" x14ac:dyDescent="0.2">
      <c r="A33" s="151"/>
      <c r="B33" s="151"/>
      <c r="C33" s="160" t="s">
        <v>115</v>
      </c>
      <c r="D33" s="161"/>
      <c r="E33" s="162">
        <v>213</v>
      </c>
      <c r="F33" s="102"/>
      <c r="G33" s="155">
        <f t="shared" si="3"/>
        <v>0</v>
      </c>
      <c r="H33" s="156"/>
      <c r="I33" s="156"/>
      <c r="J33" s="156"/>
      <c r="K33" s="156"/>
      <c r="L33" s="156"/>
      <c r="M33" s="156"/>
      <c r="N33" s="157"/>
      <c r="O33" s="157"/>
      <c r="P33" s="157"/>
      <c r="Q33" s="157"/>
      <c r="R33" s="157"/>
      <c r="S33" s="157"/>
      <c r="T33" s="158"/>
      <c r="U33" s="157"/>
      <c r="V33" s="159"/>
      <c r="W33" s="159"/>
      <c r="X33" s="159"/>
      <c r="Y33" s="159"/>
      <c r="Z33" s="159"/>
      <c r="AA33" s="159"/>
      <c r="AB33" s="159"/>
      <c r="AC33" s="159"/>
      <c r="AD33" s="159"/>
      <c r="AE33" s="159" t="s">
        <v>94</v>
      </c>
      <c r="AF33" s="159">
        <v>0</v>
      </c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</row>
    <row r="34" spans="1:60" x14ac:dyDescent="0.2">
      <c r="A34" s="146" t="s">
        <v>88</v>
      </c>
      <c r="B34" s="146" t="s">
        <v>59</v>
      </c>
      <c r="C34" s="163" t="s">
        <v>60</v>
      </c>
      <c r="D34" s="164"/>
      <c r="E34" s="165"/>
      <c r="F34" s="103"/>
      <c r="G34" s="166">
        <f>SUMIF(AE35:AE35,"&lt;&gt;NOR",G35:G35)</f>
        <v>0</v>
      </c>
      <c r="H34" s="167"/>
      <c r="I34" s="167">
        <f>SUM(I35:I35)</f>
        <v>0</v>
      </c>
      <c r="J34" s="167"/>
      <c r="K34" s="167">
        <f>SUM(K35:K35)</f>
        <v>62923.56</v>
      </c>
      <c r="L34" s="167"/>
      <c r="M34" s="167">
        <f>SUM(M35:M35)</f>
        <v>0</v>
      </c>
      <c r="N34" s="168"/>
      <c r="O34" s="168">
        <f>SUM(O35:O35)</f>
        <v>0</v>
      </c>
      <c r="P34" s="168"/>
      <c r="Q34" s="168">
        <f>SUM(Q35:Q35)</f>
        <v>0</v>
      </c>
      <c r="R34" s="168"/>
      <c r="S34" s="168"/>
      <c r="T34" s="169"/>
      <c r="U34" s="168">
        <f>SUM(U35:U35)</f>
        <v>74.33</v>
      </c>
      <c r="AE34" s="133" t="s">
        <v>89</v>
      </c>
    </row>
    <row r="35" spans="1:60" outlineLevel="1" x14ac:dyDescent="0.2">
      <c r="A35" s="151">
        <v>16</v>
      </c>
      <c r="B35" s="262">
        <v>16</v>
      </c>
      <c r="C35" s="152" t="s">
        <v>116</v>
      </c>
      <c r="D35" s="153" t="s">
        <v>117</v>
      </c>
      <c r="E35" s="154">
        <v>72.66</v>
      </c>
      <c r="F35" s="102"/>
      <c r="G35" s="155">
        <f>E35*F35</f>
        <v>0</v>
      </c>
      <c r="H35" s="170">
        <v>0</v>
      </c>
      <c r="I35" s="170">
        <f>ROUND(E35*H35,2)</f>
        <v>0</v>
      </c>
      <c r="J35" s="170">
        <v>866</v>
      </c>
      <c r="K35" s="170">
        <f>ROUND(E35*J35,2)</f>
        <v>62923.56</v>
      </c>
      <c r="L35" s="170">
        <v>21</v>
      </c>
      <c r="M35" s="170">
        <f>G35*(1+L35/100)</f>
        <v>0</v>
      </c>
      <c r="N35" s="171">
        <v>0</v>
      </c>
      <c r="O35" s="171">
        <f>ROUND(E35*N35,5)</f>
        <v>0</v>
      </c>
      <c r="P35" s="171">
        <v>0</v>
      </c>
      <c r="Q35" s="171">
        <f>ROUND(E35*P35,5)</f>
        <v>0</v>
      </c>
      <c r="R35" s="171"/>
      <c r="S35" s="171"/>
      <c r="T35" s="172">
        <v>1.0229999999999999</v>
      </c>
      <c r="U35" s="171">
        <f>ROUND(E35*T35,2)</f>
        <v>74.33</v>
      </c>
      <c r="V35" s="159"/>
      <c r="W35" s="159"/>
      <c r="X35" s="159"/>
      <c r="Y35" s="159"/>
      <c r="Z35" s="159"/>
      <c r="AA35" s="159"/>
      <c r="AB35" s="159"/>
      <c r="AC35" s="159"/>
      <c r="AD35" s="159"/>
      <c r="AE35" s="159" t="s">
        <v>92</v>
      </c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</row>
    <row r="36" spans="1:60" x14ac:dyDescent="0.2">
      <c r="A36" s="146" t="s">
        <v>88</v>
      </c>
      <c r="B36" s="173">
        <v>100</v>
      </c>
      <c r="C36" s="163" t="s">
        <v>120</v>
      </c>
      <c r="D36" s="164"/>
      <c r="E36" s="165"/>
      <c r="F36" s="103"/>
      <c r="G36" s="166">
        <f>SUMIF(AE37:AE40,"&lt;&gt;NOR",G37:G40)</f>
        <v>0</v>
      </c>
      <c r="H36" s="167"/>
      <c r="I36" s="167">
        <f>SUM(I37:I37)</f>
        <v>0</v>
      </c>
      <c r="J36" s="167"/>
      <c r="K36" s="167">
        <f>SUM(K37:K37)</f>
        <v>0</v>
      </c>
      <c r="L36" s="167"/>
      <c r="M36" s="167">
        <f>SUM(M37:M37)</f>
        <v>0</v>
      </c>
      <c r="N36" s="168"/>
      <c r="O36" s="168">
        <f>SUM(O37:O37)</f>
        <v>0</v>
      </c>
      <c r="P36" s="168"/>
      <c r="Q36" s="168">
        <f>SUM(Q37:Q37)</f>
        <v>0</v>
      </c>
      <c r="R36" s="168"/>
      <c r="S36" s="168"/>
      <c r="T36" s="169"/>
      <c r="U36" s="168">
        <f>SUM(U37:U37)</f>
        <v>0</v>
      </c>
      <c r="AE36" s="133" t="s">
        <v>89</v>
      </c>
    </row>
    <row r="37" spans="1:60" ht="22.5" x14ac:dyDescent="0.2">
      <c r="A37" s="174">
        <v>17</v>
      </c>
      <c r="B37" s="175">
        <v>17</v>
      </c>
      <c r="C37" s="176" t="s">
        <v>121</v>
      </c>
      <c r="D37" s="177" t="s">
        <v>103</v>
      </c>
      <c r="E37" s="178">
        <v>1</v>
      </c>
      <c r="F37" s="104"/>
      <c r="G37" s="179">
        <f>E37*F37</f>
        <v>0</v>
      </c>
      <c r="AE37" s="133" t="s">
        <v>118</v>
      </c>
    </row>
    <row r="38" spans="1:60" ht="22.5" x14ac:dyDescent="0.2">
      <c r="A38" s="174">
        <v>18</v>
      </c>
      <c r="B38" s="175">
        <v>18</v>
      </c>
      <c r="C38" s="176" t="s">
        <v>122</v>
      </c>
      <c r="D38" s="177" t="s">
        <v>103</v>
      </c>
      <c r="E38" s="178">
        <v>1</v>
      </c>
      <c r="F38" s="104"/>
      <c r="G38" s="179">
        <f t="shared" ref="G38:G40" si="4">E38*F38</f>
        <v>0</v>
      </c>
    </row>
    <row r="39" spans="1:60" x14ac:dyDescent="0.2">
      <c r="A39" s="174">
        <v>19</v>
      </c>
      <c r="B39" s="175">
        <v>19</v>
      </c>
      <c r="C39" s="176" t="s">
        <v>123</v>
      </c>
      <c r="D39" s="177" t="s">
        <v>125</v>
      </c>
      <c r="E39" s="178">
        <v>15</v>
      </c>
      <c r="F39" s="104"/>
      <c r="G39" s="179">
        <f t="shared" si="4"/>
        <v>0</v>
      </c>
    </row>
    <row r="40" spans="1:60" ht="22.5" x14ac:dyDescent="0.2">
      <c r="A40" s="174">
        <v>20</v>
      </c>
      <c r="B40" s="175">
        <v>20</v>
      </c>
      <c r="C40" s="176" t="s">
        <v>124</v>
      </c>
      <c r="D40" s="177" t="s">
        <v>103</v>
      </c>
      <c r="E40" s="178">
        <v>1</v>
      </c>
      <c r="F40" s="104"/>
      <c r="G40" s="179">
        <f t="shared" si="4"/>
        <v>0</v>
      </c>
    </row>
    <row r="41" spans="1:60" x14ac:dyDescent="0.2">
      <c r="C41" s="180" t="s">
        <v>127</v>
      </c>
    </row>
  </sheetData>
  <sheetProtection algorithmName="SHA-512" hashValue="7DflukWYFSmXkOykyCDNgi4ACZygnIq43AwhNmaSweufuSIghlO3gEi1TG+nHgicK5LE1c2O4y4R+9UEKj8/WA==" saltValue="VwEZoyITzF4tAkplhCoQUA==" spinCount="100000" sheet="1" objects="1" scenarios="1" selectLockedCells="1"/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juraj.stetiar</cp:lastModifiedBy>
  <cp:lastPrinted>2022-10-17T21:08:15Z</cp:lastPrinted>
  <dcterms:created xsi:type="dcterms:W3CDTF">2009-04-08T07:15:50Z</dcterms:created>
  <dcterms:modified xsi:type="dcterms:W3CDTF">2024-02-26T09:42:22Z</dcterms:modified>
</cp:coreProperties>
</file>