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AKCE\ROZPOCTY\2025_ASPE\23_119_00_rumunska_liberec\01_odevzdani\odevzdani_2025_02_04\soupis\"/>
    </mc:Choice>
  </mc:AlternateContent>
  <bookViews>
    <workbookView xWindow="240" yWindow="120" windowWidth="14940" windowHeight="9223"/>
  </bookViews>
  <sheets>
    <sheet name="Rekapitulace" sheetId="1" r:id="rId1"/>
    <sheet name="SO 000" sheetId="2" r:id="rId2"/>
    <sheet name="SO 201" sheetId="3" r:id="rId3"/>
    <sheet name="SO 431" sheetId="4" r:id="rId4"/>
  </sheets>
  <calcPr calcId="162913"/>
  <webPublishing codePage="0"/>
</workbook>
</file>

<file path=xl/calcChain.xml><?xml version="1.0" encoding="utf-8"?>
<calcChain xmlns="http://schemas.openxmlformats.org/spreadsheetml/2006/main">
  <c r="I61" i="4" l="1"/>
  <c r="O61" i="4" s="1"/>
  <c r="R60" i="4" s="1"/>
  <c r="O60" i="4" s="1"/>
  <c r="I57" i="4"/>
  <c r="O57" i="4" s="1"/>
  <c r="I54" i="4"/>
  <c r="O54" i="4" s="1"/>
  <c r="R53" i="4" s="1"/>
  <c r="O53" i="4" s="1"/>
  <c r="O50" i="4"/>
  <c r="I50" i="4"/>
  <c r="I47" i="4"/>
  <c r="O47" i="4" s="1"/>
  <c r="I44" i="4"/>
  <c r="O44" i="4" s="1"/>
  <c r="I41" i="4"/>
  <c r="O41" i="4" s="1"/>
  <c r="I38" i="4"/>
  <c r="O38" i="4" s="1"/>
  <c r="I35" i="4"/>
  <c r="O35" i="4" s="1"/>
  <c r="O32" i="4"/>
  <c r="I32" i="4"/>
  <c r="I29" i="4"/>
  <c r="O29" i="4" s="1"/>
  <c r="I26" i="4"/>
  <c r="O26" i="4" s="1"/>
  <c r="I23" i="4"/>
  <c r="O23" i="4" s="1"/>
  <c r="I20" i="4"/>
  <c r="O20" i="4" s="1"/>
  <c r="R19" i="4" s="1"/>
  <c r="O19" i="4" s="1"/>
  <c r="I16" i="4"/>
  <c r="O16" i="4" s="1"/>
  <c r="R12" i="4" s="1"/>
  <c r="O12" i="4" s="1"/>
  <c r="O13" i="4"/>
  <c r="I13" i="4"/>
  <c r="Q12" i="4"/>
  <c r="I12" i="4"/>
  <c r="I9" i="4"/>
  <c r="O9" i="4" s="1"/>
  <c r="R8" i="4" s="1"/>
  <c r="O8" i="4" s="1"/>
  <c r="I168" i="3"/>
  <c r="O168" i="3" s="1"/>
  <c r="O165" i="3"/>
  <c r="I165" i="3"/>
  <c r="I162" i="3"/>
  <c r="O162" i="3" s="1"/>
  <c r="I159" i="3"/>
  <c r="O159" i="3" s="1"/>
  <c r="I156" i="3"/>
  <c r="O156" i="3" s="1"/>
  <c r="I153" i="3"/>
  <c r="O153" i="3" s="1"/>
  <c r="I150" i="3"/>
  <c r="O150" i="3" s="1"/>
  <c r="I147" i="3"/>
  <c r="O147" i="3" s="1"/>
  <c r="I144" i="3"/>
  <c r="O144" i="3" s="1"/>
  <c r="I140" i="3"/>
  <c r="O140" i="3" s="1"/>
  <c r="I137" i="3"/>
  <c r="O137" i="3" s="1"/>
  <c r="I133" i="3"/>
  <c r="O133" i="3" s="1"/>
  <c r="I130" i="3"/>
  <c r="O130" i="3" s="1"/>
  <c r="Q129" i="3"/>
  <c r="I129" i="3"/>
  <c r="I126" i="3"/>
  <c r="O126" i="3" s="1"/>
  <c r="I123" i="3"/>
  <c r="O123" i="3" s="1"/>
  <c r="I120" i="3"/>
  <c r="O120" i="3" s="1"/>
  <c r="I117" i="3"/>
  <c r="O117" i="3" s="1"/>
  <c r="O113" i="3"/>
  <c r="I113" i="3"/>
  <c r="I110" i="3"/>
  <c r="O110" i="3" s="1"/>
  <c r="I107" i="3"/>
  <c r="Q106" i="3" s="1"/>
  <c r="I106" i="3" s="1"/>
  <c r="I103" i="3"/>
  <c r="O103" i="3" s="1"/>
  <c r="I100" i="3"/>
  <c r="O100" i="3" s="1"/>
  <c r="I97" i="3"/>
  <c r="O97" i="3" s="1"/>
  <c r="O94" i="3"/>
  <c r="I94" i="3"/>
  <c r="Q93" i="3"/>
  <c r="I93" i="3"/>
  <c r="I90" i="3"/>
  <c r="O90" i="3" s="1"/>
  <c r="I87" i="3"/>
  <c r="O87" i="3" s="1"/>
  <c r="I84" i="3"/>
  <c r="O84" i="3" s="1"/>
  <c r="I81" i="3"/>
  <c r="O81" i="3" s="1"/>
  <c r="I78" i="3"/>
  <c r="O78" i="3" s="1"/>
  <c r="I75" i="3"/>
  <c r="O75" i="3" s="1"/>
  <c r="R74" i="3" s="1"/>
  <c r="O74" i="3" s="1"/>
  <c r="Q74" i="3"/>
  <c r="I74" i="3"/>
  <c r="I71" i="3"/>
  <c r="O71" i="3" s="1"/>
  <c r="I68" i="3"/>
  <c r="O68" i="3" s="1"/>
  <c r="I65" i="3"/>
  <c r="O65" i="3" s="1"/>
  <c r="I62" i="3"/>
  <c r="O62" i="3" s="1"/>
  <c r="I59" i="3"/>
  <c r="O59" i="3" s="1"/>
  <c r="Q58" i="3"/>
  <c r="I58" i="3"/>
  <c r="I55" i="3"/>
  <c r="O55" i="3" s="1"/>
  <c r="I52" i="3"/>
  <c r="O52" i="3" s="1"/>
  <c r="I49" i="3"/>
  <c r="O49" i="3" s="1"/>
  <c r="I46" i="3"/>
  <c r="O46" i="3" s="1"/>
  <c r="I43" i="3"/>
  <c r="O43" i="3" s="1"/>
  <c r="I40" i="3"/>
  <c r="O40" i="3" s="1"/>
  <c r="I37" i="3"/>
  <c r="O37" i="3" s="1"/>
  <c r="I34" i="3"/>
  <c r="O34" i="3" s="1"/>
  <c r="I31" i="3"/>
  <c r="Q30" i="3" s="1"/>
  <c r="I30" i="3" s="1"/>
  <c r="I27" i="3"/>
  <c r="O27" i="3" s="1"/>
  <c r="I24" i="3"/>
  <c r="O24" i="3" s="1"/>
  <c r="I21" i="3"/>
  <c r="O21" i="3" s="1"/>
  <c r="I18" i="3"/>
  <c r="O18" i="3" s="1"/>
  <c r="I15" i="3"/>
  <c r="O15" i="3" s="1"/>
  <c r="I12" i="3"/>
  <c r="O12" i="3" s="1"/>
  <c r="I9" i="3"/>
  <c r="O9" i="3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O9" i="2" s="1"/>
  <c r="O2" i="4" l="1"/>
  <c r="D12" i="1" s="1"/>
  <c r="R143" i="3"/>
  <c r="O143" i="3" s="1"/>
  <c r="R116" i="3"/>
  <c r="O116" i="3" s="1"/>
  <c r="R8" i="3"/>
  <c r="O8" i="3" s="1"/>
  <c r="R129" i="3"/>
  <c r="O129" i="3" s="1"/>
  <c r="R58" i="3"/>
  <c r="O58" i="3" s="1"/>
  <c r="R136" i="3"/>
  <c r="O136" i="3" s="1"/>
  <c r="R8" i="2"/>
  <c r="O8" i="2" s="1"/>
  <c r="O2" i="2" s="1"/>
  <c r="D10" i="1" s="1"/>
  <c r="R93" i="3"/>
  <c r="O93" i="3" s="1"/>
  <c r="Q143" i="3"/>
  <c r="I143" i="3" s="1"/>
  <c r="Q53" i="4"/>
  <c r="I53" i="4" s="1"/>
  <c r="O107" i="3"/>
  <c r="R106" i="3" s="1"/>
  <c r="O106" i="3" s="1"/>
  <c r="Q116" i="3"/>
  <c r="I116" i="3" s="1"/>
  <c r="Q19" i="4"/>
  <c r="I19" i="4" s="1"/>
  <c r="O31" i="3"/>
  <c r="R30" i="3" s="1"/>
  <c r="O30" i="3" s="1"/>
  <c r="Q8" i="3"/>
  <c r="I8" i="3" s="1"/>
  <c r="Q136" i="3"/>
  <c r="I136" i="3" s="1"/>
  <c r="Q60" i="4"/>
  <c r="I60" i="4" s="1"/>
  <c r="Q8" i="2"/>
  <c r="I8" i="2" s="1"/>
  <c r="I3" i="2" s="1"/>
  <c r="C10" i="1" s="1"/>
  <c r="Q8" i="4"/>
  <c r="I8" i="4" s="1"/>
  <c r="O2" i="3" l="1"/>
  <c r="D11" i="1" s="1"/>
  <c r="I3" i="3"/>
  <c r="C11" i="1" s="1"/>
  <c r="E11" i="1" s="1"/>
  <c r="I3" i="4"/>
  <c r="C12" i="1" s="1"/>
  <c r="E12" i="1" s="1"/>
  <c r="E10" i="1"/>
  <c r="C7" i="1" l="1"/>
  <c r="C6" i="1"/>
</calcChain>
</file>

<file path=xl/sharedStrings.xml><?xml version="1.0" encoding="utf-8"?>
<sst xmlns="http://schemas.openxmlformats.org/spreadsheetml/2006/main" count="1153" uniqueCount="403">
  <si>
    <t>Firma: Pontex, spol. s r.o.</t>
  </si>
  <si>
    <t>Rekapitulace ceny</t>
  </si>
  <si>
    <t>Stavba: 23 119 00 - Rekonstrukce opěrné zdi - Rumunská Liberec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</si>
  <si>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</si>
  <si>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</si>
  <si>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</si>
  <si>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</si>
  <si>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</si>
  <si>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</si>
  <si>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</si>
  <si>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</si>
  <si>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</si>
  <si>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</si>
  <si>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</si>
  <si>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</si>
  <si>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23 119 00</t>
  </si>
  <si>
    <t>Rekonstrukce opěrné zdi - Rumunská Liberec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</si>
  <si>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</si>
  <si>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</si>
  <si>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</si>
  <si>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</si>
  <si>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</si>
  <si>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</si>
  <si>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</si>
  <si>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</si>
  <si>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</si>
  <si>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</si>
  <si>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</si>
  <si>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</si>
  <si>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</si>
  <si>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</si>
  <si>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</si>
  <si>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</si>
  <si>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</si>
  <si>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</si>
  <si>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</si>
  <si>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</si>
  <si>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</si>
  <si>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</si>
  <si>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</si>
  <si>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</si>
  <si>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</si>
  <si>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</si>
  <si>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</si>
  <si>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</si>
  <si>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</si>
  <si>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</si>
  <si>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</si>
  <si>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</si>
  <si>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</si>
  <si>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</si>
  <si>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</si>
  <si>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</si>
  <si>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</si>
  <si>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</si>
  <si>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</si>
  <si>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</si>
  <si>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všechny další nutné činnosti k řádnému a úplnému zhotovení předmětu díla 
zřejmé ze zadávací dokumentace nebo místních podmínek 
- oznámení o zahájení prací dle stanoviska magistrátu města Liberec</t>
  </si>
  <si>
    <t>02710R</t>
  </si>
  <si>
    <t>PASPORTIZACE OBJEKTŮ V OKOLÍ STAVBY</t>
  </si>
  <si>
    <t>pasportizace okolních objektů v místě stavby 
před a po realizaci prací</t>
  </si>
  <si>
    <t>02720</t>
  </si>
  <si>
    <t>POMOC PRÁCE ZŘÍZ NEBO ZAJIŠŤ REGULACI A OCHRANU DOPRAVY</t>
  </si>
  <si>
    <t>2024_OTSKP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</si>
  <si>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
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</si>
  <si>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02730</t>
  </si>
  <si>
    <t>A</t>
  </si>
  <si>
    <t>POMOC PRÁCE ZŘÍZ NEBO ZAJIŠŤ OCHRANU INŽENÝRSKÝCH SÍTÍ</t>
  </si>
  <si>
    <t>vytýčení a ochrana všech stávajících vedení sítí po dobu stavby</t>
  </si>
  <si>
    <t>029113</t>
  </si>
  <si>
    <t>OSTATNÍ POŽADAVKY - GEODETICKÉ ZAMĚŘENÍ - CELKY</t>
  </si>
  <si>
    <t>KUS</t>
  </si>
  <si>
    <t>Zaměření skutečného stavu po dokončení stavby vč.zákresu do katastrální mapy a 
její digitalizace</t>
  </si>
  <si>
    <t>7</t>
  </si>
  <si>
    <t>02940</t>
  </si>
  <si>
    <t>OSTATNÍ POŽADAVKY - VYPRACOVÁNÍ DOKUMENTACE</t>
  </si>
  <si>
    <t>technické předpisy (betonáž, izolace, sanace, PKO, tryskání apod.), plány kontrol</t>
  </si>
  <si>
    <t>8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</si>
  <si>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</si>
  <si>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</si>
  <si>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</si>
  <si>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</si>
  <si>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</si>
  <si>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</si>
  <si>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02945</t>
  </si>
  <si>
    <t>OSTAT POŽADAVKY - GEOMETRICKÝ PLÁN</t>
  </si>
  <si>
    <t>Ve 12-ti vyhotoveních</t>
  </si>
  <si>
    <t>02946</t>
  </si>
  <si>
    <t>OSTAT POŽADAVKY - FOTODOKUMENTACE</t>
  </si>
  <si>
    <t>Včetně zdokumentování stávajícího stavu během demolice a pasportizace 
přilehlých ploch, okolí a konstrukcí</t>
  </si>
  <si>
    <t>12</t>
  </si>
  <si>
    <t>03100</t>
  </si>
  <si>
    <t>ZAŘÍZENÍ STAVENIŠTĚ - ZŘÍZENÍ, PROVOZ, DEMONTÁŽ</t>
  </si>
  <si>
    <t>vč. oplocení staveniště, proviz.zábradlí a pod. 
vč. odstranění stávajícího provizorního zabezpečení 
Vč. případného nájmu pozemku, vč. provizorních komunikací a případných záborů 
vč. buňkoviště, toalet a dalšího zařízení nezbytného pro provoz a řízení stavby po 
celou dobu její výstavby</t>
  </si>
  <si>
    <t>13</t>
  </si>
  <si>
    <t>03999R</t>
  </si>
  <si>
    <t>PŘÍPLATEK ZA PRÁCE MALÉHO ROZSAHU</t>
  </si>
  <si>
    <t>Odhad 
Zahrnuje zvýšené náklady spojené s provedením prací, u nichž vlivem malého 
rozsahu náklady na dopravu, zajištění stroj.vybavení a pod. neobvykle navyšují 
jednotkovou cenu</t>
  </si>
  <si>
    <t>SO 201</t>
  </si>
  <si>
    <t>Opěrná zeď Rumunská</t>
  </si>
  <si>
    <t>014212</t>
  </si>
  <si>
    <t>POPLATKY ZA ZEMNÍK - ORNICE</t>
  </si>
  <si>
    <t>T</t>
  </si>
  <si>
    <t>za nákup ornice</t>
  </si>
  <si>
    <t>35,0*0,15*2,0=10,500 [A]</t>
  </si>
  <si>
    <t>015111</t>
  </si>
  <si>
    <t>POPLATKY ZA LIKVIDACI ODPADŮ NEKONTAMINOVANÝCH - 17 05 04  VYTĚŽENÉ ZEMINY A HORNINY -  I. TŘÍDA TĚŽITELNOSTI</t>
  </si>
  <si>
    <t>zemina 
objemová hmotnost 2000 kg/m3</t>
  </si>
  <si>
    <t>pol. 17120  211,441*2,0=422,882 [A] 
pol. 11130  35,0*0,15*2,0=10,500 [B] 
Celkem: A+B=433,382 [C]</t>
  </si>
  <si>
    <t>015130</t>
  </si>
  <si>
    <t>POPLATKY ZA LIKVIDACI ODPADŮ NEKONTAMINOVANÝCH - 17 03 02  VYBOURANÝ ASFALTOVÝ BETON BEZ DEHTU</t>
  </si>
  <si>
    <t>nekontaminovaná živice 
objemová hmotnost 2400 kg/m3 
přepodklad 50% odpadu bez obsahu nebezpečných látek (bude zatříděno na 
základě zkoušek PAU)</t>
  </si>
  <si>
    <t>pol. 113138  2,179*2,4*0,50=2,615 [A]</t>
  </si>
  <si>
    <t>015140</t>
  </si>
  <si>
    <t>a</t>
  </si>
  <si>
    <t>POPLATKY ZA LIKVIDACI ODPADŮ NEKONTAMINOVANÝCH - 17 01 01  BETON Z DEMOLIC OBJEKTŮ, ZÁKLADŮ TV</t>
  </si>
  <si>
    <t>prostý beton 
objemová hmotnost 2300 kg/m3</t>
  </si>
  <si>
    <t>pol. 966158  6,714*2,5=16,785 [A] 
pol. 113348  3,632*2,5=9,080 [B] 
pol. 26154  15*0,5*(3,14*0,05^2)*1,9=0,112 [C] 
Celkem: A+B+C=25,977 [D]</t>
  </si>
  <si>
    <t>b</t>
  </si>
  <si>
    <t>železobeton 
objemová hmotnost 2500 kg/m3</t>
  </si>
  <si>
    <t>pol. 966168  3,656*2,5=9,140 [A]</t>
  </si>
  <si>
    <t>015330</t>
  </si>
  <si>
    <t>POPLATKY ZA LIKVIDACI ODPADŮ NEKONTAMINOVANÝCH - 17 05 04  KAMENNÁ SUŤ</t>
  </si>
  <si>
    <t>kamenivo, kámen 
objemová hmotnost: 
sypké vrstvy 1900 kg/m3 
kámen 2600 kg/m3</t>
  </si>
  <si>
    <t>pol. č. 966138 92,422*2,6=240,297 [A] 
pol. č. 26154  15*4,0*(3,14*0,05^2)*1,9=0,895 [B] 
Celkem: A+B=241,192 [C]</t>
  </si>
  <si>
    <t>015760</t>
  </si>
  <si>
    <t>POPLATKY ZA LIKVIDACI ODPADŮ NEBEZPEČNÝCH - 17 06 03*  IZOLAČNÍ MATERIÁLY OBSAHUJÍCÍ NEBEZPEČNÉ LÁTKY</t>
  </si>
  <si>
    <t>živice s obsahem nebezpečných látek 
objemová hmotnost 2400 kg/m3 
přepodklad 50% odpadu s obsahem nebezpečných látek (zatříděno na základě 
zkoušek PAU)</t>
  </si>
  <si>
    <t>Zemní práce</t>
  </si>
  <si>
    <t>11130</t>
  </si>
  <si>
    <t>SEJMUTÍ DRNU</t>
  </si>
  <si>
    <t>M2</t>
  </si>
  <si>
    <t>sejmutí drnu v dotčené oblasti 
vč. dopravy a uložení</t>
  </si>
  <si>
    <t>odhad 
35,0=35,000 [A]</t>
  </si>
  <si>
    <t>113138</t>
  </si>
  <si>
    <t>ODSTRANĚNÍ KRYTU ZPEVNĚNÝCH PLOCH S ASFALT POJIVEM, ODVOZ DO 20KM</t>
  </si>
  <si>
    <t>M3</t>
  </si>
  <si>
    <t>odhad, skutečná výměru bude čerpána dle skutečnosti 
vč. odvozu a uložení na skládku, poplatek za skládku pol. č. 015130</t>
  </si>
  <si>
    <t>dolní část chodníku 
2,6*2,51*0,15=0,979 [A] 
horní část chodníku 
2,0*4,0*0,15=1,200 [B] 
Celkem: A+B=2,179 [C]</t>
  </si>
  <si>
    <t>113348</t>
  </si>
  <si>
    <t>ODSTRAN PODKL ZPEVNĚNÝCH PLOCH S CEM POJIVEM, ODVOZ DO 20KM</t>
  </si>
  <si>
    <t>podkladní vrstvy tl. 250 mm 
odhad, skutečná výměru bude čerpána dle skutečnosti 
vč. odvozu a uložení na skládku, poplatek za skládku pol. č. 015140.a</t>
  </si>
  <si>
    <t>dolní část chodníku 
2,6*2,51*0,25=1,632 [A] 
horní část chodníku 
2,0*4,0*0,25=2,000 [B] 
Celkem: A+B=3,632 [C]</t>
  </si>
  <si>
    <t>125738</t>
  </si>
  <si>
    <t>VYKOPÁVKY ZE ZEMNÍKŮ A SKLÁDEK TŘ. I, ODVOZ DO 20KM</t>
  </si>
  <si>
    <t>vykopávka ornice</t>
  </si>
  <si>
    <t>35,0*0,15=5,250 [A]</t>
  </si>
  <si>
    <t>132738</t>
  </si>
  <si>
    <t>HLOUBENÍ RÝH ŠÍŘ DO 2M PAŽ I NEPAŽ TŘ. I, ODVOZ DO 20KM</t>
  </si>
  <si>
    <t>odhad, skutečná výměru bude čerpána dle skutečnosti</t>
  </si>
  <si>
    <t>za stěnou u horního schodiště 
(6,4+4,75)/2*4,1*1,0=22,858 [A] 
za stěnou spodního schodiště 
4,75*7,65*1,16+4,75*3,5*1,95=74,570 [B] 
prostor mezi stávajícími zdmi (pod schodištěm) 
31,0 m2*2,10=65,100 [C] 
22,75 m2*2,15=48,913 [D] 
Celkem: A+B+C+D=211,441 [E]</t>
  </si>
  <si>
    <t>17120</t>
  </si>
  <si>
    <t>ULOŽENÍ SYPANINY DO NÁSYPŮ A NA SKLÁDKY BEZ ZHUTNĚNÍ</t>
  </si>
  <si>
    <t>uložení na skládku</t>
  </si>
  <si>
    <t>pol. 132738  211,441=211,441 [A]</t>
  </si>
  <si>
    <t>14</t>
  </si>
  <si>
    <t>17481</t>
  </si>
  <si>
    <t>ZÁSYP JAM A RÝH Z NAKUPOVANÝCH MATERIÁLŮ</t>
  </si>
  <si>
    <t>zásyp mezi vetknutými křídly 
(1,7+1,0)/2*2,0*6,4=17,280 [A] 
zásyp mezi stěnou a pažením 
stěna u horního schodiště 
(5,2+6,4)/2*3,6*1,0=20,880 [B] 
stěna u spodního schodiště 
5,2*1,0*(9,65+0,55)=53,040 [C] 
u stávající stěny 
(5,2+4,75)/2*1,991*1,9=18,820 [D] 
Celkem: A+B+C+D=110,020 [E]</t>
  </si>
  <si>
    <t>15</t>
  </si>
  <si>
    <t>18222</t>
  </si>
  <si>
    <t>ROZPROSTŘENÍ ORNICE VE SVAHU V TL DO 0,15M</t>
  </si>
  <si>
    <t>35,0=35,000 [A]</t>
  </si>
  <si>
    <t>16</t>
  </si>
  <si>
    <t>18241</t>
  </si>
  <si>
    <t>ZALOŽENÍ TRÁVNÍKU RUČNÍM VÝSEVEM</t>
  </si>
  <si>
    <t>Základy</t>
  </si>
  <si>
    <t>17</t>
  </si>
  <si>
    <t>226940R</t>
  </si>
  <si>
    <t>ZÁPOROVÉ PAŽENÍ</t>
  </si>
  <si>
    <t>kompletní provedení záporového pažení, po dobetonávce stěn částečně demontováno - cca 1,0 m 
vč. dodávky, zřízení, částečné demontáže 
vč. likvidace vzniklých odpadů a skládkovné</t>
  </si>
  <si>
    <t>odhad pohledové plochy 
120,0=120,000 [A]</t>
  </si>
  <si>
    <t>18</t>
  </si>
  <si>
    <t>227831</t>
  </si>
  <si>
    <t>MIKROPILOTY KOMPLET D DO 150MM NA POVRCHU</t>
  </si>
  <si>
    <t>M</t>
  </si>
  <si>
    <t>15*4,5=67,500 [A]</t>
  </si>
  <si>
    <t>19</t>
  </si>
  <si>
    <t>26154</t>
  </si>
  <si>
    <t>VRTY PRO KOTVENÍ, INJEKTÁŽ A MIKROPILOTY NA POVRCHU TŘ. V D DO 200MM</t>
  </si>
  <si>
    <t>vrty pro mikropiloty 
odhad, skutečná výměru bude čerpána dle skutečnosti 
část vrtu (0,5m) - poplatek za skládku č. pol. 015140.a 
část vrtu (4,0m) - poplatek za skládku č. pol. 015330</t>
  </si>
  <si>
    <t>20</t>
  </si>
  <si>
    <t>26183</t>
  </si>
  <si>
    <t>VRT PRO KOTV, INJEK, MIKROPIL NA POVR TŘ III A IV D DO 150MM</t>
  </si>
  <si>
    <t>drenážní vrty pr. 100, po 3 m</t>
  </si>
  <si>
    <t>ve stávající zdi - délka cca 1,5 m    46,0/3=15,33 
16*1,5=24,000 [A]</t>
  </si>
  <si>
    <t>21</t>
  </si>
  <si>
    <t>285391</t>
  </si>
  <si>
    <t>DODATEČNÉ KOTVENÍ VLEPENÍM BETONÁŘSKÉ VÝZTUŽE D DO 10MM DO VRTŮ</t>
  </si>
  <si>
    <t>plocha odměřena z cadu, 
pro kamený obklad, 
předpoklad 4 ks/m2</t>
  </si>
  <si>
    <t>(35,73+29,3+8,06+6,71)*4=319,200 [A] 
320=320,000 [A]</t>
  </si>
  <si>
    <t>Svislé konstrukce</t>
  </si>
  <si>
    <t>22</t>
  </si>
  <si>
    <t>31717</t>
  </si>
  <si>
    <t>KOVOVÉ KONSTRUKCE PRO KOTVENÍ ŘÍMSY</t>
  </si>
  <si>
    <t>KG</t>
  </si>
  <si>
    <t>6kg/ kus, po 1 m</t>
  </si>
  <si>
    <t>dolní část 10*6=60,000 [A] 
horní část 10*6=60,000 [B] 
od mezipodesty nahoru 5*6*2=60,000 [C] 
v místě mezipodesty (konstrukce domu) 3*6=18,000 [D] 
Celkem: A+B+C+D=198,000 [E]</t>
  </si>
  <si>
    <t>23</t>
  </si>
  <si>
    <t>317325</t>
  </si>
  <si>
    <t>ŘÍMSY ZE ŽELEZOBETONU DO C30/37</t>
  </si>
  <si>
    <t>C 30/37 - XC4, XF4, XD3</t>
  </si>
  <si>
    <t>dolní část 0,6*0,2*9,526=1,143 [A] 
horní část 0,6*0,2*9,75=1,170 [B] 
od mezipodesty nahoru 0,6*0,2*4,6*2=1,104 [C] 
v místě mezipodesty (konstrukce domu) 0,6*0,2*2,92=0,350 [D] 
Celkem: A+B+C+D=3,767 [E]</t>
  </si>
  <si>
    <t>24</t>
  </si>
  <si>
    <t>317365</t>
  </si>
  <si>
    <t>VÝZTUŽ ŘÍMS Z OCELI 10505, B500B</t>
  </si>
  <si>
    <t>odhad 160 kg/m3</t>
  </si>
  <si>
    <t>3,767*0,16=0,603 [A]</t>
  </si>
  <si>
    <t>25</t>
  </si>
  <si>
    <t>327213</t>
  </si>
  <si>
    <t>OBKLAD ZDÍ OPĚR, ZÁRUB, NÁBŘEŽ Z LOM KAMENE</t>
  </si>
  <si>
    <t>plocha odměřena z cadu 
tl. obkladu 0,2 m, včetně spárování</t>
  </si>
  <si>
    <t>(35,73+29,3+8,06+6,71)*0,2=15,960 [A]</t>
  </si>
  <si>
    <t>26</t>
  </si>
  <si>
    <t>327325</t>
  </si>
  <si>
    <t>ZDI OPĚRNÉ, ZÁRUBNÍ, NÁBŘEŽNÍ ZE ŽELEZOVÉHO BETONU DO C30/37</t>
  </si>
  <si>
    <t>ŽB skříňová konstrukce  
C30/37 - XC4, XF2, XD1 
vč. drenážních otvorů pro odvodnění dle TZ 
vč. zřízení pracovních a dilatačních spar, včetně potřebných úprav (ošetření, vyplnění apod.)</t>
  </si>
  <si>
    <t>dle př. D.1.8.1 a D.1.8.2 
spodní deska - tl. 400 mm 
(3,1*9,0+(3,0+3,18)/2*3,1)*0,4=14,992 [A] 
obkladová část stěn - tl. 350 mm (vč. části vykonz. křídla) 
(35,73+29,3+8,06+6,71)*0,35=27,930 [B] 
spodní část stěn - tl. 550 mm  
(5,39+21,42+11,73)*0,55=21,197 [C] 
stěna u vetknutých křídel 
3,1*4,823*0,55=8,223 [D] 
vetknutá křídla 
(1,8+0,9)*0,55*4,82=7,158 [E] 
vykonzolované křídlo (opěrná zeď) - tl. 550 mm 
1,5*4,3*0,55=3,548 [F] 
Celkem: A+B+C+D+E+F=83,048 [G]</t>
  </si>
  <si>
    <t>27</t>
  </si>
  <si>
    <t>327365</t>
  </si>
  <si>
    <t>VÝZTUŽ ZDÍ OPĚRNÝCH, ZÁRUBNÍCH, NÁBŘEŽNÍCH Z OCELI 10505, B500B</t>
  </si>
  <si>
    <t>odhad vyztužení 200 kg/m3</t>
  </si>
  <si>
    <t>83,048*0,20=16,610 [A]</t>
  </si>
  <si>
    <t>Vodorovné konstrukce</t>
  </si>
  <si>
    <t>28</t>
  </si>
  <si>
    <t>431212</t>
  </si>
  <si>
    <t>SCHODIŠŤ KONSTR Z LOM KAMENE NA MC</t>
  </si>
  <si>
    <t>kamenné schodiště</t>
  </si>
  <si>
    <t>0,6*0,2*2,0*(14+19)=7,920 [A]</t>
  </si>
  <si>
    <t>29</t>
  </si>
  <si>
    <t>451312</t>
  </si>
  <si>
    <t>PODKLADNÍ A VÝPLŇOVÉ VRSTVY Z PROSTÉHO BETONU C12/15</t>
  </si>
  <si>
    <t>C 12/15 - X0 
vč. žlabové drážky na obou stranách schodiště 
vč. drenážních otvorů pro odvodnění dle TZ</t>
  </si>
  <si>
    <t>podkladní beton konstrukcí tvaru U - tl. 150 mm 
(3,25*9,15+(3,15+3,33)/2*3,25)*0,15=6,040 [A] 
výplň mezi stěnami (odhad z CADu) 
spodní schodiště 
19,63 m2*2,0=39,260 [B] 
horní schodiště 
12,4 m2*2,0=24,800 [C] 
Celkem: A+B+C=70,100 [D]</t>
  </si>
  <si>
    <t>30</t>
  </si>
  <si>
    <t>451314</t>
  </si>
  <si>
    <t>PODKLADNÍ A VÝPLŇOVÉ VRSTVY Z PROSTÉHO BETONU C25/30</t>
  </si>
  <si>
    <t>podklad pod schodiště tl. 200 mm</t>
  </si>
  <si>
    <t>5,3*2,0*0,2=2,120 [A] 
7,0*2,0*0,2=2,800 [B] 
Celkem: A+B=4,920 [C]</t>
  </si>
  <si>
    <t>31</t>
  </si>
  <si>
    <t>465923</t>
  </si>
  <si>
    <t>PŘEDLÁŽDĚNÍ DLAŽBY Z BETON DLAŽDIC</t>
  </si>
  <si>
    <t>předláždění - spodní část chodníku</t>
  </si>
  <si>
    <t>odhad 
13,0*1,0=13,000 [A]</t>
  </si>
  <si>
    <t>Komunikace</t>
  </si>
  <si>
    <t>32</t>
  </si>
  <si>
    <t>58222</t>
  </si>
  <si>
    <t>DLÁŽDĚNÉ KRYTY Z DROBNÝCH KOSTEK DO LOŽE Z MC</t>
  </si>
  <si>
    <t>dlažba na mezipodestě 100/100/100 
vč. podkladové vrstvy</t>
  </si>
  <si>
    <t>2,2*2,2=4,840 [A]</t>
  </si>
  <si>
    <t>33</t>
  </si>
  <si>
    <t>582622</t>
  </si>
  <si>
    <t>KRYTY Z BETON DLAŽDIC SE ZÁMKEM ŠEDÝCH TL 80MM DO LOŽE Z MC</t>
  </si>
  <si>
    <t>nové odláždění na spodním chodníku 
vč. napojení na stávající dlažbu 
vč. podkladové vrstvy</t>
  </si>
  <si>
    <t>2,6*2,51=6,526 [A]</t>
  </si>
  <si>
    <t>34</t>
  </si>
  <si>
    <t>582625</t>
  </si>
  <si>
    <t>KRYTY Z BETON DLAŽDIC SE ZÁMKEM BAREV TL 80MM DO LOŽE Z MC</t>
  </si>
  <si>
    <t>nové odláždění na horním chodníku 
v červené barvě 
vč. napojení na stávající dlažbu 
vč. podkladové vrstvy</t>
  </si>
  <si>
    <t>2,0*4,0=8,000 [A]</t>
  </si>
  <si>
    <t>Úpravy povrchů, podlahy, výplně otvorů</t>
  </si>
  <si>
    <t>35</t>
  </si>
  <si>
    <t>626111</t>
  </si>
  <si>
    <t>REPROFILACE PODHLEDŮ, SVISLÝCH PLOCH SANAČNÍ MALTOU JEDNOVRST TL 10MM</t>
  </si>
  <si>
    <t>sanace - přilehlá budova</t>
  </si>
  <si>
    <t>odhad 80% plochy 
8,0*7,5*0,80=48,000 [A]</t>
  </si>
  <si>
    <t>36</t>
  </si>
  <si>
    <t>626113</t>
  </si>
  <si>
    <t>REPROFILACE PODHLEDŮ, SVISLÝCH PLOCH SANAČNÍ MALTOU JEDNOVRST TL 30MM</t>
  </si>
  <si>
    <t>odhad 15% plochy 
8,0*7,5*0,15=9,000 [A]</t>
  </si>
  <si>
    <t>37</t>
  </si>
  <si>
    <t>626122</t>
  </si>
  <si>
    <t>REPROFILACE PODHLEDŮ, SVISLÝCH PLOCH SANAČNÍ MALTOU DVOUVRST TL 50MM</t>
  </si>
  <si>
    <t>odhad 5% plochy 
8,0*7,5*0,05=3,000 [A]</t>
  </si>
  <si>
    <t>38</t>
  </si>
  <si>
    <t>62745</t>
  </si>
  <si>
    <t>SPÁROVÁNÍ STARÉHO ZDIVA CEMENTOVOU MALTOU</t>
  </si>
  <si>
    <t>přespárování zdiva</t>
  </si>
  <si>
    <t>přilehlá budova 
odhad 15% plochy 
8,0*7,5*0,15=9,000 [A] 
stávající zeď 
odhad 20% plochy 
(2,762*3,57)*0,20=1,972 [B] 
(3,57+46,0)/2*0,20=4,957 [C] 
Celkem: A+B+C=15,929 [D]</t>
  </si>
  <si>
    <t>Přidružená stavební výroba</t>
  </si>
  <si>
    <t>39</t>
  </si>
  <si>
    <t>711112</t>
  </si>
  <si>
    <t>IZOLACE BĚŽNÝCH KONSTRUKCÍ PROTI ZEMNÍ VLHKOSTI ASFALTOVÝMI PÁSY</t>
  </si>
  <si>
    <t>izolace stěn</t>
  </si>
  <si>
    <t>zaizolování boční stěny domu 
8,0*4,75+5,38*1,5=46,070 [A]</t>
  </si>
  <si>
    <t>40</t>
  </si>
  <si>
    <t>7838D</t>
  </si>
  <si>
    <t>NÁTĚRY BETON KONSTR TYP S10</t>
  </si>
  <si>
    <t>nátěr odvodňovacího pruhu u schodiště</t>
  </si>
  <si>
    <t>0,33*(4,6*2+6,6*2)=7,392 [A]</t>
  </si>
  <si>
    <t>Potrubí</t>
  </si>
  <si>
    <t>41</t>
  </si>
  <si>
    <t>87534</t>
  </si>
  <si>
    <t>POTRUBÍ DREN Z TRUB PLAST DN DO 200MM</t>
  </si>
  <si>
    <t>potrubí pro odvodnění</t>
  </si>
  <si>
    <t>skrz stěnu 
0,55*1=0,550 [A] 
ve stávající zdi - délka cca 1,5 m    46,0/3=15,33 
16*1,5=24,000 [B] 
Celkem: A+B=24,550 [C]</t>
  </si>
  <si>
    <t>42</t>
  </si>
  <si>
    <t>87633</t>
  </si>
  <si>
    <t>CHRÁNIČKY Z TRUB PLASTOVÝCH DN DO 150MM</t>
  </si>
  <si>
    <t>chránička PE 110/94</t>
  </si>
  <si>
    <t>5,5=5,500 [A]</t>
  </si>
  <si>
    <t>Ostatní konstrukce a práce</t>
  </si>
  <si>
    <t>43</t>
  </si>
  <si>
    <t>9112B1</t>
  </si>
  <si>
    <t>ZÁBRADLÍ MOSTNÍ SE SVISLOU VÝPLNÍ - DODÁVKA A MONTÁŽ</t>
  </si>
  <si>
    <t>kompletní vč. kotvení do římsy, plastnmalty a PKO</t>
  </si>
  <si>
    <t>na opěrných zdí 14,2+8,7=22,900 [A] 
u schodiště 6,65=6,650 [B] 
Celkem: A+B=29,550 [C]</t>
  </si>
  <si>
    <t>44</t>
  </si>
  <si>
    <t>9112B3</t>
  </si>
  <si>
    <t>ZÁBRADLÍ MOSTNÍ SE SVISLOU VÝPLNÍ - DEMONTÁŽ S PŘESUNEM</t>
  </si>
  <si>
    <t>vč.odvozu na místo určené investorem</t>
  </si>
  <si>
    <t>podél schodiště 9,1=9,100 [A] 
na opěrné zdi 9,0=9,000 [B] 
Celkem: A+B=18,100 [C]</t>
  </si>
  <si>
    <t>45</t>
  </si>
  <si>
    <t>91390R</t>
  </si>
  <si>
    <t>LETOPOČET OPRAVY</t>
  </si>
  <si>
    <t>otisk do konstrukce - dle PD</t>
  </si>
  <si>
    <t>1=1,000 [A]</t>
  </si>
  <si>
    <t>46</t>
  </si>
  <si>
    <t>93100R</t>
  </si>
  <si>
    <t>Výplň kontaktní spáry s budovou Felberova  čp 123/3</t>
  </si>
  <si>
    <t>dle specifikace projektové dokumentace</t>
  </si>
  <si>
    <t>60,0=60,000 [A]</t>
  </si>
  <si>
    <t>47</t>
  </si>
  <si>
    <t>938443</t>
  </si>
  <si>
    <t>OČIŠTĚNÍ ZDIVA OTRYSKÁNÍM TLAKOVOU VODOU DO 1000 BARŮ</t>
  </si>
  <si>
    <t>očistění zdiva</t>
  </si>
  <si>
    <t>přilehlá budova 
8,0*7,5=60,000 [A] 
stávající zeď 
(2,762*3,57)=9,860 [B] 
(3,57+46,0)/2=24,785 [C] 
Celkem: A+B+C=94,645 [D]</t>
  </si>
  <si>
    <t>48</t>
  </si>
  <si>
    <t>93851</t>
  </si>
  <si>
    <t>OČIŠTĚNÍ BETON KONSTR UMYTÍM VODOU</t>
  </si>
  <si>
    <t>očištění říms na zachované zdi</t>
  </si>
  <si>
    <t>(0,7+0,2*2)*(46,0+2,0)=52,800 [A]</t>
  </si>
  <si>
    <t>49</t>
  </si>
  <si>
    <t>966138</t>
  </si>
  <si>
    <t>BOURÁNÍ KONSTRUKCÍ Z KAMENE NA MC S ODVOZEM DO 20KM</t>
  </si>
  <si>
    <t>odhad, skutečná výměru bude čerpána dle skutečnosti 
vč. odvozu a uložení na skládku, poplatek za skládku pol. č. 015330</t>
  </si>
  <si>
    <t>kamenná zeď 
dolní část 
(1,154*1,963+1,201*2,574+1,196*3,105+1,198*3,677+1,207*4,229+2,984*4,824)*0,5+8,97*0,75*1,0+(0,75*2,55*8,97)/2*0,8=30,077 [A] 
horní část 
4,782*8,383*0,5+8,383*0,615*1,0+(0,75*2,55*8,383)/2*0,8=31,612 [B] 
u obvodové zdi domu 
(2,46*6,375+0,979*6,179+1,098*5,891)*0,5=14,100 [C] 
u ubourané zdi 
(2,41*6,213+2,164*5,681)*0,5=13,634 [D] 
kamenné schodiště 
(0,2*0,15*2,15)*(17+19)=2,322 [E] 
Celkem: A+B+C+D+E=91,745 [F]</t>
  </si>
  <si>
    <t>50</t>
  </si>
  <si>
    <t>966158</t>
  </si>
  <si>
    <t>BOURÁNÍ KONSTRUKCÍ Z PROST BETONU S ODVOZEM DO 20KM</t>
  </si>
  <si>
    <t>odhad, skutečná výměru bude čerpána dle skutečnosti 
vč. odvozu a uložení na skládku, poplatek za skládku pol. č. 015140.a</t>
  </si>
  <si>
    <t>betonová  mezipodesta 
2,15*2,1*0,15=0,677 [A] 
podkladní beton pod schodištěm 
5,0*2,15*0,2+7,35*2,1*0,2=5,237 [B] 
bet. tvárnice ve svahu - odhad 0,01 m3/ks - 80 ks 
0,01*80=0,800 [C] 
Celkem: A+B+C=6,714 [D]</t>
  </si>
  <si>
    <t>51</t>
  </si>
  <si>
    <t>966168</t>
  </si>
  <si>
    <t>BOURÁNÍ KONSTRUKCÍ ZE ŽELEZOBETONU S ODVOZEM DO 20KM</t>
  </si>
  <si>
    <t>odhad, skutečná výměru bude čerpána dle skutečnosti 
vč. odvozu a uložení na skládku, poplatek za skládku pol. č. 015140.b</t>
  </si>
  <si>
    <t>římsy 
0,5*0,25*(7,3+8,5+4,1+9,35)=3,656 [A]</t>
  </si>
  <si>
    <t>SO 431</t>
  </si>
  <si>
    <t>Úprava VO</t>
  </si>
  <si>
    <t>014101</t>
  </si>
  <si>
    <t>POPLATKY ZA SKLÁDKU</t>
  </si>
  <si>
    <t>betonová suť</t>
  </si>
  <si>
    <t>272314</t>
  </si>
  <si>
    <t>ZÁKLADY Z PROSTÉHO BETONU DO C25/30</t>
  </si>
  <si>
    <t>C25/30-XF2</t>
  </si>
  <si>
    <t>1,0*1,0*(1,5-0,1)=1,400 [A]</t>
  </si>
  <si>
    <t>272315</t>
  </si>
  <si>
    <t>ZÁKLADY Z PROSTÉHO BETONU DO C30/37</t>
  </si>
  <si>
    <t>C25/30-XF4</t>
  </si>
  <si>
    <t>1,0*1,0*0,1=0,100 [A]</t>
  </si>
  <si>
    <t>741173</t>
  </si>
  <si>
    <t>KRABICE (ROZVODKA) INSTALAČNÍ KABELOVÁ VE VYŠŠÍM KRYTÍ - MIN. IP 44 VČETNĚ PRŮCHODEK SE SVORKAMI 3-F PŘES 10 DO 35 MM2</t>
  </si>
  <si>
    <t>provizorní propojení napájecího kabelu VO 
dodávka, montáž, demontáž</t>
  </si>
  <si>
    <t>741911</t>
  </si>
  <si>
    <t>UZEMŇOVACÍ VODIČ V ZEMI FEZN DO 120 MM2</t>
  </si>
  <si>
    <t>drát, FeZn pr. 10 mm 
propojení strojeného a zemniče a svorky na stožáru 
včetně PKO a svorek</t>
  </si>
  <si>
    <t>742G11</t>
  </si>
  <si>
    <t>KABEL NN DVOU- A TŘÍŽÍLOVÝ CU S PLASTOVOU IZOLACÍ DO 2,5 MM2</t>
  </si>
  <si>
    <t>CYKY 3-Jx1,5 
dodávka a montáž, včetně ukončení</t>
  </si>
  <si>
    <t>742L13</t>
  </si>
  <si>
    <t>UKONČENÍ DVOU AŽ PĚTIŽÍLOVÉHO KABELU V ROZVADĚČI NEBO NA PŘÍSTROJI OD 25 DO 50 MM2</t>
  </si>
  <si>
    <t>ukončení kabelu na svorkách</t>
  </si>
  <si>
    <t>2*2=4,000 [A]</t>
  </si>
  <si>
    <t>743112</t>
  </si>
  <si>
    <t>OSVĚTLOVACÍ STOŽÁR  SKLOPNÝ ŽÁROVĚ ZINKOVANÝ DÉLKY PŘES 6,5 DO 12 M</t>
  </si>
  <si>
    <t>jmenovitá výška 10 m 
dodávka a montáž</t>
  </si>
  <si>
    <t>743155</t>
  </si>
  <si>
    <t>OSVĚTLOVACÍ STOŽÁR  - STOŽÁROVÁ ROZVODNICE NA STOŽÁR TV S 1-2 JISTÍCÍMI PRVKY</t>
  </si>
  <si>
    <t>dodávka a montáž</t>
  </si>
  <si>
    <t>743313</t>
  </si>
  <si>
    <t>VÝLOŽNÍK PRO MONTÁŽ SVÍTIDLA NA STOŽÁR JEDNORAMENNÝ DÉLKA VYLOŽENÍ PŘES 2 M</t>
  </si>
  <si>
    <t>dodávka  a montáž</t>
  </si>
  <si>
    <t>743566</t>
  </si>
  <si>
    <t>SVÍTIDLO VENKOVNÍ VŠEOBECNÉ - MONTÁŽ SVÍTIDLA</t>
  </si>
  <si>
    <t>opětovná montáž svítidla</t>
  </si>
  <si>
    <t>743Z11</t>
  </si>
  <si>
    <t>DEMONTÁŽ OSVĚTLOVACÍHO STOŽÁRU ULIČNÍHO VÝŠKY DO 15 M</t>
  </si>
  <si>
    <t>včetně odvozu a likvidace 
včetně výložníku</t>
  </si>
  <si>
    <t>743Z35</t>
  </si>
  <si>
    <t>DEMONTÁŽ SVÍTIDLA Z OSVĚTLOVACÍHO STOŽÁRU VÝŠKY DO 15 M</t>
  </si>
  <si>
    <t>včetně uložení po dobu stavby</t>
  </si>
  <si>
    <t>747211</t>
  </si>
  <si>
    <t>CELKOVÁ PROHLÍDKA, ZKOUŠENÍ, MĚŘENÍ A VYHOTOVENÍ VÝCHOZÍ REVIZNÍ ZPRÁVY, PRO OBJEM IN DO 100 TIS. KČ</t>
  </si>
  <si>
    <t>kompletní el. revize objektu bez ohledu na IN a MTŽ práce 
provizorní i definitivní</t>
  </si>
  <si>
    <t>87614</t>
  </si>
  <si>
    <t>CHRÁNIČKY Z TRUB PLAST DN DO 40MM</t>
  </si>
  <si>
    <t>3*2=6,000 [A]</t>
  </si>
  <si>
    <t>87645</t>
  </si>
  <si>
    <t>CHRÁNIČKY Z TRUB PLASTOVÝCH DN DO 300MM</t>
  </si>
  <si>
    <t>pouzdro základu</t>
  </si>
  <si>
    <t>96715</t>
  </si>
  <si>
    <t>VYBOURÁNÍ ČÁSTÍ KONSTRUKCÍ BETON</t>
  </si>
  <si>
    <t>vybourání stávajícho základu 
včetně odvozu na skládku a uožení na skládce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</si>
</sst>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sqref="A1:A3"/>
    </sheetView>
  </sheetViews>
  <sheetFormatPr defaultColWidth="9.15234375" defaultRowHeight="12.75" customHeight="1" x14ac:dyDescent="0.3"/>
  <cols>
    <col min="1" max="1" width="25.69140625" customWidth="1"/>
    <col min="2" max="2" width="66.69140625" customWidth="1"/>
    <col min="3" max="5" width="20.69140625" customWidth="1"/>
  </cols>
  <sheetData>
    <row r="1" spans="1:5" ht="12.75" customHeight="1" x14ac:dyDescent="0.3">
      <c r="A1" s="7"/>
      <c r="B1" s="8" t="s">
        <v>0</v>
      </c>
      <c r="C1" s="8"/>
      <c r="D1" s="8"/>
      <c r="E1" s="8"/>
    </row>
    <row r="2" spans="1:5" ht="12.75" customHeight="1" x14ac:dyDescent="0.3">
      <c r="A2" s="7"/>
      <c r="B2" s="6" t="s">
        <v>1</v>
      </c>
      <c r="C2" s="8"/>
      <c r="D2" s="8"/>
      <c r="E2" s="8"/>
    </row>
    <row r="3" spans="1:5" ht="20.05" customHeight="1" x14ac:dyDescent="0.3">
      <c r="A3" s="7"/>
      <c r="B3" s="7"/>
      <c r="C3" s="8"/>
      <c r="D3" s="8"/>
      <c r="E3" s="8"/>
    </row>
    <row r="4" spans="1:5" ht="20.05" customHeight="1" x14ac:dyDescent="0.5">
      <c r="A4" s="8"/>
      <c r="B4" s="5" t="s">
        <v>2</v>
      </c>
      <c r="C4" s="7"/>
      <c r="D4" s="7"/>
      <c r="E4" s="8"/>
    </row>
    <row r="5" spans="1:5" ht="12.75" customHeight="1" x14ac:dyDescent="0.3">
      <c r="A5" s="8"/>
      <c r="B5" s="7" t="s">
        <v>3</v>
      </c>
      <c r="C5" s="7"/>
      <c r="D5" s="7"/>
      <c r="E5" s="8"/>
    </row>
    <row r="6" spans="1:5" ht="12.75" customHeight="1" x14ac:dyDescent="0.3">
      <c r="A6" s="8"/>
      <c r="B6" s="10" t="s">
        <v>4</v>
      </c>
      <c r="C6" s="13">
        <f>0+C10+C11+C12</f>
        <v>0</v>
      </c>
      <c r="D6" s="8"/>
      <c r="E6" s="8"/>
    </row>
    <row r="7" spans="1:5" ht="12.75" customHeight="1" x14ac:dyDescent="0.3">
      <c r="A7" s="8"/>
      <c r="B7" s="10" t="s">
        <v>5</v>
      </c>
      <c r="C7" s="13">
        <f>0+E10+E11+E12</f>
        <v>0</v>
      </c>
      <c r="D7" s="8"/>
      <c r="E7" s="8"/>
    </row>
    <row r="8" spans="1:5" ht="12.75" customHeight="1" x14ac:dyDescent="0.3">
      <c r="A8" s="12"/>
      <c r="B8" s="12"/>
      <c r="C8" s="12"/>
      <c r="D8" s="12"/>
      <c r="E8" s="12"/>
    </row>
    <row r="9" spans="1:5" ht="12.75" customHeight="1" x14ac:dyDescent="0.3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3">
      <c r="A10" s="23" t="s">
        <v>24</v>
      </c>
      <c r="B10" s="23" t="s">
        <v>25</v>
      </c>
      <c r="C10" s="24">
        <f>'SO 000'!I3</f>
        <v>0</v>
      </c>
      <c r="D10" s="24">
        <f>'SO 000'!O2</f>
        <v>0</v>
      </c>
      <c r="E10" s="24">
        <f>C10+D10</f>
        <v>0</v>
      </c>
    </row>
    <row r="11" spans="1:5" ht="12.75" customHeight="1" x14ac:dyDescent="0.3">
      <c r="A11" s="23" t="s">
        <v>98</v>
      </c>
      <c r="B11" s="23" t="s">
        <v>99</v>
      </c>
      <c r="C11" s="24">
        <f>'SO 201'!I3</f>
        <v>0</v>
      </c>
      <c r="D11" s="24">
        <f>'SO 201'!O2</f>
        <v>0</v>
      </c>
      <c r="E11" s="24">
        <f>C11+D11</f>
        <v>0</v>
      </c>
    </row>
    <row r="12" spans="1:5" ht="12.75" customHeight="1" x14ac:dyDescent="0.3">
      <c r="A12" s="23" t="s">
        <v>347</v>
      </c>
      <c r="B12" s="23" t="s">
        <v>348</v>
      </c>
      <c r="C12" s="24">
        <f>'SO 431'!I3</f>
        <v>0</v>
      </c>
      <c r="D12" s="24">
        <f>'SO 431'!O2</f>
        <v>0</v>
      </c>
      <c r="E12" s="24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pane ySplit="7" topLeftCell="A8" activePane="bottomLeft" state="frozen"/>
      <selection pane="bottomLeft" activeCell="A8" sqref="A8"/>
    </sheetView>
  </sheetViews>
  <sheetFormatPr defaultColWidth="9.15234375" defaultRowHeight="12.75" customHeight="1" x14ac:dyDescent="0.3"/>
  <cols>
    <col min="1" max="1" width="9.15234375" hidden="1" customWidth="1"/>
    <col min="2" max="2" width="11.69140625" customWidth="1"/>
    <col min="3" max="3" width="14.69140625" customWidth="1"/>
    <col min="4" max="4" width="9.69140625" customWidth="1"/>
    <col min="5" max="5" width="70.69140625" customWidth="1"/>
    <col min="6" max="6" width="11.69140625" customWidth="1"/>
    <col min="7" max="9" width="16.69140625" customWidth="1"/>
    <col min="10" max="10" width="20.69140625" customWidth="1"/>
    <col min="15" max="18" width="9.15234375" hidden="1" customWidth="1"/>
  </cols>
  <sheetData>
    <row r="1" spans="1:18" ht="12.75" customHeight="1" x14ac:dyDescent="0.3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5" customHeight="1" x14ac:dyDescent="0.3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</f>
        <v>0</v>
      </c>
      <c r="P2" t="s">
        <v>22</v>
      </c>
    </row>
    <row r="3" spans="1:18" ht="15" customHeight="1" x14ac:dyDescent="0.3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24</v>
      </c>
      <c r="I3" s="39">
        <f>0+I8</f>
        <v>0</v>
      </c>
      <c r="J3" s="16"/>
      <c r="O3" t="s">
        <v>19</v>
      </c>
      <c r="P3" t="s">
        <v>23</v>
      </c>
    </row>
    <row r="4" spans="1:18" ht="15" customHeight="1" x14ac:dyDescent="0.35">
      <c r="A4" t="s">
        <v>17</v>
      </c>
      <c r="B4" s="20" t="s">
        <v>18</v>
      </c>
      <c r="C4" s="3" t="s">
        <v>24</v>
      </c>
      <c r="D4" s="2"/>
      <c r="E4" s="21" t="s">
        <v>25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3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3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3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3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0+I9+I12+I15+I18+I21+I24+I27+I30+I33+I36+I39+I42+I45</f>
        <v>0</v>
      </c>
      <c r="R8">
        <f>0+O9+O12+O15+O18+O21+O24+O27+O30+O33+O36+O39+O42+O45</f>
        <v>0</v>
      </c>
    </row>
    <row r="9" spans="1:18" ht="12.45" x14ac:dyDescent="0.3">
      <c r="A9" s="25" t="s">
        <v>47</v>
      </c>
      <c r="B9" s="29" t="s">
        <v>29</v>
      </c>
      <c r="C9" s="29" t="s">
        <v>48</v>
      </c>
      <c r="D9" s="25" t="s">
        <v>49</v>
      </c>
      <c r="E9" s="30" t="s">
        <v>50</v>
      </c>
      <c r="F9" s="31" t="s">
        <v>51</v>
      </c>
      <c r="G9" s="32">
        <v>1</v>
      </c>
      <c r="H9" s="33">
        <v>0</v>
      </c>
      <c r="I9" s="33">
        <f>ROUND(ROUND(H9,2)*ROUND(G9,3),2)</f>
        <v>0</v>
      </c>
      <c r="J9" s="31"/>
      <c r="O9">
        <f>(I9*21)/100</f>
        <v>0</v>
      </c>
      <c r="P9" t="s">
        <v>23</v>
      </c>
    </row>
    <row r="10" spans="1:18" ht="174" x14ac:dyDescent="0.3">
      <c r="A10" s="34" t="s">
        <v>52</v>
      </c>
      <c r="E10" s="35" t="s">
        <v>53</v>
      </c>
    </row>
    <row r="11" spans="1:18" ht="12.9" x14ac:dyDescent="0.3">
      <c r="A11" s="38" t="s">
        <v>54</v>
      </c>
      <c r="E11" s="37" t="s">
        <v>49</v>
      </c>
    </row>
    <row r="12" spans="1:18" ht="12.45" x14ac:dyDescent="0.3">
      <c r="A12" s="25" t="s">
        <v>47</v>
      </c>
      <c r="B12" s="29" t="s">
        <v>23</v>
      </c>
      <c r="C12" s="29" t="s">
        <v>55</v>
      </c>
      <c r="D12" s="25" t="s">
        <v>49</v>
      </c>
      <c r="E12" s="30" t="s">
        <v>56</v>
      </c>
      <c r="F12" s="31" t="s">
        <v>51</v>
      </c>
      <c r="G12" s="32">
        <v>1</v>
      </c>
      <c r="H12" s="33">
        <v>0</v>
      </c>
      <c r="I12" s="33">
        <f>ROUND(ROUND(H12,2)*ROUND(G12,3),2)</f>
        <v>0</v>
      </c>
      <c r="J12" s="31"/>
      <c r="O12">
        <f>(I12*21)/100</f>
        <v>0</v>
      </c>
      <c r="P12" t="s">
        <v>23</v>
      </c>
    </row>
    <row r="13" spans="1:18" ht="111.9" x14ac:dyDescent="0.3">
      <c r="A13" s="34" t="s">
        <v>52</v>
      </c>
      <c r="E13" s="35" t="s">
        <v>57</v>
      </c>
    </row>
    <row r="14" spans="1:18" ht="12.9" x14ac:dyDescent="0.3">
      <c r="A14" s="38" t="s">
        <v>54</v>
      </c>
      <c r="E14" s="37" t="s">
        <v>49</v>
      </c>
    </row>
    <row r="15" spans="1:18" ht="12.45" x14ac:dyDescent="0.3">
      <c r="A15" s="25" t="s">
        <v>47</v>
      </c>
      <c r="B15" s="29" t="s">
        <v>22</v>
      </c>
      <c r="C15" s="29" t="s">
        <v>58</v>
      </c>
      <c r="D15" s="25" t="s">
        <v>49</v>
      </c>
      <c r="E15" s="30" t="s">
        <v>59</v>
      </c>
      <c r="F15" s="31" t="s">
        <v>51</v>
      </c>
      <c r="G15" s="32">
        <v>2</v>
      </c>
      <c r="H15" s="33">
        <v>0</v>
      </c>
      <c r="I15" s="33">
        <f>ROUND(ROUND(H15,2)*ROUND(G15,3),2)</f>
        <v>0</v>
      </c>
      <c r="J15" s="31"/>
      <c r="O15">
        <f>(I15*21)/100</f>
        <v>0</v>
      </c>
      <c r="P15" t="s">
        <v>23</v>
      </c>
    </row>
    <row r="16" spans="1:18" ht="24.9" x14ac:dyDescent="0.3">
      <c r="A16" s="34" t="s">
        <v>52</v>
      </c>
      <c r="E16" s="35" t="s">
        <v>60</v>
      </c>
    </row>
    <row r="17" spans="1:16" ht="12.9" x14ac:dyDescent="0.3">
      <c r="A17" s="38" t="s">
        <v>54</v>
      </c>
      <c r="E17" s="37" t="s">
        <v>49</v>
      </c>
    </row>
    <row r="18" spans="1:16" ht="12.45" x14ac:dyDescent="0.3">
      <c r="A18" s="25" t="s">
        <v>47</v>
      </c>
      <c r="B18" s="29" t="s">
        <v>33</v>
      </c>
      <c r="C18" s="29" t="s">
        <v>61</v>
      </c>
      <c r="D18" s="25" t="s">
        <v>49</v>
      </c>
      <c r="E18" s="30" t="s">
        <v>62</v>
      </c>
      <c r="F18" s="31" t="s">
        <v>51</v>
      </c>
      <c r="G18" s="32">
        <v>1</v>
      </c>
      <c r="H18" s="33">
        <v>0</v>
      </c>
      <c r="I18" s="33">
        <f>ROUND(ROUND(H18,2)*ROUND(G18,3),2)</f>
        <v>0</v>
      </c>
      <c r="J18" s="31" t="s">
        <v>63</v>
      </c>
      <c r="O18">
        <f>(I18*21)/100</f>
        <v>0</v>
      </c>
      <c r="P18" t="s">
        <v>23</v>
      </c>
    </row>
    <row r="19" spans="1:16" ht="136.75" x14ac:dyDescent="0.3">
      <c r="A19" s="34" t="s">
        <v>52</v>
      </c>
      <c r="E19" s="35" t="s">
        <v>64</v>
      </c>
    </row>
    <row r="20" spans="1:16" ht="12.9" x14ac:dyDescent="0.3">
      <c r="A20" s="38" t="s">
        <v>54</v>
      </c>
      <c r="E20" s="37" t="s">
        <v>49</v>
      </c>
    </row>
    <row r="21" spans="1:16" ht="12.45" x14ac:dyDescent="0.3">
      <c r="A21" s="25" t="s">
        <v>47</v>
      </c>
      <c r="B21" s="29" t="s">
        <v>35</v>
      </c>
      <c r="C21" s="29" t="s">
        <v>65</v>
      </c>
      <c r="D21" s="25" t="s">
        <v>66</v>
      </c>
      <c r="E21" s="30" t="s">
        <v>67</v>
      </c>
      <c r="F21" s="31" t="s">
        <v>51</v>
      </c>
      <c r="G21" s="32">
        <v>1</v>
      </c>
      <c r="H21" s="33">
        <v>0</v>
      </c>
      <c r="I21" s="33">
        <f>ROUND(ROUND(H21,2)*ROUND(G21,3),2)</f>
        <v>0</v>
      </c>
      <c r="J21" s="31" t="s">
        <v>63</v>
      </c>
      <c r="O21">
        <f>(I21*21)/100</f>
        <v>0</v>
      </c>
      <c r="P21" t="s">
        <v>23</v>
      </c>
    </row>
    <row r="22" spans="1:16" ht="12.45" x14ac:dyDescent="0.3">
      <c r="A22" s="34" t="s">
        <v>52</v>
      </c>
      <c r="E22" s="35" t="s">
        <v>68</v>
      </c>
    </row>
    <row r="23" spans="1:16" ht="12.9" x14ac:dyDescent="0.3">
      <c r="A23" s="38" t="s">
        <v>54</v>
      </c>
      <c r="E23" s="37" t="s">
        <v>49</v>
      </c>
    </row>
    <row r="24" spans="1:16" ht="12.45" x14ac:dyDescent="0.3">
      <c r="A24" s="25" t="s">
        <v>47</v>
      </c>
      <c r="B24" s="29" t="s">
        <v>37</v>
      </c>
      <c r="C24" s="29" t="s">
        <v>69</v>
      </c>
      <c r="D24" s="25" t="s">
        <v>49</v>
      </c>
      <c r="E24" s="30" t="s">
        <v>70</v>
      </c>
      <c r="F24" s="31" t="s">
        <v>71</v>
      </c>
      <c r="G24" s="32">
        <v>1</v>
      </c>
      <c r="H24" s="33">
        <v>0</v>
      </c>
      <c r="I24" s="33">
        <f>ROUND(ROUND(H24,2)*ROUND(G24,3),2)</f>
        <v>0</v>
      </c>
      <c r="J24" s="31" t="s">
        <v>63</v>
      </c>
      <c r="O24">
        <f>(I24*21)/100</f>
        <v>0</v>
      </c>
      <c r="P24" t="s">
        <v>23</v>
      </c>
    </row>
    <row r="25" spans="1:16" ht="24.9" x14ac:dyDescent="0.3">
      <c r="A25" s="34" t="s">
        <v>52</v>
      </c>
      <c r="E25" s="35" t="s">
        <v>72</v>
      </c>
    </row>
    <row r="26" spans="1:16" ht="12.9" x14ac:dyDescent="0.3">
      <c r="A26" s="38" t="s">
        <v>54</v>
      </c>
      <c r="E26" s="37" t="s">
        <v>49</v>
      </c>
    </row>
    <row r="27" spans="1:16" ht="12.45" x14ac:dyDescent="0.3">
      <c r="A27" s="25" t="s">
        <v>47</v>
      </c>
      <c r="B27" s="29" t="s">
        <v>73</v>
      </c>
      <c r="C27" s="29" t="s">
        <v>74</v>
      </c>
      <c r="D27" s="25" t="s">
        <v>66</v>
      </c>
      <c r="E27" s="30" t="s">
        <v>75</v>
      </c>
      <c r="F27" s="31" t="s">
        <v>51</v>
      </c>
      <c r="G27" s="32">
        <v>1</v>
      </c>
      <c r="H27" s="33">
        <v>0</v>
      </c>
      <c r="I27" s="33">
        <f>ROUND(ROUND(H27,2)*ROUND(G27,3),2)</f>
        <v>0</v>
      </c>
      <c r="J27" s="31" t="s">
        <v>63</v>
      </c>
      <c r="O27">
        <f>(I27*21)/100</f>
        <v>0</v>
      </c>
      <c r="P27" t="s">
        <v>23</v>
      </c>
    </row>
    <row r="28" spans="1:16" ht="12.45" x14ac:dyDescent="0.3">
      <c r="A28" s="34" t="s">
        <v>52</v>
      </c>
      <c r="E28" s="35" t="s">
        <v>76</v>
      </c>
    </row>
    <row r="29" spans="1:16" ht="12.9" x14ac:dyDescent="0.3">
      <c r="A29" s="38" t="s">
        <v>54</v>
      </c>
      <c r="E29" s="37" t="s">
        <v>49</v>
      </c>
    </row>
    <row r="30" spans="1:16" ht="12.45" x14ac:dyDescent="0.3">
      <c r="A30" s="25" t="s">
        <v>47</v>
      </c>
      <c r="B30" s="29" t="s">
        <v>77</v>
      </c>
      <c r="C30" s="29" t="s">
        <v>78</v>
      </c>
      <c r="D30" s="25" t="s">
        <v>49</v>
      </c>
      <c r="E30" s="30" t="s">
        <v>79</v>
      </c>
      <c r="F30" s="31" t="s">
        <v>51</v>
      </c>
      <c r="G30" s="32">
        <v>1</v>
      </c>
      <c r="H30" s="33">
        <v>0</v>
      </c>
      <c r="I30" s="33">
        <f>ROUND(ROUND(H30,2)*ROUND(G30,3),2)</f>
        <v>0</v>
      </c>
      <c r="J30" s="31" t="s">
        <v>63</v>
      </c>
      <c r="O30">
        <f>(I30*21)/100</f>
        <v>0</v>
      </c>
      <c r="P30" t="s">
        <v>23</v>
      </c>
    </row>
    <row r="31" spans="1:16" ht="12.45" x14ac:dyDescent="0.3">
      <c r="A31" s="34" t="s">
        <v>52</v>
      </c>
      <c r="E31" s="35" t="s">
        <v>80</v>
      </c>
    </row>
    <row r="32" spans="1:16" ht="12.9" x14ac:dyDescent="0.3">
      <c r="A32" s="38" t="s">
        <v>54</v>
      </c>
      <c r="E32" s="37" t="s">
        <v>49</v>
      </c>
    </row>
    <row r="33" spans="1:16" ht="12.45" x14ac:dyDescent="0.3">
      <c r="A33" s="25" t="s">
        <v>47</v>
      </c>
      <c r="B33" s="29" t="s">
        <v>40</v>
      </c>
      <c r="C33" s="29" t="s">
        <v>81</v>
      </c>
      <c r="D33" s="25" t="s">
        <v>49</v>
      </c>
      <c r="E33" s="30" t="s">
        <v>82</v>
      </c>
      <c r="F33" s="31" t="s">
        <v>51</v>
      </c>
      <c r="G33" s="32">
        <v>1</v>
      </c>
      <c r="H33" s="33">
        <v>0</v>
      </c>
      <c r="I33" s="33">
        <f>ROUND(ROUND(H33,2)*ROUND(G33,3),2)</f>
        <v>0</v>
      </c>
      <c r="J33" s="31" t="s">
        <v>63</v>
      </c>
      <c r="O33">
        <f>(I33*21)/100</f>
        <v>0</v>
      </c>
      <c r="P33" t="s">
        <v>23</v>
      </c>
    </row>
    <row r="34" spans="1:16" ht="12.45" x14ac:dyDescent="0.3">
      <c r="A34" s="34" t="s">
        <v>52</v>
      </c>
      <c r="E34" s="35" t="s">
        <v>83</v>
      </c>
    </row>
    <row r="35" spans="1:16" ht="12.9" x14ac:dyDescent="0.3">
      <c r="A35" s="38" t="s">
        <v>54</v>
      </c>
      <c r="E35" s="37" t="s">
        <v>49</v>
      </c>
    </row>
    <row r="36" spans="1:16" ht="12.45" x14ac:dyDescent="0.3">
      <c r="A36" s="25" t="s">
        <v>47</v>
      </c>
      <c r="B36" s="29" t="s">
        <v>42</v>
      </c>
      <c r="C36" s="29" t="s">
        <v>84</v>
      </c>
      <c r="D36" s="25" t="s">
        <v>49</v>
      </c>
      <c r="E36" s="30" t="s">
        <v>85</v>
      </c>
      <c r="F36" s="31" t="s">
        <v>51</v>
      </c>
      <c r="G36" s="32">
        <v>1</v>
      </c>
      <c r="H36" s="33">
        <v>0</v>
      </c>
      <c r="I36" s="33">
        <f>ROUND(ROUND(H36,2)*ROUND(G36,3),2)</f>
        <v>0</v>
      </c>
      <c r="J36" s="31" t="s">
        <v>63</v>
      </c>
      <c r="O36">
        <f>(I36*21)/100</f>
        <v>0</v>
      </c>
      <c r="P36" t="s">
        <v>23</v>
      </c>
    </row>
    <row r="37" spans="1:16" ht="12.45" x14ac:dyDescent="0.3">
      <c r="A37" s="34" t="s">
        <v>52</v>
      </c>
      <c r="E37" s="35" t="s">
        <v>86</v>
      </c>
    </row>
    <row r="38" spans="1:16" ht="12.9" x14ac:dyDescent="0.3">
      <c r="A38" s="38" t="s">
        <v>54</v>
      </c>
      <c r="E38" s="37" t="s">
        <v>49</v>
      </c>
    </row>
    <row r="39" spans="1:16" ht="12.45" x14ac:dyDescent="0.3">
      <c r="A39" s="25" t="s">
        <v>47</v>
      </c>
      <c r="B39" s="29" t="s">
        <v>44</v>
      </c>
      <c r="C39" s="29" t="s">
        <v>87</v>
      </c>
      <c r="D39" s="25" t="s">
        <v>49</v>
      </c>
      <c r="E39" s="30" t="s">
        <v>88</v>
      </c>
      <c r="F39" s="31" t="s">
        <v>51</v>
      </c>
      <c r="G39" s="32">
        <v>1</v>
      </c>
      <c r="H39" s="33">
        <v>0</v>
      </c>
      <c r="I39" s="33">
        <f>ROUND(ROUND(H39,2)*ROUND(G39,3),2)</f>
        <v>0</v>
      </c>
      <c r="J39" s="31" t="s">
        <v>63</v>
      </c>
      <c r="O39">
        <f>(I39*21)/100</f>
        <v>0</v>
      </c>
      <c r="P39" t="s">
        <v>23</v>
      </c>
    </row>
    <row r="40" spans="1:16" ht="24.9" x14ac:dyDescent="0.3">
      <c r="A40" s="34" t="s">
        <v>52</v>
      </c>
      <c r="E40" s="35" t="s">
        <v>89</v>
      </c>
    </row>
    <row r="41" spans="1:16" ht="12.9" x14ac:dyDescent="0.3">
      <c r="A41" s="38" t="s">
        <v>54</v>
      </c>
      <c r="E41" s="37" t="s">
        <v>49</v>
      </c>
    </row>
    <row r="42" spans="1:16" ht="12.45" x14ac:dyDescent="0.3">
      <c r="A42" s="25" t="s">
        <v>47</v>
      </c>
      <c r="B42" s="29" t="s">
        <v>90</v>
      </c>
      <c r="C42" s="29" t="s">
        <v>91</v>
      </c>
      <c r="D42" s="25" t="s">
        <v>49</v>
      </c>
      <c r="E42" s="30" t="s">
        <v>92</v>
      </c>
      <c r="F42" s="31" t="s">
        <v>51</v>
      </c>
      <c r="G42" s="32">
        <v>1</v>
      </c>
      <c r="H42" s="33">
        <v>0</v>
      </c>
      <c r="I42" s="33">
        <f>ROUND(ROUND(H42,2)*ROUND(G42,3),2)</f>
        <v>0</v>
      </c>
      <c r="J42" s="31" t="s">
        <v>63</v>
      </c>
      <c r="O42">
        <f>(I42*21)/100</f>
        <v>0</v>
      </c>
      <c r="P42" t="s">
        <v>23</v>
      </c>
    </row>
    <row r="43" spans="1:16" ht="62.15" x14ac:dyDescent="0.3">
      <c r="A43" s="34" t="s">
        <v>52</v>
      </c>
      <c r="E43" s="35" t="s">
        <v>93</v>
      </c>
    </row>
    <row r="44" spans="1:16" ht="12.9" x14ac:dyDescent="0.3">
      <c r="A44" s="38" t="s">
        <v>54</v>
      </c>
      <c r="E44" s="37" t="s">
        <v>49</v>
      </c>
    </row>
    <row r="45" spans="1:16" ht="12.45" x14ac:dyDescent="0.3">
      <c r="A45" s="25" t="s">
        <v>47</v>
      </c>
      <c r="B45" s="29" t="s">
        <v>94</v>
      </c>
      <c r="C45" s="29" t="s">
        <v>95</v>
      </c>
      <c r="D45" s="25" t="s">
        <v>49</v>
      </c>
      <c r="E45" s="30" t="s">
        <v>96</v>
      </c>
      <c r="F45" s="31" t="s">
        <v>51</v>
      </c>
      <c r="G45" s="32">
        <v>1</v>
      </c>
      <c r="H45" s="33">
        <v>0</v>
      </c>
      <c r="I45" s="33">
        <f>ROUND(ROUND(H45,2)*ROUND(G45,3),2)</f>
        <v>0</v>
      </c>
      <c r="J45" s="31"/>
      <c r="O45">
        <f>(I45*21)/100</f>
        <v>0</v>
      </c>
      <c r="P45" t="s">
        <v>23</v>
      </c>
    </row>
    <row r="46" spans="1:16" ht="49.75" x14ac:dyDescent="0.3">
      <c r="A46" s="34" t="s">
        <v>52</v>
      </c>
      <c r="E46" s="35" t="s">
        <v>97</v>
      </c>
    </row>
    <row r="47" spans="1:16" ht="12.9" x14ac:dyDescent="0.3">
      <c r="A47" s="36" t="s">
        <v>54</v>
      </c>
      <c r="E47" s="37" t="s">
        <v>49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workbookViewId="0">
      <pane ySplit="7" topLeftCell="A8" activePane="bottomLeft" state="frozen"/>
      <selection pane="bottomLeft" activeCell="A8" sqref="A8"/>
    </sheetView>
  </sheetViews>
  <sheetFormatPr defaultColWidth="9.15234375" defaultRowHeight="12.75" customHeight="1" x14ac:dyDescent="0.3"/>
  <cols>
    <col min="1" max="1" width="9.15234375" hidden="1" customWidth="1"/>
    <col min="2" max="2" width="11.69140625" customWidth="1"/>
    <col min="3" max="3" width="14.69140625" customWidth="1"/>
    <col min="4" max="4" width="9.69140625" customWidth="1"/>
    <col min="5" max="5" width="70.69140625" customWidth="1"/>
    <col min="6" max="6" width="11.69140625" customWidth="1"/>
    <col min="7" max="9" width="16.69140625" customWidth="1"/>
    <col min="10" max="10" width="20.69140625" customWidth="1"/>
    <col min="15" max="18" width="9.15234375" hidden="1" customWidth="1"/>
  </cols>
  <sheetData>
    <row r="1" spans="1:18" ht="12.75" customHeight="1" x14ac:dyDescent="0.3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5" customHeight="1" x14ac:dyDescent="0.3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0+O8+O30+O58+O74+O93+O106+O116+O129+O136+O143</f>
        <v>0</v>
      </c>
      <c r="P2" t="s">
        <v>22</v>
      </c>
    </row>
    <row r="3" spans="1:18" ht="15" customHeight="1" x14ac:dyDescent="0.3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98</v>
      </c>
      <c r="I3" s="39">
        <f>0+I8+I30+I58+I74+I93+I106+I116+I129+I136+I143</f>
        <v>0</v>
      </c>
      <c r="J3" s="16"/>
      <c r="O3" t="s">
        <v>19</v>
      </c>
      <c r="P3" t="s">
        <v>23</v>
      </c>
    </row>
    <row r="4" spans="1:18" ht="15" customHeight="1" x14ac:dyDescent="0.35">
      <c r="A4" t="s">
        <v>17</v>
      </c>
      <c r="B4" s="20" t="s">
        <v>18</v>
      </c>
      <c r="C4" s="3" t="s">
        <v>98</v>
      </c>
      <c r="D4" s="2"/>
      <c r="E4" s="21" t="s">
        <v>99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3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3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3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3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0+I9+I12+I15+I18+I21+I24+I27</f>
        <v>0</v>
      </c>
      <c r="R8">
        <f>0+O9+O12+O15+O18+O21+O24+O27</f>
        <v>0</v>
      </c>
    </row>
    <row r="9" spans="1:18" ht="12.45" x14ac:dyDescent="0.3">
      <c r="A9" s="25" t="s">
        <v>47</v>
      </c>
      <c r="B9" s="29" t="s">
        <v>29</v>
      </c>
      <c r="C9" s="29" t="s">
        <v>100</v>
      </c>
      <c r="D9" s="25" t="s">
        <v>49</v>
      </c>
      <c r="E9" s="30" t="s">
        <v>101</v>
      </c>
      <c r="F9" s="31" t="s">
        <v>102</v>
      </c>
      <c r="G9" s="32">
        <v>10.5</v>
      </c>
      <c r="H9" s="33">
        <v>0</v>
      </c>
      <c r="I9" s="33">
        <f>ROUND(ROUND(H9,2)*ROUND(G9,3),2)</f>
        <v>0</v>
      </c>
      <c r="J9" s="31" t="s">
        <v>63</v>
      </c>
      <c r="O9">
        <f>(I9*21)/100</f>
        <v>0</v>
      </c>
      <c r="P9" t="s">
        <v>23</v>
      </c>
    </row>
    <row r="10" spans="1:18" ht="12.45" x14ac:dyDescent="0.3">
      <c r="A10" s="34" t="s">
        <v>52</v>
      </c>
      <c r="E10" s="35" t="s">
        <v>103</v>
      </c>
    </row>
    <row r="11" spans="1:18" ht="12.9" x14ac:dyDescent="0.3">
      <c r="A11" s="38" t="s">
        <v>54</v>
      </c>
      <c r="E11" s="37" t="s">
        <v>104</v>
      </c>
    </row>
    <row r="12" spans="1:18" ht="24.9" x14ac:dyDescent="0.3">
      <c r="A12" s="25" t="s">
        <v>47</v>
      </c>
      <c r="B12" s="29" t="s">
        <v>23</v>
      </c>
      <c r="C12" s="29" t="s">
        <v>105</v>
      </c>
      <c r="D12" s="25" t="s">
        <v>49</v>
      </c>
      <c r="E12" s="30" t="s">
        <v>106</v>
      </c>
      <c r="F12" s="31" t="s">
        <v>102</v>
      </c>
      <c r="G12" s="32">
        <v>433.38200000000001</v>
      </c>
      <c r="H12" s="33">
        <v>0</v>
      </c>
      <c r="I12" s="33">
        <f>ROUND(ROUND(H12,2)*ROUND(G12,3),2)</f>
        <v>0</v>
      </c>
      <c r="J12" s="31" t="s">
        <v>63</v>
      </c>
      <c r="O12">
        <f>(I12*21)/100</f>
        <v>0</v>
      </c>
      <c r="P12" t="s">
        <v>23</v>
      </c>
    </row>
    <row r="13" spans="1:18" ht="24.9" x14ac:dyDescent="0.3">
      <c r="A13" s="34" t="s">
        <v>52</v>
      </c>
      <c r="E13" s="35" t="s">
        <v>107</v>
      </c>
    </row>
    <row r="14" spans="1:18" ht="51.45" x14ac:dyDescent="0.3">
      <c r="A14" s="38" t="s">
        <v>54</v>
      </c>
      <c r="E14" s="37" t="s">
        <v>108</v>
      </c>
    </row>
    <row r="15" spans="1:18" ht="24.9" x14ac:dyDescent="0.3">
      <c r="A15" s="25" t="s">
        <v>47</v>
      </c>
      <c r="B15" s="29" t="s">
        <v>22</v>
      </c>
      <c r="C15" s="29" t="s">
        <v>109</v>
      </c>
      <c r="D15" s="25" t="s">
        <v>49</v>
      </c>
      <c r="E15" s="30" t="s">
        <v>110</v>
      </c>
      <c r="F15" s="31" t="s">
        <v>102</v>
      </c>
      <c r="G15" s="32">
        <v>2.6150000000000002</v>
      </c>
      <c r="H15" s="33">
        <v>0</v>
      </c>
      <c r="I15" s="33">
        <f>ROUND(ROUND(H15,2)*ROUND(G15,3),2)</f>
        <v>0</v>
      </c>
      <c r="J15" s="31" t="s">
        <v>63</v>
      </c>
      <c r="O15">
        <f>(I15*21)/100</f>
        <v>0</v>
      </c>
      <c r="P15" t="s">
        <v>23</v>
      </c>
    </row>
    <row r="16" spans="1:18" ht="49.75" x14ac:dyDescent="0.3">
      <c r="A16" s="34" t="s">
        <v>52</v>
      </c>
      <c r="E16" s="35" t="s">
        <v>111</v>
      </c>
    </row>
    <row r="17" spans="1:18" ht="12.9" x14ac:dyDescent="0.3">
      <c r="A17" s="38" t="s">
        <v>54</v>
      </c>
      <c r="E17" s="37" t="s">
        <v>112</v>
      </c>
    </row>
    <row r="18" spans="1:18" ht="24.9" x14ac:dyDescent="0.3">
      <c r="A18" s="25" t="s">
        <v>47</v>
      </c>
      <c r="B18" s="29" t="s">
        <v>33</v>
      </c>
      <c r="C18" s="29" t="s">
        <v>113</v>
      </c>
      <c r="D18" s="25" t="s">
        <v>114</v>
      </c>
      <c r="E18" s="30" t="s">
        <v>115</v>
      </c>
      <c r="F18" s="31" t="s">
        <v>102</v>
      </c>
      <c r="G18" s="32">
        <v>25.977</v>
      </c>
      <c r="H18" s="33">
        <v>0</v>
      </c>
      <c r="I18" s="33">
        <f>ROUND(ROUND(H18,2)*ROUND(G18,3),2)</f>
        <v>0</v>
      </c>
      <c r="J18" s="31" t="s">
        <v>63</v>
      </c>
      <c r="O18">
        <f>(I18*21)/100</f>
        <v>0</v>
      </c>
      <c r="P18" t="s">
        <v>23</v>
      </c>
    </row>
    <row r="19" spans="1:18" ht="24.9" x14ac:dyDescent="0.3">
      <c r="A19" s="34" t="s">
        <v>52</v>
      </c>
      <c r="E19" s="35" t="s">
        <v>116</v>
      </c>
    </row>
    <row r="20" spans="1:18" ht="51.45" x14ac:dyDescent="0.3">
      <c r="A20" s="38" t="s">
        <v>54</v>
      </c>
      <c r="E20" s="37" t="s">
        <v>117</v>
      </c>
    </row>
    <row r="21" spans="1:18" ht="24.9" x14ac:dyDescent="0.3">
      <c r="A21" s="25" t="s">
        <v>47</v>
      </c>
      <c r="B21" s="29" t="s">
        <v>35</v>
      </c>
      <c r="C21" s="29" t="s">
        <v>113</v>
      </c>
      <c r="D21" s="25" t="s">
        <v>118</v>
      </c>
      <c r="E21" s="30" t="s">
        <v>115</v>
      </c>
      <c r="F21" s="31" t="s">
        <v>102</v>
      </c>
      <c r="G21" s="32">
        <v>9.14</v>
      </c>
      <c r="H21" s="33">
        <v>0</v>
      </c>
      <c r="I21" s="33">
        <f>ROUND(ROUND(H21,2)*ROUND(G21,3),2)</f>
        <v>0</v>
      </c>
      <c r="J21" s="31" t="s">
        <v>63</v>
      </c>
      <c r="O21">
        <f>(I21*21)/100</f>
        <v>0</v>
      </c>
      <c r="P21" t="s">
        <v>23</v>
      </c>
    </row>
    <row r="22" spans="1:18" ht="24.9" x14ac:dyDescent="0.3">
      <c r="A22" s="34" t="s">
        <v>52</v>
      </c>
      <c r="E22" s="35" t="s">
        <v>119</v>
      </c>
    </row>
    <row r="23" spans="1:18" ht="12.9" x14ac:dyDescent="0.3">
      <c r="A23" s="38" t="s">
        <v>54</v>
      </c>
      <c r="E23" s="37" t="s">
        <v>120</v>
      </c>
    </row>
    <row r="24" spans="1:18" ht="24.9" x14ac:dyDescent="0.3">
      <c r="A24" s="25" t="s">
        <v>47</v>
      </c>
      <c r="B24" s="29" t="s">
        <v>37</v>
      </c>
      <c r="C24" s="29" t="s">
        <v>121</v>
      </c>
      <c r="D24" s="25" t="s">
        <v>49</v>
      </c>
      <c r="E24" s="30" t="s">
        <v>122</v>
      </c>
      <c r="F24" s="31" t="s">
        <v>102</v>
      </c>
      <c r="G24" s="32">
        <v>241.19200000000001</v>
      </c>
      <c r="H24" s="33">
        <v>0</v>
      </c>
      <c r="I24" s="33">
        <f>ROUND(ROUND(H24,2)*ROUND(G24,3),2)</f>
        <v>0</v>
      </c>
      <c r="J24" s="31" t="s">
        <v>63</v>
      </c>
      <c r="O24">
        <f>(I24*21)/100</f>
        <v>0</v>
      </c>
      <c r="P24" t="s">
        <v>23</v>
      </c>
    </row>
    <row r="25" spans="1:18" ht="49.75" x14ac:dyDescent="0.3">
      <c r="A25" s="34" t="s">
        <v>52</v>
      </c>
      <c r="E25" s="35" t="s">
        <v>123</v>
      </c>
    </row>
    <row r="26" spans="1:18" ht="38.6" x14ac:dyDescent="0.3">
      <c r="A26" s="38" t="s">
        <v>54</v>
      </c>
      <c r="E26" s="37" t="s">
        <v>124</v>
      </c>
    </row>
    <row r="27" spans="1:18" ht="24.9" x14ac:dyDescent="0.3">
      <c r="A27" s="25" t="s">
        <v>47</v>
      </c>
      <c r="B27" s="29" t="s">
        <v>73</v>
      </c>
      <c r="C27" s="29" t="s">
        <v>125</v>
      </c>
      <c r="D27" s="25" t="s">
        <v>49</v>
      </c>
      <c r="E27" s="30" t="s">
        <v>126</v>
      </c>
      <c r="F27" s="31" t="s">
        <v>102</v>
      </c>
      <c r="G27" s="32">
        <v>2.6150000000000002</v>
      </c>
      <c r="H27" s="33">
        <v>0</v>
      </c>
      <c r="I27" s="33">
        <f>ROUND(ROUND(H27,2)*ROUND(G27,3),2)</f>
        <v>0</v>
      </c>
      <c r="J27" s="31" t="s">
        <v>63</v>
      </c>
      <c r="O27">
        <f>(I27*21)/100</f>
        <v>0</v>
      </c>
      <c r="P27" t="s">
        <v>23</v>
      </c>
    </row>
    <row r="28" spans="1:18" ht="49.75" x14ac:dyDescent="0.3">
      <c r="A28" s="34" t="s">
        <v>52</v>
      </c>
      <c r="E28" s="35" t="s">
        <v>127</v>
      </c>
    </row>
    <row r="29" spans="1:18" ht="12.9" x14ac:dyDescent="0.3">
      <c r="A29" s="36" t="s">
        <v>54</v>
      </c>
      <c r="E29" s="37" t="s">
        <v>112</v>
      </c>
    </row>
    <row r="30" spans="1:18" ht="12.75" customHeight="1" x14ac:dyDescent="0.3">
      <c r="A30" s="12" t="s">
        <v>45</v>
      </c>
      <c r="B30" s="12"/>
      <c r="C30" s="40" t="s">
        <v>29</v>
      </c>
      <c r="D30" s="12"/>
      <c r="E30" s="27" t="s">
        <v>128</v>
      </c>
      <c r="F30" s="12"/>
      <c r="G30" s="12"/>
      <c r="H30" s="12"/>
      <c r="I30" s="41">
        <f>0+Q30</f>
        <v>0</v>
      </c>
      <c r="J30" s="12"/>
      <c r="O30">
        <f>0+R30</f>
        <v>0</v>
      </c>
      <c r="Q30">
        <f>0+I31+I34+I37+I40+I43+I46+I49+I52+I55</f>
        <v>0</v>
      </c>
      <c r="R30">
        <f>0+O31+O34+O37+O40+O43+O46+O49+O52+O55</f>
        <v>0</v>
      </c>
    </row>
    <row r="31" spans="1:18" ht="12.45" x14ac:dyDescent="0.3">
      <c r="A31" s="25" t="s">
        <v>47</v>
      </c>
      <c r="B31" s="29" t="s">
        <v>77</v>
      </c>
      <c r="C31" s="29" t="s">
        <v>129</v>
      </c>
      <c r="D31" s="25" t="s">
        <v>49</v>
      </c>
      <c r="E31" s="30" t="s">
        <v>130</v>
      </c>
      <c r="F31" s="31" t="s">
        <v>131</v>
      </c>
      <c r="G31" s="32">
        <v>35</v>
      </c>
      <c r="H31" s="33">
        <v>0</v>
      </c>
      <c r="I31" s="33">
        <f>ROUND(ROUND(H31,2)*ROUND(G31,3),2)</f>
        <v>0</v>
      </c>
      <c r="J31" s="31" t="s">
        <v>63</v>
      </c>
      <c r="O31">
        <f>(I31*21)/100</f>
        <v>0</v>
      </c>
      <c r="P31" t="s">
        <v>23</v>
      </c>
    </row>
    <row r="32" spans="1:18" ht="24.9" x14ac:dyDescent="0.3">
      <c r="A32" s="34" t="s">
        <v>52</v>
      </c>
      <c r="E32" s="35" t="s">
        <v>132</v>
      </c>
    </row>
    <row r="33" spans="1:16" ht="25.75" x14ac:dyDescent="0.3">
      <c r="A33" s="38" t="s">
        <v>54</v>
      </c>
      <c r="E33" s="37" t="s">
        <v>133</v>
      </c>
    </row>
    <row r="34" spans="1:16" ht="24.9" x14ac:dyDescent="0.3">
      <c r="A34" s="25" t="s">
        <v>47</v>
      </c>
      <c r="B34" s="29" t="s">
        <v>40</v>
      </c>
      <c r="C34" s="29" t="s">
        <v>134</v>
      </c>
      <c r="D34" s="25" t="s">
        <v>49</v>
      </c>
      <c r="E34" s="30" t="s">
        <v>135</v>
      </c>
      <c r="F34" s="31" t="s">
        <v>136</v>
      </c>
      <c r="G34" s="32">
        <v>2.1789999999999998</v>
      </c>
      <c r="H34" s="33">
        <v>0</v>
      </c>
      <c r="I34" s="33">
        <f>ROUND(ROUND(H34,2)*ROUND(G34,3),2)</f>
        <v>0</v>
      </c>
      <c r="J34" s="31" t="s">
        <v>63</v>
      </c>
      <c r="O34">
        <f>(I34*21)/100</f>
        <v>0</v>
      </c>
      <c r="P34" t="s">
        <v>23</v>
      </c>
    </row>
    <row r="35" spans="1:16" ht="24.9" x14ac:dyDescent="0.3">
      <c r="A35" s="34" t="s">
        <v>52</v>
      </c>
      <c r="E35" s="35" t="s">
        <v>137</v>
      </c>
    </row>
    <row r="36" spans="1:16" ht="64.3" x14ac:dyDescent="0.3">
      <c r="A36" s="38" t="s">
        <v>54</v>
      </c>
      <c r="E36" s="37" t="s">
        <v>138</v>
      </c>
    </row>
    <row r="37" spans="1:16" ht="12.45" x14ac:dyDescent="0.3">
      <c r="A37" s="25" t="s">
        <v>47</v>
      </c>
      <c r="B37" s="29" t="s">
        <v>42</v>
      </c>
      <c r="C37" s="29" t="s">
        <v>139</v>
      </c>
      <c r="D37" s="25" t="s">
        <v>49</v>
      </c>
      <c r="E37" s="30" t="s">
        <v>140</v>
      </c>
      <c r="F37" s="31" t="s">
        <v>136</v>
      </c>
      <c r="G37" s="32">
        <v>3.6320000000000001</v>
      </c>
      <c r="H37" s="33">
        <v>0</v>
      </c>
      <c r="I37" s="33">
        <f>ROUND(ROUND(H37,2)*ROUND(G37,3),2)</f>
        <v>0</v>
      </c>
      <c r="J37" s="31" t="s">
        <v>63</v>
      </c>
      <c r="O37">
        <f>(I37*21)/100</f>
        <v>0</v>
      </c>
      <c r="P37" t="s">
        <v>23</v>
      </c>
    </row>
    <row r="38" spans="1:16" ht="37.299999999999997" x14ac:dyDescent="0.3">
      <c r="A38" s="34" t="s">
        <v>52</v>
      </c>
      <c r="E38" s="35" t="s">
        <v>141</v>
      </c>
    </row>
    <row r="39" spans="1:16" ht="64.3" x14ac:dyDescent="0.3">
      <c r="A39" s="38" t="s">
        <v>54</v>
      </c>
      <c r="E39" s="37" t="s">
        <v>142</v>
      </c>
    </row>
    <row r="40" spans="1:16" ht="12.45" x14ac:dyDescent="0.3">
      <c r="A40" s="25" t="s">
        <v>47</v>
      </c>
      <c r="B40" s="29" t="s">
        <v>44</v>
      </c>
      <c r="C40" s="29" t="s">
        <v>143</v>
      </c>
      <c r="D40" s="25" t="s">
        <v>49</v>
      </c>
      <c r="E40" s="30" t="s">
        <v>144</v>
      </c>
      <c r="F40" s="31" t="s">
        <v>136</v>
      </c>
      <c r="G40" s="32">
        <v>5.25</v>
      </c>
      <c r="H40" s="33">
        <v>0</v>
      </c>
      <c r="I40" s="33">
        <f>ROUND(ROUND(H40,2)*ROUND(G40,3),2)</f>
        <v>0</v>
      </c>
      <c r="J40" s="31" t="s">
        <v>63</v>
      </c>
      <c r="O40">
        <f>(I40*21)/100</f>
        <v>0</v>
      </c>
      <c r="P40" t="s">
        <v>23</v>
      </c>
    </row>
    <row r="41" spans="1:16" ht="12.45" x14ac:dyDescent="0.3">
      <c r="A41" s="34" t="s">
        <v>52</v>
      </c>
      <c r="E41" s="35" t="s">
        <v>145</v>
      </c>
    </row>
    <row r="42" spans="1:16" ht="12.9" x14ac:dyDescent="0.3">
      <c r="A42" s="38" t="s">
        <v>54</v>
      </c>
      <c r="E42" s="37" t="s">
        <v>146</v>
      </c>
    </row>
    <row r="43" spans="1:16" ht="12.45" x14ac:dyDescent="0.3">
      <c r="A43" s="25" t="s">
        <v>47</v>
      </c>
      <c r="B43" s="29" t="s">
        <v>90</v>
      </c>
      <c r="C43" s="29" t="s">
        <v>147</v>
      </c>
      <c r="D43" s="25" t="s">
        <v>49</v>
      </c>
      <c r="E43" s="30" t="s">
        <v>148</v>
      </c>
      <c r="F43" s="31" t="s">
        <v>136</v>
      </c>
      <c r="G43" s="32">
        <v>211.441</v>
      </c>
      <c r="H43" s="33">
        <v>0</v>
      </c>
      <c r="I43" s="33">
        <f>ROUND(ROUND(H43,2)*ROUND(G43,3),2)</f>
        <v>0</v>
      </c>
      <c r="J43" s="31" t="s">
        <v>63</v>
      </c>
      <c r="O43">
        <f>(I43*21)/100</f>
        <v>0</v>
      </c>
      <c r="P43" t="s">
        <v>23</v>
      </c>
    </row>
    <row r="44" spans="1:16" ht="12.45" x14ac:dyDescent="0.3">
      <c r="A44" s="34" t="s">
        <v>52</v>
      </c>
      <c r="E44" s="35" t="s">
        <v>149</v>
      </c>
    </row>
    <row r="45" spans="1:16" ht="115.75" x14ac:dyDescent="0.3">
      <c r="A45" s="38" t="s">
        <v>54</v>
      </c>
      <c r="E45" s="37" t="s">
        <v>150</v>
      </c>
    </row>
    <row r="46" spans="1:16" ht="12.45" x14ac:dyDescent="0.3">
      <c r="A46" s="25" t="s">
        <v>47</v>
      </c>
      <c r="B46" s="29" t="s">
        <v>94</v>
      </c>
      <c r="C46" s="29" t="s">
        <v>151</v>
      </c>
      <c r="D46" s="25" t="s">
        <v>49</v>
      </c>
      <c r="E46" s="30" t="s">
        <v>152</v>
      </c>
      <c r="F46" s="31" t="s">
        <v>136</v>
      </c>
      <c r="G46" s="32">
        <v>211.441</v>
      </c>
      <c r="H46" s="33">
        <v>0</v>
      </c>
      <c r="I46" s="33">
        <f>ROUND(ROUND(H46,2)*ROUND(G46,3),2)</f>
        <v>0</v>
      </c>
      <c r="J46" s="31" t="s">
        <v>63</v>
      </c>
      <c r="O46">
        <f>(I46*21)/100</f>
        <v>0</v>
      </c>
      <c r="P46" t="s">
        <v>23</v>
      </c>
    </row>
    <row r="47" spans="1:16" ht="12.45" x14ac:dyDescent="0.3">
      <c r="A47" s="34" t="s">
        <v>52</v>
      </c>
      <c r="E47" s="35" t="s">
        <v>153</v>
      </c>
    </row>
    <row r="48" spans="1:16" ht="12.9" x14ac:dyDescent="0.3">
      <c r="A48" s="38" t="s">
        <v>54</v>
      </c>
      <c r="E48" s="37" t="s">
        <v>154</v>
      </c>
    </row>
    <row r="49" spans="1:18" ht="12.45" x14ac:dyDescent="0.3">
      <c r="A49" s="25" t="s">
        <v>47</v>
      </c>
      <c r="B49" s="29" t="s">
        <v>155</v>
      </c>
      <c r="C49" s="29" t="s">
        <v>156</v>
      </c>
      <c r="D49" s="25" t="s">
        <v>49</v>
      </c>
      <c r="E49" s="30" t="s">
        <v>157</v>
      </c>
      <c r="F49" s="31" t="s">
        <v>136</v>
      </c>
      <c r="G49" s="32">
        <v>110.02</v>
      </c>
      <c r="H49" s="33">
        <v>0</v>
      </c>
      <c r="I49" s="33">
        <f>ROUND(ROUND(H49,2)*ROUND(G49,3),2)</f>
        <v>0</v>
      </c>
      <c r="J49" s="31" t="s">
        <v>63</v>
      </c>
      <c r="O49">
        <f>(I49*21)/100</f>
        <v>0</v>
      </c>
      <c r="P49" t="s">
        <v>23</v>
      </c>
    </row>
    <row r="50" spans="1:18" ht="12.45" x14ac:dyDescent="0.3">
      <c r="A50" s="34" t="s">
        <v>52</v>
      </c>
      <c r="E50" s="35" t="s">
        <v>49</v>
      </c>
    </row>
    <row r="51" spans="1:18" ht="154.30000000000001" x14ac:dyDescent="0.3">
      <c r="A51" s="38" t="s">
        <v>54</v>
      </c>
      <c r="E51" s="37" t="s">
        <v>158</v>
      </c>
    </row>
    <row r="52" spans="1:18" ht="12.45" x14ac:dyDescent="0.3">
      <c r="A52" s="25" t="s">
        <v>47</v>
      </c>
      <c r="B52" s="29" t="s">
        <v>159</v>
      </c>
      <c r="C52" s="29" t="s">
        <v>160</v>
      </c>
      <c r="D52" s="25" t="s">
        <v>49</v>
      </c>
      <c r="E52" s="30" t="s">
        <v>161</v>
      </c>
      <c r="F52" s="31" t="s">
        <v>131</v>
      </c>
      <c r="G52" s="32">
        <v>35</v>
      </c>
      <c r="H52" s="33">
        <v>0</v>
      </c>
      <c r="I52" s="33">
        <f>ROUND(ROUND(H52,2)*ROUND(G52,3),2)</f>
        <v>0</v>
      </c>
      <c r="J52" s="31" t="s">
        <v>63</v>
      </c>
      <c r="O52">
        <f>(I52*21)/100</f>
        <v>0</v>
      </c>
      <c r="P52" t="s">
        <v>23</v>
      </c>
    </row>
    <row r="53" spans="1:18" ht="12.45" x14ac:dyDescent="0.3">
      <c r="A53" s="34" t="s">
        <v>52</v>
      </c>
      <c r="E53" s="35" t="s">
        <v>49</v>
      </c>
    </row>
    <row r="54" spans="1:18" ht="12.9" x14ac:dyDescent="0.3">
      <c r="A54" s="38" t="s">
        <v>54</v>
      </c>
      <c r="E54" s="37" t="s">
        <v>162</v>
      </c>
    </row>
    <row r="55" spans="1:18" ht="12.45" x14ac:dyDescent="0.3">
      <c r="A55" s="25" t="s">
        <v>47</v>
      </c>
      <c r="B55" s="29" t="s">
        <v>163</v>
      </c>
      <c r="C55" s="29" t="s">
        <v>164</v>
      </c>
      <c r="D55" s="25" t="s">
        <v>49</v>
      </c>
      <c r="E55" s="30" t="s">
        <v>165</v>
      </c>
      <c r="F55" s="31" t="s">
        <v>131</v>
      </c>
      <c r="G55" s="32">
        <v>35</v>
      </c>
      <c r="H55" s="33">
        <v>0</v>
      </c>
      <c r="I55" s="33">
        <f>ROUND(ROUND(H55,2)*ROUND(G55,3),2)</f>
        <v>0</v>
      </c>
      <c r="J55" s="31" t="s">
        <v>63</v>
      </c>
      <c r="O55">
        <f>(I55*21)/100</f>
        <v>0</v>
      </c>
      <c r="P55" t="s">
        <v>23</v>
      </c>
    </row>
    <row r="56" spans="1:18" ht="12.45" x14ac:dyDescent="0.3">
      <c r="A56" s="34" t="s">
        <v>52</v>
      </c>
      <c r="E56" s="35" t="s">
        <v>49</v>
      </c>
    </row>
    <row r="57" spans="1:18" ht="12.9" x14ac:dyDescent="0.3">
      <c r="A57" s="36" t="s">
        <v>54</v>
      </c>
      <c r="E57" s="37" t="s">
        <v>162</v>
      </c>
    </row>
    <row r="58" spans="1:18" ht="12.75" customHeight="1" x14ac:dyDescent="0.3">
      <c r="A58" s="12" t="s">
        <v>45</v>
      </c>
      <c r="B58" s="12"/>
      <c r="C58" s="40" t="s">
        <v>23</v>
      </c>
      <c r="D58" s="12"/>
      <c r="E58" s="27" t="s">
        <v>166</v>
      </c>
      <c r="F58" s="12"/>
      <c r="G58" s="12"/>
      <c r="H58" s="12"/>
      <c r="I58" s="41">
        <f>0+Q58</f>
        <v>0</v>
      </c>
      <c r="J58" s="12"/>
      <c r="O58">
        <f>0+R58</f>
        <v>0</v>
      </c>
      <c r="Q58">
        <f>0+I59+I62+I65+I68+I71</f>
        <v>0</v>
      </c>
      <c r="R58">
        <f>0+O59+O62+O65+O68+O71</f>
        <v>0</v>
      </c>
    </row>
    <row r="59" spans="1:18" ht="12.45" x14ac:dyDescent="0.3">
      <c r="A59" s="25" t="s">
        <v>47</v>
      </c>
      <c r="B59" s="29" t="s">
        <v>167</v>
      </c>
      <c r="C59" s="29" t="s">
        <v>168</v>
      </c>
      <c r="D59" s="25" t="s">
        <v>49</v>
      </c>
      <c r="E59" s="30" t="s">
        <v>169</v>
      </c>
      <c r="F59" s="31" t="s">
        <v>131</v>
      </c>
      <c r="G59" s="32">
        <v>120</v>
      </c>
      <c r="H59" s="33">
        <v>0</v>
      </c>
      <c r="I59" s="33">
        <f>ROUND(ROUND(H59,2)*ROUND(G59,3),2)</f>
        <v>0</v>
      </c>
      <c r="J59" s="31"/>
      <c r="O59">
        <f>(I59*21)/100</f>
        <v>0</v>
      </c>
      <c r="P59" t="s">
        <v>23</v>
      </c>
    </row>
    <row r="60" spans="1:18" ht="49.75" x14ac:dyDescent="0.3">
      <c r="A60" s="34" t="s">
        <v>52</v>
      </c>
      <c r="E60" s="35" t="s">
        <v>170</v>
      </c>
    </row>
    <row r="61" spans="1:18" ht="25.75" x14ac:dyDescent="0.3">
      <c r="A61" s="38" t="s">
        <v>54</v>
      </c>
      <c r="E61" s="37" t="s">
        <v>171</v>
      </c>
    </row>
    <row r="62" spans="1:18" ht="12.45" x14ac:dyDescent="0.3">
      <c r="A62" s="25" t="s">
        <v>47</v>
      </c>
      <c r="B62" s="29" t="s">
        <v>172</v>
      </c>
      <c r="C62" s="29" t="s">
        <v>173</v>
      </c>
      <c r="D62" s="25" t="s">
        <v>49</v>
      </c>
      <c r="E62" s="30" t="s">
        <v>174</v>
      </c>
      <c r="F62" s="31" t="s">
        <v>175</v>
      </c>
      <c r="G62" s="32">
        <v>67.5</v>
      </c>
      <c r="H62" s="33">
        <v>0</v>
      </c>
      <c r="I62" s="33">
        <f>ROUND(ROUND(H62,2)*ROUND(G62,3),2)</f>
        <v>0</v>
      </c>
      <c r="J62" s="31" t="s">
        <v>63</v>
      </c>
      <c r="O62">
        <f>(I62*21)/100</f>
        <v>0</v>
      </c>
      <c r="P62" t="s">
        <v>23</v>
      </c>
    </row>
    <row r="63" spans="1:18" ht="12.45" x14ac:dyDescent="0.3">
      <c r="A63" s="34" t="s">
        <v>52</v>
      </c>
      <c r="E63" s="35" t="s">
        <v>49</v>
      </c>
    </row>
    <row r="64" spans="1:18" ht="12.9" x14ac:dyDescent="0.3">
      <c r="A64" s="38" t="s">
        <v>54</v>
      </c>
      <c r="E64" s="37" t="s">
        <v>176</v>
      </c>
    </row>
    <row r="65" spans="1:18" ht="24.9" x14ac:dyDescent="0.3">
      <c r="A65" s="25" t="s">
        <v>47</v>
      </c>
      <c r="B65" s="29" t="s">
        <v>177</v>
      </c>
      <c r="C65" s="29" t="s">
        <v>178</v>
      </c>
      <c r="D65" s="25" t="s">
        <v>49</v>
      </c>
      <c r="E65" s="30" t="s">
        <v>179</v>
      </c>
      <c r="F65" s="31" t="s">
        <v>175</v>
      </c>
      <c r="G65" s="32">
        <v>67.5</v>
      </c>
      <c r="H65" s="33">
        <v>0</v>
      </c>
      <c r="I65" s="33">
        <f>ROUND(ROUND(H65,2)*ROUND(G65,3),2)</f>
        <v>0</v>
      </c>
      <c r="J65" s="31" t="s">
        <v>63</v>
      </c>
      <c r="O65">
        <f>(I65*21)/100</f>
        <v>0</v>
      </c>
      <c r="P65" t="s">
        <v>23</v>
      </c>
    </row>
    <row r="66" spans="1:18" ht="49.75" x14ac:dyDescent="0.3">
      <c r="A66" s="34" t="s">
        <v>52</v>
      </c>
      <c r="E66" s="35" t="s">
        <v>180</v>
      </c>
    </row>
    <row r="67" spans="1:18" ht="12.9" x14ac:dyDescent="0.3">
      <c r="A67" s="38" t="s">
        <v>54</v>
      </c>
      <c r="E67" s="37" t="s">
        <v>176</v>
      </c>
    </row>
    <row r="68" spans="1:18" ht="12.45" x14ac:dyDescent="0.3">
      <c r="A68" s="25" t="s">
        <v>47</v>
      </c>
      <c r="B68" s="29" t="s">
        <v>181</v>
      </c>
      <c r="C68" s="29" t="s">
        <v>182</v>
      </c>
      <c r="D68" s="25" t="s">
        <v>49</v>
      </c>
      <c r="E68" s="30" t="s">
        <v>183</v>
      </c>
      <c r="F68" s="31" t="s">
        <v>175</v>
      </c>
      <c r="G68" s="32">
        <v>24</v>
      </c>
      <c r="H68" s="33">
        <v>0</v>
      </c>
      <c r="I68" s="33">
        <f>ROUND(ROUND(H68,2)*ROUND(G68,3),2)</f>
        <v>0</v>
      </c>
      <c r="J68" s="31" t="s">
        <v>63</v>
      </c>
      <c r="O68">
        <f>(I68*21)/100</f>
        <v>0</v>
      </c>
      <c r="P68" t="s">
        <v>23</v>
      </c>
    </row>
    <row r="69" spans="1:18" ht="12.45" x14ac:dyDescent="0.3">
      <c r="A69" s="34" t="s">
        <v>52</v>
      </c>
      <c r="E69" s="35" t="s">
        <v>184</v>
      </c>
    </row>
    <row r="70" spans="1:18" ht="25.75" x14ac:dyDescent="0.3">
      <c r="A70" s="38" t="s">
        <v>54</v>
      </c>
      <c r="E70" s="37" t="s">
        <v>185</v>
      </c>
    </row>
    <row r="71" spans="1:18" ht="12.45" x14ac:dyDescent="0.3">
      <c r="A71" s="25" t="s">
        <v>47</v>
      </c>
      <c r="B71" s="29" t="s">
        <v>186</v>
      </c>
      <c r="C71" s="29" t="s">
        <v>187</v>
      </c>
      <c r="D71" s="25" t="s">
        <v>49</v>
      </c>
      <c r="E71" s="30" t="s">
        <v>188</v>
      </c>
      <c r="F71" s="31" t="s">
        <v>71</v>
      </c>
      <c r="G71" s="32">
        <v>320</v>
      </c>
      <c r="H71" s="33">
        <v>0</v>
      </c>
      <c r="I71" s="33">
        <f>ROUND(ROUND(H71,2)*ROUND(G71,3),2)</f>
        <v>0</v>
      </c>
      <c r="J71" s="31" t="s">
        <v>63</v>
      </c>
      <c r="O71">
        <f>(I71*21)/100</f>
        <v>0</v>
      </c>
      <c r="P71" t="s">
        <v>23</v>
      </c>
    </row>
    <row r="72" spans="1:18" ht="37.299999999999997" x14ac:dyDescent="0.3">
      <c r="A72" s="34" t="s">
        <v>52</v>
      </c>
      <c r="E72" s="35" t="s">
        <v>189</v>
      </c>
    </row>
    <row r="73" spans="1:18" ht="25.75" x14ac:dyDescent="0.3">
      <c r="A73" s="36" t="s">
        <v>54</v>
      </c>
      <c r="E73" s="37" t="s">
        <v>190</v>
      </c>
    </row>
    <row r="74" spans="1:18" ht="12.75" customHeight="1" x14ac:dyDescent="0.3">
      <c r="A74" s="12" t="s">
        <v>45</v>
      </c>
      <c r="B74" s="12"/>
      <c r="C74" s="40" t="s">
        <v>22</v>
      </c>
      <c r="D74" s="12"/>
      <c r="E74" s="27" t="s">
        <v>191</v>
      </c>
      <c r="F74" s="12"/>
      <c r="G74" s="12"/>
      <c r="H74" s="12"/>
      <c r="I74" s="41">
        <f>0+Q74</f>
        <v>0</v>
      </c>
      <c r="J74" s="12"/>
      <c r="O74">
        <f>0+R74</f>
        <v>0</v>
      </c>
      <c r="Q74">
        <f>0+I75+I78+I81+I84+I87+I90</f>
        <v>0</v>
      </c>
      <c r="R74">
        <f>0+O75+O78+O81+O84+O87+O90</f>
        <v>0</v>
      </c>
    </row>
    <row r="75" spans="1:18" ht="12.45" x14ac:dyDescent="0.3">
      <c r="A75" s="25" t="s">
        <v>47</v>
      </c>
      <c r="B75" s="29" t="s">
        <v>192</v>
      </c>
      <c r="C75" s="29" t="s">
        <v>193</v>
      </c>
      <c r="D75" s="25" t="s">
        <v>49</v>
      </c>
      <c r="E75" s="30" t="s">
        <v>194</v>
      </c>
      <c r="F75" s="31" t="s">
        <v>195</v>
      </c>
      <c r="G75" s="32">
        <v>198</v>
      </c>
      <c r="H75" s="33">
        <v>0</v>
      </c>
      <c r="I75" s="33">
        <f>ROUND(ROUND(H75,2)*ROUND(G75,3),2)</f>
        <v>0</v>
      </c>
      <c r="J75" s="31" t="s">
        <v>63</v>
      </c>
      <c r="O75">
        <f>(I75*21)/100</f>
        <v>0</v>
      </c>
      <c r="P75" t="s">
        <v>23</v>
      </c>
    </row>
    <row r="76" spans="1:18" ht="12.45" x14ac:dyDescent="0.3">
      <c r="A76" s="34" t="s">
        <v>52</v>
      </c>
      <c r="E76" s="35" t="s">
        <v>196</v>
      </c>
    </row>
    <row r="77" spans="1:18" ht="77.150000000000006" x14ac:dyDescent="0.3">
      <c r="A77" s="38" t="s">
        <v>54</v>
      </c>
      <c r="E77" s="37" t="s">
        <v>197</v>
      </c>
    </row>
    <row r="78" spans="1:18" ht="12.45" x14ac:dyDescent="0.3">
      <c r="A78" s="25" t="s">
        <v>47</v>
      </c>
      <c r="B78" s="29" t="s">
        <v>198</v>
      </c>
      <c r="C78" s="29" t="s">
        <v>199</v>
      </c>
      <c r="D78" s="25" t="s">
        <v>49</v>
      </c>
      <c r="E78" s="30" t="s">
        <v>200</v>
      </c>
      <c r="F78" s="31" t="s">
        <v>136</v>
      </c>
      <c r="G78" s="32">
        <v>3.7669999999999999</v>
      </c>
      <c r="H78" s="33">
        <v>0</v>
      </c>
      <c r="I78" s="33">
        <f>ROUND(ROUND(H78,2)*ROUND(G78,3),2)</f>
        <v>0</v>
      </c>
      <c r="J78" s="31" t="s">
        <v>63</v>
      </c>
      <c r="O78">
        <f>(I78*21)/100</f>
        <v>0</v>
      </c>
      <c r="P78" t="s">
        <v>23</v>
      </c>
    </row>
    <row r="79" spans="1:18" ht="12.45" x14ac:dyDescent="0.3">
      <c r="A79" s="34" t="s">
        <v>52</v>
      </c>
      <c r="E79" s="35" t="s">
        <v>201</v>
      </c>
    </row>
    <row r="80" spans="1:18" ht="77.150000000000006" x14ac:dyDescent="0.3">
      <c r="A80" s="38" t="s">
        <v>54</v>
      </c>
      <c r="E80" s="37" t="s">
        <v>202</v>
      </c>
    </row>
    <row r="81" spans="1:18" ht="12.45" x14ac:dyDescent="0.3">
      <c r="A81" s="25" t="s">
        <v>47</v>
      </c>
      <c r="B81" s="29" t="s">
        <v>203</v>
      </c>
      <c r="C81" s="29" t="s">
        <v>204</v>
      </c>
      <c r="D81" s="25" t="s">
        <v>49</v>
      </c>
      <c r="E81" s="30" t="s">
        <v>205</v>
      </c>
      <c r="F81" s="31" t="s">
        <v>102</v>
      </c>
      <c r="G81" s="32">
        <v>0.60299999999999998</v>
      </c>
      <c r="H81" s="33">
        <v>0</v>
      </c>
      <c r="I81" s="33">
        <f>ROUND(ROUND(H81,2)*ROUND(G81,3),2)</f>
        <v>0</v>
      </c>
      <c r="J81" s="31" t="s">
        <v>63</v>
      </c>
      <c r="O81">
        <f>(I81*21)/100</f>
        <v>0</v>
      </c>
      <c r="P81" t="s">
        <v>23</v>
      </c>
    </row>
    <row r="82" spans="1:18" ht="12.45" x14ac:dyDescent="0.3">
      <c r="A82" s="34" t="s">
        <v>52</v>
      </c>
      <c r="E82" s="35" t="s">
        <v>206</v>
      </c>
    </row>
    <row r="83" spans="1:18" ht="12.9" x14ac:dyDescent="0.3">
      <c r="A83" s="38" t="s">
        <v>54</v>
      </c>
      <c r="E83" s="37" t="s">
        <v>207</v>
      </c>
    </row>
    <row r="84" spans="1:18" ht="12.45" x14ac:dyDescent="0.3">
      <c r="A84" s="25" t="s">
        <v>47</v>
      </c>
      <c r="B84" s="29" t="s">
        <v>208</v>
      </c>
      <c r="C84" s="29" t="s">
        <v>209</v>
      </c>
      <c r="D84" s="25" t="s">
        <v>49</v>
      </c>
      <c r="E84" s="30" t="s">
        <v>210</v>
      </c>
      <c r="F84" s="31" t="s">
        <v>136</v>
      </c>
      <c r="G84" s="32">
        <v>15.96</v>
      </c>
      <c r="H84" s="33">
        <v>0</v>
      </c>
      <c r="I84" s="33">
        <f>ROUND(ROUND(H84,2)*ROUND(G84,3),2)</f>
        <v>0</v>
      </c>
      <c r="J84" s="31" t="s">
        <v>63</v>
      </c>
      <c r="O84">
        <f>(I84*21)/100</f>
        <v>0</v>
      </c>
      <c r="P84" t="s">
        <v>23</v>
      </c>
    </row>
    <row r="85" spans="1:18" ht="24.9" x14ac:dyDescent="0.3">
      <c r="A85" s="34" t="s">
        <v>52</v>
      </c>
      <c r="E85" s="35" t="s">
        <v>211</v>
      </c>
    </row>
    <row r="86" spans="1:18" ht="12.9" x14ac:dyDescent="0.3">
      <c r="A86" s="38" t="s">
        <v>54</v>
      </c>
      <c r="E86" s="37" t="s">
        <v>212</v>
      </c>
    </row>
    <row r="87" spans="1:18" ht="12.45" x14ac:dyDescent="0.3">
      <c r="A87" s="25" t="s">
        <v>47</v>
      </c>
      <c r="B87" s="29" t="s">
        <v>213</v>
      </c>
      <c r="C87" s="29" t="s">
        <v>214</v>
      </c>
      <c r="D87" s="25" t="s">
        <v>49</v>
      </c>
      <c r="E87" s="30" t="s">
        <v>215</v>
      </c>
      <c r="F87" s="31" t="s">
        <v>136</v>
      </c>
      <c r="G87" s="32">
        <v>83.048000000000002</v>
      </c>
      <c r="H87" s="33">
        <v>0</v>
      </c>
      <c r="I87" s="33">
        <f>ROUND(ROUND(H87,2)*ROUND(G87,3),2)</f>
        <v>0</v>
      </c>
      <c r="J87" s="31" t="s">
        <v>63</v>
      </c>
      <c r="O87">
        <f>(I87*21)/100</f>
        <v>0</v>
      </c>
      <c r="P87" t="s">
        <v>23</v>
      </c>
    </row>
    <row r="88" spans="1:18" ht="62.15" x14ac:dyDescent="0.3">
      <c r="A88" s="34" t="s">
        <v>52</v>
      </c>
      <c r="E88" s="35" t="s">
        <v>216</v>
      </c>
    </row>
    <row r="89" spans="1:18" ht="257.14999999999998" x14ac:dyDescent="0.3">
      <c r="A89" s="38" t="s">
        <v>54</v>
      </c>
      <c r="E89" s="37" t="s">
        <v>217</v>
      </c>
    </row>
    <row r="90" spans="1:18" ht="12.45" x14ac:dyDescent="0.3">
      <c r="A90" s="25" t="s">
        <v>47</v>
      </c>
      <c r="B90" s="29" t="s">
        <v>218</v>
      </c>
      <c r="C90" s="29" t="s">
        <v>219</v>
      </c>
      <c r="D90" s="25" t="s">
        <v>49</v>
      </c>
      <c r="E90" s="30" t="s">
        <v>220</v>
      </c>
      <c r="F90" s="31" t="s">
        <v>102</v>
      </c>
      <c r="G90" s="32">
        <v>16.61</v>
      </c>
      <c r="H90" s="33">
        <v>0</v>
      </c>
      <c r="I90" s="33">
        <f>ROUND(ROUND(H90,2)*ROUND(G90,3),2)</f>
        <v>0</v>
      </c>
      <c r="J90" s="31" t="s">
        <v>63</v>
      </c>
      <c r="O90">
        <f>(I90*21)/100</f>
        <v>0</v>
      </c>
      <c r="P90" t="s">
        <v>23</v>
      </c>
    </row>
    <row r="91" spans="1:18" ht="12.45" x14ac:dyDescent="0.3">
      <c r="A91" s="34" t="s">
        <v>52</v>
      </c>
      <c r="E91" s="35" t="s">
        <v>221</v>
      </c>
    </row>
    <row r="92" spans="1:18" ht="12.9" x14ac:dyDescent="0.3">
      <c r="A92" s="36" t="s">
        <v>54</v>
      </c>
      <c r="E92" s="37" t="s">
        <v>222</v>
      </c>
    </row>
    <row r="93" spans="1:18" ht="12.75" customHeight="1" x14ac:dyDescent="0.3">
      <c r="A93" s="12" t="s">
        <v>45</v>
      </c>
      <c r="B93" s="12"/>
      <c r="C93" s="40" t="s">
        <v>33</v>
      </c>
      <c r="D93" s="12"/>
      <c r="E93" s="27" t="s">
        <v>223</v>
      </c>
      <c r="F93" s="12"/>
      <c r="G93" s="12"/>
      <c r="H93" s="12"/>
      <c r="I93" s="41">
        <f>0+Q93</f>
        <v>0</v>
      </c>
      <c r="J93" s="12"/>
      <c r="O93">
        <f>0+R93</f>
        <v>0</v>
      </c>
      <c r="Q93">
        <f>0+I94+I97+I100+I103</f>
        <v>0</v>
      </c>
      <c r="R93">
        <f>0+O94+O97+O100+O103</f>
        <v>0</v>
      </c>
    </row>
    <row r="94" spans="1:18" ht="12.45" x14ac:dyDescent="0.3">
      <c r="A94" s="25" t="s">
        <v>47</v>
      </c>
      <c r="B94" s="29" t="s">
        <v>224</v>
      </c>
      <c r="C94" s="29" t="s">
        <v>225</v>
      </c>
      <c r="D94" s="25" t="s">
        <v>49</v>
      </c>
      <c r="E94" s="30" t="s">
        <v>226</v>
      </c>
      <c r="F94" s="31" t="s">
        <v>136</v>
      </c>
      <c r="G94" s="32">
        <v>7.92</v>
      </c>
      <c r="H94" s="33">
        <v>0</v>
      </c>
      <c r="I94" s="33">
        <f>ROUND(ROUND(H94,2)*ROUND(G94,3),2)</f>
        <v>0</v>
      </c>
      <c r="J94" s="31" t="s">
        <v>63</v>
      </c>
      <c r="O94">
        <f>(I94*21)/100</f>
        <v>0</v>
      </c>
      <c r="P94" t="s">
        <v>23</v>
      </c>
    </row>
    <row r="95" spans="1:18" ht="12.45" x14ac:dyDescent="0.3">
      <c r="A95" s="34" t="s">
        <v>52</v>
      </c>
      <c r="E95" s="35" t="s">
        <v>227</v>
      </c>
    </row>
    <row r="96" spans="1:18" ht="12.9" x14ac:dyDescent="0.3">
      <c r="A96" s="38" t="s">
        <v>54</v>
      </c>
      <c r="E96" s="37" t="s">
        <v>228</v>
      </c>
    </row>
    <row r="97" spans="1:18" ht="12.45" x14ac:dyDescent="0.3">
      <c r="A97" s="25" t="s">
        <v>47</v>
      </c>
      <c r="B97" s="29" t="s">
        <v>229</v>
      </c>
      <c r="C97" s="29" t="s">
        <v>230</v>
      </c>
      <c r="D97" s="25" t="s">
        <v>49</v>
      </c>
      <c r="E97" s="30" t="s">
        <v>231</v>
      </c>
      <c r="F97" s="31" t="s">
        <v>136</v>
      </c>
      <c r="G97" s="32">
        <v>70.099999999999994</v>
      </c>
      <c r="H97" s="33">
        <v>0</v>
      </c>
      <c r="I97" s="33">
        <f>ROUND(ROUND(H97,2)*ROUND(G97,3),2)</f>
        <v>0</v>
      </c>
      <c r="J97" s="31" t="s">
        <v>63</v>
      </c>
      <c r="O97">
        <f>(I97*21)/100</f>
        <v>0</v>
      </c>
      <c r="P97" t="s">
        <v>23</v>
      </c>
    </row>
    <row r="98" spans="1:18" ht="37.299999999999997" x14ac:dyDescent="0.3">
      <c r="A98" s="34" t="s">
        <v>52</v>
      </c>
      <c r="E98" s="35" t="s">
        <v>232</v>
      </c>
    </row>
    <row r="99" spans="1:18" ht="128.6" x14ac:dyDescent="0.3">
      <c r="A99" s="38" t="s">
        <v>54</v>
      </c>
      <c r="E99" s="37" t="s">
        <v>233</v>
      </c>
    </row>
    <row r="100" spans="1:18" ht="12.45" x14ac:dyDescent="0.3">
      <c r="A100" s="25" t="s">
        <v>47</v>
      </c>
      <c r="B100" s="29" t="s">
        <v>234</v>
      </c>
      <c r="C100" s="29" t="s">
        <v>235</v>
      </c>
      <c r="D100" s="25" t="s">
        <v>49</v>
      </c>
      <c r="E100" s="30" t="s">
        <v>236</v>
      </c>
      <c r="F100" s="31" t="s">
        <v>136</v>
      </c>
      <c r="G100" s="32">
        <v>4.92</v>
      </c>
      <c r="H100" s="33">
        <v>0</v>
      </c>
      <c r="I100" s="33">
        <f>ROUND(ROUND(H100,2)*ROUND(G100,3),2)</f>
        <v>0</v>
      </c>
      <c r="J100" s="31" t="s">
        <v>63</v>
      </c>
      <c r="O100">
        <f>(I100*21)/100</f>
        <v>0</v>
      </c>
      <c r="P100" t="s">
        <v>23</v>
      </c>
    </row>
    <row r="101" spans="1:18" ht="12.45" x14ac:dyDescent="0.3">
      <c r="A101" s="34" t="s">
        <v>52</v>
      </c>
      <c r="E101" s="35" t="s">
        <v>237</v>
      </c>
    </row>
    <row r="102" spans="1:18" ht="38.6" x14ac:dyDescent="0.3">
      <c r="A102" s="38" t="s">
        <v>54</v>
      </c>
      <c r="E102" s="37" t="s">
        <v>238</v>
      </c>
    </row>
    <row r="103" spans="1:18" ht="12.45" x14ac:dyDescent="0.3">
      <c r="A103" s="25" t="s">
        <v>47</v>
      </c>
      <c r="B103" s="29" t="s">
        <v>239</v>
      </c>
      <c r="C103" s="29" t="s">
        <v>240</v>
      </c>
      <c r="D103" s="25" t="s">
        <v>49</v>
      </c>
      <c r="E103" s="30" t="s">
        <v>241</v>
      </c>
      <c r="F103" s="31" t="s">
        <v>131</v>
      </c>
      <c r="G103" s="32">
        <v>13</v>
      </c>
      <c r="H103" s="33">
        <v>0</v>
      </c>
      <c r="I103" s="33">
        <f>ROUND(ROUND(H103,2)*ROUND(G103,3),2)</f>
        <v>0</v>
      </c>
      <c r="J103" s="31" t="s">
        <v>63</v>
      </c>
      <c r="O103">
        <f>(I103*21)/100</f>
        <v>0</v>
      </c>
      <c r="P103" t="s">
        <v>23</v>
      </c>
    </row>
    <row r="104" spans="1:18" ht="12.45" x14ac:dyDescent="0.3">
      <c r="A104" s="34" t="s">
        <v>52</v>
      </c>
      <c r="E104" s="35" t="s">
        <v>242</v>
      </c>
    </row>
    <row r="105" spans="1:18" ht="25.75" x14ac:dyDescent="0.3">
      <c r="A105" s="36" t="s">
        <v>54</v>
      </c>
      <c r="E105" s="37" t="s">
        <v>243</v>
      </c>
    </row>
    <row r="106" spans="1:18" ht="12.75" customHeight="1" x14ac:dyDescent="0.3">
      <c r="A106" s="12" t="s">
        <v>45</v>
      </c>
      <c r="B106" s="12"/>
      <c r="C106" s="40" t="s">
        <v>35</v>
      </c>
      <c r="D106" s="12"/>
      <c r="E106" s="27" t="s">
        <v>244</v>
      </c>
      <c r="F106" s="12"/>
      <c r="G106" s="12"/>
      <c r="H106" s="12"/>
      <c r="I106" s="41">
        <f>0+Q106</f>
        <v>0</v>
      </c>
      <c r="J106" s="12"/>
      <c r="O106">
        <f>0+R106</f>
        <v>0</v>
      </c>
      <c r="Q106">
        <f>0+I107+I110+I113</f>
        <v>0</v>
      </c>
      <c r="R106">
        <f>0+O107+O110+O113</f>
        <v>0</v>
      </c>
    </row>
    <row r="107" spans="1:18" ht="12.45" x14ac:dyDescent="0.3">
      <c r="A107" s="25" t="s">
        <v>47</v>
      </c>
      <c r="B107" s="29" t="s">
        <v>245</v>
      </c>
      <c r="C107" s="29" t="s">
        <v>246</v>
      </c>
      <c r="D107" s="25" t="s">
        <v>49</v>
      </c>
      <c r="E107" s="30" t="s">
        <v>247</v>
      </c>
      <c r="F107" s="31" t="s">
        <v>131</v>
      </c>
      <c r="G107" s="32">
        <v>4.84</v>
      </c>
      <c r="H107" s="33">
        <v>0</v>
      </c>
      <c r="I107" s="33">
        <f>ROUND(ROUND(H107,2)*ROUND(G107,3),2)</f>
        <v>0</v>
      </c>
      <c r="J107" s="31" t="s">
        <v>63</v>
      </c>
      <c r="O107">
        <f>(I107*21)/100</f>
        <v>0</v>
      </c>
      <c r="P107" t="s">
        <v>23</v>
      </c>
    </row>
    <row r="108" spans="1:18" ht="24.9" x14ac:dyDescent="0.3">
      <c r="A108" s="34" t="s">
        <v>52</v>
      </c>
      <c r="E108" s="35" t="s">
        <v>248</v>
      </c>
    </row>
    <row r="109" spans="1:18" ht="12.9" x14ac:dyDescent="0.3">
      <c r="A109" s="38" t="s">
        <v>54</v>
      </c>
      <c r="E109" s="37" t="s">
        <v>249</v>
      </c>
    </row>
    <row r="110" spans="1:18" ht="12.45" x14ac:dyDescent="0.3">
      <c r="A110" s="25" t="s">
        <v>47</v>
      </c>
      <c r="B110" s="29" t="s">
        <v>250</v>
      </c>
      <c r="C110" s="29" t="s">
        <v>251</v>
      </c>
      <c r="D110" s="25" t="s">
        <v>49</v>
      </c>
      <c r="E110" s="30" t="s">
        <v>252</v>
      </c>
      <c r="F110" s="31" t="s">
        <v>131</v>
      </c>
      <c r="G110" s="32">
        <v>6.5259999999999998</v>
      </c>
      <c r="H110" s="33">
        <v>0</v>
      </c>
      <c r="I110" s="33">
        <f>ROUND(ROUND(H110,2)*ROUND(G110,3),2)</f>
        <v>0</v>
      </c>
      <c r="J110" s="31" t="s">
        <v>63</v>
      </c>
      <c r="O110">
        <f>(I110*21)/100</f>
        <v>0</v>
      </c>
      <c r="P110" t="s">
        <v>23</v>
      </c>
    </row>
    <row r="111" spans="1:18" ht="37.299999999999997" x14ac:dyDescent="0.3">
      <c r="A111" s="34" t="s">
        <v>52</v>
      </c>
      <c r="E111" s="35" t="s">
        <v>253</v>
      </c>
    </row>
    <row r="112" spans="1:18" ht="12.9" x14ac:dyDescent="0.3">
      <c r="A112" s="38" t="s">
        <v>54</v>
      </c>
      <c r="E112" s="37" t="s">
        <v>254</v>
      </c>
    </row>
    <row r="113" spans="1:18" ht="12.45" x14ac:dyDescent="0.3">
      <c r="A113" s="25" t="s">
        <v>47</v>
      </c>
      <c r="B113" s="29" t="s">
        <v>255</v>
      </c>
      <c r="C113" s="29" t="s">
        <v>256</v>
      </c>
      <c r="D113" s="25" t="s">
        <v>49</v>
      </c>
      <c r="E113" s="30" t="s">
        <v>257</v>
      </c>
      <c r="F113" s="31" t="s">
        <v>131</v>
      </c>
      <c r="G113" s="32">
        <v>8</v>
      </c>
      <c r="H113" s="33">
        <v>0</v>
      </c>
      <c r="I113" s="33">
        <f>ROUND(ROUND(H113,2)*ROUND(G113,3),2)</f>
        <v>0</v>
      </c>
      <c r="J113" s="31" t="s">
        <v>63</v>
      </c>
      <c r="O113">
        <f>(I113*21)/100</f>
        <v>0</v>
      </c>
      <c r="P113" t="s">
        <v>23</v>
      </c>
    </row>
    <row r="114" spans="1:18" ht="49.75" x14ac:dyDescent="0.3">
      <c r="A114" s="34" t="s">
        <v>52</v>
      </c>
      <c r="E114" s="35" t="s">
        <v>258</v>
      </c>
    </row>
    <row r="115" spans="1:18" ht="12.9" x14ac:dyDescent="0.3">
      <c r="A115" s="36" t="s">
        <v>54</v>
      </c>
      <c r="E115" s="37" t="s">
        <v>259</v>
      </c>
    </row>
    <row r="116" spans="1:18" ht="12.75" customHeight="1" x14ac:dyDescent="0.3">
      <c r="A116" s="12" t="s">
        <v>45</v>
      </c>
      <c r="B116" s="12"/>
      <c r="C116" s="40" t="s">
        <v>37</v>
      </c>
      <c r="D116" s="12"/>
      <c r="E116" s="27" t="s">
        <v>260</v>
      </c>
      <c r="F116" s="12"/>
      <c r="G116" s="12"/>
      <c r="H116" s="12"/>
      <c r="I116" s="41">
        <f>0+Q116</f>
        <v>0</v>
      </c>
      <c r="J116" s="12"/>
      <c r="O116">
        <f>0+R116</f>
        <v>0</v>
      </c>
      <c r="Q116">
        <f>0+I117+I120+I123+I126</f>
        <v>0</v>
      </c>
      <c r="R116">
        <f>0+O117+O120+O123+O126</f>
        <v>0</v>
      </c>
    </row>
    <row r="117" spans="1:18" ht="24.9" x14ac:dyDescent="0.3">
      <c r="A117" s="25" t="s">
        <v>47</v>
      </c>
      <c r="B117" s="29" t="s">
        <v>261</v>
      </c>
      <c r="C117" s="29" t="s">
        <v>262</v>
      </c>
      <c r="D117" s="25" t="s">
        <v>49</v>
      </c>
      <c r="E117" s="30" t="s">
        <v>263</v>
      </c>
      <c r="F117" s="31" t="s">
        <v>131</v>
      </c>
      <c r="G117" s="32">
        <v>48</v>
      </c>
      <c r="H117" s="33">
        <v>0</v>
      </c>
      <c r="I117" s="33">
        <f>ROUND(ROUND(H117,2)*ROUND(G117,3),2)</f>
        <v>0</v>
      </c>
      <c r="J117" s="31" t="s">
        <v>63</v>
      </c>
      <c r="O117">
        <f>(I117*21)/100</f>
        <v>0</v>
      </c>
      <c r="P117" t="s">
        <v>23</v>
      </c>
    </row>
    <row r="118" spans="1:18" ht="12.45" x14ac:dyDescent="0.3">
      <c r="A118" s="34" t="s">
        <v>52</v>
      </c>
      <c r="E118" s="35" t="s">
        <v>264</v>
      </c>
    </row>
    <row r="119" spans="1:18" ht="25.75" x14ac:dyDescent="0.3">
      <c r="A119" s="38" t="s">
        <v>54</v>
      </c>
      <c r="E119" s="37" t="s">
        <v>265</v>
      </c>
    </row>
    <row r="120" spans="1:18" ht="24.9" x14ac:dyDescent="0.3">
      <c r="A120" s="25" t="s">
        <v>47</v>
      </c>
      <c r="B120" s="29" t="s">
        <v>266</v>
      </c>
      <c r="C120" s="29" t="s">
        <v>267</v>
      </c>
      <c r="D120" s="25" t="s">
        <v>49</v>
      </c>
      <c r="E120" s="30" t="s">
        <v>268</v>
      </c>
      <c r="F120" s="31" t="s">
        <v>131</v>
      </c>
      <c r="G120" s="32">
        <v>9</v>
      </c>
      <c r="H120" s="33">
        <v>0</v>
      </c>
      <c r="I120" s="33">
        <f>ROUND(ROUND(H120,2)*ROUND(G120,3),2)</f>
        <v>0</v>
      </c>
      <c r="J120" s="31" t="s">
        <v>63</v>
      </c>
      <c r="O120">
        <f>(I120*21)/100</f>
        <v>0</v>
      </c>
      <c r="P120" t="s">
        <v>23</v>
      </c>
    </row>
    <row r="121" spans="1:18" ht="12.45" x14ac:dyDescent="0.3">
      <c r="A121" s="34" t="s">
        <v>52</v>
      </c>
      <c r="E121" s="35" t="s">
        <v>264</v>
      </c>
    </row>
    <row r="122" spans="1:18" ht="25.75" x14ac:dyDescent="0.3">
      <c r="A122" s="38" t="s">
        <v>54</v>
      </c>
      <c r="E122" s="37" t="s">
        <v>269</v>
      </c>
    </row>
    <row r="123" spans="1:18" ht="24.9" x14ac:dyDescent="0.3">
      <c r="A123" s="25" t="s">
        <v>47</v>
      </c>
      <c r="B123" s="29" t="s">
        <v>270</v>
      </c>
      <c r="C123" s="29" t="s">
        <v>271</v>
      </c>
      <c r="D123" s="25" t="s">
        <v>49</v>
      </c>
      <c r="E123" s="30" t="s">
        <v>272</v>
      </c>
      <c r="F123" s="31" t="s">
        <v>131</v>
      </c>
      <c r="G123" s="32">
        <v>3</v>
      </c>
      <c r="H123" s="33">
        <v>0</v>
      </c>
      <c r="I123" s="33">
        <f>ROUND(ROUND(H123,2)*ROUND(G123,3),2)</f>
        <v>0</v>
      </c>
      <c r="J123" s="31" t="s">
        <v>63</v>
      </c>
      <c r="O123">
        <f>(I123*21)/100</f>
        <v>0</v>
      </c>
      <c r="P123" t="s">
        <v>23</v>
      </c>
    </row>
    <row r="124" spans="1:18" ht="12.45" x14ac:dyDescent="0.3">
      <c r="A124" s="34" t="s">
        <v>52</v>
      </c>
      <c r="E124" s="35" t="s">
        <v>264</v>
      </c>
    </row>
    <row r="125" spans="1:18" ht="25.75" x14ac:dyDescent="0.3">
      <c r="A125" s="38" t="s">
        <v>54</v>
      </c>
      <c r="E125" s="37" t="s">
        <v>273</v>
      </c>
    </row>
    <row r="126" spans="1:18" ht="12.45" x14ac:dyDescent="0.3">
      <c r="A126" s="25" t="s">
        <v>47</v>
      </c>
      <c r="B126" s="29" t="s">
        <v>274</v>
      </c>
      <c r="C126" s="29" t="s">
        <v>275</v>
      </c>
      <c r="D126" s="25" t="s">
        <v>49</v>
      </c>
      <c r="E126" s="30" t="s">
        <v>276</v>
      </c>
      <c r="F126" s="31" t="s">
        <v>131</v>
      </c>
      <c r="G126" s="32">
        <v>15.929</v>
      </c>
      <c r="H126" s="33">
        <v>0</v>
      </c>
      <c r="I126" s="33">
        <f>ROUND(ROUND(H126,2)*ROUND(G126,3),2)</f>
        <v>0</v>
      </c>
      <c r="J126" s="31" t="s">
        <v>63</v>
      </c>
      <c r="O126">
        <f>(I126*21)/100</f>
        <v>0</v>
      </c>
      <c r="P126" t="s">
        <v>23</v>
      </c>
    </row>
    <row r="127" spans="1:18" ht="12.45" x14ac:dyDescent="0.3">
      <c r="A127" s="34" t="s">
        <v>52</v>
      </c>
      <c r="E127" s="35" t="s">
        <v>277</v>
      </c>
    </row>
    <row r="128" spans="1:18" ht="115.75" x14ac:dyDescent="0.3">
      <c r="A128" s="36" t="s">
        <v>54</v>
      </c>
      <c r="E128" s="37" t="s">
        <v>278</v>
      </c>
    </row>
    <row r="129" spans="1:18" ht="12.75" customHeight="1" x14ac:dyDescent="0.3">
      <c r="A129" s="12" t="s">
        <v>45</v>
      </c>
      <c r="B129" s="12"/>
      <c r="C129" s="40" t="s">
        <v>73</v>
      </c>
      <c r="D129" s="12"/>
      <c r="E129" s="27" t="s">
        <v>279</v>
      </c>
      <c r="F129" s="12"/>
      <c r="G129" s="12"/>
      <c r="H129" s="12"/>
      <c r="I129" s="41">
        <f>0+Q129</f>
        <v>0</v>
      </c>
      <c r="J129" s="12"/>
      <c r="O129">
        <f>0+R129</f>
        <v>0</v>
      </c>
      <c r="Q129">
        <f>0+I130+I133</f>
        <v>0</v>
      </c>
      <c r="R129">
        <f>0+O130+O133</f>
        <v>0</v>
      </c>
    </row>
    <row r="130" spans="1:18" ht="12.45" x14ac:dyDescent="0.3">
      <c r="A130" s="25" t="s">
        <v>47</v>
      </c>
      <c r="B130" s="29" t="s">
        <v>280</v>
      </c>
      <c r="C130" s="29" t="s">
        <v>281</v>
      </c>
      <c r="D130" s="25" t="s">
        <v>49</v>
      </c>
      <c r="E130" s="30" t="s">
        <v>282</v>
      </c>
      <c r="F130" s="31" t="s">
        <v>131</v>
      </c>
      <c r="G130" s="32">
        <v>46.07</v>
      </c>
      <c r="H130" s="33">
        <v>0</v>
      </c>
      <c r="I130" s="33">
        <f>ROUND(ROUND(H130,2)*ROUND(G130,3),2)</f>
        <v>0</v>
      </c>
      <c r="J130" s="31" t="s">
        <v>63</v>
      </c>
      <c r="O130">
        <f>(I130*21)/100</f>
        <v>0</v>
      </c>
      <c r="P130" t="s">
        <v>23</v>
      </c>
    </row>
    <row r="131" spans="1:18" ht="12.45" x14ac:dyDescent="0.3">
      <c r="A131" s="34" t="s">
        <v>52</v>
      </c>
      <c r="E131" s="35" t="s">
        <v>283</v>
      </c>
    </row>
    <row r="132" spans="1:18" ht="25.75" x14ac:dyDescent="0.3">
      <c r="A132" s="38" t="s">
        <v>54</v>
      </c>
      <c r="E132" s="37" t="s">
        <v>284</v>
      </c>
    </row>
    <row r="133" spans="1:18" ht="12.45" x14ac:dyDescent="0.3">
      <c r="A133" s="25" t="s">
        <v>47</v>
      </c>
      <c r="B133" s="29" t="s">
        <v>285</v>
      </c>
      <c r="C133" s="29" t="s">
        <v>286</v>
      </c>
      <c r="D133" s="25" t="s">
        <v>49</v>
      </c>
      <c r="E133" s="30" t="s">
        <v>287</v>
      </c>
      <c r="F133" s="31" t="s">
        <v>131</v>
      </c>
      <c r="G133" s="32">
        <v>7.3920000000000003</v>
      </c>
      <c r="H133" s="33">
        <v>0</v>
      </c>
      <c r="I133" s="33">
        <f>ROUND(ROUND(H133,2)*ROUND(G133,3),2)</f>
        <v>0</v>
      </c>
      <c r="J133" s="31" t="s">
        <v>63</v>
      </c>
      <c r="O133">
        <f>(I133*21)/100</f>
        <v>0</v>
      </c>
      <c r="P133" t="s">
        <v>23</v>
      </c>
    </row>
    <row r="134" spans="1:18" ht="12.45" x14ac:dyDescent="0.3">
      <c r="A134" s="34" t="s">
        <v>52</v>
      </c>
      <c r="E134" s="35" t="s">
        <v>288</v>
      </c>
    </row>
    <row r="135" spans="1:18" ht="12.9" x14ac:dyDescent="0.3">
      <c r="A135" s="36" t="s">
        <v>54</v>
      </c>
      <c r="E135" s="37" t="s">
        <v>289</v>
      </c>
    </row>
    <row r="136" spans="1:18" ht="12.75" customHeight="1" x14ac:dyDescent="0.3">
      <c r="A136" s="12" t="s">
        <v>45</v>
      </c>
      <c r="B136" s="12"/>
      <c r="C136" s="40" t="s">
        <v>77</v>
      </c>
      <c r="D136" s="12"/>
      <c r="E136" s="27" t="s">
        <v>290</v>
      </c>
      <c r="F136" s="12"/>
      <c r="G136" s="12"/>
      <c r="H136" s="12"/>
      <c r="I136" s="41">
        <f>0+Q136</f>
        <v>0</v>
      </c>
      <c r="J136" s="12"/>
      <c r="O136">
        <f>0+R136</f>
        <v>0</v>
      </c>
      <c r="Q136">
        <f>0+I137+I140</f>
        <v>0</v>
      </c>
      <c r="R136">
        <f>0+O137+O140</f>
        <v>0</v>
      </c>
    </row>
    <row r="137" spans="1:18" ht="12.45" x14ac:dyDescent="0.3">
      <c r="A137" s="25" t="s">
        <v>47</v>
      </c>
      <c r="B137" s="29" t="s">
        <v>291</v>
      </c>
      <c r="C137" s="29" t="s">
        <v>292</v>
      </c>
      <c r="D137" s="25" t="s">
        <v>49</v>
      </c>
      <c r="E137" s="30" t="s">
        <v>293</v>
      </c>
      <c r="F137" s="31" t="s">
        <v>175</v>
      </c>
      <c r="G137" s="32">
        <v>24.55</v>
      </c>
      <c r="H137" s="33">
        <v>0</v>
      </c>
      <c r="I137" s="33">
        <f>ROUND(ROUND(H137,2)*ROUND(G137,3),2)</f>
        <v>0</v>
      </c>
      <c r="J137" s="31" t="s">
        <v>63</v>
      </c>
      <c r="O137">
        <f>(I137*21)/100</f>
        <v>0</v>
      </c>
      <c r="P137" t="s">
        <v>23</v>
      </c>
    </row>
    <row r="138" spans="1:18" ht="12.45" x14ac:dyDescent="0.3">
      <c r="A138" s="34" t="s">
        <v>52</v>
      </c>
      <c r="E138" s="35" t="s">
        <v>294</v>
      </c>
    </row>
    <row r="139" spans="1:18" ht="77.150000000000006" x14ac:dyDescent="0.3">
      <c r="A139" s="38" t="s">
        <v>54</v>
      </c>
      <c r="E139" s="37" t="s">
        <v>295</v>
      </c>
    </row>
    <row r="140" spans="1:18" ht="12.45" x14ac:dyDescent="0.3">
      <c r="A140" s="25" t="s">
        <v>47</v>
      </c>
      <c r="B140" s="29" t="s">
        <v>296</v>
      </c>
      <c r="C140" s="29" t="s">
        <v>297</v>
      </c>
      <c r="D140" s="25" t="s">
        <v>49</v>
      </c>
      <c r="E140" s="30" t="s">
        <v>298</v>
      </c>
      <c r="F140" s="31" t="s">
        <v>175</v>
      </c>
      <c r="G140" s="32">
        <v>5.5</v>
      </c>
      <c r="H140" s="33">
        <v>0</v>
      </c>
      <c r="I140" s="33">
        <f>ROUND(ROUND(H140,2)*ROUND(G140,3),2)</f>
        <v>0</v>
      </c>
      <c r="J140" s="31" t="s">
        <v>63</v>
      </c>
      <c r="O140">
        <f>(I140*21)/100</f>
        <v>0</v>
      </c>
      <c r="P140" t="s">
        <v>23</v>
      </c>
    </row>
    <row r="141" spans="1:18" ht="12.45" x14ac:dyDescent="0.3">
      <c r="A141" s="34" t="s">
        <v>52</v>
      </c>
      <c r="E141" s="35" t="s">
        <v>299</v>
      </c>
    </row>
    <row r="142" spans="1:18" ht="12.9" x14ac:dyDescent="0.3">
      <c r="A142" s="36" t="s">
        <v>54</v>
      </c>
      <c r="E142" s="37" t="s">
        <v>300</v>
      </c>
    </row>
    <row r="143" spans="1:18" ht="12.75" customHeight="1" x14ac:dyDescent="0.3">
      <c r="A143" s="12" t="s">
        <v>45</v>
      </c>
      <c r="B143" s="12"/>
      <c r="C143" s="40" t="s">
        <v>40</v>
      </c>
      <c r="D143" s="12"/>
      <c r="E143" s="27" t="s">
        <v>301</v>
      </c>
      <c r="F143" s="12"/>
      <c r="G143" s="12"/>
      <c r="H143" s="12"/>
      <c r="I143" s="41">
        <f>0+Q143</f>
        <v>0</v>
      </c>
      <c r="J143" s="12"/>
      <c r="O143">
        <f>0+R143</f>
        <v>0</v>
      </c>
      <c r="Q143">
        <f>0+I144+I147+I150+I153+I156+I159+I162+I165+I168</f>
        <v>0</v>
      </c>
      <c r="R143">
        <f>0+O144+O147+O150+O153+O156+O159+O162+O165+O168</f>
        <v>0</v>
      </c>
    </row>
    <row r="144" spans="1:18" ht="12.45" x14ac:dyDescent="0.3">
      <c r="A144" s="25" t="s">
        <v>47</v>
      </c>
      <c r="B144" s="29" t="s">
        <v>302</v>
      </c>
      <c r="C144" s="29" t="s">
        <v>303</v>
      </c>
      <c r="D144" s="25" t="s">
        <v>49</v>
      </c>
      <c r="E144" s="30" t="s">
        <v>304</v>
      </c>
      <c r="F144" s="31" t="s">
        <v>175</v>
      </c>
      <c r="G144" s="32">
        <v>29.55</v>
      </c>
      <c r="H144" s="33">
        <v>0</v>
      </c>
      <c r="I144" s="33">
        <f>ROUND(ROUND(H144,2)*ROUND(G144,3),2)</f>
        <v>0</v>
      </c>
      <c r="J144" s="31" t="s">
        <v>63</v>
      </c>
      <c r="O144">
        <f>(I144*21)/100</f>
        <v>0</v>
      </c>
      <c r="P144" t="s">
        <v>23</v>
      </c>
    </row>
    <row r="145" spans="1:16" ht="12.45" x14ac:dyDescent="0.3">
      <c r="A145" s="34" t="s">
        <v>52</v>
      </c>
      <c r="E145" s="35" t="s">
        <v>305</v>
      </c>
    </row>
    <row r="146" spans="1:16" ht="51.45" x14ac:dyDescent="0.3">
      <c r="A146" s="38" t="s">
        <v>54</v>
      </c>
      <c r="E146" s="37" t="s">
        <v>306</v>
      </c>
    </row>
    <row r="147" spans="1:16" ht="12.45" x14ac:dyDescent="0.3">
      <c r="A147" s="25" t="s">
        <v>47</v>
      </c>
      <c r="B147" s="29" t="s">
        <v>307</v>
      </c>
      <c r="C147" s="29" t="s">
        <v>308</v>
      </c>
      <c r="D147" s="25" t="s">
        <v>49</v>
      </c>
      <c r="E147" s="30" t="s">
        <v>309</v>
      </c>
      <c r="F147" s="31" t="s">
        <v>175</v>
      </c>
      <c r="G147" s="32">
        <v>18.100000000000001</v>
      </c>
      <c r="H147" s="33">
        <v>0</v>
      </c>
      <c r="I147" s="33">
        <f>ROUND(ROUND(H147,2)*ROUND(G147,3),2)</f>
        <v>0</v>
      </c>
      <c r="J147" s="31" t="s">
        <v>63</v>
      </c>
      <c r="O147">
        <f>(I147*21)/100</f>
        <v>0</v>
      </c>
      <c r="P147" t="s">
        <v>23</v>
      </c>
    </row>
    <row r="148" spans="1:16" ht="12.45" x14ac:dyDescent="0.3">
      <c r="A148" s="34" t="s">
        <v>52</v>
      </c>
      <c r="E148" s="35" t="s">
        <v>310</v>
      </c>
    </row>
    <row r="149" spans="1:16" ht="51.45" x14ac:dyDescent="0.3">
      <c r="A149" s="38" t="s">
        <v>54</v>
      </c>
      <c r="E149" s="37" t="s">
        <v>311</v>
      </c>
    </row>
    <row r="150" spans="1:16" ht="12.45" x14ac:dyDescent="0.3">
      <c r="A150" s="25" t="s">
        <v>47</v>
      </c>
      <c r="B150" s="29" t="s">
        <v>312</v>
      </c>
      <c r="C150" s="29" t="s">
        <v>313</v>
      </c>
      <c r="D150" s="25" t="s">
        <v>49</v>
      </c>
      <c r="E150" s="30" t="s">
        <v>314</v>
      </c>
      <c r="F150" s="31" t="s">
        <v>71</v>
      </c>
      <c r="G150" s="32">
        <v>1</v>
      </c>
      <c r="H150" s="33">
        <v>0</v>
      </c>
      <c r="I150" s="33">
        <f>ROUND(ROUND(H150,2)*ROUND(G150,3),2)</f>
        <v>0</v>
      </c>
      <c r="J150" s="31"/>
      <c r="O150">
        <f>(I150*21)/100</f>
        <v>0</v>
      </c>
      <c r="P150" t="s">
        <v>23</v>
      </c>
    </row>
    <row r="151" spans="1:16" ht="12.45" x14ac:dyDescent="0.3">
      <c r="A151" s="34" t="s">
        <v>52</v>
      </c>
      <c r="E151" s="35" t="s">
        <v>315</v>
      </c>
    </row>
    <row r="152" spans="1:16" ht="12.9" x14ac:dyDescent="0.3">
      <c r="A152" s="38" t="s">
        <v>54</v>
      </c>
      <c r="E152" s="37" t="s">
        <v>316</v>
      </c>
    </row>
    <row r="153" spans="1:16" ht="12.45" x14ac:dyDescent="0.3">
      <c r="A153" s="25" t="s">
        <v>47</v>
      </c>
      <c r="B153" s="29" t="s">
        <v>317</v>
      </c>
      <c r="C153" s="29" t="s">
        <v>318</v>
      </c>
      <c r="D153" s="25" t="s">
        <v>49</v>
      </c>
      <c r="E153" s="30" t="s">
        <v>319</v>
      </c>
      <c r="F153" s="31" t="s">
        <v>131</v>
      </c>
      <c r="G153" s="32">
        <v>60</v>
      </c>
      <c r="H153" s="33">
        <v>0</v>
      </c>
      <c r="I153" s="33">
        <f>ROUND(ROUND(H153,2)*ROUND(G153,3),2)</f>
        <v>0</v>
      </c>
      <c r="J153" s="31"/>
      <c r="O153">
        <f>(I153*21)/100</f>
        <v>0</v>
      </c>
      <c r="P153" t="s">
        <v>23</v>
      </c>
    </row>
    <row r="154" spans="1:16" ht="12.45" x14ac:dyDescent="0.3">
      <c r="A154" s="34" t="s">
        <v>52</v>
      </c>
      <c r="E154" s="35" t="s">
        <v>320</v>
      </c>
    </row>
    <row r="155" spans="1:16" ht="12.9" x14ac:dyDescent="0.3">
      <c r="A155" s="38" t="s">
        <v>54</v>
      </c>
      <c r="E155" s="37" t="s">
        <v>321</v>
      </c>
    </row>
    <row r="156" spans="1:16" ht="12.45" x14ac:dyDescent="0.3">
      <c r="A156" s="25" t="s">
        <v>47</v>
      </c>
      <c r="B156" s="29" t="s">
        <v>322</v>
      </c>
      <c r="C156" s="29" t="s">
        <v>323</v>
      </c>
      <c r="D156" s="25" t="s">
        <v>49</v>
      </c>
      <c r="E156" s="30" t="s">
        <v>324</v>
      </c>
      <c r="F156" s="31" t="s">
        <v>131</v>
      </c>
      <c r="G156" s="32">
        <v>94.644999999999996</v>
      </c>
      <c r="H156" s="33">
        <v>0</v>
      </c>
      <c r="I156" s="33">
        <f>ROUND(ROUND(H156,2)*ROUND(G156,3),2)</f>
        <v>0</v>
      </c>
      <c r="J156" s="31" t="s">
        <v>63</v>
      </c>
      <c r="O156">
        <f>(I156*21)/100</f>
        <v>0</v>
      </c>
      <c r="P156" t="s">
        <v>23</v>
      </c>
    </row>
    <row r="157" spans="1:16" ht="12.45" x14ac:dyDescent="0.3">
      <c r="A157" s="34" t="s">
        <v>52</v>
      </c>
      <c r="E157" s="35" t="s">
        <v>325</v>
      </c>
    </row>
    <row r="158" spans="1:16" ht="90" x14ac:dyDescent="0.3">
      <c r="A158" s="38" t="s">
        <v>54</v>
      </c>
      <c r="E158" s="37" t="s">
        <v>326</v>
      </c>
    </row>
    <row r="159" spans="1:16" ht="12.45" x14ac:dyDescent="0.3">
      <c r="A159" s="25" t="s">
        <v>47</v>
      </c>
      <c r="B159" s="29" t="s">
        <v>327</v>
      </c>
      <c r="C159" s="29" t="s">
        <v>328</v>
      </c>
      <c r="D159" s="25" t="s">
        <v>49</v>
      </c>
      <c r="E159" s="30" t="s">
        <v>329</v>
      </c>
      <c r="F159" s="31" t="s">
        <v>131</v>
      </c>
      <c r="G159" s="32">
        <v>52.8</v>
      </c>
      <c r="H159" s="33">
        <v>0</v>
      </c>
      <c r="I159" s="33">
        <f>ROUND(ROUND(H159,2)*ROUND(G159,3),2)</f>
        <v>0</v>
      </c>
      <c r="J159" s="31" t="s">
        <v>63</v>
      </c>
      <c r="O159">
        <f>(I159*21)/100</f>
        <v>0</v>
      </c>
      <c r="P159" t="s">
        <v>23</v>
      </c>
    </row>
    <row r="160" spans="1:16" ht="12.45" x14ac:dyDescent="0.3">
      <c r="A160" s="34" t="s">
        <v>52</v>
      </c>
      <c r="E160" s="35" t="s">
        <v>330</v>
      </c>
    </row>
    <row r="161" spans="1:16" ht="12.9" x14ac:dyDescent="0.3">
      <c r="A161" s="38" t="s">
        <v>54</v>
      </c>
      <c r="E161" s="37" t="s">
        <v>331</v>
      </c>
    </row>
    <row r="162" spans="1:16" ht="12.45" x14ac:dyDescent="0.3">
      <c r="A162" s="25" t="s">
        <v>47</v>
      </c>
      <c r="B162" s="29" t="s">
        <v>332</v>
      </c>
      <c r="C162" s="29" t="s">
        <v>333</v>
      </c>
      <c r="D162" s="25" t="s">
        <v>49</v>
      </c>
      <c r="E162" s="30" t="s">
        <v>334</v>
      </c>
      <c r="F162" s="31" t="s">
        <v>136</v>
      </c>
      <c r="G162" s="32">
        <v>91.745000000000005</v>
      </c>
      <c r="H162" s="33">
        <v>0</v>
      </c>
      <c r="I162" s="33">
        <f>ROUND(ROUND(H162,2)*ROUND(G162,3),2)</f>
        <v>0</v>
      </c>
      <c r="J162" s="31" t="s">
        <v>63</v>
      </c>
      <c r="O162">
        <f>(I162*21)/100</f>
        <v>0</v>
      </c>
      <c r="P162" t="s">
        <v>23</v>
      </c>
    </row>
    <row r="163" spans="1:16" ht="24.9" x14ac:dyDescent="0.3">
      <c r="A163" s="34" t="s">
        <v>52</v>
      </c>
      <c r="E163" s="35" t="s">
        <v>335</v>
      </c>
    </row>
    <row r="164" spans="1:16" ht="167.15" x14ac:dyDescent="0.3">
      <c r="A164" s="38" t="s">
        <v>54</v>
      </c>
      <c r="E164" s="37" t="s">
        <v>336</v>
      </c>
    </row>
    <row r="165" spans="1:16" ht="12.45" x14ac:dyDescent="0.3">
      <c r="A165" s="25" t="s">
        <v>47</v>
      </c>
      <c r="B165" s="29" t="s">
        <v>337</v>
      </c>
      <c r="C165" s="29" t="s">
        <v>338</v>
      </c>
      <c r="D165" s="25" t="s">
        <v>49</v>
      </c>
      <c r="E165" s="30" t="s">
        <v>339</v>
      </c>
      <c r="F165" s="31" t="s">
        <v>136</v>
      </c>
      <c r="G165" s="32">
        <v>6.7140000000000004</v>
      </c>
      <c r="H165" s="33">
        <v>0</v>
      </c>
      <c r="I165" s="33">
        <f>ROUND(ROUND(H165,2)*ROUND(G165,3),2)</f>
        <v>0</v>
      </c>
      <c r="J165" s="31" t="s">
        <v>63</v>
      </c>
      <c r="O165">
        <f>(I165*21)/100</f>
        <v>0</v>
      </c>
      <c r="P165" t="s">
        <v>23</v>
      </c>
    </row>
    <row r="166" spans="1:16" ht="24.9" x14ac:dyDescent="0.3">
      <c r="A166" s="34" t="s">
        <v>52</v>
      </c>
      <c r="E166" s="35" t="s">
        <v>340</v>
      </c>
    </row>
    <row r="167" spans="1:16" ht="102.9" x14ac:dyDescent="0.3">
      <c r="A167" s="38" t="s">
        <v>54</v>
      </c>
      <c r="E167" s="37" t="s">
        <v>341</v>
      </c>
    </row>
    <row r="168" spans="1:16" ht="12.45" x14ac:dyDescent="0.3">
      <c r="A168" s="25" t="s">
        <v>47</v>
      </c>
      <c r="B168" s="29" t="s">
        <v>342</v>
      </c>
      <c r="C168" s="29" t="s">
        <v>343</v>
      </c>
      <c r="D168" s="25" t="s">
        <v>49</v>
      </c>
      <c r="E168" s="30" t="s">
        <v>344</v>
      </c>
      <c r="F168" s="31" t="s">
        <v>136</v>
      </c>
      <c r="G168" s="32">
        <v>3.6560000000000001</v>
      </c>
      <c r="H168" s="33">
        <v>0</v>
      </c>
      <c r="I168" s="33">
        <f>ROUND(ROUND(H168,2)*ROUND(G168,3),2)</f>
        <v>0</v>
      </c>
      <c r="J168" s="31" t="s">
        <v>63</v>
      </c>
      <c r="O168">
        <f>(I168*21)/100</f>
        <v>0</v>
      </c>
      <c r="P168" t="s">
        <v>23</v>
      </c>
    </row>
    <row r="169" spans="1:16" ht="24.9" x14ac:dyDescent="0.3">
      <c r="A169" s="34" t="s">
        <v>52</v>
      </c>
      <c r="E169" s="35" t="s">
        <v>345</v>
      </c>
    </row>
    <row r="170" spans="1:16" ht="25.75" x14ac:dyDescent="0.3">
      <c r="A170" s="36" t="s">
        <v>54</v>
      </c>
      <c r="E170" s="37" t="s">
        <v>346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pane ySplit="7" topLeftCell="A8" activePane="bottomLeft" state="frozen"/>
      <selection pane="bottomLeft" activeCell="A8" sqref="A8"/>
    </sheetView>
  </sheetViews>
  <sheetFormatPr defaultColWidth="9.15234375" defaultRowHeight="12.75" customHeight="1" x14ac:dyDescent="0.3"/>
  <cols>
    <col min="1" max="1" width="9.15234375" hidden="1" customWidth="1"/>
    <col min="2" max="2" width="11.69140625" customWidth="1"/>
    <col min="3" max="3" width="14.69140625" customWidth="1"/>
    <col min="4" max="4" width="9.69140625" customWidth="1"/>
    <col min="5" max="5" width="70.69140625" customWidth="1"/>
    <col min="6" max="6" width="11.69140625" customWidth="1"/>
    <col min="7" max="9" width="16.69140625" customWidth="1"/>
    <col min="10" max="10" width="20.69140625" customWidth="1"/>
    <col min="15" max="18" width="9.15234375" hidden="1" customWidth="1"/>
  </cols>
  <sheetData>
    <row r="1" spans="1:18" ht="12.75" customHeight="1" x14ac:dyDescent="0.3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5" customHeight="1" x14ac:dyDescent="0.3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0+O8+O12+O19+O53+O60</f>
        <v>0</v>
      </c>
      <c r="P2" t="s">
        <v>22</v>
      </c>
    </row>
    <row r="3" spans="1:18" ht="15" customHeight="1" x14ac:dyDescent="0.3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347</v>
      </c>
      <c r="I3" s="39">
        <f>0+I8+I12+I19+I53+I60</f>
        <v>0</v>
      </c>
      <c r="J3" s="16"/>
      <c r="O3" t="s">
        <v>19</v>
      </c>
      <c r="P3" t="s">
        <v>23</v>
      </c>
    </row>
    <row r="4" spans="1:18" ht="15" customHeight="1" x14ac:dyDescent="0.35">
      <c r="A4" t="s">
        <v>17</v>
      </c>
      <c r="B4" s="20" t="s">
        <v>18</v>
      </c>
      <c r="C4" s="3" t="s">
        <v>347</v>
      </c>
      <c r="D4" s="2"/>
      <c r="E4" s="21" t="s">
        <v>348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3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3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3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3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</f>
        <v>0</v>
      </c>
      <c r="R8">
        <f>0+O9</f>
        <v>0</v>
      </c>
    </row>
    <row r="9" spans="1:18" ht="12.45" x14ac:dyDescent="0.3">
      <c r="A9" s="25" t="s">
        <v>47</v>
      </c>
      <c r="B9" s="29" t="s">
        <v>29</v>
      </c>
      <c r="C9" s="29" t="s">
        <v>349</v>
      </c>
      <c r="D9" s="25" t="s">
        <v>49</v>
      </c>
      <c r="E9" s="30" t="s">
        <v>350</v>
      </c>
      <c r="F9" s="31" t="s">
        <v>136</v>
      </c>
      <c r="G9" s="32">
        <v>1.2</v>
      </c>
      <c r="H9" s="33">
        <v>0</v>
      </c>
      <c r="I9" s="33">
        <f>ROUND(ROUND(H9,2)*ROUND(G9,3),2)</f>
        <v>0</v>
      </c>
      <c r="J9" s="31" t="s">
        <v>63</v>
      </c>
      <c r="O9">
        <f>(I9*21)/100</f>
        <v>0</v>
      </c>
      <c r="P9" t="s">
        <v>23</v>
      </c>
    </row>
    <row r="10" spans="1:18" ht="12.45" x14ac:dyDescent="0.3">
      <c r="A10" s="34" t="s">
        <v>52</v>
      </c>
      <c r="E10" s="35" t="s">
        <v>351</v>
      </c>
    </row>
    <row r="11" spans="1:18" ht="12.9" x14ac:dyDescent="0.3">
      <c r="A11" s="36" t="s">
        <v>54</v>
      </c>
      <c r="E11" s="37" t="s">
        <v>49</v>
      </c>
    </row>
    <row r="12" spans="1:18" ht="12.75" customHeight="1" x14ac:dyDescent="0.3">
      <c r="A12" s="12" t="s">
        <v>45</v>
      </c>
      <c r="B12" s="12"/>
      <c r="C12" s="40" t="s">
        <v>23</v>
      </c>
      <c r="D12" s="12"/>
      <c r="E12" s="27" t="s">
        <v>166</v>
      </c>
      <c r="F12" s="12"/>
      <c r="G12" s="12"/>
      <c r="H12" s="12"/>
      <c r="I12" s="41">
        <f>0+Q12</f>
        <v>0</v>
      </c>
      <c r="J12" s="12"/>
      <c r="O12">
        <f>0+R12</f>
        <v>0</v>
      </c>
      <c r="Q12">
        <f>0+I13+I16</f>
        <v>0</v>
      </c>
      <c r="R12">
        <f>0+O13+O16</f>
        <v>0</v>
      </c>
    </row>
    <row r="13" spans="1:18" ht="12.45" x14ac:dyDescent="0.3">
      <c r="A13" s="25" t="s">
        <v>47</v>
      </c>
      <c r="B13" s="29" t="s">
        <v>23</v>
      </c>
      <c r="C13" s="29" t="s">
        <v>352</v>
      </c>
      <c r="D13" s="25" t="s">
        <v>49</v>
      </c>
      <c r="E13" s="30" t="s">
        <v>353</v>
      </c>
      <c r="F13" s="31" t="s">
        <v>136</v>
      </c>
      <c r="G13" s="32">
        <v>1.4</v>
      </c>
      <c r="H13" s="33">
        <v>0</v>
      </c>
      <c r="I13" s="33">
        <f>ROUND(ROUND(H13,2)*ROUND(G13,3),2)</f>
        <v>0</v>
      </c>
      <c r="J13" s="31" t="s">
        <v>63</v>
      </c>
      <c r="O13">
        <f>(I13*21)/100</f>
        <v>0</v>
      </c>
      <c r="P13" t="s">
        <v>23</v>
      </c>
    </row>
    <row r="14" spans="1:18" ht="12.45" x14ac:dyDescent="0.3">
      <c r="A14" s="34" t="s">
        <v>52</v>
      </c>
      <c r="E14" s="35" t="s">
        <v>354</v>
      </c>
    </row>
    <row r="15" spans="1:18" ht="12.9" x14ac:dyDescent="0.3">
      <c r="A15" s="38" t="s">
        <v>54</v>
      </c>
      <c r="E15" s="37" t="s">
        <v>355</v>
      </c>
    </row>
    <row r="16" spans="1:18" ht="12.45" x14ac:dyDescent="0.3">
      <c r="A16" s="25" t="s">
        <v>47</v>
      </c>
      <c r="B16" s="29" t="s">
        <v>22</v>
      </c>
      <c r="C16" s="29" t="s">
        <v>356</v>
      </c>
      <c r="D16" s="25" t="s">
        <v>49</v>
      </c>
      <c r="E16" s="30" t="s">
        <v>357</v>
      </c>
      <c r="F16" s="31" t="s">
        <v>136</v>
      </c>
      <c r="G16" s="32">
        <v>0.1</v>
      </c>
      <c r="H16" s="33">
        <v>0</v>
      </c>
      <c r="I16" s="33">
        <f>ROUND(ROUND(H16,2)*ROUND(G16,3),2)</f>
        <v>0</v>
      </c>
      <c r="J16" s="31" t="s">
        <v>63</v>
      </c>
      <c r="O16">
        <f>(I16*21)/100</f>
        <v>0</v>
      </c>
      <c r="P16" t="s">
        <v>23</v>
      </c>
    </row>
    <row r="17" spans="1:18" ht="12.45" x14ac:dyDescent="0.3">
      <c r="A17" s="34" t="s">
        <v>52</v>
      </c>
      <c r="E17" s="35" t="s">
        <v>358</v>
      </c>
    </row>
    <row r="18" spans="1:18" ht="12.9" x14ac:dyDescent="0.3">
      <c r="A18" s="36" t="s">
        <v>54</v>
      </c>
      <c r="E18" s="37" t="s">
        <v>359</v>
      </c>
    </row>
    <row r="19" spans="1:18" ht="12.75" customHeight="1" x14ac:dyDescent="0.3">
      <c r="A19" s="12" t="s">
        <v>45</v>
      </c>
      <c r="B19" s="12"/>
      <c r="C19" s="40" t="s">
        <v>73</v>
      </c>
      <c r="D19" s="12"/>
      <c r="E19" s="27" t="s">
        <v>279</v>
      </c>
      <c r="F19" s="12"/>
      <c r="G19" s="12"/>
      <c r="H19" s="12"/>
      <c r="I19" s="41">
        <f>0+Q19</f>
        <v>0</v>
      </c>
      <c r="J19" s="12"/>
      <c r="O19">
        <f>0+R19</f>
        <v>0</v>
      </c>
      <c r="Q19">
        <f>0+I20+I23+I26+I29+I32+I35+I38+I41+I44+I47+I50</f>
        <v>0</v>
      </c>
      <c r="R19">
        <f>0+O20+O23+O26+O29+O32+O35+O38+O41+O44+O47+O50</f>
        <v>0</v>
      </c>
    </row>
    <row r="20" spans="1:18" ht="24.9" x14ac:dyDescent="0.3">
      <c r="A20" s="25" t="s">
        <v>47</v>
      </c>
      <c r="B20" s="29" t="s">
        <v>33</v>
      </c>
      <c r="C20" s="29" t="s">
        <v>360</v>
      </c>
      <c r="D20" s="25" t="s">
        <v>49</v>
      </c>
      <c r="E20" s="30" t="s">
        <v>361</v>
      </c>
      <c r="F20" s="31" t="s">
        <v>71</v>
      </c>
      <c r="G20" s="32">
        <v>1</v>
      </c>
      <c r="H20" s="33">
        <v>0</v>
      </c>
      <c r="I20" s="33">
        <f>ROUND(ROUND(H20,2)*ROUND(G20,3),2)</f>
        <v>0</v>
      </c>
      <c r="J20" s="31" t="s">
        <v>63</v>
      </c>
      <c r="O20">
        <f>(I20*21)/100</f>
        <v>0</v>
      </c>
      <c r="P20" t="s">
        <v>23</v>
      </c>
    </row>
    <row r="21" spans="1:18" ht="24.9" x14ac:dyDescent="0.3">
      <c r="A21" s="34" t="s">
        <v>52</v>
      </c>
      <c r="E21" s="35" t="s">
        <v>362</v>
      </c>
    </row>
    <row r="22" spans="1:18" ht="12.9" x14ac:dyDescent="0.3">
      <c r="A22" s="38" t="s">
        <v>54</v>
      </c>
      <c r="E22" s="37" t="s">
        <v>49</v>
      </c>
    </row>
    <row r="23" spans="1:18" ht="12.45" x14ac:dyDescent="0.3">
      <c r="A23" s="25" t="s">
        <v>47</v>
      </c>
      <c r="B23" s="29" t="s">
        <v>35</v>
      </c>
      <c r="C23" s="29" t="s">
        <v>363</v>
      </c>
      <c r="D23" s="25" t="s">
        <v>49</v>
      </c>
      <c r="E23" s="30" t="s">
        <v>364</v>
      </c>
      <c r="F23" s="31" t="s">
        <v>175</v>
      </c>
      <c r="G23" s="32">
        <v>3</v>
      </c>
      <c r="H23" s="33">
        <v>0</v>
      </c>
      <c r="I23" s="33">
        <f>ROUND(ROUND(H23,2)*ROUND(G23,3),2)</f>
        <v>0</v>
      </c>
      <c r="J23" s="31" t="s">
        <v>63</v>
      </c>
      <c r="O23">
        <f>(I23*21)/100</f>
        <v>0</v>
      </c>
      <c r="P23" t="s">
        <v>23</v>
      </c>
    </row>
    <row r="24" spans="1:18" ht="37.299999999999997" x14ac:dyDescent="0.3">
      <c r="A24" s="34" t="s">
        <v>52</v>
      </c>
      <c r="E24" s="35" t="s">
        <v>365</v>
      </c>
    </row>
    <row r="25" spans="1:18" ht="12.9" x14ac:dyDescent="0.3">
      <c r="A25" s="38" t="s">
        <v>54</v>
      </c>
      <c r="E25" s="37" t="s">
        <v>49</v>
      </c>
    </row>
    <row r="26" spans="1:18" ht="12.45" x14ac:dyDescent="0.3">
      <c r="A26" s="25" t="s">
        <v>47</v>
      </c>
      <c r="B26" s="29" t="s">
        <v>37</v>
      </c>
      <c r="C26" s="29" t="s">
        <v>366</v>
      </c>
      <c r="D26" s="25" t="s">
        <v>49</v>
      </c>
      <c r="E26" s="30" t="s">
        <v>367</v>
      </c>
      <c r="F26" s="31" t="s">
        <v>175</v>
      </c>
      <c r="G26" s="32">
        <v>15</v>
      </c>
      <c r="H26" s="33">
        <v>0</v>
      </c>
      <c r="I26" s="33">
        <f>ROUND(ROUND(H26,2)*ROUND(G26,3),2)</f>
        <v>0</v>
      </c>
      <c r="J26" s="31" t="s">
        <v>63</v>
      </c>
      <c r="O26">
        <f>(I26*21)/100</f>
        <v>0</v>
      </c>
      <c r="P26" t="s">
        <v>23</v>
      </c>
    </row>
    <row r="27" spans="1:18" ht="24.9" x14ac:dyDescent="0.3">
      <c r="A27" s="34" t="s">
        <v>52</v>
      </c>
      <c r="E27" s="35" t="s">
        <v>368</v>
      </c>
    </row>
    <row r="28" spans="1:18" ht="12.9" x14ac:dyDescent="0.3">
      <c r="A28" s="38" t="s">
        <v>54</v>
      </c>
      <c r="E28" s="37" t="s">
        <v>49</v>
      </c>
    </row>
    <row r="29" spans="1:18" ht="24.9" x14ac:dyDescent="0.3">
      <c r="A29" s="25" t="s">
        <v>47</v>
      </c>
      <c r="B29" s="29" t="s">
        <v>73</v>
      </c>
      <c r="C29" s="29" t="s">
        <v>369</v>
      </c>
      <c r="D29" s="25" t="s">
        <v>49</v>
      </c>
      <c r="E29" s="30" t="s">
        <v>370</v>
      </c>
      <c r="F29" s="31" t="s">
        <v>71</v>
      </c>
      <c r="G29" s="32">
        <v>4</v>
      </c>
      <c r="H29" s="33">
        <v>0</v>
      </c>
      <c r="I29" s="33">
        <f>ROUND(ROUND(H29,2)*ROUND(G29,3),2)</f>
        <v>0</v>
      </c>
      <c r="J29" s="31" t="s">
        <v>63</v>
      </c>
      <c r="O29">
        <f>(I29*21)/100</f>
        <v>0</v>
      </c>
      <c r="P29" t="s">
        <v>23</v>
      </c>
    </row>
    <row r="30" spans="1:18" ht="12.45" x14ac:dyDescent="0.3">
      <c r="A30" s="34" t="s">
        <v>52</v>
      </c>
      <c r="E30" s="35" t="s">
        <v>371</v>
      </c>
    </row>
    <row r="31" spans="1:18" ht="12.9" x14ac:dyDescent="0.3">
      <c r="A31" s="38" t="s">
        <v>54</v>
      </c>
      <c r="E31" s="37" t="s">
        <v>372</v>
      </c>
    </row>
    <row r="32" spans="1:18" ht="24.9" x14ac:dyDescent="0.3">
      <c r="A32" s="25" t="s">
        <v>47</v>
      </c>
      <c r="B32" s="29" t="s">
        <v>77</v>
      </c>
      <c r="C32" s="29" t="s">
        <v>373</v>
      </c>
      <c r="D32" s="25" t="s">
        <v>49</v>
      </c>
      <c r="E32" s="30" t="s">
        <v>374</v>
      </c>
      <c r="F32" s="31" t="s">
        <v>71</v>
      </c>
      <c r="G32" s="32">
        <v>1</v>
      </c>
      <c r="H32" s="33">
        <v>0</v>
      </c>
      <c r="I32" s="33">
        <f>ROUND(ROUND(H32,2)*ROUND(G32,3),2)</f>
        <v>0</v>
      </c>
      <c r="J32" s="31" t="s">
        <v>63</v>
      </c>
      <c r="O32">
        <f>(I32*21)/100</f>
        <v>0</v>
      </c>
      <c r="P32" t="s">
        <v>23</v>
      </c>
    </row>
    <row r="33" spans="1:16" ht="24.9" x14ac:dyDescent="0.3">
      <c r="A33" s="34" t="s">
        <v>52</v>
      </c>
      <c r="E33" s="35" t="s">
        <v>375</v>
      </c>
    </row>
    <row r="34" spans="1:16" ht="12.9" x14ac:dyDescent="0.3">
      <c r="A34" s="38" t="s">
        <v>54</v>
      </c>
      <c r="E34" s="37" t="s">
        <v>49</v>
      </c>
    </row>
    <row r="35" spans="1:16" ht="24.9" x14ac:dyDescent="0.3">
      <c r="A35" s="25" t="s">
        <v>47</v>
      </c>
      <c r="B35" s="29" t="s">
        <v>40</v>
      </c>
      <c r="C35" s="29" t="s">
        <v>376</v>
      </c>
      <c r="D35" s="25" t="s">
        <v>49</v>
      </c>
      <c r="E35" s="30" t="s">
        <v>377</v>
      </c>
      <c r="F35" s="31" t="s">
        <v>71</v>
      </c>
      <c r="G35" s="32">
        <v>1</v>
      </c>
      <c r="H35" s="33">
        <v>0</v>
      </c>
      <c r="I35" s="33">
        <f>ROUND(ROUND(H35,2)*ROUND(G35,3),2)</f>
        <v>0</v>
      </c>
      <c r="J35" s="31" t="s">
        <v>63</v>
      </c>
      <c r="O35">
        <f>(I35*21)/100</f>
        <v>0</v>
      </c>
      <c r="P35" t="s">
        <v>23</v>
      </c>
    </row>
    <row r="36" spans="1:16" ht="12.45" x14ac:dyDescent="0.3">
      <c r="A36" s="34" t="s">
        <v>52</v>
      </c>
      <c r="E36" s="35" t="s">
        <v>378</v>
      </c>
    </row>
    <row r="37" spans="1:16" ht="12.9" x14ac:dyDescent="0.3">
      <c r="A37" s="38" t="s">
        <v>54</v>
      </c>
      <c r="E37" s="37" t="s">
        <v>49</v>
      </c>
    </row>
    <row r="38" spans="1:16" ht="24.9" x14ac:dyDescent="0.3">
      <c r="A38" s="25" t="s">
        <v>47</v>
      </c>
      <c r="B38" s="29" t="s">
        <v>42</v>
      </c>
      <c r="C38" s="29" t="s">
        <v>379</v>
      </c>
      <c r="D38" s="25" t="s">
        <v>49</v>
      </c>
      <c r="E38" s="30" t="s">
        <v>380</v>
      </c>
      <c r="F38" s="31" t="s">
        <v>71</v>
      </c>
      <c r="G38" s="32">
        <v>1</v>
      </c>
      <c r="H38" s="33">
        <v>0</v>
      </c>
      <c r="I38" s="33">
        <f>ROUND(ROUND(H38,2)*ROUND(G38,3),2)</f>
        <v>0</v>
      </c>
      <c r="J38" s="31" t="s">
        <v>63</v>
      </c>
      <c r="O38">
        <f>(I38*21)/100</f>
        <v>0</v>
      </c>
      <c r="P38" t="s">
        <v>23</v>
      </c>
    </row>
    <row r="39" spans="1:16" ht="12.45" x14ac:dyDescent="0.3">
      <c r="A39" s="34" t="s">
        <v>52</v>
      </c>
      <c r="E39" s="35" t="s">
        <v>381</v>
      </c>
    </row>
    <row r="40" spans="1:16" ht="12.9" x14ac:dyDescent="0.3">
      <c r="A40" s="38" t="s">
        <v>54</v>
      </c>
      <c r="E40" s="37" t="s">
        <v>49</v>
      </c>
    </row>
    <row r="41" spans="1:16" ht="12.45" x14ac:dyDescent="0.3">
      <c r="A41" s="25" t="s">
        <v>47</v>
      </c>
      <c r="B41" s="29" t="s">
        <v>44</v>
      </c>
      <c r="C41" s="29" t="s">
        <v>382</v>
      </c>
      <c r="D41" s="25" t="s">
        <v>49</v>
      </c>
      <c r="E41" s="30" t="s">
        <v>383</v>
      </c>
      <c r="F41" s="31" t="s">
        <v>71</v>
      </c>
      <c r="G41" s="32">
        <v>1</v>
      </c>
      <c r="H41" s="33">
        <v>0</v>
      </c>
      <c r="I41" s="33">
        <f>ROUND(ROUND(H41,2)*ROUND(G41,3),2)</f>
        <v>0</v>
      </c>
      <c r="J41" s="31" t="s">
        <v>63</v>
      </c>
      <c r="O41">
        <f>(I41*21)/100</f>
        <v>0</v>
      </c>
      <c r="P41" t="s">
        <v>23</v>
      </c>
    </row>
    <row r="42" spans="1:16" ht="12.45" x14ac:dyDescent="0.3">
      <c r="A42" s="34" t="s">
        <v>52</v>
      </c>
      <c r="E42" s="35" t="s">
        <v>384</v>
      </c>
    </row>
    <row r="43" spans="1:16" ht="12.9" x14ac:dyDescent="0.3">
      <c r="A43" s="38" t="s">
        <v>54</v>
      </c>
      <c r="E43" s="37" t="s">
        <v>49</v>
      </c>
    </row>
    <row r="44" spans="1:16" ht="12.45" x14ac:dyDescent="0.3">
      <c r="A44" s="25" t="s">
        <v>47</v>
      </c>
      <c r="B44" s="29" t="s">
        <v>90</v>
      </c>
      <c r="C44" s="29" t="s">
        <v>385</v>
      </c>
      <c r="D44" s="25" t="s">
        <v>49</v>
      </c>
      <c r="E44" s="30" t="s">
        <v>386</v>
      </c>
      <c r="F44" s="31" t="s">
        <v>71</v>
      </c>
      <c r="G44" s="32">
        <v>1</v>
      </c>
      <c r="H44" s="33">
        <v>0</v>
      </c>
      <c r="I44" s="33">
        <f>ROUND(ROUND(H44,2)*ROUND(G44,3),2)</f>
        <v>0</v>
      </c>
      <c r="J44" s="31" t="s">
        <v>63</v>
      </c>
      <c r="O44">
        <f>(I44*21)/100</f>
        <v>0</v>
      </c>
      <c r="P44" t="s">
        <v>23</v>
      </c>
    </row>
    <row r="45" spans="1:16" ht="24.9" x14ac:dyDescent="0.3">
      <c r="A45" s="34" t="s">
        <v>52</v>
      </c>
      <c r="E45" s="35" t="s">
        <v>387</v>
      </c>
    </row>
    <row r="46" spans="1:16" ht="12.9" x14ac:dyDescent="0.3">
      <c r="A46" s="38" t="s">
        <v>54</v>
      </c>
      <c r="E46" s="37" t="s">
        <v>49</v>
      </c>
    </row>
    <row r="47" spans="1:16" ht="12.45" x14ac:dyDescent="0.3">
      <c r="A47" s="25" t="s">
        <v>47</v>
      </c>
      <c r="B47" s="29" t="s">
        <v>94</v>
      </c>
      <c r="C47" s="29" t="s">
        <v>388</v>
      </c>
      <c r="D47" s="25" t="s">
        <v>49</v>
      </c>
      <c r="E47" s="30" t="s">
        <v>389</v>
      </c>
      <c r="F47" s="31" t="s">
        <v>71</v>
      </c>
      <c r="G47" s="32">
        <v>1</v>
      </c>
      <c r="H47" s="33">
        <v>0</v>
      </c>
      <c r="I47" s="33">
        <f>ROUND(ROUND(H47,2)*ROUND(G47,3),2)</f>
        <v>0</v>
      </c>
      <c r="J47" s="31" t="s">
        <v>63</v>
      </c>
      <c r="O47">
        <f>(I47*21)/100</f>
        <v>0</v>
      </c>
      <c r="P47" t="s">
        <v>23</v>
      </c>
    </row>
    <row r="48" spans="1:16" ht="12.45" x14ac:dyDescent="0.3">
      <c r="A48" s="34" t="s">
        <v>52</v>
      </c>
      <c r="E48" s="35" t="s">
        <v>390</v>
      </c>
    </row>
    <row r="49" spans="1:18" ht="12.9" x14ac:dyDescent="0.3">
      <c r="A49" s="38" t="s">
        <v>54</v>
      </c>
      <c r="E49" s="37" t="s">
        <v>49</v>
      </c>
    </row>
    <row r="50" spans="1:18" ht="24.9" x14ac:dyDescent="0.3">
      <c r="A50" s="25" t="s">
        <v>47</v>
      </c>
      <c r="B50" s="29" t="s">
        <v>155</v>
      </c>
      <c r="C50" s="29" t="s">
        <v>391</v>
      </c>
      <c r="D50" s="25" t="s">
        <v>49</v>
      </c>
      <c r="E50" s="30" t="s">
        <v>392</v>
      </c>
      <c r="F50" s="31" t="s">
        <v>71</v>
      </c>
      <c r="G50" s="32">
        <v>1</v>
      </c>
      <c r="H50" s="33">
        <v>0</v>
      </c>
      <c r="I50" s="33">
        <f>ROUND(ROUND(H50,2)*ROUND(G50,3),2)</f>
        <v>0</v>
      </c>
      <c r="J50" s="31" t="s">
        <v>63</v>
      </c>
      <c r="O50">
        <f>(I50*21)/100</f>
        <v>0</v>
      </c>
      <c r="P50" t="s">
        <v>23</v>
      </c>
    </row>
    <row r="51" spans="1:18" ht="24.9" x14ac:dyDescent="0.3">
      <c r="A51" s="34" t="s">
        <v>52</v>
      </c>
      <c r="E51" s="35" t="s">
        <v>393</v>
      </c>
    </row>
    <row r="52" spans="1:18" ht="12.9" x14ac:dyDescent="0.3">
      <c r="A52" s="36" t="s">
        <v>54</v>
      </c>
      <c r="E52" s="37" t="s">
        <v>49</v>
      </c>
    </row>
    <row r="53" spans="1:18" ht="12.75" customHeight="1" x14ac:dyDescent="0.3">
      <c r="A53" s="12" t="s">
        <v>45</v>
      </c>
      <c r="B53" s="12"/>
      <c r="C53" s="40" t="s">
        <v>77</v>
      </c>
      <c r="D53" s="12"/>
      <c r="E53" s="27" t="s">
        <v>290</v>
      </c>
      <c r="F53" s="12"/>
      <c r="G53" s="12"/>
      <c r="H53" s="12"/>
      <c r="I53" s="41">
        <f>0+Q53</f>
        <v>0</v>
      </c>
      <c r="J53" s="12"/>
      <c r="O53">
        <f>0+R53</f>
        <v>0</v>
      </c>
      <c r="Q53">
        <f>0+I54+I57</f>
        <v>0</v>
      </c>
      <c r="R53">
        <f>0+O54+O57</f>
        <v>0</v>
      </c>
    </row>
    <row r="54" spans="1:18" ht="12.45" x14ac:dyDescent="0.3">
      <c r="A54" s="25" t="s">
        <v>47</v>
      </c>
      <c r="B54" s="29" t="s">
        <v>159</v>
      </c>
      <c r="C54" s="29" t="s">
        <v>394</v>
      </c>
      <c r="D54" s="25" t="s">
        <v>49</v>
      </c>
      <c r="E54" s="30" t="s">
        <v>395</v>
      </c>
      <c r="F54" s="31" t="s">
        <v>175</v>
      </c>
      <c r="G54" s="32">
        <v>6</v>
      </c>
      <c r="H54" s="33">
        <v>0</v>
      </c>
      <c r="I54" s="33">
        <f>ROUND(ROUND(H54,2)*ROUND(G54,3),2)</f>
        <v>0</v>
      </c>
      <c r="J54" s="31" t="s">
        <v>63</v>
      </c>
      <c r="O54">
        <f>(I54*21)/100</f>
        <v>0</v>
      </c>
      <c r="P54" t="s">
        <v>23</v>
      </c>
    </row>
    <row r="55" spans="1:18" ht="12.45" x14ac:dyDescent="0.3">
      <c r="A55" s="34" t="s">
        <v>52</v>
      </c>
      <c r="E55" s="35" t="s">
        <v>49</v>
      </c>
    </row>
    <row r="56" spans="1:18" ht="12.9" x14ac:dyDescent="0.3">
      <c r="A56" s="38" t="s">
        <v>54</v>
      </c>
      <c r="E56" s="37" t="s">
        <v>396</v>
      </c>
    </row>
    <row r="57" spans="1:18" ht="12.45" x14ac:dyDescent="0.3">
      <c r="A57" s="25" t="s">
        <v>47</v>
      </c>
      <c r="B57" s="29" t="s">
        <v>163</v>
      </c>
      <c r="C57" s="29" t="s">
        <v>397</v>
      </c>
      <c r="D57" s="25" t="s">
        <v>49</v>
      </c>
      <c r="E57" s="30" t="s">
        <v>398</v>
      </c>
      <c r="F57" s="31" t="s">
        <v>175</v>
      </c>
      <c r="G57" s="32">
        <v>1.2</v>
      </c>
      <c r="H57" s="33">
        <v>0</v>
      </c>
      <c r="I57" s="33">
        <f>ROUND(ROUND(H57,2)*ROUND(G57,3),2)</f>
        <v>0</v>
      </c>
      <c r="J57" s="31" t="s">
        <v>63</v>
      </c>
      <c r="O57">
        <f>(I57*21)/100</f>
        <v>0</v>
      </c>
      <c r="P57" t="s">
        <v>23</v>
      </c>
    </row>
    <row r="58" spans="1:18" ht="12.45" x14ac:dyDescent="0.3">
      <c r="A58" s="34" t="s">
        <v>52</v>
      </c>
      <c r="E58" s="35" t="s">
        <v>399</v>
      </c>
    </row>
    <row r="59" spans="1:18" ht="12.9" x14ac:dyDescent="0.3">
      <c r="A59" s="36" t="s">
        <v>54</v>
      </c>
      <c r="E59" s="37" t="s">
        <v>49</v>
      </c>
    </row>
    <row r="60" spans="1:18" ht="12.75" customHeight="1" x14ac:dyDescent="0.3">
      <c r="A60" s="12" t="s">
        <v>45</v>
      </c>
      <c r="B60" s="12"/>
      <c r="C60" s="40" t="s">
        <v>40</v>
      </c>
      <c r="D60" s="12"/>
      <c r="E60" s="27" t="s">
        <v>301</v>
      </c>
      <c r="F60" s="12"/>
      <c r="G60" s="12"/>
      <c r="H60" s="12"/>
      <c r="I60" s="41">
        <f>0+Q60</f>
        <v>0</v>
      </c>
      <c r="J60" s="12"/>
      <c r="O60">
        <f>0+R60</f>
        <v>0</v>
      </c>
      <c r="Q60">
        <f>0+I61</f>
        <v>0</v>
      </c>
      <c r="R60">
        <f>0+O61</f>
        <v>0</v>
      </c>
    </row>
    <row r="61" spans="1:18" ht="12.45" x14ac:dyDescent="0.3">
      <c r="A61" s="25" t="s">
        <v>47</v>
      </c>
      <c r="B61" s="29" t="s">
        <v>167</v>
      </c>
      <c r="C61" s="29" t="s">
        <v>400</v>
      </c>
      <c r="D61" s="25" t="s">
        <v>49</v>
      </c>
      <c r="E61" s="30" t="s">
        <v>401</v>
      </c>
      <c r="F61" s="31" t="s">
        <v>136</v>
      </c>
      <c r="G61" s="32">
        <v>1.2</v>
      </c>
      <c r="H61" s="33">
        <v>0</v>
      </c>
      <c r="I61" s="33">
        <f>ROUND(ROUND(H61,2)*ROUND(G61,3),2)</f>
        <v>0</v>
      </c>
      <c r="J61" s="31" t="s">
        <v>63</v>
      </c>
      <c r="O61">
        <f>(I61*21)/100</f>
        <v>0</v>
      </c>
      <c r="P61" t="s">
        <v>23</v>
      </c>
    </row>
    <row r="62" spans="1:18" ht="24.9" x14ac:dyDescent="0.3">
      <c r="A62" s="34" t="s">
        <v>52</v>
      </c>
      <c r="E62" s="35" t="s">
        <v>402</v>
      </c>
    </row>
    <row r="63" spans="1:18" ht="12.9" x14ac:dyDescent="0.3">
      <c r="A63" s="36" t="s">
        <v>54</v>
      </c>
      <c r="E63" s="37" t="s">
        <v>49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</vt:lpstr>
      <vt:lpstr>SO 201</vt:lpstr>
      <vt:lpstr>SO 431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KPj</cp:lastModifiedBy>
  <dcterms:modified xsi:type="dcterms:W3CDTF">2025-02-04T16:31:34Z</dcterms:modified>
  <cp:category/>
  <cp:contentStatus/>
</cp:coreProperties>
</file>