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ar.michal\Desktop\"/>
    </mc:Choice>
  </mc:AlternateContent>
  <bookViews>
    <workbookView xWindow="0" yWindow="0" windowWidth="28800" windowHeight="11700" tabRatio="365"/>
  </bookViews>
  <sheets>
    <sheet name="vv01_supis praci(CENY)" sheetId="12" r:id="rId1"/>
    <sheet name="vv02_s_stromy_ceny" sheetId="15" r:id="rId2"/>
    <sheet name="vv03_s_květiny_celkem_ceny" sheetId="17" r:id="rId3"/>
    <sheet name="List1" sheetId="18" r:id="rId4"/>
  </sheets>
  <definedNames>
    <definedName name="_FilterDatabase" localSheetId="0" hidden="1">'vv01_supis praci(CENY)'!$A$1:$H$145</definedName>
    <definedName name="_xlnm._FilterDatabase" localSheetId="0" hidden="1">'vv01_supis praci(CENY)'!$A$2:$H$2</definedName>
    <definedName name="_xlnm.Print_Titles" localSheetId="0">'vv01_supis praci(CENY)'!$2:$2</definedName>
    <definedName name="_xlnm.Print_Area" localSheetId="0">'vv01_supis praci(CENY)'!$A$1:$H$146</definedName>
    <definedName name="_xlnm.Print_Area" localSheetId="1">vv02_s_stromy_ceny!#REF!</definedName>
    <definedName name="_xlnm.Print_Area" localSheetId="2">vv03_s_květiny_celkem_ceny!$A$1:$AB$56</definedName>
    <definedName name="Print_Area" localSheetId="0">'vv01_supis praci(CENY)'!$A$2:$H$145</definedName>
    <definedName name="Print_Titles" localSheetId="0">'vv01_supis praci(CENY)'!$2:$2</definedName>
  </definedNames>
  <calcPr calcId="162913"/>
</workbook>
</file>

<file path=xl/calcChain.xml><?xml version="1.0" encoding="utf-8"?>
<calcChain xmlns="http://schemas.openxmlformats.org/spreadsheetml/2006/main">
  <c r="H20" i="12" l="1"/>
  <c r="H23" i="12" l="1"/>
  <c r="H24" i="12"/>
  <c r="H25" i="12"/>
  <c r="H26" i="12"/>
  <c r="H27" i="12"/>
  <c r="H28" i="12"/>
  <c r="H29" i="12"/>
  <c r="H31" i="12"/>
  <c r="H32" i="12"/>
  <c r="H33" i="12"/>
  <c r="H34" i="12"/>
  <c r="H35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5" i="12"/>
  <c r="H96" i="12"/>
  <c r="H97" i="12"/>
  <c r="H98" i="12"/>
  <c r="H100" i="12"/>
  <c r="H101" i="12"/>
  <c r="H102" i="12"/>
  <c r="H103" i="12"/>
  <c r="H104" i="12"/>
  <c r="H105" i="12"/>
  <c r="H106" i="12"/>
  <c r="H107" i="12"/>
  <c r="H99" i="12" l="1"/>
  <c r="H91" i="12"/>
  <c r="H73" i="12"/>
  <c r="H60" i="12"/>
  <c r="H37" i="12"/>
  <c r="H30" i="12"/>
  <c r="H22" i="12"/>
  <c r="N5" i="15"/>
  <c r="N6" i="15" s="1"/>
  <c r="F139" i="12" l="1"/>
  <c r="F138" i="12"/>
  <c r="F119" i="12"/>
  <c r="F78" i="12" l="1"/>
  <c r="F80" i="12" s="1"/>
  <c r="F77" i="12"/>
  <c r="Z13" i="17" l="1"/>
  <c r="Z8" i="17"/>
  <c r="F40" i="12" l="1"/>
  <c r="F57" i="12" s="1"/>
  <c r="F39" i="12"/>
  <c r="F70" i="12"/>
  <c r="F71" i="12"/>
  <c r="F88" i="12"/>
  <c r="F97" i="12"/>
  <c r="F90" i="12" s="1"/>
  <c r="F17" i="12"/>
  <c r="F19" i="12" s="1"/>
  <c r="F59" i="12" l="1"/>
  <c r="H127" i="12"/>
  <c r="F28" i="12"/>
  <c r="F29" i="12"/>
  <c r="F21" i="12"/>
  <c r="F20" i="12"/>
  <c r="F132" i="12" l="1"/>
  <c r="F133" i="12"/>
  <c r="F131" i="12"/>
  <c r="F123" i="12"/>
  <c r="F124" i="12"/>
  <c r="F125" i="12"/>
  <c r="F122" i="12"/>
  <c r="F86" i="12"/>
  <c r="F140" i="12"/>
  <c r="F141" i="12"/>
  <c r="F142" i="12"/>
  <c r="F143" i="12"/>
  <c r="F137" i="12"/>
  <c r="F136" i="12"/>
  <c r="H136" i="12" s="1"/>
  <c r="Z18" i="17" l="1"/>
  <c r="Z17" i="17"/>
  <c r="Z16" i="17"/>
  <c r="Z12" i="17"/>
  <c r="Z14" i="17" s="1"/>
  <c r="Z9" i="17"/>
  <c r="Z7" i="17"/>
  <c r="Z6" i="17"/>
  <c r="Z5" i="17"/>
  <c r="Z55" i="17"/>
  <c r="Z50" i="17"/>
  <c r="Z46" i="17"/>
  <c r="Z37" i="17"/>
  <c r="Z32" i="17"/>
  <c r="Z29" i="17"/>
  <c r="Z56" i="17" l="1"/>
  <c r="Z38" i="17"/>
  <c r="AB18" i="17"/>
  <c r="AB17" i="17"/>
  <c r="AB16" i="17"/>
  <c r="AB12" i="17"/>
  <c r="Z10" i="17"/>
  <c r="AB9" i="17"/>
  <c r="AB8" i="17"/>
  <c r="AB7" i="17"/>
  <c r="AB6" i="17"/>
  <c r="AB5" i="17"/>
  <c r="AB19" i="17" l="1"/>
  <c r="AB10" i="17"/>
  <c r="Z19" i="17"/>
  <c r="Z20" i="17" s="1"/>
  <c r="AB13" i="17"/>
  <c r="AB14" i="17" s="1"/>
  <c r="AB20" i="17" l="1"/>
  <c r="F7" i="12" l="1"/>
  <c r="H16" i="12" l="1"/>
  <c r="H18" i="12"/>
  <c r="H142" i="12"/>
  <c r="H141" i="12"/>
  <c r="H140" i="12"/>
  <c r="F128" i="12"/>
  <c r="H128" i="12" s="1"/>
  <c r="H134" i="12"/>
  <c r="H133" i="12"/>
  <c r="H132" i="12"/>
  <c r="H131" i="12"/>
  <c r="H130" i="12"/>
  <c r="H129" i="12"/>
  <c r="H122" i="12"/>
  <c r="H123" i="12"/>
  <c r="H124" i="12"/>
  <c r="H121" i="12"/>
  <c r="H119" i="12"/>
  <c r="H118" i="12"/>
  <c r="H120" i="12"/>
  <c r="H126" i="12" l="1"/>
  <c r="F89" i="12"/>
  <c r="F69" i="12"/>
  <c r="F68" i="12"/>
  <c r="F50" i="12" l="1"/>
  <c r="F24" i="12"/>
  <c r="H21" i="12"/>
  <c r="H19" i="12" l="1"/>
  <c r="H17" i="12"/>
  <c r="H125" i="12" l="1"/>
  <c r="H117" i="12" s="1"/>
  <c r="F76" i="12"/>
  <c r="F25" i="12" l="1"/>
  <c r="H139" i="12" l="1"/>
  <c r="H138" i="12"/>
  <c r="H143" i="12"/>
  <c r="H137" i="12"/>
  <c r="F87" i="12"/>
  <c r="F81" i="12"/>
  <c r="F95" i="12"/>
  <c r="H135" i="12" l="1"/>
  <c r="H144" i="12" s="1"/>
  <c r="F96" i="12" l="1"/>
  <c r="H10" i="12" l="1"/>
  <c r="H12" i="12"/>
  <c r="H13" i="12"/>
  <c r="H11" i="12"/>
  <c r="F9" i="12"/>
  <c r="H9" i="12" s="1"/>
  <c r="F6" i="12" l="1"/>
  <c r="F4" i="12"/>
  <c r="F3" i="12"/>
  <c r="F5" i="12" s="1"/>
  <c r="F15" i="12" l="1"/>
  <c r="F14" i="12"/>
  <c r="H14" i="12" s="1"/>
  <c r="F23" i="12"/>
  <c r="H15" i="12"/>
  <c r="H8" i="12" l="1"/>
  <c r="H108" i="12" s="1"/>
  <c r="H146" i="12" l="1"/>
</calcChain>
</file>

<file path=xl/sharedStrings.xml><?xml version="1.0" encoding="utf-8"?>
<sst xmlns="http://schemas.openxmlformats.org/spreadsheetml/2006/main" count="820" uniqueCount="362">
  <si>
    <t>typ</t>
  </si>
  <si>
    <t>ks</t>
  </si>
  <si>
    <t>KVĚTINY</t>
  </si>
  <si>
    <t>K</t>
  </si>
  <si>
    <t>7-8</t>
  </si>
  <si>
    <t>8-10</t>
  </si>
  <si>
    <t>5-7</t>
  </si>
  <si>
    <t>m</t>
  </si>
  <si>
    <t>3-4</t>
  </si>
  <si>
    <t>6-8</t>
  </si>
  <si>
    <t>m2</t>
  </si>
  <si>
    <t>TRÁVY</t>
  </si>
  <si>
    <t>T</t>
  </si>
  <si>
    <t>C</t>
  </si>
  <si>
    <t>modřenec</t>
  </si>
  <si>
    <t>MJ</t>
  </si>
  <si>
    <t>m3</t>
  </si>
  <si>
    <t>STROMY</t>
  </si>
  <si>
    <t>S</t>
  </si>
  <si>
    <t>K9</t>
  </si>
  <si>
    <t>3-5</t>
  </si>
  <si>
    <t>kg</t>
  </si>
  <si>
    <t>*</t>
  </si>
  <si>
    <t>CIBULOVINY/HLÍZNATÉ</t>
  </si>
  <si>
    <t>Sophora japonica (Styphnolobium)</t>
  </si>
  <si>
    <t>Popis položky</t>
  </si>
  <si>
    <t>Výměra</t>
  </si>
  <si>
    <t>CELKEM</t>
  </si>
  <si>
    <t>vylepšení zeminy; (lusky jedovaté, květy pro opylovače)</t>
  </si>
  <si>
    <t>cibuloviny</t>
  </si>
  <si>
    <t>přesná specifikace viz tab.KVĚTINY</t>
  </si>
  <si>
    <t>č.p</t>
  </si>
  <si>
    <t>hnojivo tabletové, pomalu rozpustné</t>
  </si>
  <si>
    <t>2x ročně</t>
  </si>
  <si>
    <t>trvalky (K9)</t>
  </si>
  <si>
    <t>trávy (K9)</t>
  </si>
  <si>
    <t>Výsadba květin krytokořenných průměru kontejneru přes 80 do 120 mm</t>
  </si>
  <si>
    <t>Péče o STROM v prvním až třetím roce po výsadbě:</t>
  </si>
  <si>
    <t>Péče o STROM ve čtvrtém a pátém roce</t>
  </si>
  <si>
    <t>5-10%</t>
  </si>
  <si>
    <t>6x ročně</t>
  </si>
  <si>
    <t>odplevelení záhonu květin</t>
  </si>
  <si>
    <t>t</t>
  </si>
  <si>
    <t>Cena celkem bez DPH</t>
  </si>
  <si>
    <t>zálivka 5-10l/m2 ve dvou dávkách po vsáknutí</t>
  </si>
  <si>
    <t>kpl - KomPletní dodávka</t>
  </si>
  <si>
    <t>kpl</t>
  </si>
  <si>
    <t>Jedn.C 
bez DPH</t>
  </si>
  <si>
    <t>Specifikace</t>
  </si>
  <si>
    <t>Prolití výsadbové jámy vodou – 100l/jámu, vč. vody</t>
  </si>
  <si>
    <t>material</t>
  </si>
  <si>
    <t>Zařízení staveniště</t>
  </si>
  <si>
    <t>Úklid staveniště a příjezdových cesty</t>
  </si>
  <si>
    <t>dosadba cibulovin</t>
  </si>
  <si>
    <t>185804511</t>
  </si>
  <si>
    <t>85804252</t>
  </si>
  <si>
    <t>183211413</t>
  </si>
  <si>
    <t xml:space="preserve"> 183211422</t>
  </si>
  <si>
    <t>dosadba květin hrnkovaných (k9)</t>
  </si>
  <si>
    <t>185804312</t>
  </si>
  <si>
    <t>odstranění částí odkvetlých a odumřelých částí trvalek, seříznutí travin</t>
  </si>
  <si>
    <t>Geodetické zaměření skutečného provedení</t>
  </si>
  <si>
    <t xml:space="preserve">včetně vložení do digitální technické mapy (akceptační protokol).                                                                                   </t>
  </si>
  <si>
    <t>demolovaná dlažba</t>
  </si>
  <si>
    <t>demolovaný záhon původní</t>
  </si>
  <si>
    <t>čistá plocha + zadláždění</t>
  </si>
  <si>
    <t>čistá plocha záhonu 2Aa, 2Ab</t>
  </si>
  <si>
    <t>celková plocha nových záhonů</t>
  </si>
  <si>
    <t>Typ</t>
  </si>
  <si>
    <t>Č.</t>
  </si>
  <si>
    <t>Latinský název</t>
  </si>
  <si>
    <t>Český název</t>
  </si>
  <si>
    <t>Barva květu</t>
  </si>
  <si>
    <t>Doba květu</t>
  </si>
  <si>
    <t xml:space="preserve">Barva listu </t>
  </si>
  <si>
    <t>POČET KS PRO  ZÁHON</t>
  </si>
  <si>
    <t>zelené</t>
  </si>
  <si>
    <t>Perovskia atriplicifolia 'Little Spire'®</t>
  </si>
  <si>
    <t>perovskie lebedolistá</t>
  </si>
  <si>
    <t>fialovo-modrá</t>
  </si>
  <si>
    <t>šedo-zelené, aromatické listy</t>
  </si>
  <si>
    <t>70/80</t>
  </si>
  <si>
    <t>m-5</t>
  </si>
  <si>
    <t>CELKEM KVĚTIN</t>
  </si>
  <si>
    <t xml:space="preserve">Deschampisa caespitosa 'Goldtau' </t>
  </si>
  <si>
    <t xml:space="preserve">metlice trsnatá </t>
  </si>
  <si>
    <t>bronzová, do zlata</t>
  </si>
  <si>
    <t>zelené (stálezelená)</t>
  </si>
  <si>
    <t>s-3</t>
  </si>
  <si>
    <t>Pennisetum alopecuroides 'Hameln'</t>
  </si>
  <si>
    <t xml:space="preserve">dochan psárkovitý </t>
  </si>
  <si>
    <t>béžovo-hnědá</t>
  </si>
  <si>
    <t>60/80</t>
  </si>
  <si>
    <t>s-2/3</t>
  </si>
  <si>
    <t>CELKEM TRAV</t>
  </si>
  <si>
    <t>česnek</t>
  </si>
  <si>
    <t>zelená</t>
  </si>
  <si>
    <t>Narcissus 'White Cheerfulness'/'Bridal Crown'</t>
  </si>
  <si>
    <t>narcis</t>
  </si>
  <si>
    <t>krémová; žluto bílá</t>
  </si>
  <si>
    <t>Muscari armeniacum</t>
  </si>
  <si>
    <t>modrá</t>
  </si>
  <si>
    <t>CELKEM CIBULOVIN</t>
  </si>
  <si>
    <t>CELKEM ROSTLIN</t>
  </si>
  <si>
    <t>Stanoviště</t>
  </si>
  <si>
    <t>Místo použití</t>
  </si>
  <si>
    <t>Pozn.</t>
  </si>
  <si>
    <t xml:space="preserve">◯ </t>
  </si>
  <si>
    <t>◯ ◐</t>
  </si>
  <si>
    <t>CENA ROSTLINA</t>
  </si>
  <si>
    <t>Sophora japonica</t>
  </si>
  <si>
    <t>Rozebrání dlažeb z mozaiky komunikací pro pěší ručně</t>
  </si>
  <si>
    <t>Odstranění podkladu z kameniva těženého tl do 100 mm strojně pl přes 50 do 200 m2</t>
  </si>
  <si>
    <t>Odstranění podkladu z kameniva drceného tl přes 200 do 300 mm strojně pl přes 50 do 200 m2</t>
  </si>
  <si>
    <t>nové zadláždění v záhonu</t>
  </si>
  <si>
    <t>Hloubení jam nezapažených v hornině třídy těžitelnosti I skupiny 3 objem do 50 m3 strojně</t>
  </si>
  <si>
    <t>Vodorovné přemístění přes 4 000 do 5000 m výkopku/sypaniny z horniny třídy těžitelnosti I skupiny 1 až 3</t>
  </si>
  <si>
    <t>Poplatek za uložení zeminy a kamení na recyklační skládce (skládkovné) kód odpadu 17 05 04</t>
  </si>
  <si>
    <t>Uložení sypaniny na skládky nebo meziskládky</t>
  </si>
  <si>
    <t>Volné kácení stromů s rozřezáním a odvětvením D kmene přes 100 do 200 mm</t>
  </si>
  <si>
    <t>mocnost 70-100mm</t>
  </si>
  <si>
    <t>znovupoložení dlažby</t>
  </si>
  <si>
    <t>Podzemní ukotvení kmene dřevin do volné zeminy skupiny 1 až 4 obvodu kmene do 250 mm</t>
  </si>
  <si>
    <t>sp</t>
  </si>
  <si>
    <t>Zalití rostlin vodou plocha přes 20 m2</t>
  </si>
  <si>
    <t>Dovoz vody pro zálivku rostlin za vzdálenost do 1000 m</t>
  </si>
  <si>
    <t>Ruční přesun hmot pro sadovnické a krajinářské úpravy do 100 m</t>
  </si>
  <si>
    <t>půdní kondicionér</t>
  </si>
  <si>
    <t>příslušenství součástí setu</t>
  </si>
  <si>
    <t>Hloubení jamek bez výměny půdy zeminy skupiny 1 až 4 obj přes 0,02 do 0,05 m3 v rovině a svahu do 1:5</t>
  </si>
  <si>
    <t>Výsadba cibulí nebo hlíz</t>
  </si>
  <si>
    <t>Vytyčení výsadeb zapojených nebo v záhonu plochy přes 10 do 100 m2 s rozmístěním rostlin do plochy nepravidelně</t>
  </si>
  <si>
    <t>MATERIÁL_STROMY</t>
  </si>
  <si>
    <t>kapitola 5.4.5.</t>
  </si>
  <si>
    <t>kapitola 5.4.</t>
  </si>
  <si>
    <t>kapitola 5.6.</t>
  </si>
  <si>
    <t>kapitola 5.3.</t>
  </si>
  <si>
    <t>kapitola 6.</t>
  </si>
  <si>
    <t>MOBILIÁŘ</t>
  </si>
  <si>
    <t>PŘÍPRAVA PLOCH</t>
  </si>
  <si>
    <t xml:space="preserve">POVRCHY - ZADLÁŽDĚNÍ KOLEM ZÁHONŮ </t>
  </si>
  <si>
    <t>voda - pro zálivku</t>
  </si>
  <si>
    <t>VÝSADBA ROSTLIN</t>
  </si>
  <si>
    <t>Výsadba stromů</t>
  </si>
  <si>
    <t>Geotextilie pro ochranu, separaci a filtraci netkaná měrná hm přes 200 do 300 g/m2</t>
  </si>
  <si>
    <t>Kladení dlažby z kostek drobných z kamene do lože z kameniva těženého tl 50 mm</t>
  </si>
  <si>
    <t>mykorhizního preparát pro 2 stromy</t>
  </si>
  <si>
    <t>přesun stromů stromy</t>
  </si>
  <si>
    <t>NÁSLEDNÁ PÉČE</t>
  </si>
  <si>
    <t>Zálivka 70-100l/strom</t>
  </si>
  <si>
    <t>10x rok</t>
  </si>
  <si>
    <t>KRAJINÁŘSKÉ ÚPRAVY FÜGNEROVA</t>
  </si>
  <si>
    <t>TRVALKOVÉ ZÁHONY STROMY TERMINÁL_12,4m2</t>
  </si>
  <si>
    <t>E VV 01 - VÝKAZ VÝMĚR PLOCHY - CENY</t>
  </si>
  <si>
    <t>Výška rostl. cm</t>
  </si>
  <si>
    <t>Vel. sazenice</t>
  </si>
  <si>
    <t>Početks/m2</t>
  </si>
  <si>
    <t>žlutobílá</t>
  </si>
  <si>
    <t>TRVALKOVÉ ZÁHONY STROMY TERMINÁL</t>
  </si>
  <si>
    <t>Vytyčení skutečného vedení inženýrských sítí</t>
  </si>
  <si>
    <t>pozn.</t>
  </si>
  <si>
    <t>Barva listu</t>
  </si>
  <si>
    <t>Barva kv</t>
  </si>
  <si>
    <t>Doba kvetení</t>
  </si>
  <si>
    <t>Velikost/ forma sazenice</t>
  </si>
  <si>
    <r>
      <t xml:space="preserve">Název taxonu 
</t>
    </r>
    <r>
      <rPr>
        <b/>
        <i/>
        <sz val="9"/>
        <rFont val="Open Sans"/>
        <family val="2"/>
        <charset val="238"/>
      </rPr>
      <t>česky</t>
    </r>
  </si>
  <si>
    <r>
      <t xml:space="preserve">Název taxonu
</t>
    </r>
    <r>
      <rPr>
        <b/>
        <i/>
        <sz val="9"/>
        <rFont val="Open Sans"/>
        <family val="2"/>
        <charset val="238"/>
      </rPr>
      <t>latinsky</t>
    </r>
  </si>
  <si>
    <t>Zn.</t>
  </si>
  <si>
    <t>C2</t>
  </si>
  <si>
    <t>Vyměření ploch k vybourání</t>
  </si>
  <si>
    <t>113107111 R</t>
  </si>
  <si>
    <t>Odstranění štěrkového mulče tl do 100 mm ručně</t>
  </si>
  <si>
    <t>+ odstranění 0,5m od hrany nové jámy</t>
  </si>
  <si>
    <t>Odstranění podkladu z betonu prostého tl přes 150 do 300 mm při překopech strojně pl přes 15 m2</t>
  </si>
  <si>
    <t>sutě+zemina = koeficient 1,8
beton = koeficient 2,5</t>
  </si>
  <si>
    <t xml:space="preserve">Odstranění terénu do celkové hloubky 1,1 m
</t>
  </si>
  <si>
    <t>součet sypkých položek, nárůst objemu o koef 1,3</t>
  </si>
  <si>
    <t>Uložení mozaiky na záboru veřejného prostranství</t>
  </si>
  <si>
    <t>demolovaná mozaika + rozebraná 0,5m od hrany nové jámy</t>
  </si>
  <si>
    <t>Podklad z kameniva hrubého drceného vel. 8-16 mm plochy do 100 m2 tl 180 mm</t>
  </si>
  <si>
    <t>916331111 R</t>
  </si>
  <si>
    <t xml:space="preserve">Vsakovací zkouška </t>
  </si>
  <si>
    <t>119005151 R</t>
  </si>
  <si>
    <t>Vytyčení výsadeb a příprava prokořenitelné jámy</t>
  </si>
  <si>
    <t>184215211 R</t>
  </si>
  <si>
    <t>ukotvení dřeviny do strukturálního substrátu ke kari síti</t>
  </si>
  <si>
    <t>184814221 R</t>
  </si>
  <si>
    <t xml:space="preserve">Zapracování příměsí do půdy ručně do hl 150 mm v rovině nebo ve svahu do 1:5 - přimísení půdního kondicionéru </t>
  </si>
  <si>
    <t>Zapracování příměsí do půdy ručně do hl 150 mm v rovině nebo ve svahu do 1:5 - aplikace mikorhizního přípravku</t>
  </si>
  <si>
    <t>vlastnosti podobné Symbivit</t>
  </si>
  <si>
    <t>vlastnosti podobné TerraCotem, aplikace 1,5 kg/strom</t>
  </si>
  <si>
    <t>Zapracování příměsí do půdy ručně do hl 150 mm v rovině nebo ve svahu do 1:5 - aplikace tabletového hnojiva</t>
  </si>
  <si>
    <t>vlastnosti podobné Silvamix, aplikace 8 tablet/strom</t>
  </si>
  <si>
    <t>Příplatek k dovozu vody pro zálivku rostlin do 1000 m ZKD 1000 m</t>
  </si>
  <si>
    <t>184852322 R</t>
  </si>
  <si>
    <t>Komparativní řez po výsadbě</t>
  </si>
  <si>
    <t>184812122 R</t>
  </si>
  <si>
    <t>Aplikace ochranných prostředků kmene do výšky nasazení koruny ve 2 vrstvách</t>
  </si>
  <si>
    <t>Zalití rostlin vodou plocha do 20 m2</t>
  </si>
  <si>
    <t>vlastnosti podobné SILVAMIX forte tableta á 0,01 kg</t>
  </si>
  <si>
    <t>Hnojivo - půdní symbioza vlastnosti podobné Symbivit Universal (600g/strom)</t>
  </si>
  <si>
    <t>vlastnosti podobné TerraCotem (1,5 kg/strom)</t>
  </si>
  <si>
    <t>Set systém kotvení do země-Kotvos KSB-Z2/3</t>
  </si>
  <si>
    <t>zatloukací tyč ZT-2/3. </t>
  </si>
  <si>
    <t>ochranný minerální nátěr kmene</t>
  </si>
  <si>
    <t>vlastnosti podbné Arboflex Plus 7, (850 g/m2)</t>
  </si>
  <si>
    <t>vlastnosti podbné Arboflex LX60 (150 ml/m2)</t>
  </si>
  <si>
    <t>l</t>
  </si>
  <si>
    <t>Mísení, rozprostření a hutnění po vrstvách 20 cm minerálního substrátu</t>
  </si>
  <si>
    <t>Mísení a rozprostření strukturálního substrátu výsadbového</t>
  </si>
  <si>
    <t>Montáž a dodávka KARI sítě velikosti 1,4 x 1,4 m, vel ok 100/100/8 mm</t>
  </si>
  <si>
    <t>Pro kotvení za bal vč. případného řezání</t>
  </si>
  <si>
    <t>Kamenivo navlhčit a prosypat sypkými hmotami (biouhel a kompost). Kamenivo musí být obaleno sypkými hmotami. Mísení přímo na staveništi. V místech výsadby stromů pokládka KARI sítě pro instalaci podzemního kotvení (ve jámě)</t>
  </si>
  <si>
    <t>Drobné kamenivo prosypat sypkými hmotami (biouhel a kompost). Mísení přímo na staveništi. Substrát v místech pro výsadbu stromů</t>
  </si>
  <si>
    <t>Montáž a dodávka dřevěného pomocného rámu z OSB desek, vel 1,5 x 1,5 x v.0,5 m</t>
  </si>
  <si>
    <t>Instalace a vyjmutí vč. materiálu</t>
  </si>
  <si>
    <t>Minerálního substrátu do spodní vrstvy výsadbové jámy</t>
  </si>
  <si>
    <t>vrstva 550 mm, drcený kámen fr 32/63 85%, biouhel 7,5%, kompost 7,5%, voda (kamenivo namočit vodou, přidat kompost a biouhel, promísení na stavbě)</t>
  </si>
  <si>
    <t>vrstva 550 mm, drcené kamenivo fr 4/8 70%, biouhel 15%, kompost 15%, voda (kamenivo namočit vodou, přidat kompost a biouhel, promísení na stavbě)</t>
  </si>
  <si>
    <t>revizní šachta DN 100 s víčkem</t>
  </si>
  <si>
    <t>Délka plastové trubky bude 1100 mm, oříznutí na stavbě, vč. aplikace víčka ve stejném průměru jako trubka v tmavě šedém provedení</t>
  </si>
  <si>
    <t>Trativody z drenážních trubek plastových flexibilních D 100 mm bez lože</t>
  </si>
  <si>
    <t>184911161 R</t>
  </si>
  <si>
    <t>vlastnosti podobné SILVAMIX forte, tableta á 0,01 kg
umístění 1 tablety pod 1 trvalku, 1 trávu</t>
  </si>
  <si>
    <t>Zapracování příměsí do půdy ručně do hl 150 mm - aplikace hnojiva tabletového</t>
  </si>
  <si>
    <t>Mulčování záhonů kamennou drtí tl vrstvy přes 0,05 do 0,1 m v rovině a svahu do 1:5</t>
  </si>
  <si>
    <t>10l/m2, 2x opakování</t>
  </si>
  <si>
    <t>MATERIÁL_TRVALKY</t>
  </si>
  <si>
    <t>přesun rostlin</t>
  </si>
  <si>
    <t>přesun mulče</t>
  </si>
  <si>
    <t>Mulčování štěrk DK liberecká žula (světle šedá žula) fr 8/16</t>
  </si>
  <si>
    <t>hnojivo tablety 1ks/trvalka a tráva</t>
  </si>
  <si>
    <t>vlastnosti podobné SILVAMIX Forte</t>
  </si>
  <si>
    <t>Rozprostření zemin tl vrstvy do 0,5 m schopných zúrodnění v rovině a sklonu do 1:5</t>
  </si>
  <si>
    <t>uložení organického pěstebního substrátu</t>
  </si>
  <si>
    <t>Obdělání půdy hrabáním v rovině a svahu do 1:5</t>
  </si>
  <si>
    <t>Organický pěstební substrát (mocnost 450 mm)</t>
  </si>
  <si>
    <t>přesun substrátu</t>
  </si>
  <si>
    <t>VRN - Vedlejší rozpočtové náklady</t>
  </si>
  <si>
    <t xml:space="preserve">Publicita </t>
  </si>
  <si>
    <t>dočasná informační cedule, montáž+demontáž</t>
  </si>
  <si>
    <t>Fotodokumentace stavby, zadavatelem požadovaný výstup</t>
  </si>
  <si>
    <t>Geodetické vytyčovací práce - vegetace a mobiliář</t>
  </si>
  <si>
    <t>1x za 1-2 roky</t>
  </si>
  <si>
    <t>Řez stromu výchovný alejových stromů v přes 4 do 6 m</t>
  </si>
  <si>
    <t>Vypletí záhonu dřevin solitérních s naložením a odvozem odpadu do 20 km v rovině a svahu do 1:5</t>
  </si>
  <si>
    <t>184801121 R</t>
  </si>
  <si>
    <t>Ošetřování vysazených dřevin solitérních v rovině a svahu do 1:5, kontrola zdravotního stavu dřeviny arboristou, kontrola a úprava stability kotvícího systému</t>
  </si>
  <si>
    <t>obnovení ochranného nátěru kmene základní + vrchní vrstva, včetně materiálu)</t>
  </si>
  <si>
    <t>Řez stromu výchovný alejových stromů v přes 6 do 9 m</t>
  </si>
  <si>
    <t>3-6x/rok, od jara do podzimu, v období přísušků</t>
  </si>
  <si>
    <t>10l/m2 2x opak</t>
  </si>
  <si>
    <r>
      <t>m</t>
    </r>
    <r>
      <rPr>
        <i/>
        <vertAlign val="superscript"/>
        <sz val="10"/>
        <color theme="1"/>
        <rFont val="Open Sans"/>
        <family val="2"/>
        <charset val="238"/>
      </rPr>
      <t>3</t>
    </r>
  </si>
  <si>
    <t>sp R</t>
  </si>
  <si>
    <t>Poplatek za uložení na recyklační skládce (skládkovné) odpadu z rostlinných pletiv kód odpadu 02 01 03</t>
  </si>
  <si>
    <t>Vodorovné přemístění větví stromů listnatých do 1 km D kmene přes 100 do 300 mm</t>
  </si>
  <si>
    <t>Všechny položky obsahují dopravu veškerého materiálu a pracovníků na místo, pokud není uvedeno jinak</t>
  </si>
  <si>
    <t>Není-li uvedeno jinak je doprava a přesun na staveništi součástí položek</t>
  </si>
  <si>
    <t>přepočtové koeficienty - 1,6t štěrku=1m³, 1,4t ornice =1m³</t>
  </si>
  <si>
    <t>mezisoučet</t>
  </si>
  <si>
    <t>takto označené políčko slouží jako orientační součet materálů dané kapitoly, nezapočítává se do celkové součtu nákladů</t>
  </si>
  <si>
    <t>KomPletní dodávka</t>
  </si>
  <si>
    <t xml:space="preserve">kpl </t>
  </si>
  <si>
    <t>R</t>
  </si>
  <si>
    <t>na míru upravená položka převzatá z ceníku URS</t>
  </si>
  <si>
    <t>kód URS</t>
  </si>
  <si>
    <t>specifická položka</t>
  </si>
  <si>
    <t>Geranium macrorrhizum 'Spessart'</t>
  </si>
  <si>
    <t>kakost 'Spessart'</t>
  </si>
  <si>
    <t>bílá, lehce narůžovělý kalich</t>
  </si>
  <si>
    <t>červenavé podzimní barvení</t>
  </si>
  <si>
    <t>v-8</t>
  </si>
  <si>
    <t>šanta zkřížená</t>
  </si>
  <si>
    <t>5-8</t>
  </si>
  <si>
    <t>šedo-zelené</t>
  </si>
  <si>
    <t>70/90</t>
  </si>
  <si>
    <t>m-8</t>
  </si>
  <si>
    <t>Nepeta  x faassenii 'Walkers Low'</t>
  </si>
  <si>
    <t>tmavě fialová</t>
  </si>
  <si>
    <t>Achillea filipendulina 'Coronation Gold'</t>
  </si>
  <si>
    <t>řebříček tužebníkovitý</t>
  </si>
  <si>
    <t>tmavě žlutá</t>
  </si>
  <si>
    <t>6-9</t>
  </si>
  <si>
    <t>šedo- zelené</t>
  </si>
  <si>
    <t>Echinops bannaticus 'Blue Globe'</t>
  </si>
  <si>
    <t>Bělotrn banátský 'Blue Glow'</t>
  </si>
  <si>
    <t>8-9</t>
  </si>
  <si>
    <t>fialovo-růžová</t>
  </si>
  <si>
    <t>5-6</t>
  </si>
  <si>
    <t>s-5</t>
  </si>
  <si>
    <t>Allium 'Summer Drummer'</t>
  </si>
  <si>
    <t xml:space="preserve">nechávat suchá květenství do pozdního léta; skupina po 9 cibulích, spon 15-25 cm </t>
  </si>
  <si>
    <t xml:space="preserve">nechávat suchá květenství do pozdního léta; skupina po 7 cibulích, spon 15-25 cm </t>
  </si>
  <si>
    <t>1Aa</t>
  </si>
  <si>
    <t>1Ab</t>
  </si>
  <si>
    <t>1Aa, 1Ab</t>
  </si>
  <si>
    <t>20/+</t>
  </si>
  <si>
    <t>12/14</t>
  </si>
  <si>
    <t>5/+</t>
  </si>
  <si>
    <t xml:space="preserve">POČET KS </t>
  </si>
  <si>
    <t>CENA CELKEM</t>
  </si>
  <si>
    <t xml:space="preserve">Deschampisa caespitosa 'Bronzeschleier' </t>
  </si>
  <si>
    <t xml:space="preserve">nechávat suchá květenství do podzimu; skupina po 9 cibulích, spon 15-25 cm </t>
  </si>
  <si>
    <t>Místo</t>
  </si>
  <si>
    <t xml:space="preserve">CENA KS </t>
  </si>
  <si>
    <t xml:space="preserve">šedo-zelené, aromatické </t>
  </si>
  <si>
    <t>E VV 03.1 - SORTIMENT - KVĚTINY_celkem</t>
  </si>
  <si>
    <t>Výsadba trvalek, trav, cibulovin</t>
  </si>
  <si>
    <t>Výsadba dřeviny s balem D přes 0,8 do 1 m do jamky se zalitím v rovině a svahu do 1:5</t>
  </si>
  <si>
    <t>ocelová pasovina + roxory</t>
  </si>
  <si>
    <t>E VV 02 - SORTIMENT - STROMY</t>
  </si>
  <si>
    <t>ok.30-35, bal/vysokokmen</t>
  </si>
  <si>
    <t>Péče o ZÁHONY v prvním až druhém roce po výsadbě:</t>
  </si>
  <si>
    <t>po 2. roce převzme údržu TSML</t>
  </si>
  <si>
    <t>Zálivka 100l/strom</t>
  </si>
  <si>
    <t>10x/rok, od jara do podzimu - podle počasí</t>
  </si>
  <si>
    <t xml:space="preserve">ocelová pásovina 200x6 mm s navařenými roxorovými tyčemi </t>
  </si>
  <si>
    <t>ocelová pásovina 200x6 mm s navařenými roxorovými tyčemi</t>
  </si>
  <si>
    <t>dovoz pro vsakovací zkoušku</t>
  </si>
  <si>
    <t>100 l/ks přímá zálivka</t>
  </si>
  <si>
    <t>1x/2roky</t>
  </si>
  <si>
    <t>uložení trubky v celém profilu výsadbové jámy, na povrchu umístění víčka</t>
  </si>
  <si>
    <t xml:space="preserve">Osazení ocelové pásoviny s roxory, případně lokálně do lože z betonu </t>
  </si>
  <si>
    <t>zakrytí plochy výsadby geotextilií, pokud bude potřeba</t>
  </si>
  <si>
    <t>Vodorovné přemístění přes 9 000 do 10000 m výkopku/sypaniny z horniny třídy těžitelnosti I skupiny 1 až 3</t>
  </si>
  <si>
    <t>deponie kamenných kostech dle učení DPMLJ</t>
  </si>
  <si>
    <t>Poplatek za uložení na skládce (skládkovné) zeminy a kamení kód odpadu 17 05 04</t>
  </si>
  <si>
    <t>odvoz přebytečných kamenných kostek k zadláždění</t>
  </si>
  <si>
    <t>započítá se pouze, pokud se bude na místě vyskytovat
následně se odečte 7,8 m3 od položky 38,98 o řádek níže</t>
  </si>
  <si>
    <t>přesun výsadbového substrátu</t>
  </si>
  <si>
    <t xml:space="preserve">substráty </t>
  </si>
  <si>
    <t>kapitola, 5.1., kapitola 5.4.4.</t>
  </si>
  <si>
    <t>vel 30-35, o prům. balu 90 cm/550 kg + vyměření stromu;
kořenový bal musí být dostatečně prokořeněn a odpovídat velikosti stromu; před transportem budou baly obaleny kokosovou rohoží, která bude navlhčena, bližší specifikace viz TZ kap. 5.1.</t>
  </si>
  <si>
    <t>ornice 50%, štěrk fr 4/8 25%, písek fr 20%, biouhel 5%</t>
  </si>
  <si>
    <t>květiny (153), trávy (47), cibuloviny (852)</t>
  </si>
  <si>
    <t>květiny (153), trávy (47)</t>
  </si>
  <si>
    <t>cibuloviny (852)</t>
  </si>
  <si>
    <t>Připravení základů pro možné ukotvení lavičky v budoucnu</t>
  </si>
  <si>
    <t>100 l/ks, 10 x za rok</t>
  </si>
  <si>
    <t>Uložení trubek DN KG 400 jako základů pro možné umístění laviček, rozměry: průměr 400 mm, v 500-1000 mm, celkem 16 ks + ke každé trubce na povrchu provizorní poklop/víčko, bude zasypáno štěrkem. Dodávka + montáž. Nebo ztracené bednění 500x250x250 (2ks/1 základ=32ks) zasypané štěrkem, v budoucnu vylité betonem pro ukotvení lavičky.</t>
  </si>
  <si>
    <t>Instalace mobiliáře vč. základu</t>
  </si>
  <si>
    <t>Dodávka + montáž typového mobiliáře - dubové krychle o rozměrech 400x400x440 mm, ukotvení do základu podle výrobce - předpoklad jedno ztracené bednění 500x250x250 vylité betonem, kotvení chemickou kotvou M10</t>
  </si>
  <si>
    <t xml:space="preserve">sp </t>
  </si>
  <si>
    <t>doprava mobiliáře</t>
  </si>
  <si>
    <t>28</t>
  </si>
  <si>
    <t>CENA CELKEM VČ. NÁSLEDNÉ PÉČE</t>
  </si>
  <si>
    <t>OCHRANA PLOCH</t>
  </si>
  <si>
    <t xml:space="preserve">Instalace plůtku proti vstupu do záhonu. </t>
  </si>
  <si>
    <t>bm</t>
  </si>
  <si>
    <t>Dodávka + montáž plůtku proti vstupu, dřevěné sloupky rozměrem základny 7x7 cm a výškou 60 cm na povrchem hrany chodníku, budou umístěny v rozestupu cca 1 m při obvodu kruhového záhonu 12,6 m. Dřevo bude ošetřeno pouze bezbarvou impregnací, případně bezbarvým olejem tak, aby nedošlo ke změně barvy dřeva na žlutou, hnědou a další nežádoucí odstíny. Ve sloupku budou vytvořeny dva průvleky pro protáhnutí lana. Od horního okraje k tečně průvleku 5 cm - 5,5 cm do středu otovru. Mezera mezi průvleky bude 20 cm. Druhá díra na střed průvlaku cca ve 26,5 cm od horního okraje sloupku. Jutové lano pr. 10 mm.</t>
  </si>
  <si>
    <t>34</t>
  </si>
  <si>
    <t>35</t>
  </si>
  <si>
    <t>71</t>
  </si>
  <si>
    <t>97</t>
  </si>
  <si>
    <t>106</t>
  </si>
  <si>
    <t>jerlín japonský</t>
  </si>
  <si>
    <t>Výška m</t>
  </si>
  <si>
    <t>ok. 30-35, bal/vysokokmen</t>
  </si>
  <si>
    <t>záhon 1Aa, 1Ab</t>
  </si>
  <si>
    <t>15-20</t>
  </si>
  <si>
    <t>CELKEM STROMŮ</t>
  </si>
  <si>
    <t>2x ročně (na jaře)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</si>
</sst>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&quot; Kč&quot;"/>
    <numFmt numFmtId="168" formatCode="0.0"/>
    <numFmt numFmtId="169" formatCode="_-&quot;$&quot;* #,##0_-;\-&quot;$&quot;* #,##0_-;_-&quot;$&quot;* &quot;-&quot;_-;_-@_-"/>
    <numFmt numFmtId="170" formatCode="0.00_)"/>
    <numFmt numFmtId="171" formatCode="_-* #,##0.0_-;\-* #,##0.0_-;_-* &quot;-&quot;??_-;_-@_-"/>
    <numFmt numFmtId="172" formatCode="_-&quot;$&quot;* #,##0.00_-;\-&quot;$&quot;* #,##0.00_-;_-&quot;$&quot;* &quot;-&quot;??_-;_-@_-"/>
    <numFmt numFmtId="173" formatCode="#,##0&quot; Kč&quot;;[Red]\-#,##0&quot; Kč&quot;"/>
    <numFmt numFmtId="174" formatCode="#,##0.00%;[Red]\(#,##0.00%\)"/>
    <numFmt numFmtId="175" formatCode="0.000&quot;%&quot;"/>
    <numFmt numFmtId="176" formatCode="0.0&quot;%&quot;"/>
    <numFmt numFmtId="177" formatCode="&quot;$&quot;#,##0_);\(&quot;$&quot;#,##0.0\)"/>
    <numFmt numFmtId="178" formatCode="&quot;$&quot;#.##"/>
    <numFmt numFmtId="179" formatCode="&quot;$&quot;#,##0.000_);\(&quot;$&quot;#,##0.000\)"/>
    <numFmt numFmtId="180" formatCode="#,##0&quot; Kč&quot;;\-#,##0&quot; Kč&quot;"/>
    <numFmt numFmtId="181" formatCode="&quot;SFr.&quot;#,##0.00;&quot;SFr.&quot;\-#,##0.00"/>
    <numFmt numFmtId="182" formatCode="&quot;$&quot;#,##0.0000_);\(&quot;$&quot;#,##0.0000\)"/>
    <numFmt numFmtId="183" formatCode="_(* #,##0.0_);_(* \(#,##0.0\);_(* &quot;-&quot;_);_(@_)"/>
    <numFmt numFmtId="184" formatCode="_-&quot;L&quot;* #,##0_-;\-&quot;L&quot;* #,##0_-;_-&quot;L&quot;* &quot;-&quot;_-;_-@_-"/>
    <numFmt numFmtId="185" formatCode="_-&quot;L&quot;* #,##0.00_-;\-&quot;L&quot;* #,##0.00_-;_-&quot;L&quot;* &quot;-&quot;??_-;_-@_-"/>
    <numFmt numFmtId="186" formatCode="_-* #,##0\ [$Kč-405]_-;\-* #,##0\ [$Kč-405]_-;_-* &quot;-&quot;??\ [$Kč-405]_-;_-@_-"/>
    <numFmt numFmtId="187" formatCode="_-* #,##0.00\ [$Kč-405]_-;\-* #,##0.00\ [$Kč-405]_-;_-* &quot;-&quot;??\ [$Kč-405]_-;_-@_-"/>
  </numFmts>
  <fonts count="1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Open Sans"/>
      <family val="2"/>
      <charset val="238"/>
    </font>
    <font>
      <sz val="11"/>
      <name val="Open Sans"/>
      <family val="2"/>
      <charset val="238"/>
    </font>
    <font>
      <b/>
      <sz val="11"/>
      <name val="Open Sans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2"/>
      <name val="Arial"/>
      <family val="2"/>
      <charset val="238"/>
    </font>
    <font>
      <sz val="10"/>
      <name val="Helv"/>
    </font>
    <font>
      <sz val="10"/>
      <name val="Helv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b/>
      <sz val="10"/>
      <color indexed="8"/>
      <name val=".HelveticaLightTTEE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1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MS Sans Serif"/>
      <family val="2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sz val="10"/>
      <name val="Helv"/>
      <charset val="204"/>
    </font>
    <font>
      <sz val="11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</font>
    <font>
      <u/>
      <sz val="8"/>
      <color indexed="12"/>
      <name val="Times New Roman"/>
      <family val="1"/>
      <charset val="238"/>
    </font>
    <font>
      <sz val="8"/>
      <name val="Arial"/>
      <family val="2"/>
      <charset val="177"/>
    </font>
    <font>
      <b/>
      <sz val="10"/>
      <name val="Helv"/>
      <charset val="177"/>
    </font>
    <font>
      <b/>
      <sz val="12"/>
      <name val="Arial"/>
      <family val="2"/>
      <charset val="177"/>
    </font>
    <font>
      <b/>
      <i/>
      <sz val="16"/>
      <name val="Helv"/>
      <charset val="177"/>
    </font>
    <font>
      <b/>
      <sz val="11"/>
      <name val="Helv"/>
      <charset val="177"/>
    </font>
    <font>
      <sz val="10"/>
      <color indexed="8"/>
      <name val="Arial"/>
      <family val="2"/>
      <charset val="177"/>
    </font>
    <font>
      <sz val="10"/>
      <name val="Arial CE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"/>
      <family val="2"/>
    </font>
    <font>
      <b/>
      <sz val="12"/>
      <name val="Arial"/>
      <family val="2"/>
    </font>
    <font>
      <i/>
      <sz val="10"/>
      <name val="News Serif EE"/>
      <charset val="238"/>
    </font>
    <font>
      <sz val="10"/>
      <name val="Sans EE"/>
      <charset val="238"/>
    </font>
    <font>
      <b/>
      <i/>
      <sz val="10"/>
      <color indexed="9"/>
      <name val="Arial CE"/>
      <family val="2"/>
      <charset val="238"/>
    </font>
    <font>
      <b/>
      <sz val="10"/>
      <name val="Times New Roman CE"/>
    </font>
    <font>
      <b/>
      <sz val="10"/>
      <color indexed="8"/>
      <name val="Arial CE"/>
      <charset val="238"/>
    </font>
    <font>
      <b/>
      <sz val="9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b/>
      <i/>
      <sz val="9"/>
      <color indexed="8"/>
      <name val="Arial CE"/>
      <family val="2"/>
      <charset val="238"/>
    </font>
    <font>
      <b/>
      <sz val="10"/>
      <name val="Arial CE"/>
      <family val="2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name val="Open Sans"/>
      <family val="2"/>
      <charset val="238"/>
    </font>
    <font>
      <b/>
      <sz val="10"/>
      <name val="Open Sans"/>
      <family val="2"/>
      <charset val="238"/>
    </font>
    <font>
      <sz val="11"/>
      <color theme="1"/>
      <name val="Open Sans"/>
      <family val="2"/>
      <charset val="238"/>
    </font>
    <font>
      <sz val="10"/>
      <color rgb="FFFF0000"/>
      <name val="Open Sans"/>
      <family val="2"/>
      <charset val="238"/>
    </font>
    <font>
      <sz val="10"/>
      <name val="Open Sans"/>
      <family val="2"/>
      <charset val="238"/>
    </font>
    <font>
      <i/>
      <sz val="10"/>
      <name val="Open Sans"/>
      <family val="2"/>
      <charset val="238"/>
    </font>
    <font>
      <i/>
      <sz val="11"/>
      <name val="Open Sans"/>
      <family val="2"/>
      <charset val="238"/>
    </font>
    <font>
      <sz val="10"/>
      <color rgb="FF0070C0"/>
      <name val="Open Sans"/>
      <family val="2"/>
      <charset val="238"/>
    </font>
    <font>
      <b/>
      <sz val="10"/>
      <color rgb="FF0070C0"/>
      <name val="Open Sans"/>
      <family val="2"/>
      <charset val="238"/>
    </font>
    <font>
      <sz val="10"/>
      <color theme="1"/>
      <name val="Open Sans"/>
      <family val="2"/>
      <charset val="238"/>
    </font>
    <font>
      <i/>
      <sz val="10"/>
      <color theme="1"/>
      <name val="Open Sans"/>
      <family val="2"/>
      <charset val="238"/>
    </font>
    <font>
      <b/>
      <i/>
      <sz val="10"/>
      <color theme="1"/>
      <name val="Open Sans"/>
      <family val="2"/>
      <charset val="238"/>
    </font>
    <font>
      <b/>
      <u val="singleAccounting"/>
      <sz val="10"/>
      <name val="Open Sans"/>
      <family val="2"/>
      <charset val="238"/>
    </font>
    <font>
      <b/>
      <i/>
      <u val="doubleAccounting"/>
      <sz val="10"/>
      <color rgb="FFC00000"/>
      <name val="Open Sans"/>
      <family val="2"/>
      <charset val="238"/>
    </font>
    <font>
      <b/>
      <i/>
      <u val="doubleAccounting"/>
      <sz val="10"/>
      <color rgb="FFFF0000"/>
      <name val="Open Sans"/>
      <family val="2"/>
      <charset val="238"/>
    </font>
    <font>
      <b/>
      <sz val="9"/>
      <name val="Open Sans"/>
      <family val="2"/>
      <charset val="238"/>
    </font>
    <font>
      <b/>
      <sz val="12"/>
      <name val="Open Sans"/>
      <family val="2"/>
      <charset val="238"/>
    </font>
    <font>
      <sz val="12"/>
      <name val="Open Sans"/>
      <family val="2"/>
      <charset val="238"/>
    </font>
    <font>
      <b/>
      <sz val="9"/>
      <color theme="1"/>
      <name val="Open Sans"/>
      <family val="2"/>
      <charset val="238"/>
    </font>
    <font>
      <sz val="9"/>
      <color theme="1"/>
      <name val="Open Sans"/>
      <family val="2"/>
      <charset val="238"/>
    </font>
    <font>
      <sz val="9"/>
      <name val="Open Sans"/>
      <family val="2"/>
      <charset val="238"/>
    </font>
    <font>
      <sz val="9"/>
      <color theme="2" tint="-0.249977111117893"/>
      <name val="Open Sans"/>
      <family val="2"/>
      <charset val="238"/>
    </font>
    <font>
      <b/>
      <u val="double"/>
      <sz val="9"/>
      <color theme="1"/>
      <name val="Open Sans"/>
      <family val="2"/>
      <charset val="238"/>
    </font>
    <font>
      <b/>
      <i/>
      <u val="double"/>
      <sz val="9"/>
      <color theme="1"/>
      <name val="Open Sans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name val="Open Sans"/>
      <family val="2"/>
      <charset val="238"/>
    </font>
    <font>
      <i/>
      <vertAlign val="superscript"/>
      <sz val="10"/>
      <color theme="1"/>
      <name val="Open Sans"/>
      <family val="2"/>
      <charset val="238"/>
    </font>
    <font>
      <b/>
      <u val="singleAccounting"/>
      <sz val="10"/>
      <color theme="1"/>
      <name val="Open Sans"/>
      <family val="2"/>
      <charset val="238"/>
    </font>
    <font>
      <sz val="10"/>
      <color theme="6"/>
      <name val="Open Sans"/>
      <family val="2"/>
      <charset val="238"/>
    </font>
    <font>
      <i/>
      <sz val="10"/>
      <color theme="6"/>
      <name val="Open Sans"/>
      <family val="2"/>
      <charset val="238"/>
    </font>
    <font>
      <u/>
      <sz val="9"/>
      <color theme="1"/>
      <name val="Open Sans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9"/>
        <bgColor indexed="17"/>
      </patternFill>
    </fill>
    <fill>
      <patternFill patternType="solid">
        <fgColor indexed="55"/>
      </patternFill>
    </fill>
    <fill>
      <patternFill patternType="solid">
        <fgColor indexed="18"/>
        <bgColor indexed="32"/>
      </patternFill>
    </fill>
    <fill>
      <patternFill patternType="gray0625"/>
    </fill>
    <fill>
      <patternFill patternType="solid">
        <fgColor indexed="10"/>
        <bgColor indexed="60"/>
      </patternFill>
    </fill>
    <fill>
      <patternFill patternType="solid">
        <f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E2D9C4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E5CD1B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AC529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70C0"/>
      </bottom>
      <diagonal/>
    </border>
    <border>
      <left/>
      <right/>
      <top style="thin">
        <color indexed="64"/>
      </top>
      <bottom style="dotted">
        <color rgb="FF0070C0"/>
      </bottom>
      <diagonal/>
    </border>
    <border>
      <left style="thin">
        <color indexed="64"/>
      </left>
      <right/>
      <top style="thin">
        <color indexed="64"/>
      </top>
      <bottom style="dotted">
        <color rgb="FF0070C0"/>
      </bottom>
      <diagonal/>
    </border>
    <border>
      <left/>
      <right style="thin">
        <color indexed="64"/>
      </right>
      <top style="thin">
        <color indexed="64"/>
      </top>
      <bottom style="dotted">
        <color rgb="FF0070C0"/>
      </bottom>
      <diagonal/>
    </border>
    <border>
      <left style="thin">
        <color indexed="64"/>
      </left>
      <right style="thin">
        <color indexed="64"/>
      </right>
      <top style="dotted">
        <color rgb="FF0070C0"/>
      </top>
      <bottom style="dotted">
        <color rgb="FF0070C0"/>
      </bottom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 style="thin">
        <color indexed="64"/>
      </left>
      <right/>
      <top style="dotted">
        <color rgb="FF0070C0"/>
      </top>
      <bottom style="dotted">
        <color rgb="FF0070C0"/>
      </bottom>
      <diagonal/>
    </border>
    <border>
      <left/>
      <right style="thin">
        <color indexed="64"/>
      </right>
      <top style="dotted">
        <color rgb="FF0070C0"/>
      </top>
      <bottom style="dotted">
        <color rgb="FF0070C0"/>
      </bottom>
      <diagonal/>
    </border>
    <border>
      <left style="thin">
        <color indexed="64"/>
      </left>
      <right style="thin">
        <color indexed="64"/>
      </right>
      <top style="dotted">
        <color rgb="FF0070C0"/>
      </top>
      <bottom style="medium">
        <color indexed="64"/>
      </bottom>
      <diagonal/>
    </border>
    <border>
      <left/>
      <right/>
      <top style="dotted">
        <color rgb="FF0070C0"/>
      </top>
      <bottom style="medium">
        <color indexed="64"/>
      </bottom>
      <diagonal/>
    </border>
    <border>
      <left style="thin">
        <color indexed="64"/>
      </left>
      <right/>
      <top style="dotted">
        <color rgb="FF0070C0"/>
      </top>
      <bottom style="medium">
        <color indexed="64"/>
      </bottom>
      <diagonal/>
    </border>
    <border>
      <left/>
      <right style="thin">
        <color indexed="64"/>
      </right>
      <top style="dotted">
        <color rgb="FF0070C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730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0" fontId="12" fillId="0" borderId="0"/>
    <xf numFmtId="0" fontId="14" fillId="0" borderId="0" applyProtection="0"/>
    <xf numFmtId="0" fontId="14" fillId="0" borderId="0" applyProtection="0"/>
    <xf numFmtId="0" fontId="11" fillId="0" borderId="0"/>
    <xf numFmtId="0" fontId="12" fillId="0" borderId="0"/>
    <xf numFmtId="49" fontId="51" fillId="0" borderId="0"/>
    <xf numFmtId="0" fontId="13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4" fillId="0" borderId="0" applyProtection="0"/>
    <xf numFmtId="0" fontId="52" fillId="6" borderId="0" applyProtection="0"/>
    <xf numFmtId="6" fontId="38" fillId="0" borderId="0" applyFont="0" applyFill="0" applyBorder="0" applyAlignment="0" applyProtection="0"/>
    <xf numFmtId="0" fontId="9" fillId="0" borderId="0"/>
    <xf numFmtId="8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" fillId="0" borderId="0" applyFill="0" applyBorder="0" applyAlignment="0"/>
    <xf numFmtId="0" fontId="9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0" fontId="54" fillId="7" borderId="1" applyNumberFormat="0" applyBorder="0" applyAlignment="0" applyProtection="0"/>
    <xf numFmtId="0" fontId="55" fillId="0" borderId="0"/>
    <xf numFmtId="0" fontId="56" fillId="8" borderId="5">
      <alignment horizontal="center" vertical="center"/>
    </xf>
    <xf numFmtId="169" fontId="9" fillId="0" borderId="0" applyFont="0" applyFill="0" applyBorder="0" applyAlignment="0" applyProtection="0"/>
    <xf numFmtId="0" fontId="9" fillId="0" borderId="0"/>
    <xf numFmtId="170" fontId="57" fillId="0" borderId="0"/>
    <xf numFmtId="0" fontId="56" fillId="0" borderId="6" applyNumberFormat="0" applyAlignment="0" applyProtection="0">
      <alignment horizontal="left" vertical="center"/>
    </xf>
    <xf numFmtId="38" fontId="38" fillId="0" borderId="7">
      <alignment vertical="center"/>
    </xf>
    <xf numFmtId="0" fontId="58" fillId="0" borderId="0"/>
    <xf numFmtId="14" fontId="59" fillId="0" borderId="0" applyFill="0" applyBorder="0" applyAlignment="0"/>
    <xf numFmtId="0" fontId="9" fillId="0" borderId="1">
      <alignment horizontal="center" vertical="center" wrapText="1"/>
    </xf>
    <xf numFmtId="49" fontId="59" fillId="0" borderId="0" applyFill="0" applyBorder="0" applyAlignment="0"/>
    <xf numFmtId="38" fontId="54" fillId="8" borderId="0" applyNumberFormat="0" applyBorder="0" applyAlignment="0" applyProtection="0"/>
    <xf numFmtId="0" fontId="58" fillId="0" borderId="8"/>
    <xf numFmtId="171" fontId="9" fillId="0" borderId="0" applyFont="0" applyFill="0" applyBorder="0" applyAlignment="0" applyProtection="0"/>
    <xf numFmtId="0" fontId="38" fillId="0" borderId="0" applyFill="0" applyBorder="0" applyAlignment="0"/>
    <xf numFmtId="172" fontId="9" fillId="0" borderId="0" applyFont="0" applyFill="0" applyBorder="0" applyAlignment="0" applyProtection="0"/>
    <xf numFmtId="0" fontId="56" fillId="0" borderId="4">
      <alignment horizontal="left" vertical="center"/>
    </xf>
    <xf numFmtId="1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9" fillId="0" borderId="0" applyFill="0" applyBorder="0" applyAlignment="0"/>
    <xf numFmtId="169" fontId="9" fillId="0" borderId="0" applyFont="0" applyFill="0" applyBorder="0" applyAlignment="0" applyProtection="0"/>
    <xf numFmtId="170" fontId="57" fillId="0" borderId="0"/>
    <xf numFmtId="38" fontId="38" fillId="0" borderId="7">
      <alignment vertical="center"/>
    </xf>
    <xf numFmtId="0" fontId="9" fillId="0" borderId="1">
      <alignment horizontal="center" vertical="center" wrapText="1"/>
    </xf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56" fillId="0" borderId="4">
      <alignment horizontal="left" vertical="center"/>
    </xf>
    <xf numFmtId="0" fontId="9" fillId="0" borderId="0"/>
    <xf numFmtId="0" fontId="56" fillId="8" borderId="5">
      <alignment horizontal="center" vertical="center"/>
    </xf>
    <xf numFmtId="14" fontId="59" fillId="0" borderId="0" applyFill="0" applyBorder="0" applyAlignment="0"/>
    <xf numFmtId="0" fontId="38" fillId="0" borderId="0" applyFill="0" applyBorder="0" applyAlignment="0"/>
    <xf numFmtId="38" fontId="54" fillId="8" borderId="0" applyNumberFormat="0" applyBorder="0" applyAlignment="0" applyProtection="0"/>
    <xf numFmtId="10" fontId="54" fillId="7" borderId="1" applyNumberFormat="0" applyBorder="0" applyAlignment="0" applyProtection="0"/>
    <xf numFmtId="0" fontId="55" fillId="0" borderId="0"/>
    <xf numFmtId="0" fontId="56" fillId="0" borderId="6" applyNumberFormat="0" applyAlignment="0" applyProtection="0">
      <alignment horizontal="left" vertical="center"/>
    </xf>
    <xf numFmtId="0" fontId="58" fillId="0" borderId="0"/>
    <xf numFmtId="49" fontId="59" fillId="0" borderId="0" applyFill="0" applyBorder="0" applyAlignment="0"/>
    <xf numFmtId="0" fontId="58" fillId="0" borderId="8"/>
    <xf numFmtId="0" fontId="11" fillId="0" borderId="0"/>
    <xf numFmtId="49" fontId="13" fillId="0" borderId="1"/>
    <xf numFmtId="49" fontId="14" fillId="0" borderId="1"/>
    <xf numFmtId="49" fontId="14" fillId="0" borderId="1"/>
    <xf numFmtId="49" fontId="14" fillId="0" borderId="1"/>
    <xf numFmtId="49" fontId="14" fillId="0" borderId="1"/>
    <xf numFmtId="49" fontId="60" fillId="0" borderId="1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49" fontId="13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3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49" fontId="14" fillId="0" borderId="0">
      <alignment horizontal="left"/>
    </xf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49" fontId="61" fillId="0" borderId="0">
      <alignment horizontal="left" vertical="center"/>
    </xf>
    <xf numFmtId="49" fontId="61" fillId="0" borderId="0">
      <alignment horizontal="left" vertical="center"/>
    </xf>
    <xf numFmtId="49" fontId="50" fillId="0" borderId="0">
      <alignment horizontal="left" vertical="center"/>
    </xf>
    <xf numFmtId="173" fontId="62" fillId="19" borderId="9" applyProtection="0">
      <alignment vertical="center"/>
    </xf>
    <xf numFmtId="174" fontId="14" fillId="0" borderId="0" applyFill="0" applyBorder="0" applyAlignment="0"/>
    <xf numFmtId="175" fontId="14" fillId="0" borderId="0" applyFill="0" applyBorder="0" applyAlignment="0"/>
    <xf numFmtId="176" fontId="14" fillId="0" borderId="0" applyFill="0" applyBorder="0" applyAlignment="0"/>
    <xf numFmtId="177" fontId="14" fillId="0" borderId="0" applyFill="0" applyBorder="0" applyAlignment="0"/>
    <xf numFmtId="178" fontId="14" fillId="0" borderId="0" applyFill="0" applyBorder="0" applyAlignment="0"/>
    <xf numFmtId="174" fontId="14" fillId="0" borderId="0" applyFill="0" applyBorder="0" applyAlignment="0"/>
    <xf numFmtId="179" fontId="14" fillId="0" borderId="0" applyFill="0" applyBorder="0" applyAlignment="0"/>
    <xf numFmtId="175" fontId="14" fillId="0" borderId="0" applyFill="0" applyBorder="0" applyAlignment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3" fontId="50" fillId="0" borderId="0">
      <alignment horizontal="right" vertical="top"/>
    </xf>
    <xf numFmtId="180" fontId="63" fillId="0" borderId="9" applyProtection="0">
      <alignment horizontal="right" vertical="center"/>
    </xf>
    <xf numFmtId="180" fontId="63" fillId="0" borderId="9" applyProtection="0">
      <alignment horizontal="right" vertical="center"/>
    </xf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9" fontId="50" fillId="0" borderId="0">
      <alignment horizontal="left" vertical="center"/>
    </xf>
    <xf numFmtId="4" fontId="17" fillId="0" borderId="0"/>
    <xf numFmtId="14" fontId="64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ill="0" applyBorder="0" applyAlignment="0"/>
    <xf numFmtId="175" fontId="14" fillId="0" borderId="0" applyFill="0" applyBorder="0" applyAlignment="0"/>
    <xf numFmtId="174" fontId="14" fillId="0" borderId="0" applyFill="0" applyBorder="0" applyAlignment="0"/>
    <xf numFmtId="179" fontId="14" fillId="0" borderId="0" applyFill="0" applyBorder="0" applyAlignment="0"/>
    <xf numFmtId="175" fontId="14" fillId="0" borderId="0" applyFill="0" applyBorder="0" applyAlignment="0"/>
    <xf numFmtId="0" fontId="65" fillId="0" borderId="6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6" fillId="0" borderId="0">
      <alignment horizontal="left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20" borderId="11" applyNumberFormat="0" applyAlignment="0" applyProtection="0"/>
    <xf numFmtId="0" fontId="21" fillId="20" borderId="11" applyNumberFormat="0" applyAlignment="0" applyProtection="0"/>
    <xf numFmtId="0" fontId="21" fillId="20" borderId="11" applyNumberFormat="0" applyAlignment="0" applyProtection="0"/>
    <xf numFmtId="0" fontId="22" fillId="0" borderId="12" applyNumberFormat="0" applyFont="0" applyFill="0" applyAlignment="0" applyProtection="0">
      <alignment horizontal="left"/>
    </xf>
    <xf numFmtId="174" fontId="14" fillId="0" borderId="0" applyFill="0" applyBorder="0" applyAlignment="0"/>
    <xf numFmtId="175" fontId="14" fillId="0" borderId="0" applyFill="0" applyBorder="0" applyAlignment="0"/>
    <xf numFmtId="174" fontId="14" fillId="0" borderId="0" applyFill="0" applyBorder="0" applyAlignment="0"/>
    <xf numFmtId="179" fontId="14" fillId="0" borderId="0" applyFill="0" applyBorder="0" applyAlignment="0"/>
    <xf numFmtId="175" fontId="14" fillId="0" borderId="0" applyFill="0" applyBorder="0" applyAlignment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7" fillId="0" borderId="0" applyNumberFormat="0"/>
    <xf numFmtId="49" fontId="23" fillId="0" borderId="3" applyNumberFormat="0">
      <alignment horizontal="left" vertical="center"/>
    </xf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15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8" fillId="21" borderId="9" applyProtection="0">
      <alignment horizontal="left" vertical="center"/>
    </xf>
    <xf numFmtId="4" fontId="26" fillId="0" borderId="0" applyFill="0" applyBorder="0" applyProtection="0">
      <alignment horizontal="right"/>
    </xf>
    <xf numFmtId="4" fontId="27" fillId="0" borderId="0" applyFill="0" applyBorder="0" applyProtection="0"/>
    <xf numFmtId="4" fontId="28" fillId="0" borderId="0" applyFill="0" applyBorder="0" applyProtection="0"/>
    <xf numFmtId="4" fontId="28" fillId="0" borderId="0" applyFill="0" applyBorder="0" applyProtection="0"/>
    <xf numFmtId="4" fontId="28" fillId="0" borderId="0" applyFill="0" applyBorder="0" applyProtection="0"/>
    <xf numFmtId="4" fontId="29" fillId="0" borderId="0" applyFill="0" applyBorder="0" applyProtection="0"/>
    <xf numFmtId="4" fontId="30" fillId="0" borderId="0" applyFill="0" applyBorder="0" applyProtection="0"/>
    <xf numFmtId="0" fontId="51" fillId="0" borderId="16" applyBorder="0" applyAlignment="0">
      <alignment horizontal="center"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9" fillId="22" borderId="4" applyNumberFormat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70" fillId="0" borderId="9">
      <alignment horizontal="justify" vertical="center" wrapText="1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1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" fillId="0" borderId="0"/>
    <xf numFmtId="0" fontId="34" fillId="0" borderId="0" applyProtection="0"/>
    <xf numFmtId="0" fontId="35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3" fillId="0" borderId="0"/>
    <xf numFmtId="173" fontId="62" fillId="21" borderId="9" applyProtection="0">
      <alignment vertical="center" wrapText="1"/>
    </xf>
    <xf numFmtId="0" fontId="61" fillId="0" borderId="0">
      <alignment horizontal="left"/>
    </xf>
    <xf numFmtId="178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71" fillId="0" borderId="0">
      <alignment horizontal="right"/>
    </xf>
    <xf numFmtId="0" fontId="63" fillId="0" borderId="9" applyProtection="0">
      <alignment vertical="center"/>
    </xf>
    <xf numFmtId="0" fontId="50" fillId="0" borderId="0">
      <alignment vertical="top" wrapText="1"/>
    </xf>
    <xf numFmtId="0" fontId="72" fillId="0" borderId="9" applyProtection="0">
      <alignment horizontal="justify" vertical="center" wrapText="1"/>
    </xf>
    <xf numFmtId="0" fontId="13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0" fontId="13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0" fontId="13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0" fontId="14" fillId="14" borderId="17" applyNumberFormat="0" applyFont="0" applyAlignment="0" applyProtection="0"/>
    <xf numFmtId="174" fontId="14" fillId="0" borderId="0" applyFill="0" applyBorder="0" applyAlignment="0"/>
    <xf numFmtId="175" fontId="14" fillId="0" borderId="0" applyFill="0" applyBorder="0" applyAlignment="0"/>
    <xf numFmtId="174" fontId="14" fillId="0" borderId="0" applyFill="0" applyBorder="0" applyAlignment="0"/>
    <xf numFmtId="179" fontId="14" fillId="0" borderId="0" applyFill="0" applyBorder="0" applyAlignment="0"/>
    <xf numFmtId="175" fontId="14" fillId="0" borderId="0" applyFill="0" applyBorder="0" applyAlignment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49" fontId="73" fillId="0" borderId="0">
      <alignment horizontal="left" vertical="center"/>
    </xf>
    <xf numFmtId="173" fontId="74" fillId="23" borderId="9" applyProtection="0">
      <alignment vertical="center"/>
    </xf>
    <xf numFmtId="1" fontId="13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1" fontId="14" fillId="0" borderId="0">
      <alignment horizontal="center" vertical="center"/>
      <protection locked="0"/>
    </xf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0" borderId="0"/>
    <xf numFmtId="4" fontId="34" fillId="0" borderId="0" applyFill="0" applyBorder="0" applyProtection="0">
      <alignment horizontal="left"/>
    </xf>
    <xf numFmtId="4" fontId="39" fillId="0" borderId="0" applyFill="0" applyBorder="0" applyProtection="0"/>
    <xf numFmtId="4" fontId="40" fillId="0" borderId="0" applyFill="0" applyBorder="0" applyProtection="0"/>
    <xf numFmtId="4" fontId="41" fillId="0" borderId="0" applyFill="0" applyProtection="0"/>
    <xf numFmtId="4" fontId="42" fillId="0" borderId="0" applyFill="0" applyBorder="0" applyProtection="0"/>
    <xf numFmtId="4" fontId="41" fillId="0" borderId="0" applyFill="0" applyBorder="0" applyProtection="0"/>
    <xf numFmtId="0" fontId="12" fillId="0" borderId="0"/>
    <xf numFmtId="0" fontId="43" fillId="0" borderId="0"/>
    <xf numFmtId="0" fontId="43" fillId="0" borderId="0"/>
    <xf numFmtId="0" fontId="43" fillId="0" borderId="0"/>
    <xf numFmtId="49" fontId="44" fillId="0" borderId="0" applyFill="0" applyBorder="0" applyProtection="0"/>
    <xf numFmtId="49" fontId="64" fillId="0" borderId="0" applyFill="0" applyBorder="0" applyAlignment="0"/>
    <xf numFmtId="182" fontId="14" fillId="0" borderId="0" applyFill="0" applyBorder="0" applyAlignment="0"/>
    <xf numFmtId="183" fontId="14" fillId="0" borderId="0" applyFill="0" applyBorder="0" applyAlignment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7" borderId="19" applyNumberFormat="0" applyAlignment="0" applyProtection="0"/>
    <xf numFmtId="0" fontId="46" fillId="17" borderId="19" applyNumberFormat="0" applyAlignment="0" applyProtection="0"/>
    <xf numFmtId="0" fontId="46" fillId="17" borderId="19" applyNumberFormat="0" applyAlignment="0" applyProtection="0"/>
    <xf numFmtId="0" fontId="47" fillId="24" borderId="19" applyNumberFormat="0" applyAlignment="0" applyProtection="0"/>
    <xf numFmtId="0" fontId="47" fillId="24" borderId="19" applyNumberFormat="0" applyAlignment="0" applyProtection="0"/>
    <xf numFmtId="0" fontId="47" fillId="24" borderId="19" applyNumberFormat="0" applyAlignment="0" applyProtection="0"/>
    <xf numFmtId="167" fontId="75" fillId="25" borderId="9">
      <alignment horizontal="right" vertical="center"/>
      <protection locked="0"/>
    </xf>
    <xf numFmtId="0" fontId="76" fillId="26" borderId="9" applyProtection="0">
      <alignment horizontal="left" vertical="center" wrapText="1"/>
    </xf>
    <xf numFmtId="0" fontId="48" fillId="24" borderId="20" applyNumberFormat="0" applyAlignment="0" applyProtection="0"/>
    <xf numFmtId="0" fontId="48" fillId="24" borderId="20" applyNumberFormat="0" applyAlignment="0" applyProtection="0"/>
    <xf numFmtId="0" fontId="48" fillId="24" borderId="20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77" fillId="6" borderId="0" applyProtection="0"/>
    <xf numFmtId="0" fontId="9" fillId="0" borderId="0" applyNumberFormat="0" applyFont="0" applyFill="0" applyAlignment="0" applyProtection="0"/>
    <xf numFmtId="0" fontId="7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9" fillId="0" borderId="0"/>
    <xf numFmtId="0" fontId="3" fillId="0" borderId="0"/>
    <xf numFmtId="0" fontId="79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3" fillId="0" borderId="0" applyFont="0" applyFill="0" applyBorder="0" applyAlignment="0" applyProtection="0"/>
  </cellStyleXfs>
  <cellXfs count="306">
    <xf numFmtId="0" fontId="0" fillId="0" borderId="0" xfId="0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6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82" fillId="0" borderId="0" xfId="0" applyFont="1" applyAlignment="1">
      <alignment vertical="top"/>
    </xf>
    <xf numFmtId="49" fontId="80" fillId="0" borderId="0" xfId="708" applyNumberFormat="1" applyFont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43" fontId="80" fillId="0" borderId="0" xfId="3" applyFont="1" applyAlignment="1">
      <alignment horizontal="left" vertical="top" wrapText="1"/>
    </xf>
    <xf numFmtId="43" fontId="4" fillId="0" borderId="0" xfId="3" applyFont="1" applyAlignment="1">
      <alignment vertical="top"/>
    </xf>
    <xf numFmtId="0" fontId="5" fillId="0" borderId="0" xfId="0" applyFont="1" applyFill="1" applyAlignment="1">
      <alignment vertical="top"/>
    </xf>
    <xf numFmtId="0" fontId="89" fillId="0" borderId="21" xfId="0" applyFont="1" applyBorder="1" applyAlignment="1">
      <alignment horizontal="justify" vertical="center"/>
    </xf>
    <xf numFmtId="0" fontId="84" fillId="0" borderId="21" xfId="0" applyFont="1" applyFill="1" applyBorder="1" applyAlignment="1">
      <alignment horizontal="center" vertical="center"/>
    </xf>
    <xf numFmtId="0" fontId="84" fillId="4" borderId="21" xfId="0" applyFont="1" applyFill="1" applyBorder="1" applyAlignment="1">
      <alignment horizontal="center" vertical="center"/>
    </xf>
    <xf numFmtId="0" fontId="89" fillId="0" borderId="21" xfId="0" applyFont="1" applyFill="1" applyBorder="1" applyAlignment="1">
      <alignment horizontal="justify" vertical="top"/>
    </xf>
    <xf numFmtId="0" fontId="90" fillId="0" borderId="21" xfId="0" applyFont="1" applyFill="1" applyBorder="1" applyAlignment="1">
      <alignment horizontal="justify" vertical="top"/>
    </xf>
    <xf numFmtId="0" fontId="89" fillId="0" borderId="21" xfId="0" applyNumberFormat="1" applyFont="1" applyBorder="1" applyAlignment="1">
      <alignment horizontal="justify" vertical="top"/>
    </xf>
    <xf numFmtId="0" fontId="89" fillId="0" borderId="21" xfId="0" applyFont="1" applyBorder="1" applyAlignment="1">
      <alignment horizontal="justify" vertical="top"/>
    </xf>
    <xf numFmtId="0" fontId="91" fillId="4" borderId="21" xfId="0" applyFont="1" applyFill="1" applyBorder="1" applyAlignment="1">
      <alignment horizontal="justify" vertical="top"/>
    </xf>
    <xf numFmtId="0" fontId="81" fillId="4" borderId="21" xfId="0" applyFont="1" applyFill="1" applyBorder="1" applyAlignment="1">
      <alignment horizontal="justify" vertical="top"/>
    </xf>
    <xf numFmtId="0" fontId="83" fillId="4" borderId="21" xfId="0" applyFont="1" applyFill="1" applyBorder="1" applyAlignment="1">
      <alignment horizontal="justify" vertical="top"/>
    </xf>
    <xf numFmtId="43" fontId="85" fillId="0" borderId="21" xfId="3" applyFont="1" applyFill="1" applyBorder="1" applyAlignment="1">
      <alignment horizontal="right" vertical="top"/>
    </xf>
    <xf numFmtId="0" fontId="89" fillId="0" borderId="21" xfId="0" applyFont="1" applyFill="1" applyBorder="1" applyAlignment="1">
      <alignment horizontal="justify" vertical="center"/>
    </xf>
    <xf numFmtId="10" fontId="89" fillId="0" borderId="21" xfId="0" applyNumberFormat="1" applyFont="1" applyFill="1" applyBorder="1" applyAlignment="1">
      <alignment horizontal="justify" vertical="center"/>
    </xf>
    <xf numFmtId="49" fontId="84" fillId="0" borderId="21" xfId="708" applyNumberFormat="1" applyFont="1" applyFill="1" applyBorder="1" applyAlignment="1">
      <alignment horizontal="left" vertical="top" wrapText="1"/>
    </xf>
    <xf numFmtId="2" fontId="84" fillId="0" borderId="21" xfId="0" applyNumberFormat="1" applyFont="1" applyFill="1" applyBorder="1" applyAlignment="1">
      <alignment horizontal="right" vertical="top"/>
    </xf>
    <xf numFmtId="2" fontId="84" fillId="4" borderId="21" xfId="0" applyNumberFormat="1" applyFont="1" applyFill="1" applyBorder="1" applyAlignment="1">
      <alignment horizontal="right" vertical="top"/>
    </xf>
    <xf numFmtId="49" fontId="93" fillId="0" borderId="0" xfId="612" applyNumberFormat="1" applyFont="1" applyFill="1" applyBorder="1" applyAlignment="1">
      <alignment horizontal="left" vertical="top" wrapText="1"/>
    </xf>
    <xf numFmtId="2" fontId="93" fillId="0" borderId="0" xfId="611" applyNumberFormat="1" applyFont="1" applyFill="1" applyBorder="1" applyAlignment="1">
      <alignment vertical="top"/>
    </xf>
    <xf numFmtId="168" fontId="94" fillId="0" borderId="0" xfId="611" applyNumberFormat="1" applyFont="1" applyFill="1" applyBorder="1" applyAlignment="1">
      <alignment horizontal="right" vertical="top"/>
    </xf>
    <xf numFmtId="43" fontId="94" fillId="0" borderId="0" xfId="3" applyFont="1" applyFill="1" applyBorder="1" applyAlignment="1">
      <alignment horizontal="right" vertical="top"/>
    </xf>
    <xf numFmtId="49" fontId="81" fillId="4" borderId="21" xfId="708" applyNumberFormat="1" applyFont="1" applyFill="1" applyBorder="1" applyAlignment="1">
      <alignment horizontal="left" vertical="top"/>
    </xf>
    <xf numFmtId="43" fontId="81" fillId="4" borderId="21" xfId="3" applyFont="1" applyFill="1" applyBorder="1" applyAlignment="1">
      <alignment horizontal="left" vertical="top"/>
    </xf>
    <xf numFmtId="0" fontId="84" fillId="2" borderId="0" xfId="0" applyFont="1" applyFill="1" applyAlignment="1">
      <alignment vertical="top"/>
    </xf>
    <xf numFmtId="0" fontId="84" fillId="2" borderId="0" xfId="708" applyNumberFormat="1" applyFont="1" applyFill="1" applyBorder="1" applyAlignment="1">
      <alignment vertical="top" wrapText="1"/>
    </xf>
    <xf numFmtId="49" fontId="84" fillId="2" borderId="0" xfId="612" applyNumberFormat="1" applyFont="1" applyFill="1" applyBorder="1" applyAlignment="1">
      <alignment horizontal="center" vertical="top"/>
    </xf>
    <xf numFmtId="2" fontId="85" fillId="2" borderId="0" xfId="611" applyNumberFormat="1" applyFont="1" applyFill="1" applyBorder="1" applyAlignment="1">
      <alignment vertical="top"/>
    </xf>
    <xf numFmtId="168" fontId="84" fillId="2" borderId="0" xfId="611" applyNumberFormat="1" applyFont="1" applyFill="1" applyBorder="1" applyAlignment="1">
      <alignment horizontal="right" vertical="top"/>
    </xf>
    <xf numFmtId="0" fontId="84" fillId="2" borderId="0" xfId="0" applyFont="1" applyFill="1" applyBorder="1" applyAlignment="1" applyProtection="1">
      <alignment horizontal="left" vertical="center"/>
    </xf>
    <xf numFmtId="43" fontId="84" fillId="2" borderId="0" xfId="3" applyFont="1" applyFill="1" applyBorder="1" applyAlignment="1">
      <alignment horizontal="right" vertical="top"/>
    </xf>
    <xf numFmtId="49" fontId="81" fillId="5" borderId="29" xfId="708" applyNumberFormat="1" applyFont="1" applyFill="1" applyBorder="1" applyAlignment="1">
      <alignment vertical="top"/>
    </xf>
    <xf numFmtId="49" fontId="81" fillId="5" borderId="29" xfId="611" applyNumberFormat="1" applyFont="1" applyFill="1" applyBorder="1" applyAlignment="1">
      <alignment horizontal="center" vertical="top"/>
    </xf>
    <xf numFmtId="2" fontId="81" fillId="5" borderId="29" xfId="611" applyNumberFormat="1" applyFont="1" applyFill="1" applyBorder="1" applyAlignment="1">
      <alignment vertical="top"/>
    </xf>
    <xf numFmtId="168" fontId="81" fillId="5" borderId="29" xfId="611" applyNumberFormat="1" applyFont="1" applyFill="1" applyBorder="1" applyAlignment="1">
      <alignment horizontal="right" vertical="top" wrapText="1"/>
    </xf>
    <xf numFmtId="43" fontId="92" fillId="5" borderId="29" xfId="3" applyFont="1" applyFill="1" applyBorder="1" applyAlignment="1">
      <alignment vertical="top"/>
    </xf>
    <xf numFmtId="0" fontId="84" fillId="5" borderId="29" xfId="0" applyFont="1" applyFill="1" applyBorder="1" applyAlignment="1">
      <alignment horizontal="center" vertical="center"/>
    </xf>
    <xf numFmtId="49" fontId="81" fillId="5" borderId="29" xfId="708" applyNumberFormat="1" applyFont="1" applyFill="1" applyBorder="1" applyAlignment="1">
      <alignment horizontal="left" vertical="top"/>
    </xf>
    <xf numFmtId="2" fontId="81" fillId="5" borderId="29" xfId="611" applyNumberFormat="1" applyFont="1" applyFill="1" applyBorder="1" applyAlignment="1">
      <alignment horizontal="left" vertical="top"/>
    </xf>
    <xf numFmtId="49" fontId="96" fillId="0" borderId="0" xfId="708" applyNumberFormat="1" applyFont="1" applyAlignment="1">
      <alignment horizontal="left" vertical="top" wrapText="1"/>
    </xf>
    <xf numFmtId="0" fontId="97" fillId="0" borderId="0" xfId="0" applyFont="1" applyAlignment="1">
      <alignment vertical="top"/>
    </xf>
    <xf numFmtId="49" fontId="81" fillId="3" borderId="21" xfId="708" applyNumberFormat="1" applyFont="1" applyFill="1" applyBorder="1" applyAlignment="1">
      <alignment horizontal="center" wrapText="1"/>
    </xf>
    <xf numFmtId="0" fontId="81" fillId="3" borderId="21" xfId="708" applyNumberFormat="1" applyFont="1" applyFill="1" applyBorder="1" applyAlignment="1">
      <alignment horizontal="center" wrapText="1"/>
    </xf>
    <xf numFmtId="49" fontId="81" fillId="3" borderId="21" xfId="612" applyNumberFormat="1" applyFont="1" applyFill="1" applyBorder="1" applyAlignment="1">
      <alignment horizontal="center" wrapText="1"/>
    </xf>
    <xf numFmtId="2" fontId="81" fillId="3" borderId="21" xfId="611" applyNumberFormat="1" applyFont="1" applyFill="1" applyBorder="1" applyAlignment="1">
      <alignment horizontal="center" wrapText="1"/>
    </xf>
    <xf numFmtId="168" fontId="81" fillId="3" borderId="21" xfId="611" applyNumberFormat="1" applyFont="1" applyFill="1" applyBorder="1" applyAlignment="1">
      <alignment horizontal="center" wrapText="1"/>
    </xf>
    <xf numFmtId="43" fontId="81" fillId="3" borderId="21" xfId="3" applyFont="1" applyFill="1" applyBorder="1" applyAlignment="1">
      <alignment horizontal="center" wrapText="1"/>
    </xf>
    <xf numFmtId="0" fontId="6" fillId="0" borderId="0" xfId="0" applyFont="1" applyAlignment="1"/>
    <xf numFmtId="0" fontId="86" fillId="0" borderId="0" xfId="0" applyFont="1" applyAlignment="1"/>
    <xf numFmtId="0" fontId="98" fillId="3" borderId="23" xfId="0" applyFont="1" applyFill="1" applyBorder="1"/>
    <xf numFmtId="0" fontId="98" fillId="3" borderId="22" xfId="0" applyFont="1" applyFill="1" applyBorder="1"/>
    <xf numFmtId="0" fontId="99" fillId="3" borderId="22" xfId="0" applyFont="1" applyFill="1" applyBorder="1"/>
    <xf numFmtId="0" fontId="99" fillId="3" borderId="24" xfId="0" applyFont="1" applyFill="1" applyBorder="1"/>
    <xf numFmtId="0" fontId="98" fillId="3" borderId="27" xfId="0" applyFont="1" applyFill="1" applyBorder="1" applyAlignment="1">
      <alignment horizontal="center"/>
    </xf>
    <xf numFmtId="0" fontId="98" fillId="3" borderId="27" xfId="0" applyFont="1" applyFill="1" applyBorder="1" applyAlignment="1">
      <alignment horizontal="center" wrapText="1"/>
    </xf>
    <xf numFmtId="0" fontId="98" fillId="3" borderId="27" xfId="0" applyFont="1" applyFill="1" applyBorder="1" applyAlignment="1">
      <alignment horizontal="center" textRotation="90"/>
    </xf>
    <xf numFmtId="0" fontId="98" fillId="5" borderId="28" xfId="0" applyFont="1" applyFill="1" applyBorder="1"/>
    <xf numFmtId="0" fontId="99" fillId="5" borderId="28" xfId="0" applyFont="1" applyFill="1" applyBorder="1"/>
    <xf numFmtId="0" fontId="98" fillId="5" borderId="6" xfId="0" applyFont="1" applyFill="1" applyBorder="1"/>
    <xf numFmtId="0" fontId="99" fillId="5" borderId="6" xfId="0" applyFont="1" applyFill="1" applyBorder="1"/>
    <xf numFmtId="0" fontId="100" fillId="0" borderId="21" xfId="0" applyFont="1" applyBorder="1" applyAlignment="1">
      <alignment horizontal="left" vertical="center" wrapText="1"/>
    </xf>
    <xf numFmtId="0" fontId="99" fillId="4" borderId="34" xfId="0" applyFont="1" applyFill="1" applyBorder="1" applyAlignment="1">
      <alignment horizontal="right" vertical="center"/>
    </xf>
    <xf numFmtId="0" fontId="99" fillId="0" borderId="34" xfId="0" applyFont="1" applyFill="1" applyBorder="1"/>
    <xf numFmtId="0" fontId="99" fillId="0" borderId="34" xfId="0" applyFont="1" applyFill="1" applyBorder="1" applyAlignment="1">
      <alignment horizontal="right" vertical="center"/>
    </xf>
    <xf numFmtId="0" fontId="99" fillId="4" borderId="25" xfId="0" applyFont="1" applyFill="1" applyBorder="1" applyAlignment="1">
      <alignment horizontal="right" vertical="center"/>
    </xf>
    <xf numFmtId="0" fontId="102" fillId="0" borderId="0" xfId="0" applyFont="1" applyFill="1" applyBorder="1" applyAlignment="1">
      <alignment horizontal="right"/>
    </xf>
    <xf numFmtId="0" fontId="103" fillId="5" borderId="0" xfId="0" applyFont="1" applyFill="1" applyAlignment="1">
      <alignment horizontal="right"/>
    </xf>
    <xf numFmtId="0" fontId="100" fillId="0" borderId="0" xfId="0" applyFont="1" applyAlignment="1">
      <alignment vertical="top"/>
    </xf>
    <xf numFmtId="49" fontId="95" fillId="0" borderId="0" xfId="708" applyNumberFormat="1" applyFont="1" applyAlignment="1">
      <alignment horizontal="left" vertical="top"/>
    </xf>
    <xf numFmtId="0" fontId="104" fillId="0" borderId="0" xfId="0" applyFont="1"/>
    <xf numFmtId="0" fontId="99" fillId="0" borderId="21" xfId="0" applyFont="1" applyFill="1" applyBorder="1" applyAlignment="1">
      <alignment horizontal="right" vertical="center" wrapText="1"/>
    </xf>
    <xf numFmtId="0" fontId="99" fillId="0" borderId="21" xfId="0" applyFont="1" applyBorder="1" applyAlignment="1">
      <alignment horizontal="left" vertical="center" wrapText="1"/>
    </xf>
    <xf numFmtId="16" fontId="100" fillId="0" borderId="21" xfId="0" quotePrefix="1" applyNumberFormat="1" applyFont="1" applyBorder="1" applyAlignment="1">
      <alignment horizontal="center" vertical="center" wrapText="1"/>
    </xf>
    <xf numFmtId="0" fontId="100" fillId="0" borderId="21" xfId="0" applyFont="1" applyFill="1" applyBorder="1" applyAlignment="1">
      <alignment horizontal="left" vertical="center" wrapText="1"/>
    </xf>
    <xf numFmtId="0" fontId="99" fillId="0" borderId="21" xfId="0" applyFont="1" applyFill="1" applyBorder="1" applyAlignment="1">
      <alignment horizontal="left" vertical="center" wrapText="1"/>
    </xf>
    <xf numFmtId="0" fontId="100" fillId="0" borderId="21" xfId="0" applyFont="1" applyBorder="1" applyAlignment="1">
      <alignment horizontal="center" vertical="center" wrapText="1"/>
    </xf>
    <xf numFmtId="17" fontId="100" fillId="0" borderId="21" xfId="0" quotePrefix="1" applyNumberFormat="1" applyFont="1" applyBorder="1" applyAlignment="1">
      <alignment horizontal="left" vertical="center" wrapText="1"/>
    </xf>
    <xf numFmtId="0" fontId="99" fillId="0" borderId="21" xfId="0" applyFont="1" applyBorder="1" applyAlignment="1">
      <alignment horizontal="center" vertical="center" wrapText="1"/>
    </xf>
    <xf numFmtId="0" fontId="99" fillId="0" borderId="21" xfId="0" applyFont="1" applyBorder="1" applyAlignment="1">
      <alignment horizontal="right" vertical="center" wrapText="1"/>
    </xf>
    <xf numFmtId="0" fontId="99" fillId="0" borderId="27" xfId="0" applyFont="1" applyFill="1" applyBorder="1" applyAlignment="1">
      <alignment horizontal="right" vertical="center" wrapText="1"/>
    </xf>
    <xf numFmtId="0" fontId="99" fillId="0" borderId="27" xfId="0" applyFont="1" applyBorder="1" applyAlignment="1">
      <alignment horizontal="left" vertical="center" wrapText="1"/>
    </xf>
    <xf numFmtId="0" fontId="100" fillId="0" borderId="27" xfId="0" applyFont="1" applyBorder="1" applyAlignment="1">
      <alignment horizontal="center" vertical="center" wrapText="1"/>
    </xf>
    <xf numFmtId="0" fontId="99" fillId="0" borderId="27" xfId="0" applyFont="1" applyFill="1" applyBorder="1" applyAlignment="1">
      <alignment horizontal="left" vertical="center" wrapText="1"/>
    </xf>
    <xf numFmtId="0" fontId="99" fillId="32" borderId="27" xfId="0" applyFont="1" applyFill="1" applyBorder="1" applyAlignment="1">
      <alignment horizontal="left" vertical="center" wrapText="1"/>
    </xf>
    <xf numFmtId="0" fontId="100" fillId="0" borderId="27" xfId="0" applyFont="1" applyBorder="1" applyAlignment="1">
      <alignment horizontal="left" vertical="center" wrapText="1"/>
    </xf>
    <xf numFmtId="0" fontId="99" fillId="0" borderId="27" xfId="0" applyFont="1" applyBorder="1" applyAlignment="1">
      <alignment horizontal="center" vertical="center" wrapText="1"/>
    </xf>
    <xf numFmtId="0" fontId="99" fillId="0" borderId="27" xfId="0" applyFont="1" applyBorder="1" applyAlignment="1">
      <alignment horizontal="right" vertical="center" wrapText="1"/>
    </xf>
    <xf numFmtId="0" fontId="99" fillId="0" borderId="34" xfId="0" applyFont="1" applyBorder="1" applyAlignment="1">
      <alignment horizontal="left" vertical="center" wrapText="1"/>
    </xf>
    <xf numFmtId="0" fontId="100" fillId="0" borderId="34" xfId="0" applyFont="1" applyBorder="1" applyAlignment="1">
      <alignment horizontal="center" vertical="center" wrapText="1"/>
    </xf>
    <xf numFmtId="0" fontId="99" fillId="0" borderId="34" xfId="0" applyFont="1" applyFill="1" applyBorder="1" applyAlignment="1">
      <alignment horizontal="left" vertical="center" wrapText="1"/>
    </xf>
    <xf numFmtId="0" fontId="100" fillId="0" borderId="34" xfId="0" applyFont="1" applyBorder="1" applyAlignment="1">
      <alignment horizontal="left" vertical="center" wrapText="1"/>
    </xf>
    <xf numFmtId="0" fontId="99" fillId="0" borderId="34" xfId="0" applyFont="1" applyBorder="1" applyAlignment="1">
      <alignment horizontal="center" vertical="center" wrapText="1"/>
    </xf>
    <xf numFmtId="0" fontId="99" fillId="4" borderId="35" xfId="0" applyFont="1" applyFill="1" applyBorder="1" applyAlignment="1">
      <alignment horizontal="right" vertical="center" wrapText="1"/>
    </xf>
    <xf numFmtId="0" fontId="95" fillId="5" borderId="31" xfId="0" applyFont="1" applyFill="1" applyBorder="1" applyAlignment="1">
      <alignment horizontal="left" vertical="center" wrapText="1"/>
    </xf>
    <xf numFmtId="0" fontId="100" fillId="5" borderId="31" xfId="0" applyFont="1" applyFill="1" applyBorder="1" applyAlignment="1">
      <alignment horizontal="left" vertical="center" wrapText="1"/>
    </xf>
    <xf numFmtId="0" fontId="100" fillId="5" borderId="32" xfId="0" applyFont="1" applyFill="1" applyBorder="1" applyAlignment="1">
      <alignment horizontal="left" vertical="center" wrapText="1"/>
    </xf>
    <xf numFmtId="0" fontId="100" fillId="5" borderId="25" xfId="0" applyFont="1" applyFill="1" applyBorder="1" applyAlignment="1">
      <alignment horizontal="left" vertical="center" wrapText="1"/>
    </xf>
    <xf numFmtId="0" fontId="100" fillId="5" borderId="25" xfId="0" applyFont="1" applyFill="1" applyBorder="1" applyAlignment="1">
      <alignment horizontal="center" vertical="center" wrapText="1"/>
    </xf>
    <xf numFmtId="0" fontId="100" fillId="5" borderId="25" xfId="0" applyFont="1" applyFill="1" applyBorder="1" applyAlignment="1">
      <alignment horizontal="right" vertical="center" wrapText="1"/>
    </xf>
    <xf numFmtId="0" fontId="99" fillId="5" borderId="6" xfId="0" applyFont="1" applyFill="1" applyBorder="1" applyAlignment="1">
      <alignment wrapText="1"/>
    </xf>
    <xf numFmtId="0" fontId="99" fillId="0" borderId="27" xfId="0" applyFont="1" applyFill="1" applyBorder="1" applyAlignment="1">
      <alignment horizontal="center" vertical="center" wrapText="1"/>
    </xf>
    <xf numFmtId="0" fontId="99" fillId="0" borderId="30" xfId="0" applyFont="1" applyBorder="1" applyAlignment="1">
      <alignment horizontal="right" vertical="center" wrapText="1"/>
    </xf>
    <xf numFmtId="0" fontId="99" fillId="0" borderId="26" xfId="0" applyFont="1" applyBorder="1" applyAlignment="1">
      <alignment horizontal="right" vertical="center" wrapText="1"/>
    </xf>
    <xf numFmtId="0" fontId="99" fillId="34" borderId="21" xfId="0" applyFont="1" applyFill="1" applyBorder="1" applyAlignment="1">
      <alignment horizontal="center" wrapText="1"/>
    </xf>
    <xf numFmtId="0" fontId="99" fillId="0" borderId="26" xfId="0" applyFont="1" applyFill="1" applyBorder="1" applyAlignment="1">
      <alignment horizontal="right" vertical="center" wrapText="1"/>
    </xf>
    <xf numFmtId="0" fontId="99" fillId="0" borderId="26" xfId="0" applyFont="1" applyBorder="1" applyAlignment="1">
      <alignment horizontal="left" vertical="center" wrapText="1"/>
    </xf>
    <xf numFmtId="0" fontId="99" fillId="0" borderId="30" xfId="0" applyFont="1" applyBorder="1" applyAlignment="1">
      <alignment horizontal="left" vertical="center" wrapText="1"/>
    </xf>
    <xf numFmtId="0" fontId="100" fillId="0" borderId="30" xfId="0" applyFont="1" applyBorder="1" applyAlignment="1">
      <alignment horizontal="left" vertical="center" wrapText="1"/>
    </xf>
    <xf numFmtId="0" fontId="100" fillId="0" borderId="30" xfId="0" applyFont="1" applyBorder="1" applyAlignment="1">
      <alignment horizontal="center" vertical="center" wrapText="1"/>
    </xf>
    <xf numFmtId="0" fontId="99" fillId="0" borderId="30" xfId="0" applyFont="1" applyFill="1" applyBorder="1" applyAlignment="1">
      <alignment horizontal="left" vertical="center" wrapText="1"/>
    </xf>
    <xf numFmtId="0" fontId="101" fillId="0" borderId="30" xfId="0" applyFont="1" applyFill="1" applyBorder="1" applyAlignment="1">
      <alignment horizontal="left" vertical="center" wrapText="1"/>
    </xf>
    <xf numFmtId="0" fontId="99" fillId="33" borderId="30" xfId="0" applyFont="1" applyFill="1" applyBorder="1" applyAlignment="1">
      <alignment horizontal="center" wrapText="1"/>
    </xf>
    <xf numFmtId="0" fontId="99" fillId="0" borderId="30" xfId="0" applyFont="1" applyBorder="1" applyAlignment="1">
      <alignment horizontal="center" vertical="center" wrapText="1"/>
    </xf>
    <xf numFmtId="0" fontId="99" fillId="0" borderId="2" xfId="0" applyFont="1" applyFill="1" applyBorder="1" applyAlignment="1">
      <alignment horizontal="right" vertical="center" wrapText="1"/>
    </xf>
    <xf numFmtId="0" fontId="99" fillId="0" borderId="2" xfId="0" applyFont="1" applyBorder="1" applyAlignment="1">
      <alignment horizontal="left" vertical="center" wrapText="1"/>
    </xf>
    <xf numFmtId="0" fontId="101" fillId="0" borderId="34" xfId="0" applyFont="1" applyFill="1" applyBorder="1" applyAlignment="1">
      <alignment horizontal="left" vertical="center" wrapText="1"/>
    </xf>
    <xf numFmtId="0" fontId="99" fillId="0" borderId="34" xfId="0" applyFont="1" applyFill="1" applyBorder="1" applyAlignment="1">
      <alignment horizontal="center" wrapText="1"/>
    </xf>
    <xf numFmtId="0" fontId="99" fillId="5" borderId="25" xfId="0" applyFont="1" applyFill="1" applyBorder="1" applyAlignment="1">
      <alignment horizontal="left" vertical="center" wrapText="1"/>
    </xf>
    <xf numFmtId="0" fontId="99" fillId="5" borderId="25" xfId="0" applyFont="1" applyFill="1" applyBorder="1" applyAlignment="1">
      <alignment horizontal="center" vertical="center" wrapText="1"/>
    </xf>
    <xf numFmtId="0" fontId="99" fillId="5" borderId="25" xfId="0" applyFont="1" applyFill="1" applyBorder="1" applyAlignment="1">
      <alignment horizontal="right" vertical="center" wrapText="1"/>
    </xf>
    <xf numFmtId="0" fontId="99" fillId="0" borderId="29" xfId="0" applyFont="1" applyBorder="1" applyAlignment="1">
      <alignment horizontal="left" vertical="center" wrapText="1"/>
    </xf>
    <xf numFmtId="0" fontId="99" fillId="0" borderId="29" xfId="0" quotePrefix="1" applyFont="1" applyBorder="1" applyAlignment="1">
      <alignment horizontal="center" vertical="center" wrapText="1"/>
    </xf>
    <xf numFmtId="0" fontId="99" fillId="0" borderId="29" xfId="0" applyFont="1" applyBorder="1" applyAlignment="1">
      <alignment horizontal="center" vertical="center" wrapText="1"/>
    </xf>
    <xf numFmtId="0" fontId="99" fillId="0" borderId="26" xfId="0" applyFont="1" applyBorder="1" applyAlignment="1">
      <alignment horizontal="center" vertical="center" wrapText="1"/>
    </xf>
    <xf numFmtId="0" fontId="99" fillId="0" borderId="21" xfId="0" quotePrefix="1" applyFont="1" applyBorder="1" applyAlignment="1">
      <alignment horizontal="center" vertical="center" wrapText="1"/>
    </xf>
    <xf numFmtId="0" fontId="99" fillId="34" borderId="21" xfId="0" applyFont="1" applyFill="1" applyBorder="1" applyAlignment="1">
      <alignment horizontal="left" vertical="center" wrapText="1"/>
    </xf>
    <xf numFmtId="16" fontId="99" fillId="0" borderId="27" xfId="0" quotePrefix="1" applyNumberFormat="1" applyFont="1" applyBorder="1" applyAlignment="1">
      <alignment horizontal="center" vertical="center" wrapText="1"/>
    </xf>
    <xf numFmtId="0" fontId="100" fillId="35" borderId="27" xfId="0" applyFont="1" applyFill="1" applyBorder="1" applyAlignment="1">
      <alignment horizontal="left" vertical="center" wrapText="1"/>
    </xf>
    <xf numFmtId="0" fontId="99" fillId="35" borderId="27" xfId="0" applyFont="1" applyFill="1" applyBorder="1" applyAlignment="1">
      <alignment horizontal="left" vertical="center" wrapText="1"/>
    </xf>
    <xf numFmtId="0" fontId="99" fillId="0" borderId="0" xfId="0" applyFont="1" applyFill="1" applyBorder="1"/>
    <xf numFmtId="0" fontId="99" fillId="0" borderId="0" xfId="0" applyFont="1" applyBorder="1"/>
    <xf numFmtId="2" fontId="99" fillId="0" borderId="21" xfId="0" applyNumberFormat="1" applyFont="1" applyBorder="1" applyAlignment="1">
      <alignment horizontal="right" vertical="center" wrapText="1"/>
    </xf>
    <xf numFmtId="0" fontId="100" fillId="0" borderId="29" xfId="0" applyFont="1" applyBorder="1" applyAlignment="1">
      <alignment vertical="top" wrapText="1"/>
    </xf>
    <xf numFmtId="0" fontId="100" fillId="0" borderId="29" xfId="0" applyFont="1" applyBorder="1" applyAlignment="1">
      <alignment vertical="top"/>
    </xf>
    <xf numFmtId="49" fontId="84" fillId="5" borderId="26" xfId="708" applyNumberFormat="1" applyFont="1" applyFill="1" applyBorder="1" applyAlignment="1">
      <alignment horizontal="left" vertical="top"/>
    </xf>
    <xf numFmtId="49" fontId="81" fillId="5" borderId="26" xfId="708" applyNumberFormat="1" applyFont="1" applyFill="1" applyBorder="1" applyAlignment="1">
      <alignment vertical="top"/>
    </xf>
    <xf numFmtId="2" fontId="85" fillId="5" borderId="26" xfId="611" applyNumberFormat="1" applyFont="1" applyFill="1" applyBorder="1" applyAlignment="1">
      <alignment vertical="top"/>
    </xf>
    <xf numFmtId="43" fontId="92" fillId="5" borderId="26" xfId="3" applyFont="1" applyFill="1" applyBorder="1" applyAlignment="1">
      <alignment vertical="top"/>
    </xf>
    <xf numFmtId="0" fontId="89" fillId="0" borderId="21" xfId="0" applyFont="1" applyFill="1" applyBorder="1" applyAlignment="1">
      <alignment horizontal="center" vertical="center"/>
    </xf>
    <xf numFmtId="2" fontId="89" fillId="0" borderId="21" xfId="0" applyNumberFormat="1" applyFont="1" applyFill="1" applyBorder="1" applyAlignment="1">
      <alignment horizontal="right" vertical="top"/>
    </xf>
    <xf numFmtId="43" fontId="89" fillId="0" borderId="21" xfId="3" applyFont="1" applyFill="1" applyBorder="1" applyAlignment="1">
      <alignment horizontal="right" vertical="top"/>
    </xf>
    <xf numFmtId="0" fontId="89" fillId="0" borderId="21" xfId="0" applyFont="1" applyFill="1" applyBorder="1" applyAlignment="1">
      <alignment vertical="top"/>
    </xf>
    <xf numFmtId="49" fontId="89" fillId="0" borderId="21" xfId="612" applyNumberFormat="1" applyFont="1" applyFill="1" applyBorder="1" applyAlignment="1">
      <alignment horizontal="center" vertical="top"/>
    </xf>
    <xf numFmtId="2" fontId="89" fillId="0" borderId="21" xfId="611" applyNumberFormat="1" applyFont="1" applyFill="1" applyBorder="1" applyAlignment="1">
      <alignment vertical="top"/>
    </xf>
    <xf numFmtId="43" fontId="90" fillId="0" borderId="21" xfId="3" applyFont="1" applyFill="1" applyBorder="1" applyAlignment="1">
      <alignment horizontal="right" vertical="top"/>
    </xf>
    <xf numFmtId="0" fontId="90" fillId="0" borderId="21" xfId="0" applyFont="1" applyFill="1" applyBorder="1" applyAlignment="1">
      <alignment horizontal="center" vertical="center"/>
    </xf>
    <xf numFmtId="2" fontId="90" fillId="0" borderId="21" xfId="0" applyNumberFormat="1" applyFont="1" applyFill="1" applyBorder="1" applyAlignment="1">
      <alignment horizontal="right" vertical="top"/>
    </xf>
    <xf numFmtId="2" fontId="90" fillId="0" borderId="21" xfId="611" applyNumberFormat="1" applyFont="1" applyFill="1" applyBorder="1" applyAlignment="1">
      <alignment vertical="top"/>
    </xf>
    <xf numFmtId="0" fontId="89" fillId="0" borderId="21" xfId="708" applyNumberFormat="1" applyFont="1" applyFill="1" applyBorder="1" applyAlignment="1">
      <alignment vertical="top" wrapText="1"/>
    </xf>
    <xf numFmtId="2" fontId="89" fillId="0" borderId="21" xfId="0" applyNumberFormat="1" applyFont="1" applyFill="1" applyBorder="1" applyAlignment="1">
      <alignment vertical="top"/>
    </xf>
    <xf numFmtId="0" fontId="89" fillId="0" borderId="21" xfId="0" applyFont="1" applyBorder="1" applyAlignment="1">
      <alignment vertical="top"/>
    </xf>
    <xf numFmtId="171" fontId="89" fillId="0" borderId="21" xfId="3" applyNumberFormat="1" applyFont="1" applyFill="1" applyBorder="1" applyAlignment="1">
      <alignment horizontal="right" vertical="top" wrapText="1"/>
    </xf>
    <xf numFmtId="0" fontId="84" fillId="0" borderId="0" xfId="0" applyFont="1" applyFill="1" applyBorder="1" applyAlignment="1">
      <alignment vertical="top"/>
    </xf>
    <xf numFmtId="0" fontId="89" fillId="0" borderId="21" xfId="0" applyFont="1" applyBorder="1" applyAlignment="1">
      <alignment horizontal="left" vertical="top" wrapText="1"/>
    </xf>
    <xf numFmtId="0" fontId="84" fillId="5" borderId="26" xfId="0" applyFont="1" applyFill="1" applyBorder="1" applyAlignment="1">
      <alignment horizontal="center" vertical="center"/>
    </xf>
    <xf numFmtId="49" fontId="84" fillId="5" borderId="26" xfId="708" applyNumberFormat="1" applyFont="1" applyFill="1" applyBorder="1" applyAlignment="1">
      <alignment horizontal="left" vertical="top" wrapText="1"/>
    </xf>
    <xf numFmtId="49" fontId="84" fillId="5" borderId="26" xfId="612" applyNumberFormat="1" applyFont="1" applyFill="1" applyBorder="1" applyAlignment="1">
      <alignment horizontal="center" vertical="top"/>
    </xf>
    <xf numFmtId="2" fontId="84" fillId="5" borderId="26" xfId="611" applyNumberFormat="1" applyFont="1" applyFill="1" applyBorder="1" applyAlignment="1">
      <alignment vertical="top"/>
    </xf>
    <xf numFmtId="168" fontId="84" fillId="5" borderId="26" xfId="611" applyNumberFormat="1" applyFont="1" applyFill="1" applyBorder="1" applyAlignment="1">
      <alignment horizontal="right" vertical="top"/>
    </xf>
    <xf numFmtId="43" fontId="107" fillId="5" borderId="26" xfId="3" applyFont="1" applyFill="1" applyBorder="1" applyAlignment="1">
      <alignment horizontal="right" vertical="top"/>
    </xf>
    <xf numFmtId="49" fontId="93" fillId="0" borderId="0" xfId="708" applyNumberFormat="1" applyFont="1" applyFill="1" applyBorder="1" applyAlignment="1">
      <alignment horizontal="left" vertical="top" wrapText="1"/>
    </xf>
    <xf numFmtId="2" fontId="93" fillId="5" borderId="0" xfId="611" applyNumberFormat="1" applyFont="1" applyFill="1" applyBorder="1" applyAlignment="1">
      <alignment vertical="top"/>
    </xf>
    <xf numFmtId="168" fontId="94" fillId="5" borderId="0" xfId="611" applyNumberFormat="1" applyFont="1" applyFill="1" applyBorder="1" applyAlignment="1">
      <alignment horizontal="right" vertical="top"/>
    </xf>
    <xf numFmtId="43" fontId="94" fillId="5" borderId="0" xfId="3" applyFont="1" applyFill="1" applyBorder="1" applyAlignment="1">
      <alignment horizontal="right" vertical="top"/>
    </xf>
    <xf numFmtId="49" fontId="81" fillId="5" borderId="26" xfId="708" applyNumberFormat="1" applyFont="1" applyFill="1" applyBorder="1" applyAlignment="1">
      <alignment horizontal="left" vertical="top"/>
    </xf>
    <xf numFmtId="43" fontId="92" fillId="5" borderId="26" xfId="3" applyFont="1" applyFill="1" applyBorder="1" applyAlignment="1">
      <alignment horizontal="left" vertical="top"/>
    </xf>
    <xf numFmtId="0" fontId="89" fillId="0" borderId="31" xfId="0" applyFont="1" applyBorder="1" applyAlignment="1">
      <alignment horizontal="justify" vertical="top"/>
    </xf>
    <xf numFmtId="0" fontId="89" fillId="0" borderId="31" xfId="0" applyFont="1" applyFill="1" applyBorder="1" applyAlignment="1">
      <alignment horizontal="center" vertical="center"/>
    </xf>
    <xf numFmtId="2" fontId="89" fillId="0" borderId="31" xfId="0" applyNumberFormat="1" applyFont="1" applyFill="1" applyBorder="1" applyAlignment="1">
      <alignment vertical="top"/>
    </xf>
    <xf numFmtId="43" fontId="89" fillId="0" borderId="31" xfId="3" applyFont="1" applyFill="1" applyBorder="1" applyAlignment="1">
      <alignment horizontal="right" vertical="top"/>
    </xf>
    <xf numFmtId="0" fontId="89" fillId="0" borderId="31" xfId="0" applyFont="1" applyFill="1" applyBorder="1" applyAlignment="1">
      <alignment horizontal="justify" vertical="top"/>
    </xf>
    <xf numFmtId="0" fontId="81" fillId="5" borderId="29" xfId="708" applyNumberFormat="1" applyFont="1" applyFill="1" applyBorder="1" applyAlignment="1">
      <alignment horizontal="right" vertical="top"/>
    </xf>
    <xf numFmtId="0" fontId="89" fillId="3" borderId="21" xfId="0" applyFont="1" applyFill="1" applyBorder="1" applyAlignment="1">
      <alignment horizontal="right" vertical="top"/>
    </xf>
    <xf numFmtId="0" fontId="89" fillId="3" borderId="31" xfId="0" applyFont="1" applyFill="1" applyBorder="1" applyAlignment="1">
      <alignment horizontal="right" vertical="top"/>
    </xf>
    <xf numFmtId="49" fontId="81" fillId="5" borderId="26" xfId="708" applyNumberFormat="1" applyFont="1" applyFill="1" applyBorder="1" applyAlignment="1">
      <alignment horizontal="right" vertical="top" wrapText="1"/>
    </xf>
    <xf numFmtId="49" fontId="81" fillId="5" borderId="26" xfId="708" applyNumberFormat="1" applyFont="1" applyFill="1" applyBorder="1" applyAlignment="1">
      <alignment horizontal="right" vertical="top"/>
    </xf>
    <xf numFmtId="0" fontId="90" fillId="0" borderId="31" xfId="0" applyFont="1" applyFill="1" applyBorder="1" applyAlignment="1">
      <alignment horizontal="justify" vertical="top"/>
    </xf>
    <xf numFmtId="0" fontId="90" fillId="0" borderId="31" xfId="0" applyFont="1" applyFill="1" applyBorder="1" applyAlignment="1">
      <alignment horizontal="center" vertical="center"/>
    </xf>
    <xf numFmtId="2" fontId="90" fillId="0" borderId="31" xfId="0" applyNumberFormat="1" applyFont="1" applyFill="1" applyBorder="1" applyAlignment="1">
      <alignment horizontal="right" vertical="top"/>
    </xf>
    <xf numFmtId="2" fontId="90" fillId="0" borderId="31" xfId="611" applyNumberFormat="1" applyFont="1" applyFill="1" applyBorder="1" applyAlignment="1">
      <alignment vertical="top"/>
    </xf>
    <xf numFmtId="0" fontId="89" fillId="0" borderId="0" xfId="0" applyFont="1" applyFill="1" applyBorder="1" applyAlignment="1">
      <alignment horizontal="right" vertical="top"/>
    </xf>
    <xf numFmtId="2" fontId="108" fillId="4" borderId="21" xfId="0" applyNumberFormat="1" applyFont="1" applyFill="1" applyBorder="1" applyAlignment="1">
      <alignment horizontal="right" vertical="top"/>
    </xf>
    <xf numFmtId="43" fontId="109" fillId="4" borderId="21" xfId="3" applyFont="1" applyFill="1" applyBorder="1" applyAlignment="1">
      <alignment horizontal="right" vertical="top"/>
    </xf>
    <xf numFmtId="0" fontId="84" fillId="0" borderId="36" xfId="0" applyFont="1" applyFill="1" applyBorder="1" applyAlignment="1">
      <alignment horizontal="left" vertical="top"/>
    </xf>
    <xf numFmtId="0" fontId="89" fillId="0" borderId="36" xfId="0" applyFont="1" applyFill="1" applyBorder="1"/>
    <xf numFmtId="2" fontId="108" fillId="0" borderId="36" xfId="0" applyNumberFormat="1" applyFont="1" applyFill="1" applyBorder="1" applyAlignment="1">
      <alignment horizontal="left" vertical="top"/>
    </xf>
    <xf numFmtId="0" fontId="89" fillId="0" borderId="36" xfId="0" applyFont="1" applyFill="1" applyBorder="1" applyAlignment="1">
      <alignment wrapText="1"/>
    </xf>
    <xf numFmtId="0" fontId="5" fillId="0" borderId="36" xfId="0" applyFont="1" applyFill="1" applyBorder="1" applyAlignment="1">
      <alignment vertical="top"/>
    </xf>
    <xf numFmtId="0" fontId="84" fillId="0" borderId="36" xfId="0" applyFont="1" applyFill="1" applyBorder="1" applyAlignment="1" applyProtection="1">
      <alignment horizontal="left" vertical="center"/>
    </xf>
    <xf numFmtId="0" fontId="87" fillId="3" borderId="37" xfId="0" applyFont="1" applyFill="1" applyBorder="1"/>
    <xf numFmtId="0" fontId="87" fillId="4" borderId="37" xfId="0" applyFont="1" applyFill="1" applyBorder="1"/>
    <xf numFmtId="0" fontId="87" fillId="4" borderId="38" xfId="0" applyFont="1" applyFill="1" applyBorder="1"/>
    <xf numFmtId="0" fontId="87" fillId="4" borderId="38" xfId="0" applyFont="1" applyFill="1" applyBorder="1" applyAlignment="1">
      <alignment vertical="center"/>
    </xf>
    <xf numFmtId="0" fontId="87" fillId="4" borderId="38" xfId="0" applyFont="1" applyFill="1" applyBorder="1" applyAlignment="1">
      <alignment horizontal="center" vertical="center"/>
    </xf>
    <xf numFmtId="0" fontId="88" fillId="4" borderId="38" xfId="0" applyFont="1" applyFill="1" applyBorder="1" applyAlignment="1">
      <alignment vertical="top"/>
    </xf>
    <xf numFmtId="0" fontId="87" fillId="3" borderId="41" xfId="0" applyFont="1" applyFill="1" applyBorder="1"/>
    <xf numFmtId="0" fontId="87" fillId="4" borderId="41" xfId="0" applyFont="1" applyFill="1" applyBorder="1"/>
    <xf numFmtId="0" fontId="87" fillId="4" borderId="42" xfId="0" applyFont="1" applyFill="1" applyBorder="1"/>
    <xf numFmtId="0" fontId="87" fillId="4" borderId="42" xfId="0" applyFont="1" applyFill="1" applyBorder="1" applyAlignment="1">
      <alignment vertical="center"/>
    </xf>
    <xf numFmtId="0" fontId="87" fillId="4" borderId="42" xfId="0" applyFont="1" applyFill="1" applyBorder="1" applyAlignment="1">
      <alignment horizontal="center" vertical="center"/>
    </xf>
    <xf numFmtId="0" fontId="88" fillId="4" borderId="42" xfId="0" applyFont="1" applyFill="1" applyBorder="1" applyAlignment="1">
      <alignment vertical="top"/>
    </xf>
    <xf numFmtId="2" fontId="88" fillId="4" borderId="42" xfId="611" applyNumberFormat="1" applyFont="1" applyFill="1" applyBorder="1" applyAlignment="1">
      <alignment vertical="top"/>
    </xf>
    <xf numFmtId="0" fontId="87" fillId="3" borderId="45" xfId="0" applyFont="1" applyFill="1" applyBorder="1"/>
    <xf numFmtId="0" fontId="87" fillId="4" borderId="45" xfId="0" applyFont="1" applyFill="1" applyBorder="1"/>
    <xf numFmtId="0" fontId="87" fillId="4" borderId="46" xfId="0" applyFont="1" applyFill="1" applyBorder="1"/>
    <xf numFmtId="0" fontId="87" fillId="4" borderId="46" xfId="0" applyFont="1" applyFill="1" applyBorder="1" applyAlignment="1">
      <alignment vertical="center"/>
    </xf>
    <xf numFmtId="0" fontId="87" fillId="4" borderId="46" xfId="0" applyFont="1" applyFill="1" applyBorder="1" applyAlignment="1">
      <alignment horizontal="center" vertical="center"/>
    </xf>
    <xf numFmtId="2" fontId="88" fillId="4" borderId="46" xfId="611" applyNumberFormat="1" applyFont="1" applyFill="1" applyBorder="1" applyAlignment="1">
      <alignment vertical="top"/>
    </xf>
    <xf numFmtId="0" fontId="100" fillId="31" borderId="21" xfId="0" applyFont="1" applyFill="1" applyBorder="1" applyAlignment="1">
      <alignment horizontal="left" vertical="center" wrapText="1"/>
    </xf>
    <xf numFmtId="0" fontId="99" fillId="31" borderId="21" xfId="0" applyFont="1" applyFill="1" applyBorder="1" applyAlignment="1">
      <alignment horizontal="left" vertical="center" wrapText="1"/>
    </xf>
    <xf numFmtId="0" fontId="89" fillId="0" borderId="21" xfId="0" applyFont="1" applyBorder="1" applyAlignment="1">
      <alignment horizontal="center"/>
    </xf>
    <xf numFmtId="0" fontId="89" fillId="36" borderId="27" xfId="0" applyFont="1" applyFill="1" applyBorder="1" applyAlignment="1">
      <alignment horizontal="center"/>
    </xf>
    <xf numFmtId="17" fontId="100" fillId="0" borderId="27" xfId="0" quotePrefix="1" applyNumberFormat="1" applyFont="1" applyBorder="1" applyAlignment="1">
      <alignment horizontal="left" vertical="center" wrapText="1"/>
    </xf>
    <xf numFmtId="0" fontId="89" fillId="37" borderId="21" xfId="0" applyFont="1" applyFill="1" applyBorder="1" applyAlignment="1">
      <alignment horizontal="center"/>
    </xf>
    <xf numFmtId="0" fontId="89" fillId="38" borderId="21" xfId="0" applyFont="1" applyFill="1" applyBorder="1" applyAlignment="1">
      <alignment horizontal="center"/>
    </xf>
    <xf numFmtId="0" fontId="89" fillId="0" borderId="21" xfId="0" applyFont="1" applyFill="1" applyBorder="1" applyAlignment="1">
      <alignment horizontal="center"/>
    </xf>
    <xf numFmtId="16" fontId="99" fillId="0" borderId="27" xfId="0" quotePrefix="1" applyNumberFormat="1" applyFont="1" applyBorder="1" applyAlignment="1">
      <alignment horizontal="left" vertical="center" wrapText="1"/>
    </xf>
    <xf numFmtId="0" fontId="99" fillId="0" borderId="22" xfId="0" applyFont="1" applyBorder="1" applyAlignment="1">
      <alignment horizontal="left" vertical="center" wrapText="1"/>
    </xf>
    <xf numFmtId="0" fontId="100" fillId="0" borderId="22" xfId="0" applyFont="1" applyBorder="1" applyAlignment="1">
      <alignment horizontal="center" vertical="center" wrapText="1"/>
    </xf>
    <xf numFmtId="0" fontId="99" fillId="0" borderId="22" xfId="0" applyFont="1" applyFill="1" applyBorder="1" applyAlignment="1">
      <alignment horizontal="left" vertical="center" wrapText="1"/>
    </xf>
    <xf numFmtId="0" fontId="100" fillId="0" borderId="22" xfId="0" applyFont="1" applyBorder="1" applyAlignment="1">
      <alignment horizontal="left" vertical="center" wrapText="1"/>
    </xf>
    <xf numFmtId="0" fontId="99" fillId="0" borderId="22" xfId="0" applyFont="1" applyBorder="1" applyAlignment="1">
      <alignment horizontal="center" vertical="center" wrapText="1"/>
    </xf>
    <xf numFmtId="0" fontId="99" fillId="0" borderId="24" xfId="0" applyFont="1" applyFill="1" applyBorder="1" applyAlignment="1">
      <alignment horizontal="right" vertical="center" wrapText="1"/>
    </xf>
    <xf numFmtId="0" fontId="99" fillId="0" borderId="29" xfId="0" applyFont="1" applyFill="1" applyBorder="1" applyAlignment="1">
      <alignment horizontal="left" vertical="center" wrapText="1"/>
    </xf>
    <xf numFmtId="0" fontId="99" fillId="39" borderId="29" xfId="0" applyFont="1" applyFill="1" applyBorder="1" applyAlignment="1">
      <alignment horizontal="left" vertical="center" wrapText="1"/>
    </xf>
    <xf numFmtId="0" fontId="99" fillId="0" borderId="26" xfId="0" applyFont="1" applyFill="1" applyBorder="1" applyAlignment="1">
      <alignment horizontal="left" vertical="center" wrapText="1"/>
    </xf>
    <xf numFmtId="0" fontId="83" fillId="37" borderId="21" xfId="0" applyFont="1" applyFill="1" applyBorder="1" applyAlignment="1">
      <alignment horizontal="center"/>
    </xf>
    <xf numFmtId="0" fontId="99" fillId="0" borderId="33" xfId="0" applyFont="1" applyFill="1" applyBorder="1" applyAlignment="1">
      <alignment horizontal="left" vertical="center"/>
    </xf>
    <xf numFmtId="0" fontId="100" fillId="0" borderId="34" xfId="0" applyFont="1" applyFill="1" applyBorder="1" applyAlignment="1">
      <alignment horizontal="center" vertical="center" wrapText="1"/>
    </xf>
    <xf numFmtId="0" fontId="99" fillId="39" borderId="21" xfId="0" applyFont="1" applyFill="1" applyBorder="1" applyAlignment="1">
      <alignment horizontal="left" vertical="center" wrapText="1"/>
    </xf>
    <xf numFmtId="0" fontId="0" fillId="0" borderId="0" xfId="0" applyBorder="1"/>
    <xf numFmtId="16" fontId="99" fillId="0" borderId="21" xfId="0" quotePrefix="1" applyNumberFormat="1" applyFont="1" applyBorder="1" applyAlignment="1">
      <alignment horizontal="center" vertical="center" wrapText="1"/>
    </xf>
    <xf numFmtId="0" fontId="99" fillId="0" borderId="27" xfId="0" applyFont="1" applyBorder="1" applyAlignment="1">
      <alignment vertical="center" wrapText="1"/>
    </xf>
    <xf numFmtId="0" fontId="99" fillId="0" borderId="21" xfId="0" applyFont="1" applyBorder="1" applyAlignment="1">
      <alignment vertical="center" wrapText="1"/>
    </xf>
    <xf numFmtId="0" fontId="110" fillId="4" borderId="25" xfId="0" applyFont="1" applyFill="1" applyBorder="1" applyAlignment="1">
      <alignment horizontal="right" vertical="center"/>
    </xf>
    <xf numFmtId="0" fontId="110" fillId="4" borderId="34" xfId="0" applyFont="1" applyFill="1" applyBorder="1" applyAlignment="1">
      <alignment horizontal="right" vertical="center"/>
    </xf>
    <xf numFmtId="0" fontId="110" fillId="4" borderId="25" xfId="0" applyFont="1" applyFill="1" applyBorder="1" applyAlignment="1">
      <alignment horizontal="right" vertical="center" wrapText="1"/>
    </xf>
    <xf numFmtId="186" fontId="103" fillId="5" borderId="0" xfId="0" applyNumberFormat="1" applyFont="1" applyFill="1" applyAlignment="1">
      <alignment horizontal="right" vertical="center"/>
    </xf>
    <xf numFmtId="0" fontId="89" fillId="0" borderId="21" xfId="708" applyNumberFormat="1" applyFont="1" applyFill="1" applyBorder="1" applyAlignment="1">
      <alignment vertical="top"/>
    </xf>
    <xf numFmtId="0" fontId="89" fillId="0" borderId="31" xfId="708" applyNumberFormat="1" applyFont="1" applyFill="1" applyBorder="1" applyAlignment="1">
      <alignment vertical="top"/>
    </xf>
    <xf numFmtId="0" fontId="89" fillId="0" borderId="21" xfId="708" quotePrefix="1" applyNumberFormat="1" applyFont="1" applyFill="1" applyBorder="1" applyAlignment="1">
      <alignment vertical="top"/>
    </xf>
    <xf numFmtId="49" fontId="89" fillId="0" borderId="21" xfId="708" applyNumberFormat="1" applyFont="1" applyFill="1" applyBorder="1" applyAlignment="1">
      <alignment horizontal="left" vertical="top"/>
    </xf>
    <xf numFmtId="0" fontId="90" fillId="0" borderId="21" xfId="708" applyNumberFormat="1" applyFont="1" applyFill="1" applyBorder="1" applyAlignment="1">
      <alignment vertical="top"/>
    </xf>
    <xf numFmtId="0" fontId="93" fillId="0" borderId="0" xfId="708" applyFont="1" applyFill="1" applyBorder="1" applyAlignment="1">
      <alignment vertical="top"/>
    </xf>
    <xf numFmtId="0" fontId="93" fillId="0" borderId="36" xfId="708" applyFont="1" applyFill="1" applyBorder="1" applyAlignment="1">
      <alignment vertical="top"/>
    </xf>
    <xf numFmtId="0" fontId="85" fillId="0" borderId="21" xfId="0" applyFont="1" applyFill="1" applyBorder="1" applyAlignment="1">
      <alignment horizontal="justify" vertical="top"/>
    </xf>
    <xf numFmtId="0" fontId="84" fillId="0" borderId="21" xfId="0" applyFont="1" applyFill="1" applyBorder="1" applyAlignment="1">
      <alignment horizontal="justify" vertical="center"/>
    </xf>
    <xf numFmtId="43" fontId="84" fillId="0" borderId="21" xfId="3" applyFont="1" applyFill="1" applyBorder="1" applyAlignment="1">
      <alignment horizontal="right" vertical="top"/>
    </xf>
    <xf numFmtId="0" fontId="84" fillId="0" borderId="21" xfId="0" applyFont="1" applyFill="1" applyBorder="1" applyAlignment="1">
      <alignment horizontal="justify" vertical="top"/>
    </xf>
    <xf numFmtId="0" fontId="84" fillId="0" borderId="21" xfId="0" applyFont="1" applyBorder="1" applyAlignment="1">
      <alignment horizontal="justify" vertical="center"/>
    </xf>
    <xf numFmtId="0" fontId="89" fillId="0" borderId="8" xfId="0" applyFont="1" applyFill="1" applyBorder="1" applyAlignment="1">
      <alignment horizontal="right" vertical="top"/>
    </xf>
    <xf numFmtId="49" fontId="90" fillId="0" borderId="31" xfId="708" applyNumberFormat="1" applyFont="1" applyFill="1" applyBorder="1" applyAlignment="1">
      <alignment horizontal="left" vertical="top" wrapText="1"/>
    </xf>
    <xf numFmtId="49" fontId="90" fillId="0" borderId="31" xfId="612" applyNumberFormat="1" applyFont="1" applyFill="1" applyBorder="1" applyAlignment="1">
      <alignment horizontal="left" vertical="top" wrapText="1"/>
    </xf>
    <xf numFmtId="0" fontId="90" fillId="0" borderId="31" xfId="708" applyFont="1" applyFill="1" applyBorder="1" applyAlignment="1">
      <alignment vertical="top"/>
    </xf>
    <xf numFmtId="43" fontId="90" fillId="0" borderId="31" xfId="3" applyFont="1" applyFill="1" applyBorder="1" applyAlignment="1">
      <alignment horizontal="right" vertical="top"/>
    </xf>
    <xf numFmtId="49" fontId="81" fillId="5" borderId="49" xfId="708" applyNumberFormat="1" applyFont="1" applyFill="1" applyBorder="1" applyAlignment="1">
      <alignment horizontal="right" vertical="top"/>
    </xf>
    <xf numFmtId="2" fontId="90" fillId="0" borderId="21" xfId="0" applyNumberFormat="1" applyFont="1" applyBorder="1" applyAlignment="1">
      <alignment vertical="top"/>
    </xf>
    <xf numFmtId="2" fontId="89" fillId="0" borderId="21" xfId="0" applyNumberFormat="1" applyFont="1" applyBorder="1" applyAlignment="1">
      <alignment vertical="top"/>
    </xf>
    <xf numFmtId="43" fontId="5" fillId="0" borderId="0" xfId="0" applyNumberFormat="1" applyFont="1" applyAlignment="1">
      <alignment vertical="top"/>
    </xf>
    <xf numFmtId="1" fontId="89" fillId="0" borderId="21" xfId="0" applyNumberFormat="1" applyFont="1" applyFill="1" applyBorder="1" applyAlignment="1">
      <alignment horizontal="right" vertical="top"/>
    </xf>
    <xf numFmtId="43" fontId="94" fillId="5" borderId="0" xfId="3" applyFont="1" applyFill="1" applyBorder="1" applyAlignment="1">
      <alignment horizontal="left" vertical="top" wrapText="1"/>
    </xf>
    <xf numFmtId="49" fontId="81" fillId="5" borderId="50" xfId="708" applyNumberFormat="1" applyFont="1" applyFill="1" applyBorder="1" applyAlignment="1">
      <alignment horizontal="right" vertical="top"/>
    </xf>
    <xf numFmtId="49" fontId="81" fillId="5" borderId="50" xfId="708" applyNumberFormat="1" applyFont="1" applyFill="1" applyBorder="1" applyAlignment="1">
      <alignment vertical="top"/>
    </xf>
    <xf numFmtId="43" fontId="81" fillId="5" borderId="50" xfId="3" applyFont="1" applyFill="1" applyBorder="1" applyAlignment="1">
      <alignment vertical="top"/>
    </xf>
    <xf numFmtId="171" fontId="89" fillId="0" borderId="31" xfId="3" applyNumberFormat="1" applyFont="1" applyFill="1" applyBorder="1" applyAlignment="1">
      <alignment horizontal="right" vertical="top" wrapText="1"/>
    </xf>
    <xf numFmtId="0" fontId="95" fillId="3" borderId="21" xfId="0" applyFont="1" applyFill="1" applyBorder="1" applyAlignment="1">
      <alignment horizontal="center" wrapText="1"/>
    </xf>
    <xf numFmtId="0" fontId="100" fillId="0" borderId="21" xfId="0" applyFont="1" applyBorder="1" applyAlignment="1">
      <alignment horizontal="right" vertical="top"/>
    </xf>
    <xf numFmtId="0" fontId="95" fillId="0" borderId="21" xfId="0" applyFont="1" applyBorder="1" applyAlignment="1">
      <alignment horizontal="left" vertical="top"/>
    </xf>
    <xf numFmtId="0" fontId="100" fillId="0" borderId="21" xfId="0" applyFont="1" applyBorder="1" applyAlignment="1">
      <alignment horizontal="left" vertical="top" wrapText="1"/>
    </xf>
    <xf numFmtId="0" fontId="100" fillId="0" borderId="21" xfId="0" applyFont="1" applyBorder="1" applyAlignment="1">
      <alignment vertical="top" wrapText="1"/>
    </xf>
    <xf numFmtId="0" fontId="100" fillId="0" borderId="21" xfId="0" applyFont="1" applyBorder="1" applyAlignment="1">
      <alignment horizontal="center" vertical="top" wrapText="1"/>
    </xf>
    <xf numFmtId="16" fontId="100" fillId="0" borderId="21" xfId="0" quotePrefix="1" applyNumberFormat="1" applyFont="1" applyBorder="1" applyAlignment="1">
      <alignment horizontal="center" vertical="top"/>
    </xf>
    <xf numFmtId="1" fontId="100" fillId="0" borderId="21" xfId="0" quotePrefix="1" applyNumberFormat="1" applyFont="1" applyBorder="1" applyAlignment="1">
      <alignment horizontal="center" vertical="top"/>
    </xf>
    <xf numFmtId="1" fontId="95" fillId="0" borderId="21" xfId="0" applyNumberFormat="1" applyFont="1" applyBorder="1" applyAlignment="1">
      <alignment horizontal="center" vertical="center"/>
    </xf>
    <xf numFmtId="0" fontId="99" fillId="0" borderId="0" xfId="0" applyFont="1" applyFill="1" applyBorder="1" applyAlignment="1">
      <alignment horizontal="right" vertical="center" wrapText="1"/>
    </xf>
    <xf numFmtId="0" fontId="99" fillId="5" borderId="0" xfId="0" applyFont="1" applyFill="1" applyBorder="1" applyAlignment="1">
      <alignment horizontal="right" vertical="center" wrapText="1"/>
    </xf>
    <xf numFmtId="187" fontId="103" fillId="5" borderId="0" xfId="0" applyNumberFormat="1" applyFont="1" applyFill="1" applyAlignment="1">
      <alignment horizontal="right"/>
    </xf>
    <xf numFmtId="0" fontId="87" fillId="4" borderId="39" xfId="0" quotePrefix="1" applyFont="1" applyFill="1" applyBorder="1" applyAlignment="1" applyProtection="1">
      <alignment horizontal="center" vertical="center"/>
      <protection locked="0"/>
    </xf>
    <xf numFmtId="0" fontId="87" fillId="4" borderId="40" xfId="0" quotePrefix="1" applyFont="1" applyFill="1" applyBorder="1" applyAlignment="1" applyProtection="1">
      <alignment horizontal="center" vertical="center"/>
      <protection locked="0"/>
    </xf>
    <xf numFmtId="0" fontId="87" fillId="4" borderId="43" xfId="0" quotePrefix="1" applyFont="1" applyFill="1" applyBorder="1" applyAlignment="1" applyProtection="1">
      <alignment horizontal="center" vertical="center"/>
      <protection locked="0"/>
    </xf>
    <xf numFmtId="0" fontId="87" fillId="4" borderId="44" xfId="0" quotePrefix="1" applyFont="1" applyFill="1" applyBorder="1" applyAlignment="1" applyProtection="1">
      <alignment horizontal="center" vertical="center"/>
      <protection locked="0"/>
    </xf>
    <xf numFmtId="0" fontId="87" fillId="4" borderId="47" xfId="0" quotePrefix="1" applyFont="1" applyFill="1" applyBorder="1" applyAlignment="1" applyProtection="1">
      <alignment horizontal="center" vertical="center"/>
      <protection locked="0"/>
    </xf>
    <xf numFmtId="0" fontId="87" fillId="4" borderId="48" xfId="0" quotePrefix="1" applyFont="1" applyFill="1" applyBorder="1" applyAlignment="1" applyProtection="1">
      <alignment horizontal="center" vertical="center"/>
      <protection locked="0"/>
    </xf>
    <xf numFmtId="2" fontId="89" fillId="0" borderId="21" xfId="0" applyNumberFormat="1" applyFont="1" applyFill="1" applyBorder="1" applyAlignment="1" applyProtection="1">
      <alignment vertical="top"/>
      <protection locked="0"/>
    </xf>
    <xf numFmtId="2" fontId="89" fillId="0" borderId="21" xfId="0" quotePrefix="1" applyNumberFormat="1" applyFont="1" applyFill="1" applyBorder="1" applyAlignment="1" applyProtection="1">
      <alignment vertical="top"/>
      <protection locked="0"/>
    </xf>
    <xf numFmtId="2" fontId="89" fillId="0" borderId="31" xfId="0" applyNumberFormat="1" applyFont="1" applyFill="1" applyBorder="1" applyAlignment="1" applyProtection="1">
      <alignment vertical="top"/>
      <protection locked="0"/>
    </xf>
    <xf numFmtId="168" fontId="89" fillId="0" borderId="21" xfId="611" applyNumberFormat="1" applyFont="1" applyFill="1" applyBorder="1" applyAlignment="1" applyProtection="1">
      <alignment horizontal="right" vertical="top"/>
      <protection locked="0"/>
    </xf>
    <xf numFmtId="2" fontId="89" fillId="0" borderId="21" xfId="0" applyNumberFormat="1" applyFont="1" applyFill="1" applyBorder="1" applyAlignment="1" applyProtection="1">
      <alignment horizontal="right" vertical="top"/>
      <protection locked="0"/>
    </xf>
    <xf numFmtId="2" fontId="90" fillId="0" borderId="21" xfId="0" applyNumberFormat="1" applyFont="1" applyFill="1" applyBorder="1" applyAlignment="1" applyProtection="1">
      <alignment horizontal="right" vertical="top"/>
      <protection locked="0"/>
    </xf>
    <xf numFmtId="2" fontId="90" fillId="0" borderId="31" xfId="0" applyNumberFormat="1" applyFont="1" applyFill="1" applyBorder="1" applyAlignment="1" applyProtection="1">
      <alignment horizontal="right" vertical="top"/>
      <protection locked="0"/>
    </xf>
    <xf numFmtId="43" fontId="90" fillId="0" borderId="21" xfId="3" applyFont="1" applyFill="1" applyBorder="1" applyAlignment="1" applyProtection="1">
      <alignment horizontal="right" vertical="top"/>
      <protection locked="0"/>
    </xf>
    <xf numFmtId="168" fontId="90" fillId="0" borderId="31" xfId="611" applyNumberFormat="1" applyFont="1" applyFill="1" applyBorder="1" applyAlignment="1" applyProtection="1">
      <alignment horizontal="right" vertical="top"/>
      <protection locked="0"/>
    </xf>
    <xf numFmtId="2" fontId="84" fillId="0" borderId="21" xfId="0" applyNumberFormat="1" applyFont="1" applyFill="1" applyBorder="1" applyAlignment="1" applyProtection="1">
      <alignment horizontal="right" vertical="top"/>
      <protection locked="0"/>
    </xf>
    <xf numFmtId="168" fontId="90" fillId="0" borderId="21" xfId="611" applyNumberFormat="1" applyFont="1" applyFill="1" applyBorder="1" applyAlignment="1" applyProtection="1">
      <alignment horizontal="right" vertical="top"/>
      <protection locked="0"/>
    </xf>
    <xf numFmtId="2" fontId="99" fillId="0" borderId="21" xfId="0" applyNumberFormat="1" applyFont="1" applyBorder="1" applyAlignment="1" applyProtection="1">
      <alignment horizontal="right" vertical="center" wrapText="1"/>
      <protection locked="0"/>
    </xf>
    <xf numFmtId="0" fontId="99" fillId="0" borderId="21" xfId="0" applyFont="1" applyBorder="1" applyAlignment="1" applyProtection="1">
      <alignment vertical="center" wrapText="1"/>
      <protection locked="0"/>
    </xf>
  </cellXfs>
  <cellStyles count="730">
    <cellStyle name="_07-007_DOLI_DPS_KA_ON_00" xfId="5"/>
    <cellStyle name="_2007_08_09 Výrobky Korunní" xfId="6"/>
    <cellStyle name="_7139_Obchodní pasáž Modřany_RO" xfId="7"/>
    <cellStyle name="_cenik_2007_01_03" xfId="8"/>
    <cellStyle name="_Doli-výkaz výměr -s cenama-1" xfId="9"/>
    <cellStyle name="_Ladronka_2_VV-DVD_kontrola_FINAL" xfId="10"/>
    <cellStyle name="_Nabídka KV SiPass" xfId="11"/>
    <cellStyle name="_Nad Závěrkou_Profese s navýšením_071106" xfId="12"/>
    <cellStyle name="_PERSONAL" xfId="13"/>
    <cellStyle name="_PERSONAL_1" xfId="14"/>
    <cellStyle name="_PERSONAL_1_Benice_dům typ M3_propočet_070329" xfId="15"/>
    <cellStyle name="_PERSONAL_1_VV_podminky" xfId="16"/>
    <cellStyle name="_PERSONAL_7139_Obchodní pasáž Modřany_RO" xfId="17"/>
    <cellStyle name="_PERSONAL_Benice_dům typ M3_propočet_070329" xfId="18"/>
    <cellStyle name="_PERSONAL_Nad Závěrkou_Profese s navýšením_071106" xfId="19"/>
    <cellStyle name="_PERSONAL_VV_podminky" xfId="20"/>
    <cellStyle name="_Profese " xfId="21"/>
    <cellStyle name="_Q-Sadovky-výkaz-2003-07-01" xfId="22"/>
    <cellStyle name="_Q-Sadovky-výkaz-2003-07-01_1" xfId="23"/>
    <cellStyle name="_Q-Sadovky-výkaz-2003-07-01_2" xfId="24"/>
    <cellStyle name="_Q-Sadovky-výkaz-2003-07-01_3" xfId="25"/>
    <cellStyle name="_Questima- Mazankar-2007-04-24" xfId="26"/>
    <cellStyle name="_Sadovky" xfId="27"/>
    <cellStyle name="_SO 01c_ESO_specifikace" xfId="28"/>
    <cellStyle name="_Solarix_D2_11_2006" xfId="29"/>
    <cellStyle name="_Solarix_D2_11_2006_1" xfId="30"/>
    <cellStyle name="_Solarix_D2_11_2006_2" xfId="31"/>
    <cellStyle name="_Solarix_D2_11_2006_3" xfId="32"/>
    <cellStyle name="_Solarix_D2_11_2006_4" xfId="33"/>
    <cellStyle name="_Solarix_D2_11_2006_5" xfId="34"/>
    <cellStyle name="_Solarix_D2_11_2006_6" xfId="35"/>
    <cellStyle name="_Solarix_D2_11_2006_7" xfId="36"/>
    <cellStyle name="_Solarix_D2_11_2006_8" xfId="37"/>
    <cellStyle name="_Solarix_D2_11_2006_9" xfId="38"/>
    <cellStyle name="_Solarix_D2_11_2006_A" xfId="39"/>
    <cellStyle name="_Solarix_D2_11_2006_B" xfId="40"/>
    <cellStyle name="_Solarix_D2_11_2006_C" xfId="41"/>
    <cellStyle name="_Solarix_D2_11_2006_D" xfId="42"/>
    <cellStyle name="_Solarix_D2_11_2006_E" xfId="43"/>
    <cellStyle name="_Solarix_D2_11_2006_F" xfId="44"/>
    <cellStyle name="_Solarix_D2_11_2006_G" xfId="45"/>
    <cellStyle name="_Solarix_D2_11_2006_H" xfId="46"/>
    <cellStyle name="_Solarix_D2_11_2006_I" xfId="47"/>
    <cellStyle name="_Solarix_D2_11_2006_J" xfId="48"/>
    <cellStyle name="_Solarix_D2_11_2006_K" xfId="49"/>
    <cellStyle name="_Solarix_D2_11_2006_L" xfId="50"/>
    <cellStyle name="_Solarix_další_2005" xfId="51"/>
    <cellStyle name="_Solarix_další_2005_1" xfId="52"/>
    <cellStyle name="_Solarix_další_2005_2" xfId="53"/>
    <cellStyle name="_Solarix_další_2005_3" xfId="54"/>
    <cellStyle name="_Solarix_další_2005_4" xfId="55"/>
    <cellStyle name="_Solarix_další_2005_5" xfId="56"/>
    <cellStyle name="_Solarix_další_2005_6" xfId="57"/>
    <cellStyle name="_Solarix_další_2005_7" xfId="58"/>
    <cellStyle name="_Solarix_další_2005_8" xfId="59"/>
    <cellStyle name="_Solarix_další_2005_9" xfId="60"/>
    <cellStyle name="_Solarix_další_2005_A" xfId="61"/>
    <cellStyle name="_Solarix_další_2005_B" xfId="62"/>
    <cellStyle name="_Solarix_další_2005_C" xfId="63"/>
    <cellStyle name="_Solarix_další_2005_D" xfId="64"/>
    <cellStyle name="_Solarix_další_2005_E" xfId="65"/>
    <cellStyle name="_Solarix_další_2005_F" xfId="66"/>
    <cellStyle name="_Solarix_další_2005_G" xfId="67"/>
    <cellStyle name="_Solarix_další_2005_H" xfId="68"/>
    <cellStyle name="_Solarix_další_2005_I" xfId="69"/>
    <cellStyle name="_Solarix_další_2005_J" xfId="70"/>
    <cellStyle name="_Solarix_další_2005_K" xfId="71"/>
    <cellStyle name="_Solarix_další_2005_L" xfId="72"/>
    <cellStyle name="_stav" xfId="73"/>
    <cellStyle name="1" xfId="74"/>
    <cellStyle name="1 2" xfId="75"/>
    <cellStyle name="1 3" xfId="76"/>
    <cellStyle name="1 4" xfId="77"/>
    <cellStyle name="1_Benice_dům typ M3_propočet_070329" xfId="78"/>
    <cellStyle name="1_VV_podminky" xfId="79"/>
    <cellStyle name="20 % – Zvýraznění1 2" xfId="80"/>
    <cellStyle name="20 % – Zvýraznění1 3" xfId="81"/>
    <cellStyle name="20 % – Zvýraznění1 4" xfId="82"/>
    <cellStyle name="20 % – Zvýraznění2 2" xfId="83"/>
    <cellStyle name="20 % – Zvýraznění2 3" xfId="84"/>
    <cellStyle name="20 % – Zvýraznění2 4" xfId="85"/>
    <cellStyle name="20 % – Zvýraznění3 2" xfId="86"/>
    <cellStyle name="20 % – Zvýraznění3 3" xfId="87"/>
    <cellStyle name="20 % – Zvýraznění3 4" xfId="88"/>
    <cellStyle name="20 % – Zvýraznění4 2" xfId="89"/>
    <cellStyle name="20 % – Zvýraznění4 3" xfId="90"/>
    <cellStyle name="20 % – Zvýraznění4 4" xfId="91"/>
    <cellStyle name="20 % – Zvýraznění5 2" xfId="92"/>
    <cellStyle name="20 % – Zvýraznění5 3" xfId="93"/>
    <cellStyle name="20 % – Zvýraznění5 4" xfId="94"/>
    <cellStyle name="20 % – Zvýraznění6 2" xfId="95"/>
    <cellStyle name="20 % – Zvýraznění6 3" xfId="96"/>
    <cellStyle name="20 % – Zvýraznění6 4" xfId="97"/>
    <cellStyle name="40 % – Zvýraznění1 2" xfId="98"/>
    <cellStyle name="40 % – Zvýraznění1 3" xfId="99"/>
    <cellStyle name="40 % – Zvýraznění1 4" xfId="100"/>
    <cellStyle name="40 % – Zvýraznění2 2" xfId="101"/>
    <cellStyle name="40 % – Zvýraznění2 3" xfId="102"/>
    <cellStyle name="40 % – Zvýraznění2 4" xfId="103"/>
    <cellStyle name="40 % – Zvýraznění3 2" xfId="104"/>
    <cellStyle name="40 % – Zvýraznění3 3" xfId="105"/>
    <cellStyle name="40 % – Zvýraznění3 4" xfId="106"/>
    <cellStyle name="40 % – Zvýraznění4 2" xfId="107"/>
    <cellStyle name="40 % – Zvýraznění4 3" xfId="108"/>
    <cellStyle name="40 % – Zvýraznění4 4" xfId="109"/>
    <cellStyle name="40 % – Zvýraznění5 2" xfId="110"/>
    <cellStyle name="40 % – Zvýraznění5 3" xfId="111"/>
    <cellStyle name="40 % – Zvýraznění5 4" xfId="112"/>
    <cellStyle name="40 % – Zvýraznění6 2" xfId="113"/>
    <cellStyle name="40 % – Zvýraznění6 3" xfId="114"/>
    <cellStyle name="40 % – Zvýraznění6 4" xfId="115"/>
    <cellStyle name="5" xfId="116"/>
    <cellStyle name="5 10" xfId="117"/>
    <cellStyle name="5 10 2" xfId="118"/>
    <cellStyle name="5 10 3" xfId="119"/>
    <cellStyle name="5 10 4" xfId="120"/>
    <cellStyle name="5 11" xfId="121"/>
    <cellStyle name="5 11 2" xfId="122"/>
    <cellStyle name="5 11 3" xfId="123"/>
    <cellStyle name="5 11 4" xfId="124"/>
    <cellStyle name="5 12" xfId="125"/>
    <cellStyle name="5 12 2" xfId="126"/>
    <cellStyle name="5 12 3" xfId="127"/>
    <cellStyle name="5 12 4" xfId="128"/>
    <cellStyle name="5 13" xfId="129"/>
    <cellStyle name="5 13 2" xfId="130"/>
    <cellStyle name="5 13 3" xfId="131"/>
    <cellStyle name="5 13 4" xfId="132"/>
    <cellStyle name="5 14" xfId="133"/>
    <cellStyle name="5 14 2" xfId="134"/>
    <cellStyle name="5 14 3" xfId="135"/>
    <cellStyle name="5 14 4" xfId="136"/>
    <cellStyle name="5 15" xfId="137"/>
    <cellStyle name="5 15 2" xfId="138"/>
    <cellStyle name="5 15 3" xfId="139"/>
    <cellStyle name="5 15 4" xfId="140"/>
    <cellStyle name="5 16" xfId="141"/>
    <cellStyle name="5 16 2" xfId="142"/>
    <cellStyle name="5 16 3" xfId="143"/>
    <cellStyle name="5 16 4" xfId="144"/>
    <cellStyle name="5 17" xfId="145"/>
    <cellStyle name="5 17 2" xfId="146"/>
    <cellStyle name="5 17 3" xfId="147"/>
    <cellStyle name="5 17 4" xfId="148"/>
    <cellStyle name="5 18" xfId="149"/>
    <cellStyle name="5 18 2" xfId="150"/>
    <cellStyle name="5 18 3" xfId="151"/>
    <cellStyle name="5 18 4" xfId="152"/>
    <cellStyle name="5 19" xfId="153"/>
    <cellStyle name="5 19 2" xfId="154"/>
    <cellStyle name="5 19 3" xfId="155"/>
    <cellStyle name="5 19 4" xfId="156"/>
    <cellStyle name="5 2" xfId="157"/>
    <cellStyle name="5 2 2" xfId="158"/>
    <cellStyle name="5 2 3" xfId="159"/>
    <cellStyle name="5 2 4" xfId="160"/>
    <cellStyle name="5 20" xfId="161"/>
    <cellStyle name="5 20 2" xfId="162"/>
    <cellStyle name="5 20 3" xfId="163"/>
    <cellStyle name="5 20 4" xfId="164"/>
    <cellStyle name="5 21" xfId="165"/>
    <cellStyle name="5 21 2" xfId="166"/>
    <cellStyle name="5 21 3" xfId="167"/>
    <cellStyle name="5 21 4" xfId="168"/>
    <cellStyle name="5 22" xfId="169"/>
    <cellStyle name="5 22 2" xfId="170"/>
    <cellStyle name="5 22 3" xfId="171"/>
    <cellStyle name="5 22 4" xfId="172"/>
    <cellStyle name="5 23" xfId="173"/>
    <cellStyle name="5 23 2" xfId="174"/>
    <cellStyle name="5 23 3" xfId="175"/>
    <cellStyle name="5 23 4" xfId="176"/>
    <cellStyle name="5 24" xfId="177"/>
    <cellStyle name="5 24 2" xfId="178"/>
    <cellStyle name="5 24 3" xfId="179"/>
    <cellStyle name="5 24 4" xfId="180"/>
    <cellStyle name="5 25" xfId="181"/>
    <cellStyle name="5 25 2" xfId="182"/>
    <cellStyle name="5 25 3" xfId="183"/>
    <cellStyle name="5 25 4" xfId="184"/>
    <cellStyle name="5 26" xfId="185"/>
    <cellStyle name="5 26 2" xfId="186"/>
    <cellStyle name="5 26 3" xfId="187"/>
    <cellStyle name="5 26 4" xfId="188"/>
    <cellStyle name="5 27" xfId="189"/>
    <cellStyle name="5 27 2" xfId="190"/>
    <cellStyle name="5 27 3" xfId="191"/>
    <cellStyle name="5 27 4" xfId="192"/>
    <cellStyle name="5 28" xfId="193"/>
    <cellStyle name="5 28 2" xfId="194"/>
    <cellStyle name="5 28 3" xfId="195"/>
    <cellStyle name="5 28 4" xfId="196"/>
    <cellStyle name="5 29" xfId="197"/>
    <cellStyle name="5 29 2" xfId="198"/>
    <cellStyle name="5 29 3" xfId="199"/>
    <cellStyle name="5 29 4" xfId="200"/>
    <cellStyle name="5 3" xfId="201"/>
    <cellStyle name="5 3 2" xfId="202"/>
    <cellStyle name="5 3 3" xfId="203"/>
    <cellStyle name="5 3 4" xfId="204"/>
    <cellStyle name="5 30" xfId="205"/>
    <cellStyle name="5 30 2" xfId="206"/>
    <cellStyle name="5 30 3" xfId="207"/>
    <cellStyle name="5 30 4" xfId="208"/>
    <cellStyle name="5 31" xfId="209"/>
    <cellStyle name="5 31 2" xfId="210"/>
    <cellStyle name="5 31 3" xfId="211"/>
    <cellStyle name="5 31 4" xfId="212"/>
    <cellStyle name="5 32" xfId="213"/>
    <cellStyle name="5 32 2" xfId="214"/>
    <cellStyle name="5 32 3" xfId="215"/>
    <cellStyle name="5 32 4" xfId="216"/>
    <cellStyle name="5 33" xfId="217"/>
    <cellStyle name="5 33 2" xfId="218"/>
    <cellStyle name="5 33 3" xfId="219"/>
    <cellStyle name="5 33 4" xfId="220"/>
    <cellStyle name="5 34" xfId="221"/>
    <cellStyle name="5 34 2" xfId="222"/>
    <cellStyle name="5 34 3" xfId="223"/>
    <cellStyle name="5 34 4" xfId="224"/>
    <cellStyle name="5 35" xfId="225"/>
    <cellStyle name="5 35 2" xfId="226"/>
    <cellStyle name="5 35 3" xfId="227"/>
    <cellStyle name="5 35 4" xfId="228"/>
    <cellStyle name="5 36" xfId="229"/>
    <cellStyle name="5 36 2" xfId="230"/>
    <cellStyle name="5 36 3" xfId="231"/>
    <cellStyle name="5 36 4" xfId="232"/>
    <cellStyle name="5 37" xfId="233"/>
    <cellStyle name="5 37 2" xfId="234"/>
    <cellStyle name="5 37 3" xfId="235"/>
    <cellStyle name="5 37 4" xfId="236"/>
    <cellStyle name="5 38" xfId="237"/>
    <cellStyle name="5 38 2" xfId="238"/>
    <cellStyle name="5 38 3" xfId="239"/>
    <cellStyle name="5 38 4" xfId="240"/>
    <cellStyle name="5 39" xfId="241"/>
    <cellStyle name="5 39 2" xfId="242"/>
    <cellStyle name="5 39 3" xfId="243"/>
    <cellStyle name="5 39 4" xfId="244"/>
    <cellStyle name="5 4" xfId="245"/>
    <cellStyle name="5 4 2" xfId="246"/>
    <cellStyle name="5 4 3" xfId="247"/>
    <cellStyle name="5 4 4" xfId="248"/>
    <cellStyle name="5 40" xfId="249"/>
    <cellStyle name="5 41" xfId="250"/>
    <cellStyle name="5 42" xfId="251"/>
    <cellStyle name="5 5" xfId="252"/>
    <cellStyle name="5 5 2" xfId="253"/>
    <cellStyle name="5 5 3" xfId="254"/>
    <cellStyle name="5 5 4" xfId="255"/>
    <cellStyle name="5 6" xfId="256"/>
    <cellStyle name="5 6 2" xfId="257"/>
    <cellStyle name="5 6 3" xfId="258"/>
    <cellStyle name="5 6 4" xfId="259"/>
    <cellStyle name="5 7" xfId="260"/>
    <cellStyle name="5 7 2" xfId="261"/>
    <cellStyle name="5 7 3" xfId="262"/>
    <cellStyle name="5 7 4" xfId="263"/>
    <cellStyle name="5 8" xfId="264"/>
    <cellStyle name="5 8 2" xfId="265"/>
    <cellStyle name="5 8 3" xfId="266"/>
    <cellStyle name="5 8 4" xfId="267"/>
    <cellStyle name="5 9" xfId="268"/>
    <cellStyle name="5 9 2" xfId="269"/>
    <cellStyle name="5 9 3" xfId="270"/>
    <cellStyle name="5 9 4" xfId="271"/>
    <cellStyle name="60 % – Zvýraznění1 2" xfId="272"/>
    <cellStyle name="60 % – Zvýraznění1 3" xfId="273"/>
    <cellStyle name="60 % – Zvýraznění1 4" xfId="274"/>
    <cellStyle name="60 % – Zvýraznění2 2" xfId="275"/>
    <cellStyle name="60 % – Zvýraznění2 3" xfId="276"/>
    <cellStyle name="60 % – Zvýraznění2 4" xfId="277"/>
    <cellStyle name="60 % – Zvýraznění3 2" xfId="278"/>
    <cellStyle name="60 % – Zvýraznění3 3" xfId="279"/>
    <cellStyle name="60 % – Zvýraznění3 4" xfId="280"/>
    <cellStyle name="60 % – Zvýraznění4 2" xfId="281"/>
    <cellStyle name="60 % – Zvýraznění4 3" xfId="282"/>
    <cellStyle name="60 % – Zvýraznění4 4" xfId="283"/>
    <cellStyle name="60 % – Zvýraznění5 2" xfId="284"/>
    <cellStyle name="60 % – Zvýraznění5 3" xfId="285"/>
    <cellStyle name="60 % – Zvýraznění5 4" xfId="286"/>
    <cellStyle name="60 % – Zvýraznění6 2" xfId="287"/>
    <cellStyle name="60 % – Zvýraznění6 3" xfId="288"/>
    <cellStyle name="60 % – Zvýraznění6 4" xfId="289"/>
    <cellStyle name="Artikl" xfId="290"/>
    <cellStyle name="Artikl-hlavní popis" xfId="291"/>
    <cellStyle name="Artikl-vedlejší popis" xfId="292"/>
    <cellStyle name="balicek" xfId="293"/>
    <cellStyle name="Calc Currency (0)" xfId="294"/>
    <cellStyle name="Calc Currency (2)" xfId="295"/>
    <cellStyle name="Calc Percent (0)" xfId="296"/>
    <cellStyle name="Calc Percent (1)" xfId="297"/>
    <cellStyle name="Calc Percent (2)" xfId="298"/>
    <cellStyle name="Calc Units (0)" xfId="299"/>
    <cellStyle name="Calc Units (1)" xfId="300"/>
    <cellStyle name="Calc Units (2)" xfId="301"/>
    <cellStyle name="Celkem 2" xfId="302"/>
    <cellStyle name="Celkem 3" xfId="303"/>
    <cellStyle name="Celkem 4" xfId="304"/>
    <cellStyle name="cena" xfId="305"/>
    <cellStyle name="cena mon" xfId="306"/>
    <cellStyle name="cena_EUROSAT cctv_11_2006" xfId="307"/>
    <cellStyle name="Comma [00]" xfId="308"/>
    <cellStyle name="Currency [00]" xfId="309"/>
    <cellStyle name="Čárka" xfId="3" builtinId="3"/>
    <cellStyle name="čárky 2" xfId="310"/>
    <cellStyle name="čárky 2 10" xfId="311"/>
    <cellStyle name="čárky 2 10 2" xfId="312"/>
    <cellStyle name="čárky 2 10 3" xfId="313"/>
    <cellStyle name="čárky 2 10 4" xfId="314"/>
    <cellStyle name="čárky 2 11" xfId="315"/>
    <cellStyle name="čárky 2 11 2" xfId="316"/>
    <cellStyle name="čárky 2 11 3" xfId="317"/>
    <cellStyle name="čárky 2 11 4" xfId="318"/>
    <cellStyle name="čárky 2 12" xfId="319"/>
    <cellStyle name="čárky 2 12 2" xfId="320"/>
    <cellStyle name="čárky 2 12 3" xfId="321"/>
    <cellStyle name="čárky 2 12 4" xfId="322"/>
    <cellStyle name="čárky 2 13" xfId="323"/>
    <cellStyle name="čárky 2 13 2" xfId="324"/>
    <cellStyle name="čárky 2 13 3" xfId="325"/>
    <cellStyle name="čárky 2 13 4" xfId="326"/>
    <cellStyle name="čárky 2 14" xfId="327"/>
    <cellStyle name="čárky 2 14 2" xfId="328"/>
    <cellStyle name="čárky 2 14 3" xfId="329"/>
    <cellStyle name="čárky 2 14 4" xfId="330"/>
    <cellStyle name="čárky 2 15" xfId="331"/>
    <cellStyle name="čárky 2 15 2" xfId="332"/>
    <cellStyle name="čárky 2 15 3" xfId="333"/>
    <cellStyle name="čárky 2 15 4" xfId="334"/>
    <cellStyle name="čárky 2 16" xfId="335"/>
    <cellStyle name="čárky 2 16 2" xfId="336"/>
    <cellStyle name="čárky 2 16 3" xfId="337"/>
    <cellStyle name="čárky 2 16 4" xfId="338"/>
    <cellStyle name="čárky 2 17" xfId="339"/>
    <cellStyle name="čárky 2 17 2" xfId="340"/>
    <cellStyle name="čárky 2 17 3" xfId="341"/>
    <cellStyle name="čárky 2 17 4" xfId="342"/>
    <cellStyle name="čárky 2 18" xfId="343"/>
    <cellStyle name="čárky 2 18 2" xfId="344"/>
    <cellStyle name="čárky 2 18 3" xfId="345"/>
    <cellStyle name="čárky 2 18 4" xfId="346"/>
    <cellStyle name="čárky 2 19" xfId="347"/>
    <cellStyle name="čárky 2 19 2" xfId="348"/>
    <cellStyle name="čárky 2 19 3" xfId="349"/>
    <cellStyle name="čárky 2 19 4" xfId="350"/>
    <cellStyle name="čárky 2 2" xfId="351"/>
    <cellStyle name="čárky 2 2 2" xfId="352"/>
    <cellStyle name="čárky 2 2 3" xfId="353"/>
    <cellStyle name="čárky 2 2 4" xfId="354"/>
    <cellStyle name="čárky 2 20" xfId="355"/>
    <cellStyle name="čárky 2 20 2" xfId="356"/>
    <cellStyle name="čárky 2 20 3" xfId="357"/>
    <cellStyle name="čárky 2 20 4" xfId="358"/>
    <cellStyle name="čárky 2 21" xfId="359"/>
    <cellStyle name="čárky 2 21 2" xfId="360"/>
    <cellStyle name="čárky 2 21 3" xfId="361"/>
    <cellStyle name="čárky 2 21 4" xfId="362"/>
    <cellStyle name="čárky 2 22" xfId="363"/>
    <cellStyle name="čárky 2 22 2" xfId="364"/>
    <cellStyle name="čárky 2 22 3" xfId="365"/>
    <cellStyle name="čárky 2 22 4" xfId="366"/>
    <cellStyle name="čárky 2 23" xfId="367"/>
    <cellStyle name="čárky 2 23 2" xfId="368"/>
    <cellStyle name="čárky 2 23 3" xfId="369"/>
    <cellStyle name="čárky 2 23 4" xfId="370"/>
    <cellStyle name="čárky 2 24" xfId="371"/>
    <cellStyle name="čárky 2 24 2" xfId="372"/>
    <cellStyle name="čárky 2 24 3" xfId="373"/>
    <cellStyle name="čárky 2 24 4" xfId="374"/>
    <cellStyle name="čárky 2 25" xfId="375"/>
    <cellStyle name="čárky 2 25 2" xfId="376"/>
    <cellStyle name="čárky 2 25 3" xfId="377"/>
    <cellStyle name="čárky 2 25 4" xfId="378"/>
    <cellStyle name="čárky 2 26" xfId="379"/>
    <cellStyle name="čárky 2 26 2" xfId="380"/>
    <cellStyle name="čárky 2 26 3" xfId="381"/>
    <cellStyle name="čárky 2 26 4" xfId="382"/>
    <cellStyle name="čárky 2 27" xfId="383"/>
    <cellStyle name="čárky 2 27 2" xfId="384"/>
    <cellStyle name="čárky 2 27 3" xfId="385"/>
    <cellStyle name="čárky 2 27 4" xfId="386"/>
    <cellStyle name="čárky 2 28" xfId="387"/>
    <cellStyle name="čárky 2 28 2" xfId="388"/>
    <cellStyle name="čárky 2 28 3" xfId="389"/>
    <cellStyle name="čárky 2 28 4" xfId="390"/>
    <cellStyle name="čárky 2 29" xfId="391"/>
    <cellStyle name="čárky 2 29 2" xfId="392"/>
    <cellStyle name="čárky 2 29 3" xfId="393"/>
    <cellStyle name="čárky 2 29 4" xfId="394"/>
    <cellStyle name="čárky 2 3" xfId="395"/>
    <cellStyle name="čárky 2 3 2" xfId="396"/>
    <cellStyle name="čárky 2 3 3" xfId="397"/>
    <cellStyle name="čárky 2 3 4" xfId="398"/>
    <cellStyle name="čárky 2 30" xfId="399"/>
    <cellStyle name="čárky 2 30 2" xfId="400"/>
    <cellStyle name="čárky 2 30 3" xfId="401"/>
    <cellStyle name="čárky 2 30 4" xfId="402"/>
    <cellStyle name="čárky 2 31" xfId="403"/>
    <cellStyle name="čárky 2 31 2" xfId="404"/>
    <cellStyle name="čárky 2 31 3" xfId="405"/>
    <cellStyle name="čárky 2 31 4" xfId="406"/>
    <cellStyle name="čárky 2 32" xfId="407"/>
    <cellStyle name="čárky 2 32 2" xfId="408"/>
    <cellStyle name="čárky 2 32 3" xfId="409"/>
    <cellStyle name="čárky 2 32 4" xfId="410"/>
    <cellStyle name="čárky 2 33" xfId="411"/>
    <cellStyle name="čárky 2 33 2" xfId="412"/>
    <cellStyle name="čárky 2 33 3" xfId="413"/>
    <cellStyle name="čárky 2 33 4" xfId="414"/>
    <cellStyle name="čárky 2 34" xfId="415"/>
    <cellStyle name="čárky 2 34 2" xfId="416"/>
    <cellStyle name="čárky 2 34 3" xfId="417"/>
    <cellStyle name="čárky 2 34 4" xfId="418"/>
    <cellStyle name="čárky 2 35" xfId="419"/>
    <cellStyle name="čárky 2 35 2" xfId="420"/>
    <cellStyle name="čárky 2 35 3" xfId="421"/>
    <cellStyle name="čárky 2 35 4" xfId="422"/>
    <cellStyle name="čárky 2 36" xfId="423"/>
    <cellStyle name="čárky 2 36 2" xfId="424"/>
    <cellStyle name="čárky 2 36 3" xfId="425"/>
    <cellStyle name="čárky 2 36 4" xfId="426"/>
    <cellStyle name="čárky 2 37" xfId="427"/>
    <cellStyle name="čárky 2 37 2" xfId="428"/>
    <cellStyle name="čárky 2 37 3" xfId="429"/>
    <cellStyle name="čárky 2 37 4" xfId="430"/>
    <cellStyle name="čárky 2 38" xfId="431"/>
    <cellStyle name="čárky 2 38 2" xfId="432"/>
    <cellStyle name="čárky 2 38 3" xfId="433"/>
    <cellStyle name="čárky 2 38 4" xfId="434"/>
    <cellStyle name="čárky 2 39" xfId="435"/>
    <cellStyle name="čárky 2 39 2" xfId="436"/>
    <cellStyle name="čárky 2 39 3" xfId="437"/>
    <cellStyle name="čárky 2 39 4" xfId="438"/>
    <cellStyle name="čárky 2 4" xfId="439"/>
    <cellStyle name="čárky 2 4 2" xfId="440"/>
    <cellStyle name="čárky 2 4 3" xfId="441"/>
    <cellStyle name="čárky 2 4 4" xfId="442"/>
    <cellStyle name="čárky 2 40" xfId="443"/>
    <cellStyle name="čárky 2 40 2" xfId="444"/>
    <cellStyle name="čárky 2 40 3" xfId="445"/>
    <cellStyle name="čárky 2 40 4" xfId="446"/>
    <cellStyle name="čárky 2 41" xfId="447"/>
    <cellStyle name="čárky 2 41 2" xfId="448"/>
    <cellStyle name="čárky 2 41 3" xfId="449"/>
    <cellStyle name="čárky 2 41 4" xfId="450"/>
    <cellStyle name="čárky 2 42" xfId="451"/>
    <cellStyle name="čárky 2 42 2" xfId="452"/>
    <cellStyle name="čárky 2 42 3" xfId="453"/>
    <cellStyle name="čárky 2 42 4" xfId="454"/>
    <cellStyle name="čárky 2 43" xfId="455"/>
    <cellStyle name="čárky 2 44" xfId="456"/>
    <cellStyle name="čárky 2 45" xfId="457"/>
    <cellStyle name="čárky 2 5" xfId="458"/>
    <cellStyle name="čárky 2 5 2" xfId="459"/>
    <cellStyle name="čárky 2 5 3" xfId="460"/>
    <cellStyle name="čárky 2 5 4" xfId="461"/>
    <cellStyle name="čárky 2 6" xfId="462"/>
    <cellStyle name="čárky 2 6 2" xfId="463"/>
    <cellStyle name="čárky 2 6 3" xfId="464"/>
    <cellStyle name="čárky 2 6 4" xfId="465"/>
    <cellStyle name="čárky 2 7" xfId="466"/>
    <cellStyle name="čárky 2 7 2" xfId="467"/>
    <cellStyle name="čárky 2 7 3" xfId="468"/>
    <cellStyle name="čárky 2 7 4" xfId="469"/>
    <cellStyle name="čárky 2 8" xfId="470"/>
    <cellStyle name="čárky 2 8 2" xfId="471"/>
    <cellStyle name="čárky 2 8 3" xfId="472"/>
    <cellStyle name="čárky 2 8 4" xfId="473"/>
    <cellStyle name="čárky 2 9" xfId="474"/>
    <cellStyle name="čárky 2 9 2" xfId="475"/>
    <cellStyle name="čárky 2 9 3" xfId="476"/>
    <cellStyle name="čárky 2 9 4" xfId="477"/>
    <cellStyle name="Číslo artiklu" xfId="478"/>
    <cellStyle name="číslo.00_" xfId="479"/>
    <cellStyle name="Date Short" xfId="480"/>
    <cellStyle name="Dezimal [0]_laroux" xfId="481"/>
    <cellStyle name="Dezimal_laroux" xfId="482"/>
    <cellStyle name="Dziesiętny [0]_laroux" xfId="483"/>
    <cellStyle name="Dziesiętny_laroux" xfId="484"/>
    <cellStyle name="Enter Currency (0)" xfId="485"/>
    <cellStyle name="Enter Currency (2)" xfId="486"/>
    <cellStyle name="Enter Units (0)" xfId="487"/>
    <cellStyle name="Enter Units (1)" xfId="488"/>
    <cellStyle name="Enter Units (2)" xfId="489"/>
    <cellStyle name="Excel Built-in Normal" xfId="1"/>
    <cellStyle name="Header1" xfId="490"/>
    <cellStyle name="Header2" xfId="491"/>
    <cellStyle name="hlavicka" xfId="492"/>
    <cellStyle name="Hyperlink" xfId="493"/>
    <cellStyle name="Hypertextový odkaz 2" xfId="494"/>
    <cellStyle name="Hypertextový odkaz 2 2" xfId="495"/>
    <cellStyle name="Hypertextový odkaz 2 3" xfId="496"/>
    <cellStyle name="Hypertextový odkaz 2 4" xfId="497"/>
    <cellStyle name="Chybně 2" xfId="498"/>
    <cellStyle name="Chybně 3" xfId="499"/>
    <cellStyle name="Chybně 4" xfId="500"/>
    <cellStyle name="Kontrolní buňka 2" xfId="501"/>
    <cellStyle name="Kontrolní buňka 3" xfId="502"/>
    <cellStyle name="Kontrolní buňka 4" xfId="503"/>
    <cellStyle name="lehký dolní okraj" xfId="504"/>
    <cellStyle name="Link Currency (0)" xfId="505"/>
    <cellStyle name="Link Currency (2)" xfId="506"/>
    <cellStyle name="Link Units (0)" xfId="507"/>
    <cellStyle name="Link Units (1)" xfId="508"/>
    <cellStyle name="Link Units (2)" xfId="509"/>
    <cellStyle name="Měna 2" xfId="729"/>
    <cellStyle name="měny 2" xfId="510"/>
    <cellStyle name="měny 2 2" xfId="511"/>
    <cellStyle name="měny 2 3" xfId="512"/>
    <cellStyle name="měny 2 4" xfId="513"/>
    <cellStyle name="muj" xfId="514"/>
    <cellStyle name="nadpis" xfId="515"/>
    <cellStyle name="Nadpis 1 2" xfId="516"/>
    <cellStyle name="Nadpis 1 3" xfId="517"/>
    <cellStyle name="Nadpis 1 4" xfId="518"/>
    <cellStyle name="Nadpis 2 2" xfId="519"/>
    <cellStyle name="Nadpis 2 3" xfId="520"/>
    <cellStyle name="Nadpis 2 4" xfId="521"/>
    <cellStyle name="Nadpis 3 2" xfId="522"/>
    <cellStyle name="Nadpis 3 3" xfId="523"/>
    <cellStyle name="Nadpis 3 4" xfId="524"/>
    <cellStyle name="Nadpis 4 2" xfId="525"/>
    <cellStyle name="Nadpis 4 3" xfId="526"/>
    <cellStyle name="Nadpis 4 4" xfId="527"/>
    <cellStyle name="nadpis kapitoly" xfId="528"/>
    <cellStyle name="nadpis-12" xfId="529"/>
    <cellStyle name="nadpis-podtr." xfId="530"/>
    <cellStyle name="nadpis-podtr. 2" xfId="531"/>
    <cellStyle name="nadpis-podtr. 3" xfId="532"/>
    <cellStyle name="nadpis-podtr. 4" xfId="533"/>
    <cellStyle name="nadpis-podtr-12" xfId="534"/>
    <cellStyle name="nadpis-podtr-šik" xfId="535"/>
    <cellStyle name="NAROW" xfId="536"/>
    <cellStyle name="Název 2" xfId="537"/>
    <cellStyle name="Název 3" xfId="538"/>
    <cellStyle name="Název 4" xfId="539"/>
    <cellStyle name="Název skupiny" xfId="540"/>
    <cellStyle name="Neutrální 2" xfId="541"/>
    <cellStyle name="Neutrální 3" xfId="542"/>
    <cellStyle name="Neutrální 4" xfId="543"/>
    <cellStyle name="normal" xfId="544"/>
    <cellStyle name="Normální" xfId="0" builtinId="0"/>
    <cellStyle name="normální 10" xfId="545"/>
    <cellStyle name="normální 10 2" xfId="546"/>
    <cellStyle name="Normální 10 2 2" xfId="718"/>
    <cellStyle name="normální 10 3" xfId="547"/>
    <cellStyle name="Normální 10 4" xfId="715"/>
    <cellStyle name="normální 11" xfId="548"/>
    <cellStyle name="normální 11 2" xfId="549"/>
    <cellStyle name="Normální 11 3" xfId="709"/>
    <cellStyle name="normální 12" xfId="550"/>
    <cellStyle name="normální 12 2" xfId="551"/>
    <cellStyle name="normální 13" xfId="552"/>
    <cellStyle name="normální 14" xfId="553"/>
    <cellStyle name="Normální 15" xfId="4"/>
    <cellStyle name="Normální 16" xfId="708"/>
    <cellStyle name="normální 17" xfId="554"/>
    <cellStyle name="normální 18" xfId="555"/>
    <cellStyle name="Normální 2" xfId="2"/>
    <cellStyle name="normální 2 10" xfId="557"/>
    <cellStyle name="normální 2 11" xfId="558"/>
    <cellStyle name="normální 2 12" xfId="559"/>
    <cellStyle name="normální 2 13" xfId="560"/>
    <cellStyle name="normální 2 14" xfId="561"/>
    <cellStyle name="normální 2 15" xfId="556"/>
    <cellStyle name="Normální 2 16" xfId="719"/>
    <cellStyle name="normální 2 2" xfId="562"/>
    <cellStyle name="normální 2 2 10" xfId="563"/>
    <cellStyle name="normální 2 2 11" xfId="564"/>
    <cellStyle name="normální 2 2 12" xfId="565"/>
    <cellStyle name="normální 2 2 13" xfId="566"/>
    <cellStyle name="Normální 2 2 14" xfId="713"/>
    <cellStyle name="normální 2 2 2" xfId="567"/>
    <cellStyle name="normální 2 2 2 10" xfId="568"/>
    <cellStyle name="normální 2 2 2 11" xfId="569"/>
    <cellStyle name="normální 2 2 2 2" xfId="570"/>
    <cellStyle name="normální 2 2 2 3" xfId="571"/>
    <cellStyle name="normální 2 2 2 4" xfId="572"/>
    <cellStyle name="normální 2 2 2 5" xfId="573"/>
    <cellStyle name="normální 2 2 2 6" xfId="574"/>
    <cellStyle name="normální 2 2 2 7" xfId="575"/>
    <cellStyle name="normální 2 2 2 8" xfId="576"/>
    <cellStyle name="normální 2 2 2 9" xfId="577"/>
    <cellStyle name="normální 2 2 3" xfId="578"/>
    <cellStyle name="normální 2 2 3 2" xfId="579"/>
    <cellStyle name="normální 2 2 3 3" xfId="580"/>
    <cellStyle name="normální 2 2 3 4" xfId="581"/>
    <cellStyle name="normální 2 2 4" xfId="582"/>
    <cellStyle name="normální 2 2 4 2" xfId="583"/>
    <cellStyle name="normální 2 2 4 3" xfId="584"/>
    <cellStyle name="normální 2 2 4 4" xfId="585"/>
    <cellStyle name="normální 2 2 5" xfId="586"/>
    <cellStyle name="normální 2 2 6" xfId="587"/>
    <cellStyle name="normální 2 2 7" xfId="588"/>
    <cellStyle name="normální 2 2 8" xfId="589"/>
    <cellStyle name="normální 2 2 9" xfId="590"/>
    <cellStyle name="normální 2 3" xfId="591"/>
    <cellStyle name="normální 2 3 2" xfId="712"/>
    <cellStyle name="normální 2 4" xfId="592"/>
    <cellStyle name="normální 2 5" xfId="593"/>
    <cellStyle name="normální 2 6" xfId="594"/>
    <cellStyle name="normální 2 7" xfId="595"/>
    <cellStyle name="normální 2 8" xfId="596"/>
    <cellStyle name="normální 2 9" xfId="597"/>
    <cellStyle name="normální 2_VV_podminky" xfId="598"/>
    <cellStyle name="Normální 256" xfId="710"/>
    <cellStyle name="normální 3" xfId="599"/>
    <cellStyle name="Normální 3 12" xfId="711"/>
    <cellStyle name="Normální 3 12 2" xfId="716"/>
    <cellStyle name="normální 3 2" xfId="600"/>
    <cellStyle name="Normální 3 3" xfId="720"/>
    <cellStyle name="normální 4" xfId="601"/>
    <cellStyle name="Normální 4 2" xfId="721"/>
    <cellStyle name="Normální 4 3" xfId="717"/>
    <cellStyle name="normální 5" xfId="602"/>
    <cellStyle name="Normální 5 2" xfId="714"/>
    <cellStyle name="normální 6" xfId="603"/>
    <cellStyle name="Normální 6 2" xfId="722"/>
    <cellStyle name="normální 7" xfId="604"/>
    <cellStyle name="Normální 7 2" xfId="724"/>
    <cellStyle name="Normální 7 3" xfId="723"/>
    <cellStyle name="normální 8" xfId="605"/>
    <cellStyle name="normální 8 2" xfId="606"/>
    <cellStyle name="Normální 8 2 2" xfId="726"/>
    <cellStyle name="normální 8 3" xfId="607"/>
    <cellStyle name="Normální 8 4" xfId="725"/>
    <cellStyle name="normální 9" xfId="608"/>
    <cellStyle name="normální 9 2" xfId="609"/>
    <cellStyle name="Normální 9 2 2" xfId="728"/>
    <cellStyle name="normální 9 3" xfId="610"/>
    <cellStyle name="Normální 9 4" xfId="727"/>
    <cellStyle name="normální_Profese" xfId="611"/>
    <cellStyle name="normální_Sadové úpravy" xfId="612"/>
    <cellStyle name="Normalny_laroux" xfId="613"/>
    <cellStyle name="novinka" xfId="614"/>
    <cellStyle name="oddíl" xfId="615"/>
    <cellStyle name="Percent [0]" xfId="616"/>
    <cellStyle name="Percent [00]" xfId="617"/>
    <cellStyle name="počty kusů" xfId="618"/>
    <cellStyle name="polozka" xfId="619"/>
    <cellStyle name="popis" xfId="620"/>
    <cellStyle name="popis polozky" xfId="621"/>
    <cellStyle name="Poznámka 2" xfId="622"/>
    <cellStyle name="Poznámka 2 2" xfId="623"/>
    <cellStyle name="Poznámka 2 3" xfId="624"/>
    <cellStyle name="Poznámka 2 4" xfId="625"/>
    <cellStyle name="Poznámka 3" xfId="626"/>
    <cellStyle name="Poznámka 3 2" xfId="627"/>
    <cellStyle name="Poznámka 3 3" xfId="628"/>
    <cellStyle name="Poznámka 3 4" xfId="629"/>
    <cellStyle name="Poznámka 4" xfId="630"/>
    <cellStyle name="Poznámka 4 2" xfId="631"/>
    <cellStyle name="Poznámka 4 3" xfId="632"/>
    <cellStyle name="Poznámka 4 4" xfId="633"/>
    <cellStyle name="PrePop Currency (0)" xfId="634"/>
    <cellStyle name="PrePop Currency (2)" xfId="635"/>
    <cellStyle name="PrePop Units (0)" xfId="636"/>
    <cellStyle name="PrePop Units (1)" xfId="637"/>
    <cellStyle name="PrePop Units (2)" xfId="638"/>
    <cellStyle name="Propojená buňka 2" xfId="639"/>
    <cellStyle name="Propojená buňka 3" xfId="640"/>
    <cellStyle name="Propojená buňka 4" xfId="641"/>
    <cellStyle name="Skupiny artiklů" xfId="642"/>
    <cellStyle name="snizeni" xfId="643"/>
    <cellStyle name="Specifikace" xfId="644"/>
    <cellStyle name="Specifikace 2" xfId="645"/>
    <cellStyle name="Specifikace 3" xfId="646"/>
    <cellStyle name="Specifikace 4" xfId="647"/>
    <cellStyle name="Specifikace_Sadové úpravy" xfId="648"/>
    <cellStyle name="Správně 2" xfId="649"/>
    <cellStyle name="Správně 3" xfId="650"/>
    <cellStyle name="Správně 4" xfId="651"/>
    <cellStyle name="Standard_aktuell" xfId="652"/>
    <cellStyle name="standardní-Courier12" xfId="653"/>
    <cellStyle name="standardní-podtržený" xfId="654"/>
    <cellStyle name="standardní-podtržený-šikmý" xfId="655"/>
    <cellStyle name="standardní-tučně" xfId="656"/>
    <cellStyle name="standard-podtr" xfId="657"/>
    <cellStyle name="standard-podtr/tučně" xfId="658"/>
    <cellStyle name="Styl 1" xfId="659"/>
    <cellStyle name="Styl 1 2" xfId="660"/>
    <cellStyle name="Styl 1 3" xfId="661"/>
    <cellStyle name="Styl 1 4" xfId="662"/>
    <cellStyle name="text" xfId="663"/>
    <cellStyle name="Text Indent A" xfId="664"/>
    <cellStyle name="Text Indent B" xfId="665"/>
    <cellStyle name="Text Indent C" xfId="666"/>
    <cellStyle name="Text upozornění 2" xfId="667"/>
    <cellStyle name="Text upozornění 3" xfId="668"/>
    <cellStyle name="Text upozornění 4" xfId="669"/>
    <cellStyle name="Vstup 2" xfId="670"/>
    <cellStyle name="Vstup 3" xfId="671"/>
    <cellStyle name="Vstup 4" xfId="672"/>
    <cellStyle name="Výpočet 2" xfId="673"/>
    <cellStyle name="Výpočet 3" xfId="674"/>
    <cellStyle name="Výpočet 4" xfId="675"/>
    <cellStyle name="výprodej" xfId="676"/>
    <cellStyle name="vyrobce" xfId="677"/>
    <cellStyle name="Výstup 2" xfId="678"/>
    <cellStyle name="Výstup 3" xfId="679"/>
    <cellStyle name="Výstup 4" xfId="680"/>
    <cellStyle name="Vysvětlující text 2" xfId="681"/>
    <cellStyle name="Vysvětlující text 3" xfId="682"/>
    <cellStyle name="Vysvětlující text 4" xfId="683"/>
    <cellStyle name="Währung [0]_laroux" xfId="684"/>
    <cellStyle name="Währung_laroux" xfId="685"/>
    <cellStyle name="Walutowy [0]_laroux" xfId="686"/>
    <cellStyle name="Walutowy_laroux" xfId="687"/>
    <cellStyle name="Zvýraznění 1 2" xfId="688"/>
    <cellStyle name="Zvýraznění 1 3" xfId="689"/>
    <cellStyle name="Zvýraznění 1 4" xfId="690"/>
    <cellStyle name="Zvýraznění 2 2" xfId="691"/>
    <cellStyle name="Zvýraznění 2 3" xfId="692"/>
    <cellStyle name="Zvýraznění 2 4" xfId="693"/>
    <cellStyle name="Zvýraznění 3 2" xfId="694"/>
    <cellStyle name="Zvýraznění 3 3" xfId="695"/>
    <cellStyle name="Zvýraznění 3 4" xfId="696"/>
    <cellStyle name="Zvýraznění 4 2" xfId="697"/>
    <cellStyle name="Zvýraznění 4 3" xfId="698"/>
    <cellStyle name="Zvýraznění 4 4" xfId="699"/>
    <cellStyle name="Zvýraznění 5 2" xfId="700"/>
    <cellStyle name="Zvýraznění 5 3" xfId="701"/>
    <cellStyle name="Zvýraznění 5 4" xfId="702"/>
    <cellStyle name="Zvýraznění 6 2" xfId="703"/>
    <cellStyle name="Zvýraznění 6 3" xfId="704"/>
    <cellStyle name="Zvýraznění 6 4" xfId="705"/>
    <cellStyle name="Zvýrazni" xfId="706"/>
    <cellStyle name="通貨_販促-2005" xfId="707"/>
  </cellStyles>
  <dxfs count="0"/>
  <tableStyles count="0" defaultTableStyle="TableStyleMedium9" defaultPivotStyle="PivotStyleLight16"/>
  <colors>
    <mruColors>
      <color rgb="FF6699FF"/>
      <color rgb="FFE5CD1B"/>
      <color rgb="FFAC5292"/>
      <color rgb="FFFFFFCC"/>
      <color rgb="FFFFCCFF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abSelected="1" topLeftCell="A10" zoomScale="85" zoomScaleNormal="85" zoomScaleSheetLayoutView="70" workbookViewId="0">
      <selection activeCell="G19" sqref="G19"/>
    </sheetView>
  </sheetViews>
  <sheetFormatPr defaultRowHeight="16.5"/>
  <cols>
    <col min="1" max="1" width="4.42578125" style="2" customWidth="1"/>
    <col min="2" max="2" width="12.140625" style="2" customWidth="1"/>
    <col min="3" max="3" width="55.85546875" style="2" customWidth="1"/>
    <col min="4" max="4" width="54.140625" style="2" customWidth="1"/>
    <col min="5" max="5" width="4.140625" style="2" customWidth="1"/>
    <col min="6" max="6" width="10.7109375" style="2" customWidth="1"/>
    <col min="7" max="7" width="11.5703125" style="2" customWidth="1"/>
    <col min="8" max="8" width="17.28515625" style="10" customWidth="1"/>
    <col min="9" max="9" width="18.140625" style="5" customWidth="1"/>
    <col min="10" max="10" width="12.140625" style="5" customWidth="1"/>
    <col min="11" max="11" width="55.85546875" style="5" customWidth="1"/>
    <col min="12" max="12" width="54.140625" style="5" customWidth="1"/>
    <col min="13" max="13" width="9.140625" style="5"/>
    <col min="14" max="15" width="4.5703125" style="5" customWidth="1"/>
    <col min="16" max="16" width="44" style="5" customWidth="1"/>
    <col min="17" max="17" width="43.28515625" style="5" customWidth="1"/>
    <col min="18" max="18" width="9" style="5" customWidth="1"/>
    <col min="19" max="19" width="4.5703125" style="5" bestFit="1" customWidth="1"/>
    <col min="20" max="20" width="13.7109375" style="5" customWidth="1"/>
    <col min="21" max="21" width="15.140625" style="5" bestFit="1" customWidth="1"/>
    <col min="22" max="16384" width="9.140625" style="5"/>
  </cols>
  <sheetData>
    <row r="1" spans="1:23" s="1" customFormat="1" ht="22.5" customHeight="1">
      <c r="A1" s="50" t="s">
        <v>153</v>
      </c>
      <c r="D1" s="49" t="s">
        <v>151</v>
      </c>
      <c r="E1" s="6"/>
      <c r="F1" s="6"/>
      <c r="G1" s="6"/>
      <c r="H1" s="9"/>
    </row>
    <row r="2" spans="1:23" s="57" customFormat="1" ht="36" customHeight="1">
      <c r="A2" s="51" t="s">
        <v>31</v>
      </c>
      <c r="B2" s="51" t="s">
        <v>0</v>
      </c>
      <c r="C2" s="51" t="s">
        <v>25</v>
      </c>
      <c r="D2" s="52" t="s">
        <v>48</v>
      </c>
      <c r="E2" s="53" t="s">
        <v>15</v>
      </c>
      <c r="F2" s="54" t="s">
        <v>26</v>
      </c>
      <c r="G2" s="55" t="s">
        <v>47</v>
      </c>
      <c r="H2" s="56" t="s">
        <v>43</v>
      </c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s="1" customFormat="1" ht="17.25" customHeight="1">
      <c r="A3" s="199">
        <v>1</v>
      </c>
      <c r="B3" s="200"/>
      <c r="C3" s="201" t="s">
        <v>66</v>
      </c>
      <c r="D3" s="202"/>
      <c r="E3" s="203" t="s">
        <v>10</v>
      </c>
      <c r="F3" s="204">
        <f>12.466*2</f>
        <v>24.931999999999999</v>
      </c>
      <c r="G3" s="287"/>
      <c r="H3" s="288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1" customFormat="1" ht="17.25" customHeight="1">
      <c r="A4" s="205">
        <v>2</v>
      </c>
      <c r="B4" s="206"/>
      <c r="C4" s="207" t="s">
        <v>114</v>
      </c>
      <c r="D4" s="208"/>
      <c r="E4" s="209" t="s">
        <v>10</v>
      </c>
      <c r="F4" s="210">
        <f>7.023*2</f>
        <v>14.045999999999999</v>
      </c>
      <c r="G4" s="289"/>
      <c r="H4" s="290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1" customFormat="1" ht="17.25" customHeight="1">
      <c r="A5" s="205">
        <v>3</v>
      </c>
      <c r="B5" s="206"/>
      <c r="C5" s="207" t="s">
        <v>67</v>
      </c>
      <c r="D5" s="208" t="s">
        <v>65</v>
      </c>
      <c r="E5" s="209" t="s">
        <v>10</v>
      </c>
      <c r="F5" s="210">
        <f>SUM(F3:F4)</f>
        <v>38.977999999999994</v>
      </c>
      <c r="G5" s="289"/>
      <c r="H5" s="290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1" customFormat="1" ht="17.25" customHeight="1">
      <c r="A6" s="205">
        <v>4</v>
      </c>
      <c r="B6" s="206"/>
      <c r="C6" s="207" t="s">
        <v>63</v>
      </c>
      <c r="D6" s="208"/>
      <c r="E6" s="209" t="s">
        <v>10</v>
      </c>
      <c r="F6" s="211">
        <f>12.95*2</f>
        <v>25.9</v>
      </c>
      <c r="G6" s="289"/>
      <c r="H6" s="290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1" customFormat="1" ht="17.25" customHeight="1" thickBot="1">
      <c r="A7" s="212">
        <v>5</v>
      </c>
      <c r="B7" s="213"/>
      <c r="C7" s="214" t="s">
        <v>64</v>
      </c>
      <c r="D7" s="215"/>
      <c r="E7" s="216" t="s">
        <v>10</v>
      </c>
      <c r="F7" s="217">
        <f>6.56*2</f>
        <v>13.12</v>
      </c>
      <c r="G7" s="291"/>
      <c r="H7" s="292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1" customFormat="1" ht="17.25" customHeight="1">
      <c r="A8" s="181">
        <v>6</v>
      </c>
      <c r="B8" s="41"/>
      <c r="C8" s="41" t="s">
        <v>139</v>
      </c>
      <c r="D8" s="41" t="s">
        <v>136</v>
      </c>
      <c r="E8" s="42"/>
      <c r="F8" s="43"/>
      <c r="G8" s="44"/>
      <c r="H8" s="45">
        <f>SUM(H9:H21)</f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1" customFormat="1" ht="17.25" customHeight="1">
      <c r="A9" s="182">
        <v>7</v>
      </c>
      <c r="B9" s="17" t="s">
        <v>170</v>
      </c>
      <c r="C9" s="18" t="s">
        <v>171</v>
      </c>
      <c r="D9" s="248"/>
      <c r="E9" s="148" t="s">
        <v>10</v>
      </c>
      <c r="F9" s="159">
        <f>6.56*2</f>
        <v>13.12</v>
      </c>
      <c r="G9" s="293"/>
      <c r="H9" s="150">
        <f t="shared" ref="H9:H14" si="0">G9*F9</f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1" customFormat="1" ht="30">
      <c r="A10" s="182">
        <v>8</v>
      </c>
      <c r="B10" s="18">
        <v>112151011</v>
      </c>
      <c r="C10" s="163" t="s">
        <v>119</v>
      </c>
      <c r="D10" s="248"/>
      <c r="E10" s="148" t="s">
        <v>1</v>
      </c>
      <c r="F10" s="159">
        <v>2</v>
      </c>
      <c r="G10" s="293"/>
      <c r="H10" s="150">
        <f t="shared" si="0"/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" customFormat="1" ht="17.25" customHeight="1">
      <c r="A11" s="182">
        <v>9</v>
      </c>
      <c r="B11" s="17">
        <v>113106111</v>
      </c>
      <c r="C11" s="18" t="s">
        <v>111</v>
      </c>
      <c r="D11" s="250" t="s">
        <v>172</v>
      </c>
      <c r="E11" s="148" t="s">
        <v>10</v>
      </c>
      <c r="F11" s="159">
        <v>43.02</v>
      </c>
      <c r="G11" s="293"/>
      <c r="H11" s="150">
        <f>G11*F11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1" customFormat="1" ht="17.25" customHeight="1">
      <c r="A12" s="182">
        <v>10</v>
      </c>
      <c r="B12" s="17">
        <v>113107151</v>
      </c>
      <c r="C12" s="18" t="s">
        <v>112</v>
      </c>
      <c r="D12" s="250" t="s">
        <v>172</v>
      </c>
      <c r="E12" s="148" t="s">
        <v>10</v>
      </c>
      <c r="F12" s="159">
        <v>43.02</v>
      </c>
      <c r="G12" s="293"/>
      <c r="H12" s="150">
        <f t="shared" si="0"/>
        <v>0</v>
      </c>
    </row>
    <row r="13" spans="1:23" s="1" customFormat="1" ht="17.25" customHeight="1">
      <c r="A13" s="182">
        <v>11</v>
      </c>
      <c r="B13" s="17">
        <v>113107163</v>
      </c>
      <c r="C13" s="18" t="s">
        <v>113</v>
      </c>
      <c r="D13" s="250" t="s">
        <v>172</v>
      </c>
      <c r="E13" s="148" t="s">
        <v>10</v>
      </c>
      <c r="F13" s="159">
        <v>43.02</v>
      </c>
      <c r="G13" s="293"/>
      <c r="H13" s="150">
        <f t="shared" si="0"/>
        <v>0</v>
      </c>
    </row>
    <row r="14" spans="1:23" s="1" customFormat="1" ht="30">
      <c r="A14" s="182">
        <v>12</v>
      </c>
      <c r="B14" s="17">
        <v>113107532</v>
      </c>
      <c r="C14" s="18" t="s">
        <v>173</v>
      </c>
      <c r="D14" s="158" t="s">
        <v>328</v>
      </c>
      <c r="E14" s="148" t="s">
        <v>10</v>
      </c>
      <c r="F14" s="159">
        <f>F5</f>
        <v>38.977999999999994</v>
      </c>
      <c r="G14" s="293"/>
      <c r="H14" s="150">
        <f t="shared" si="0"/>
        <v>0</v>
      </c>
    </row>
    <row r="15" spans="1:23" s="1" customFormat="1" ht="30">
      <c r="A15" s="182">
        <v>13</v>
      </c>
      <c r="B15" s="18">
        <v>131251102</v>
      </c>
      <c r="C15" s="18" t="s">
        <v>115</v>
      </c>
      <c r="D15" s="251" t="s">
        <v>175</v>
      </c>
      <c r="E15" s="148" t="s">
        <v>16</v>
      </c>
      <c r="F15" s="159">
        <f>F5</f>
        <v>38.977999999999994</v>
      </c>
      <c r="G15" s="293"/>
      <c r="H15" s="150">
        <f>G15*F15</f>
        <v>0</v>
      </c>
    </row>
    <row r="16" spans="1:23" s="1" customFormat="1" ht="30">
      <c r="A16" s="182">
        <v>14</v>
      </c>
      <c r="B16" s="18">
        <v>162201401</v>
      </c>
      <c r="C16" s="18" t="s">
        <v>255</v>
      </c>
      <c r="D16" s="251"/>
      <c r="E16" s="148" t="s">
        <v>1</v>
      </c>
      <c r="F16" s="159">
        <v>2</v>
      </c>
      <c r="G16" s="293"/>
      <c r="H16" s="150">
        <f>G16*F16</f>
        <v>0</v>
      </c>
    </row>
    <row r="17" spans="1:8" s="1" customFormat="1" ht="30">
      <c r="A17" s="182">
        <v>15</v>
      </c>
      <c r="B17" s="18">
        <v>162651112</v>
      </c>
      <c r="C17" s="18" t="s">
        <v>116</v>
      </c>
      <c r="D17" s="248" t="s">
        <v>176</v>
      </c>
      <c r="E17" s="148" t="s">
        <v>16</v>
      </c>
      <c r="F17" s="159">
        <f>38.98*1.3+5.2</f>
        <v>55.874000000000002</v>
      </c>
      <c r="G17" s="293"/>
      <c r="H17" s="150">
        <f>G17*F17</f>
        <v>0</v>
      </c>
    </row>
    <row r="18" spans="1:8" s="1" customFormat="1" ht="30">
      <c r="A18" s="182">
        <v>16</v>
      </c>
      <c r="B18" s="18">
        <v>997221858</v>
      </c>
      <c r="C18" s="18" t="s">
        <v>254</v>
      </c>
      <c r="D18" s="248"/>
      <c r="E18" s="148" t="s">
        <v>42</v>
      </c>
      <c r="F18" s="159">
        <v>0.5</v>
      </c>
      <c r="G18" s="293"/>
      <c r="H18" s="150">
        <f>G18*F18</f>
        <v>0</v>
      </c>
    </row>
    <row r="19" spans="1:8" s="1" customFormat="1" ht="30">
      <c r="A19" s="182">
        <v>17</v>
      </c>
      <c r="B19" s="18">
        <v>171201231</v>
      </c>
      <c r="C19" s="18" t="s">
        <v>117</v>
      </c>
      <c r="D19" s="248" t="s">
        <v>174</v>
      </c>
      <c r="E19" s="148" t="s">
        <v>42</v>
      </c>
      <c r="F19" s="159">
        <f>((F17*1.8)+(7.8*2.5))</f>
        <v>120.0732</v>
      </c>
      <c r="G19" s="293"/>
      <c r="H19" s="150">
        <f t="shared" ref="H19:H21" si="1">G19*F19</f>
        <v>0</v>
      </c>
    </row>
    <row r="20" spans="1:8" s="1" customFormat="1">
      <c r="A20" s="182">
        <v>18</v>
      </c>
      <c r="B20" s="18" t="s">
        <v>123</v>
      </c>
      <c r="C20" s="18" t="s">
        <v>177</v>
      </c>
      <c r="D20" s="248" t="s">
        <v>178</v>
      </c>
      <c r="E20" s="148" t="s">
        <v>16</v>
      </c>
      <c r="F20" s="159">
        <f>F11*0.05</f>
        <v>2.1510000000000002</v>
      </c>
      <c r="G20" s="294"/>
      <c r="H20" s="150">
        <f t="shared" si="1"/>
        <v>0</v>
      </c>
    </row>
    <row r="21" spans="1:8" s="1" customFormat="1" ht="17.25" thickBot="1">
      <c r="A21" s="183">
        <v>19</v>
      </c>
      <c r="B21" s="176">
        <v>171251201</v>
      </c>
      <c r="C21" s="176" t="s">
        <v>118</v>
      </c>
      <c r="D21" s="249"/>
      <c r="E21" s="177" t="s">
        <v>16</v>
      </c>
      <c r="F21" s="178">
        <f>F17</f>
        <v>55.874000000000002</v>
      </c>
      <c r="G21" s="295"/>
      <c r="H21" s="179">
        <f t="shared" si="1"/>
        <v>0</v>
      </c>
    </row>
    <row r="22" spans="1:8" s="1" customFormat="1" ht="17.25">
      <c r="A22" s="184">
        <v>20</v>
      </c>
      <c r="B22" s="165"/>
      <c r="C22" s="145" t="s">
        <v>140</v>
      </c>
      <c r="D22" s="145" t="s">
        <v>135</v>
      </c>
      <c r="E22" s="166"/>
      <c r="F22" s="167"/>
      <c r="G22" s="168"/>
      <c r="H22" s="169">
        <f>SUM(H23:H29)</f>
        <v>0</v>
      </c>
    </row>
    <row r="23" spans="1:8" s="1" customFormat="1" ht="30">
      <c r="A23" s="182">
        <v>21</v>
      </c>
      <c r="B23" s="15">
        <v>564750004</v>
      </c>
      <c r="C23" s="15" t="s">
        <v>179</v>
      </c>
      <c r="D23" s="15"/>
      <c r="E23" s="148" t="s">
        <v>10</v>
      </c>
      <c r="F23" s="153">
        <f>F4</f>
        <v>14.045999999999999</v>
      </c>
      <c r="G23" s="296"/>
      <c r="H23" s="150">
        <f>G23*F23</f>
        <v>0</v>
      </c>
    </row>
    <row r="24" spans="1:8" s="1" customFormat="1" ht="30">
      <c r="A24" s="182">
        <v>22</v>
      </c>
      <c r="B24" s="15" t="s">
        <v>123</v>
      </c>
      <c r="C24" s="15" t="s">
        <v>309</v>
      </c>
      <c r="D24" s="15" t="s">
        <v>316</v>
      </c>
      <c r="E24" s="148" t="s">
        <v>46</v>
      </c>
      <c r="F24" s="159">
        <f>12.56*2</f>
        <v>25.12</v>
      </c>
      <c r="G24" s="293"/>
      <c r="H24" s="150">
        <f>G24*F24</f>
        <v>0</v>
      </c>
    </row>
    <row r="25" spans="1:8" s="1" customFormat="1" ht="30">
      <c r="A25" s="182">
        <v>23</v>
      </c>
      <c r="B25" s="15" t="s">
        <v>180</v>
      </c>
      <c r="C25" s="15" t="s">
        <v>322</v>
      </c>
      <c r="D25" s="15" t="s">
        <v>317</v>
      </c>
      <c r="E25" s="148" t="s">
        <v>7</v>
      </c>
      <c r="F25" s="159">
        <f>12.56*2</f>
        <v>25.12</v>
      </c>
      <c r="G25" s="293"/>
      <c r="H25" s="150">
        <f t="shared" ref="H25:H26" si="2">G25*F25</f>
        <v>0</v>
      </c>
    </row>
    <row r="26" spans="1:8" s="1" customFormat="1" ht="30">
      <c r="A26" s="182">
        <v>24</v>
      </c>
      <c r="B26" s="15">
        <v>591211111</v>
      </c>
      <c r="C26" s="15" t="s">
        <v>145</v>
      </c>
      <c r="D26" s="15" t="s">
        <v>121</v>
      </c>
      <c r="E26" s="148" t="s">
        <v>10</v>
      </c>
      <c r="F26" s="159">
        <v>31.1586</v>
      </c>
      <c r="G26" s="293"/>
      <c r="H26" s="150">
        <f t="shared" si="2"/>
        <v>0</v>
      </c>
    </row>
    <row r="27" spans="1:8" s="1" customFormat="1" ht="30">
      <c r="A27" s="182">
        <v>25</v>
      </c>
      <c r="B27" s="15">
        <v>919726122</v>
      </c>
      <c r="C27" s="15" t="s">
        <v>144</v>
      </c>
      <c r="D27" s="15" t="s">
        <v>323</v>
      </c>
      <c r="E27" s="148" t="s">
        <v>10</v>
      </c>
      <c r="F27" s="159">
        <v>17.722999999999999</v>
      </c>
      <c r="G27" s="293"/>
      <c r="H27" s="150">
        <f>G27*F27</f>
        <v>0</v>
      </c>
    </row>
    <row r="28" spans="1:8" s="1" customFormat="1" ht="30">
      <c r="A28" s="182">
        <v>26</v>
      </c>
      <c r="B28" s="15">
        <v>171201221</v>
      </c>
      <c r="C28" s="15" t="s">
        <v>326</v>
      </c>
      <c r="D28" s="15" t="s">
        <v>325</v>
      </c>
      <c r="E28" s="148" t="s">
        <v>42</v>
      </c>
      <c r="F28" s="159">
        <f>(F11-F26)*1.7</f>
        <v>20.164380000000005</v>
      </c>
      <c r="G28" s="293"/>
      <c r="H28" s="150">
        <f t="shared" ref="H28:H29" si="3">G28*F28</f>
        <v>0</v>
      </c>
    </row>
    <row r="29" spans="1:8" s="1" customFormat="1" ht="30.75" thickBot="1">
      <c r="A29" s="182">
        <v>27</v>
      </c>
      <c r="B29" s="180">
        <v>162751117</v>
      </c>
      <c r="C29" s="180" t="s">
        <v>324</v>
      </c>
      <c r="D29" s="180" t="s">
        <v>327</v>
      </c>
      <c r="E29" s="177" t="s">
        <v>16</v>
      </c>
      <c r="F29" s="178">
        <f>(F11-F26)</f>
        <v>11.861400000000003</v>
      </c>
      <c r="G29" s="295"/>
      <c r="H29" s="179">
        <f t="shared" si="3"/>
        <v>0</v>
      </c>
    </row>
    <row r="30" spans="1:8" s="1" customFormat="1" ht="17.25">
      <c r="A30" s="185" t="s">
        <v>344</v>
      </c>
      <c r="B30" s="145"/>
      <c r="C30" s="145" t="s">
        <v>138</v>
      </c>
      <c r="D30" s="145" t="s">
        <v>135</v>
      </c>
      <c r="E30" s="164" t="s">
        <v>1</v>
      </c>
      <c r="F30" s="145"/>
      <c r="G30" s="145"/>
      <c r="H30" s="147">
        <f>SUM(H31:H33)</f>
        <v>0</v>
      </c>
    </row>
    <row r="31" spans="1:8" s="1" customFormat="1" ht="60">
      <c r="A31" s="182">
        <v>29</v>
      </c>
      <c r="B31" s="18" t="s">
        <v>123</v>
      </c>
      <c r="C31" s="15" t="s">
        <v>340</v>
      </c>
      <c r="D31" s="15" t="s">
        <v>341</v>
      </c>
      <c r="E31" s="18" t="s">
        <v>46</v>
      </c>
      <c r="F31" s="159">
        <v>12</v>
      </c>
      <c r="G31" s="293"/>
      <c r="H31" s="161">
        <f t="shared" ref="H31:H32" si="4">F31*G31</f>
        <v>0</v>
      </c>
    </row>
    <row r="32" spans="1:8" s="1" customFormat="1">
      <c r="A32" s="182">
        <v>30</v>
      </c>
      <c r="B32" s="18" t="s">
        <v>342</v>
      </c>
      <c r="C32" s="15" t="s">
        <v>343</v>
      </c>
      <c r="D32" s="15"/>
      <c r="E32" s="18" t="s">
        <v>1</v>
      </c>
      <c r="F32" s="159">
        <v>1</v>
      </c>
      <c r="G32" s="293"/>
      <c r="H32" s="161">
        <f t="shared" si="4"/>
        <v>0</v>
      </c>
    </row>
    <row r="33" spans="1:22" s="1" customFormat="1" ht="90.75" thickBot="1">
      <c r="A33" s="183">
        <v>31</v>
      </c>
      <c r="B33" s="180" t="s">
        <v>123</v>
      </c>
      <c r="C33" s="180" t="s">
        <v>337</v>
      </c>
      <c r="D33" s="180" t="s">
        <v>339</v>
      </c>
      <c r="E33" s="177" t="s">
        <v>46</v>
      </c>
      <c r="F33" s="178">
        <v>1</v>
      </c>
      <c r="G33" s="295"/>
      <c r="H33" s="274">
        <f>F33*G33</f>
        <v>0</v>
      </c>
    </row>
    <row r="34" spans="1:22" s="1" customFormat="1" ht="17.25">
      <c r="A34" s="145">
        <v>32</v>
      </c>
      <c r="B34" s="145"/>
      <c r="C34" s="145" t="s">
        <v>346</v>
      </c>
      <c r="D34" s="145"/>
      <c r="E34" s="145"/>
      <c r="F34" s="145"/>
      <c r="G34" s="145"/>
      <c r="H34" s="147">
        <f>F35*G35</f>
        <v>0</v>
      </c>
    </row>
    <row r="35" spans="1:22" s="1" customFormat="1" ht="165.75" thickBot="1">
      <c r="A35" s="182">
        <v>33</v>
      </c>
      <c r="B35" s="15" t="s">
        <v>123</v>
      </c>
      <c r="C35" s="15" t="s">
        <v>347</v>
      </c>
      <c r="D35" s="15" t="s">
        <v>349</v>
      </c>
      <c r="E35" s="148" t="s">
        <v>348</v>
      </c>
      <c r="F35" s="159">
        <v>24.2</v>
      </c>
      <c r="G35" s="295"/>
      <c r="H35" s="274">
        <f>F35*G35</f>
        <v>0</v>
      </c>
    </row>
    <row r="36" spans="1:22" s="1" customFormat="1" ht="17.25" thickBot="1">
      <c r="A36" s="271" t="s">
        <v>350</v>
      </c>
      <c r="B36" s="272"/>
      <c r="C36" s="272" t="s">
        <v>142</v>
      </c>
      <c r="D36" s="272" t="s">
        <v>134</v>
      </c>
      <c r="E36" s="272"/>
      <c r="F36" s="272"/>
      <c r="G36" s="272"/>
      <c r="H36" s="273"/>
    </row>
    <row r="37" spans="1:22" s="1" customFormat="1" ht="17.25">
      <c r="A37" s="265" t="s">
        <v>351</v>
      </c>
      <c r="B37" s="41"/>
      <c r="C37" s="41" t="s">
        <v>143</v>
      </c>
      <c r="D37" s="41" t="s">
        <v>331</v>
      </c>
      <c r="E37" s="41"/>
      <c r="F37" s="41"/>
      <c r="G37" s="41"/>
      <c r="H37" s="45">
        <f>SUM(H38:H59,H61:H72)</f>
        <v>0</v>
      </c>
    </row>
    <row r="38" spans="1:22" s="1" customFormat="1">
      <c r="A38" s="182">
        <v>36</v>
      </c>
      <c r="B38" s="15" t="s">
        <v>182</v>
      </c>
      <c r="C38" s="15" t="s">
        <v>183</v>
      </c>
      <c r="D38" s="15"/>
      <c r="E38" s="148" t="s">
        <v>1</v>
      </c>
      <c r="F38" s="149">
        <v>2</v>
      </c>
      <c r="G38" s="297"/>
      <c r="H38" s="150">
        <f t="shared" ref="H38" si="5">F38*G38</f>
        <v>0</v>
      </c>
    </row>
    <row r="39" spans="1:22" s="1" customFormat="1" ht="75">
      <c r="A39" s="182">
        <v>37</v>
      </c>
      <c r="B39" s="15" t="s">
        <v>253</v>
      </c>
      <c r="C39" s="15" t="s">
        <v>208</v>
      </c>
      <c r="D39" s="158" t="s">
        <v>212</v>
      </c>
      <c r="E39" s="148" t="s">
        <v>16</v>
      </c>
      <c r="F39" s="266">
        <f>(10.8+3.1451-0.384)*2</f>
        <v>27.122199999999999</v>
      </c>
      <c r="G39" s="296"/>
      <c r="H39" s="150">
        <f t="shared" ref="H39:H53" si="6">F39*G39</f>
        <v>0</v>
      </c>
    </row>
    <row r="40" spans="1:22" s="1" customFormat="1" ht="45">
      <c r="A40" s="182">
        <v>38</v>
      </c>
      <c r="B40" s="15" t="s">
        <v>253</v>
      </c>
      <c r="C40" s="15" t="s">
        <v>209</v>
      </c>
      <c r="D40" s="158" t="s">
        <v>213</v>
      </c>
      <c r="E40" s="148" t="s">
        <v>16</v>
      </c>
      <c r="F40" s="267">
        <f>(1.7671*0.45-0.05)*2</f>
        <v>1.4903899999999999</v>
      </c>
      <c r="G40" s="296"/>
      <c r="H40" s="150">
        <f t="shared" si="6"/>
        <v>0</v>
      </c>
    </row>
    <row r="41" spans="1:22" s="1" customFormat="1" ht="30">
      <c r="A41" s="182">
        <v>39</v>
      </c>
      <c r="B41" s="15" t="s">
        <v>253</v>
      </c>
      <c r="C41" s="15" t="s">
        <v>210</v>
      </c>
      <c r="D41" s="248" t="s">
        <v>211</v>
      </c>
      <c r="E41" s="148" t="s">
        <v>1</v>
      </c>
      <c r="F41" s="160">
        <v>2</v>
      </c>
      <c r="G41" s="296"/>
      <c r="H41" s="150">
        <f t="shared" si="6"/>
        <v>0</v>
      </c>
    </row>
    <row r="42" spans="1:22" s="1" customFormat="1" ht="30">
      <c r="A42" s="182">
        <v>40</v>
      </c>
      <c r="B42" s="15" t="s">
        <v>253</v>
      </c>
      <c r="C42" s="15" t="s">
        <v>214</v>
      </c>
      <c r="D42" s="248" t="s">
        <v>215</v>
      </c>
      <c r="E42" s="148" t="s">
        <v>46</v>
      </c>
      <c r="F42" s="160">
        <v>2</v>
      </c>
      <c r="G42" s="296"/>
      <c r="H42" s="150">
        <f t="shared" si="6"/>
        <v>0</v>
      </c>
    </row>
    <row r="43" spans="1:22" s="1" customFormat="1" ht="75">
      <c r="A43" s="182">
        <v>41</v>
      </c>
      <c r="B43" s="258">
        <v>184102117</v>
      </c>
      <c r="C43" s="258" t="s">
        <v>308</v>
      </c>
      <c r="D43" s="158" t="s">
        <v>332</v>
      </c>
      <c r="E43" s="148" t="s">
        <v>1</v>
      </c>
      <c r="F43" s="149">
        <v>2</v>
      </c>
      <c r="G43" s="297"/>
      <c r="H43" s="150">
        <f t="shared" si="6"/>
        <v>0</v>
      </c>
    </row>
    <row r="44" spans="1:22" s="1" customFormat="1" ht="30">
      <c r="A44" s="182">
        <v>42</v>
      </c>
      <c r="B44" s="15" t="s">
        <v>184</v>
      </c>
      <c r="C44" s="15" t="s">
        <v>122</v>
      </c>
      <c r="D44" s="15" t="s">
        <v>185</v>
      </c>
      <c r="E44" s="148" t="s">
        <v>1</v>
      </c>
      <c r="F44" s="149">
        <v>2</v>
      </c>
      <c r="G44" s="297"/>
      <c r="H44" s="150">
        <f t="shared" si="6"/>
        <v>0</v>
      </c>
    </row>
    <row r="45" spans="1:22" s="1" customFormat="1" ht="30">
      <c r="A45" s="182">
        <v>43</v>
      </c>
      <c r="B45" s="15" t="s">
        <v>186</v>
      </c>
      <c r="C45" s="15" t="s">
        <v>188</v>
      </c>
      <c r="D45" s="15" t="s">
        <v>189</v>
      </c>
      <c r="E45" s="148" t="s">
        <v>1</v>
      </c>
      <c r="F45" s="149">
        <v>2</v>
      </c>
      <c r="G45" s="297"/>
      <c r="H45" s="150">
        <f t="shared" si="6"/>
        <v>0</v>
      </c>
    </row>
    <row r="46" spans="1:22" s="1" customFormat="1" ht="30">
      <c r="A46" s="182">
        <v>44</v>
      </c>
      <c r="B46" s="15">
        <v>184814221</v>
      </c>
      <c r="C46" s="15" t="s">
        <v>187</v>
      </c>
      <c r="D46" s="15" t="s">
        <v>190</v>
      </c>
      <c r="E46" s="148" t="s">
        <v>1</v>
      </c>
      <c r="F46" s="149">
        <v>2</v>
      </c>
      <c r="G46" s="297"/>
      <c r="H46" s="150">
        <f t="shared" si="6"/>
        <v>0</v>
      </c>
    </row>
    <row r="47" spans="1:22" s="1" customFormat="1" ht="30">
      <c r="A47" s="182">
        <v>45</v>
      </c>
      <c r="B47" s="15">
        <v>184814221</v>
      </c>
      <c r="C47" s="15" t="s">
        <v>191</v>
      </c>
      <c r="D47" s="15" t="s">
        <v>192</v>
      </c>
      <c r="E47" s="148" t="s">
        <v>1</v>
      </c>
      <c r="F47" s="149">
        <v>2</v>
      </c>
      <c r="G47" s="297"/>
      <c r="H47" s="150">
        <f t="shared" si="6"/>
        <v>0</v>
      </c>
    </row>
    <row r="48" spans="1:22" s="1" customFormat="1">
      <c r="A48" s="182">
        <v>46</v>
      </c>
      <c r="B48" s="15" t="s">
        <v>123</v>
      </c>
      <c r="C48" s="15" t="s">
        <v>181</v>
      </c>
      <c r="D48" s="15" t="s">
        <v>49</v>
      </c>
      <c r="E48" s="148" t="s">
        <v>16</v>
      </c>
      <c r="F48" s="149">
        <v>2</v>
      </c>
      <c r="G48" s="297"/>
      <c r="H48" s="150">
        <f>F48*G48</f>
        <v>0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3" s="1" customFormat="1">
      <c r="A49" s="182">
        <v>47</v>
      </c>
      <c r="B49" s="15">
        <v>185851121</v>
      </c>
      <c r="C49" s="15" t="s">
        <v>125</v>
      </c>
      <c r="D49" s="15" t="s">
        <v>318</v>
      </c>
      <c r="E49" s="148" t="s">
        <v>16</v>
      </c>
      <c r="F49" s="149">
        <v>2</v>
      </c>
      <c r="G49" s="297"/>
      <c r="H49" s="150">
        <f t="shared" ref="H49:H50" si="7">F49*G49</f>
        <v>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1" customFormat="1" ht="30">
      <c r="A50" s="182">
        <v>48</v>
      </c>
      <c r="B50" s="15">
        <v>185851129</v>
      </c>
      <c r="C50" s="15" t="s">
        <v>193</v>
      </c>
      <c r="D50" s="15"/>
      <c r="E50" s="148" t="s">
        <v>16</v>
      </c>
      <c r="F50" s="149">
        <f>2*5</f>
        <v>10</v>
      </c>
      <c r="G50" s="297"/>
      <c r="H50" s="150">
        <f t="shared" si="7"/>
        <v>0</v>
      </c>
    </row>
    <row r="51" spans="1:23" s="1" customFormat="1">
      <c r="A51" s="182">
        <v>49</v>
      </c>
      <c r="B51" s="15" t="s">
        <v>194</v>
      </c>
      <c r="C51" s="15" t="s">
        <v>195</v>
      </c>
      <c r="D51" s="15"/>
      <c r="E51" s="148" t="s">
        <v>1</v>
      </c>
      <c r="F51" s="149">
        <v>2</v>
      </c>
      <c r="G51" s="297"/>
      <c r="H51" s="150">
        <f>F51*G51</f>
        <v>0</v>
      </c>
    </row>
    <row r="52" spans="1:23" s="1" customFormat="1" ht="30">
      <c r="A52" s="182">
        <v>50</v>
      </c>
      <c r="B52" s="15" t="s">
        <v>196</v>
      </c>
      <c r="C52" s="15" t="s">
        <v>197</v>
      </c>
      <c r="D52" s="15"/>
      <c r="E52" s="148" t="s">
        <v>1</v>
      </c>
      <c r="F52" s="149">
        <v>2</v>
      </c>
      <c r="G52" s="297"/>
      <c r="H52" s="150">
        <f t="shared" si="6"/>
        <v>0</v>
      </c>
    </row>
    <row r="53" spans="1:23" s="1" customFormat="1">
      <c r="A53" s="182">
        <v>51</v>
      </c>
      <c r="B53" s="15">
        <v>185804311</v>
      </c>
      <c r="C53" s="15" t="s">
        <v>198</v>
      </c>
      <c r="D53" s="15" t="s">
        <v>319</v>
      </c>
      <c r="E53" s="148" t="s">
        <v>16</v>
      </c>
      <c r="F53" s="149">
        <v>0.2</v>
      </c>
      <c r="G53" s="297"/>
      <c r="H53" s="150">
        <f t="shared" si="6"/>
        <v>0</v>
      </c>
    </row>
    <row r="54" spans="1:23" s="1" customFormat="1">
      <c r="A54" s="182">
        <v>52</v>
      </c>
      <c r="B54" s="15">
        <v>185851121</v>
      </c>
      <c r="C54" s="15" t="s">
        <v>125</v>
      </c>
      <c r="D54" s="15" t="s">
        <v>319</v>
      </c>
      <c r="E54" s="148" t="s">
        <v>16</v>
      </c>
      <c r="F54" s="149">
        <v>0.2</v>
      </c>
      <c r="G54" s="297"/>
      <c r="H54" s="150">
        <f t="shared" ref="H54:H55" si="8">F54*G54</f>
        <v>0</v>
      </c>
    </row>
    <row r="55" spans="1:23" s="1" customFormat="1" ht="30">
      <c r="A55" s="182">
        <v>53</v>
      </c>
      <c r="B55" s="15">
        <v>185851129</v>
      </c>
      <c r="C55" s="15" t="s">
        <v>193</v>
      </c>
      <c r="D55" s="15"/>
      <c r="E55" s="148" t="s">
        <v>16</v>
      </c>
      <c r="F55" s="149">
        <v>1</v>
      </c>
      <c r="G55" s="297"/>
      <c r="H55" s="150">
        <f t="shared" si="8"/>
        <v>0</v>
      </c>
    </row>
    <row r="56" spans="1:23" s="1" customFormat="1" ht="30">
      <c r="A56" s="182">
        <v>54</v>
      </c>
      <c r="B56" s="15">
        <v>998231411</v>
      </c>
      <c r="C56" s="15" t="s">
        <v>126</v>
      </c>
      <c r="D56" s="15" t="s">
        <v>147</v>
      </c>
      <c r="E56" s="148" t="s">
        <v>42</v>
      </c>
      <c r="F56" s="149">
        <v>0.48</v>
      </c>
      <c r="G56" s="297"/>
      <c r="H56" s="150">
        <f t="shared" ref="H56:H58" si="9">F56*G56</f>
        <v>0</v>
      </c>
    </row>
    <row r="57" spans="1:23" s="1" customFormat="1" ht="30">
      <c r="A57" s="182">
        <v>55</v>
      </c>
      <c r="B57" s="15">
        <v>998231411</v>
      </c>
      <c r="C57" s="15" t="s">
        <v>126</v>
      </c>
      <c r="D57" s="15" t="s">
        <v>329</v>
      </c>
      <c r="E57" s="148" t="s">
        <v>42</v>
      </c>
      <c r="F57" s="149">
        <f>F40*1.5</f>
        <v>2.2355849999999999</v>
      </c>
      <c r="G57" s="297"/>
      <c r="H57" s="150">
        <f t="shared" si="9"/>
        <v>0</v>
      </c>
    </row>
    <row r="58" spans="1:23" s="1" customFormat="1" ht="30">
      <c r="A58" s="182">
        <v>56</v>
      </c>
      <c r="B58" s="15">
        <v>212755214</v>
      </c>
      <c r="C58" s="15" t="s">
        <v>221</v>
      </c>
      <c r="D58" s="15" t="s">
        <v>321</v>
      </c>
      <c r="E58" s="148" t="s">
        <v>7</v>
      </c>
      <c r="F58" s="149">
        <v>2.2000000000000002</v>
      </c>
      <c r="G58" s="297"/>
      <c r="H58" s="150">
        <f t="shared" si="9"/>
        <v>0</v>
      </c>
    </row>
    <row r="59" spans="1:23" s="1" customFormat="1" ht="30">
      <c r="A59" s="182">
        <v>57</v>
      </c>
      <c r="B59" s="18">
        <v>162651112</v>
      </c>
      <c r="C59" s="18" t="s">
        <v>116</v>
      </c>
      <c r="D59" s="248" t="s">
        <v>330</v>
      </c>
      <c r="E59" s="148" t="s">
        <v>16</v>
      </c>
      <c r="F59" s="149">
        <f>SUM(F39:F40)</f>
        <v>28.612590000000001</v>
      </c>
      <c r="G59" s="293"/>
      <c r="H59" s="150">
        <f>G59*F59</f>
        <v>0</v>
      </c>
    </row>
    <row r="60" spans="1:23" s="1" customFormat="1">
      <c r="A60" s="182">
        <v>58</v>
      </c>
      <c r="B60" s="19" t="s">
        <v>50</v>
      </c>
      <c r="C60" s="20" t="s">
        <v>132</v>
      </c>
      <c r="D60" s="21"/>
      <c r="E60" s="14"/>
      <c r="F60" s="27"/>
      <c r="G60" s="191" t="s">
        <v>259</v>
      </c>
      <c r="H60" s="192">
        <f>SUM(H61:H72)</f>
        <v>0</v>
      </c>
    </row>
    <row r="61" spans="1:23" s="1" customFormat="1">
      <c r="A61" s="182">
        <v>59</v>
      </c>
      <c r="B61" s="16" t="s">
        <v>50</v>
      </c>
      <c r="C61" s="16" t="s">
        <v>32</v>
      </c>
      <c r="D61" s="16" t="s">
        <v>199</v>
      </c>
      <c r="E61" s="155" t="s">
        <v>1</v>
      </c>
      <c r="F61" s="156">
        <v>16</v>
      </c>
      <c r="G61" s="298"/>
      <c r="H61" s="154">
        <f>F61*G61</f>
        <v>0</v>
      </c>
    </row>
    <row r="62" spans="1:23" s="1" customFormat="1" ht="30">
      <c r="A62" s="182">
        <v>60</v>
      </c>
      <c r="B62" s="255" t="s">
        <v>50</v>
      </c>
      <c r="C62" s="255" t="s">
        <v>146</v>
      </c>
      <c r="D62" s="255" t="s">
        <v>200</v>
      </c>
      <c r="E62" s="155" t="s">
        <v>21</v>
      </c>
      <c r="F62" s="156">
        <v>1.2</v>
      </c>
      <c r="G62" s="298"/>
      <c r="H62" s="154">
        <f>F62*G62</f>
        <v>0</v>
      </c>
    </row>
    <row r="63" spans="1:23" s="1" customFormat="1">
      <c r="A63" s="182">
        <v>61</v>
      </c>
      <c r="B63" s="16" t="s">
        <v>50</v>
      </c>
      <c r="C63" s="16" t="s">
        <v>127</v>
      </c>
      <c r="D63" s="16" t="s">
        <v>201</v>
      </c>
      <c r="E63" s="155" t="s">
        <v>21</v>
      </c>
      <c r="F63" s="156">
        <v>3</v>
      </c>
      <c r="G63" s="298"/>
      <c r="H63" s="154">
        <f>F63*G63</f>
        <v>0</v>
      </c>
    </row>
    <row r="64" spans="1:23" s="1" customFormat="1">
      <c r="A64" s="182">
        <v>62</v>
      </c>
      <c r="B64" s="16" t="s">
        <v>50</v>
      </c>
      <c r="C64" s="16" t="s">
        <v>141</v>
      </c>
      <c r="D64" s="16" t="s">
        <v>319</v>
      </c>
      <c r="E64" s="155" t="s">
        <v>252</v>
      </c>
      <c r="F64" s="156">
        <v>0.2</v>
      </c>
      <c r="G64" s="298"/>
      <c r="H64" s="154">
        <f>F64*G64</f>
        <v>0</v>
      </c>
    </row>
    <row r="65" spans="1:8" s="1" customFormat="1">
      <c r="A65" s="182">
        <v>63</v>
      </c>
      <c r="B65" s="255" t="s">
        <v>50</v>
      </c>
      <c r="C65" s="255" t="s">
        <v>24</v>
      </c>
      <c r="D65" s="255" t="s">
        <v>311</v>
      </c>
      <c r="E65" s="155" t="s">
        <v>1</v>
      </c>
      <c r="F65" s="156">
        <v>2</v>
      </c>
      <c r="G65" s="298"/>
      <c r="H65" s="154">
        <f t="shared" ref="H65:H80" si="10">F65*G65</f>
        <v>0</v>
      </c>
    </row>
    <row r="66" spans="1:8" s="1" customFormat="1">
      <c r="A66" s="182">
        <v>64</v>
      </c>
      <c r="B66" s="16" t="s">
        <v>50</v>
      </c>
      <c r="C66" s="16" t="s">
        <v>202</v>
      </c>
      <c r="D66" s="16" t="s">
        <v>128</v>
      </c>
      <c r="E66" s="155" t="s">
        <v>1</v>
      </c>
      <c r="F66" s="156">
        <v>2</v>
      </c>
      <c r="G66" s="298"/>
      <c r="H66" s="157">
        <f t="shared" si="10"/>
        <v>0</v>
      </c>
    </row>
    <row r="67" spans="1:8" s="1" customFormat="1">
      <c r="A67" s="182">
        <v>65</v>
      </c>
      <c r="B67" s="16" t="s">
        <v>50</v>
      </c>
      <c r="C67" s="16" t="s">
        <v>203</v>
      </c>
      <c r="D67" s="16"/>
      <c r="E67" s="155" t="s">
        <v>1</v>
      </c>
      <c r="F67" s="156">
        <v>1</v>
      </c>
      <c r="G67" s="298"/>
      <c r="H67" s="157">
        <f t="shared" si="10"/>
        <v>0</v>
      </c>
    </row>
    <row r="68" spans="1:8" s="1" customFormat="1">
      <c r="A68" s="182">
        <v>66</v>
      </c>
      <c r="B68" s="16" t="s">
        <v>50</v>
      </c>
      <c r="C68" s="16" t="s">
        <v>204</v>
      </c>
      <c r="D68" s="16" t="s">
        <v>206</v>
      </c>
      <c r="E68" s="155" t="s">
        <v>207</v>
      </c>
      <c r="F68" s="156">
        <f>(0.15*0.5625)*2</f>
        <v>0.16874999999999998</v>
      </c>
      <c r="G68" s="298"/>
      <c r="H68" s="157">
        <f t="shared" si="10"/>
        <v>0</v>
      </c>
    </row>
    <row r="69" spans="1:8" s="1" customFormat="1">
      <c r="A69" s="182">
        <v>67</v>
      </c>
      <c r="B69" s="16" t="s">
        <v>50</v>
      </c>
      <c r="C69" s="16" t="s">
        <v>204</v>
      </c>
      <c r="D69" s="16" t="s">
        <v>205</v>
      </c>
      <c r="E69" s="155" t="s">
        <v>21</v>
      </c>
      <c r="F69" s="156">
        <f>0.85*0.5625*2</f>
        <v>0.95624999999999993</v>
      </c>
      <c r="G69" s="298"/>
      <c r="H69" s="157">
        <f t="shared" ref="H69" si="11">F69*G69</f>
        <v>0</v>
      </c>
    </row>
    <row r="70" spans="1:8" s="1" customFormat="1">
      <c r="A70" s="182">
        <v>68</v>
      </c>
      <c r="B70" s="16" t="s">
        <v>50</v>
      </c>
      <c r="C70" s="16" t="s">
        <v>216</v>
      </c>
      <c r="D70" s="252" t="s">
        <v>217</v>
      </c>
      <c r="E70" s="155" t="s">
        <v>16</v>
      </c>
      <c r="F70" s="266">
        <f>(10.8+3.1451-0.384)*2</f>
        <v>27.122199999999999</v>
      </c>
      <c r="G70" s="298"/>
      <c r="H70" s="157">
        <f t="shared" ref="H70:H72" si="12">F70*G70</f>
        <v>0</v>
      </c>
    </row>
    <row r="71" spans="1:8" s="1" customFormat="1">
      <c r="A71" s="182">
        <v>69</v>
      </c>
      <c r="B71" s="16" t="s">
        <v>50</v>
      </c>
      <c r="C71" s="16" t="s">
        <v>209</v>
      </c>
      <c r="D71" s="252" t="s">
        <v>218</v>
      </c>
      <c r="E71" s="155" t="s">
        <v>16</v>
      </c>
      <c r="F71" s="266">
        <f>(1.7671*0.45-0.05)*2</f>
        <v>1.4903899999999999</v>
      </c>
      <c r="G71" s="298"/>
      <c r="H71" s="157">
        <f t="shared" si="12"/>
        <v>0</v>
      </c>
    </row>
    <row r="72" spans="1:8" s="1" customFormat="1" ht="45.75" thickBot="1">
      <c r="A72" s="182">
        <v>70</v>
      </c>
      <c r="B72" s="186" t="s">
        <v>50</v>
      </c>
      <c r="C72" s="186" t="s">
        <v>219</v>
      </c>
      <c r="D72" s="186" t="s">
        <v>220</v>
      </c>
      <c r="E72" s="187" t="s">
        <v>46</v>
      </c>
      <c r="F72" s="188">
        <v>2</v>
      </c>
      <c r="G72" s="299"/>
      <c r="H72" s="189">
        <f t="shared" si="12"/>
        <v>0</v>
      </c>
    </row>
    <row r="73" spans="1:8" s="1" customFormat="1" ht="17.25">
      <c r="A73" s="185" t="s">
        <v>352</v>
      </c>
      <c r="B73" s="144"/>
      <c r="C73" s="145" t="s">
        <v>307</v>
      </c>
      <c r="D73" s="145" t="s">
        <v>133</v>
      </c>
      <c r="E73" s="146"/>
      <c r="F73" s="146"/>
      <c r="G73" s="146"/>
      <c r="H73" s="147">
        <f>SUM(H74:H90,H92:H98)</f>
        <v>0</v>
      </c>
    </row>
    <row r="74" spans="1:8" s="1" customFormat="1" ht="30">
      <c r="A74" s="182">
        <v>72</v>
      </c>
      <c r="B74" s="15">
        <v>181006116</v>
      </c>
      <c r="C74" s="15" t="s">
        <v>233</v>
      </c>
      <c r="D74" s="15" t="s">
        <v>234</v>
      </c>
      <c r="E74" s="148" t="s">
        <v>10</v>
      </c>
      <c r="F74" s="149">
        <v>21.6</v>
      </c>
      <c r="G74" s="297"/>
      <c r="H74" s="153">
        <f t="shared" ref="H74:H75" si="13">F74*G74</f>
        <v>0</v>
      </c>
    </row>
    <row r="75" spans="1:8" s="1" customFormat="1">
      <c r="A75" s="182">
        <v>73</v>
      </c>
      <c r="B75" s="15">
        <v>183403153</v>
      </c>
      <c r="C75" s="15" t="s">
        <v>235</v>
      </c>
      <c r="D75" s="15"/>
      <c r="E75" s="148" t="s">
        <v>10</v>
      </c>
      <c r="F75" s="149">
        <v>21.6</v>
      </c>
      <c r="G75" s="297"/>
      <c r="H75" s="153">
        <f t="shared" si="13"/>
        <v>0</v>
      </c>
    </row>
    <row r="76" spans="1:8" s="1" customFormat="1" ht="30">
      <c r="A76" s="182">
        <v>74</v>
      </c>
      <c r="B76" s="15">
        <v>119005122</v>
      </c>
      <c r="C76" s="15" t="s">
        <v>131</v>
      </c>
      <c r="D76" s="15"/>
      <c r="E76" s="148" t="s">
        <v>10</v>
      </c>
      <c r="F76" s="149">
        <f>10.8*2</f>
        <v>21.6</v>
      </c>
      <c r="G76" s="297"/>
      <c r="H76" s="153">
        <f>F76*G76</f>
        <v>0</v>
      </c>
    </row>
    <row r="77" spans="1:8" s="1" customFormat="1" ht="30">
      <c r="A77" s="182">
        <v>75</v>
      </c>
      <c r="B77" s="15">
        <v>183101113</v>
      </c>
      <c r="C77" s="15" t="s">
        <v>129</v>
      </c>
      <c r="D77" s="15" t="s">
        <v>334</v>
      </c>
      <c r="E77" s="148" t="s">
        <v>1</v>
      </c>
      <c r="F77" s="149">
        <f>153+47+852</f>
        <v>1052</v>
      </c>
      <c r="G77" s="297"/>
      <c r="H77" s="153">
        <f t="shared" si="10"/>
        <v>0</v>
      </c>
    </row>
    <row r="78" spans="1:8" s="1" customFormat="1" ht="30">
      <c r="A78" s="182">
        <v>76</v>
      </c>
      <c r="B78" s="15">
        <v>183211322</v>
      </c>
      <c r="C78" s="15" t="s">
        <v>36</v>
      </c>
      <c r="D78" s="15" t="s">
        <v>335</v>
      </c>
      <c r="E78" s="148" t="s">
        <v>1</v>
      </c>
      <c r="F78" s="149">
        <f>153+47</f>
        <v>200</v>
      </c>
      <c r="G78" s="297"/>
      <c r="H78" s="153">
        <f t="shared" si="10"/>
        <v>0</v>
      </c>
    </row>
    <row r="79" spans="1:8" s="1" customFormat="1">
      <c r="A79" s="182">
        <v>77</v>
      </c>
      <c r="B79" s="15">
        <v>183211313</v>
      </c>
      <c r="C79" s="15" t="s">
        <v>130</v>
      </c>
      <c r="D79" s="15" t="s">
        <v>336</v>
      </c>
      <c r="E79" s="148" t="s">
        <v>1</v>
      </c>
      <c r="F79" s="149">
        <v>852</v>
      </c>
      <c r="G79" s="297"/>
      <c r="H79" s="153">
        <f t="shared" si="10"/>
        <v>0</v>
      </c>
    </row>
    <row r="80" spans="1:8" s="1" customFormat="1" ht="30">
      <c r="A80" s="182">
        <v>78</v>
      </c>
      <c r="B80" s="15" t="s">
        <v>186</v>
      </c>
      <c r="C80" s="15" t="s">
        <v>224</v>
      </c>
      <c r="D80" s="15" t="s">
        <v>223</v>
      </c>
      <c r="E80" s="148" t="s">
        <v>1</v>
      </c>
      <c r="F80" s="149">
        <f>F78</f>
        <v>200</v>
      </c>
      <c r="G80" s="297"/>
      <c r="H80" s="150">
        <f t="shared" si="10"/>
        <v>0</v>
      </c>
    </row>
    <row r="81" spans="1:23" s="1" customFormat="1" ht="30">
      <c r="A81" s="182">
        <v>79</v>
      </c>
      <c r="B81" s="15" t="s">
        <v>222</v>
      </c>
      <c r="C81" s="15" t="s">
        <v>225</v>
      </c>
      <c r="D81" s="15"/>
      <c r="E81" s="148" t="s">
        <v>10</v>
      </c>
      <c r="F81" s="149">
        <f>12.466*2</f>
        <v>24.931999999999999</v>
      </c>
      <c r="G81" s="297"/>
      <c r="H81" s="150">
        <f>F81*G81</f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s="1" customFormat="1">
      <c r="A82" s="182">
        <v>80</v>
      </c>
      <c r="B82" s="15">
        <v>185851121</v>
      </c>
      <c r="C82" s="15" t="s">
        <v>125</v>
      </c>
      <c r="D82" s="15" t="s">
        <v>251</v>
      </c>
      <c r="E82" s="148" t="s">
        <v>16</v>
      </c>
      <c r="F82" s="149">
        <v>0.432</v>
      </c>
      <c r="G82" s="297"/>
      <c r="H82" s="150">
        <f t="shared" ref="H82" si="14">F82*G82</f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s="1" customFormat="1">
      <c r="A83" s="182">
        <v>81</v>
      </c>
      <c r="B83" s="15">
        <v>185804312</v>
      </c>
      <c r="C83" s="15" t="s">
        <v>124</v>
      </c>
      <c r="D83" s="15" t="s">
        <v>251</v>
      </c>
      <c r="E83" s="148" t="s">
        <v>16</v>
      </c>
      <c r="F83" s="149">
        <v>0.432</v>
      </c>
      <c r="G83" s="296"/>
      <c r="H83" s="150">
        <f>G83*F83</f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s="1" customFormat="1">
      <c r="A84" s="182">
        <v>82</v>
      </c>
      <c r="B84" s="15">
        <v>185804311</v>
      </c>
      <c r="C84" s="15" t="s">
        <v>198</v>
      </c>
      <c r="D84" s="15" t="s">
        <v>226</v>
      </c>
      <c r="E84" s="148" t="s">
        <v>16</v>
      </c>
      <c r="F84" s="149">
        <v>0.4</v>
      </c>
      <c r="G84" s="297"/>
      <c r="H84" s="150">
        <f t="shared" ref="H84:H88" si="15">F84*G84</f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s="1" customFormat="1">
      <c r="A85" s="182">
        <v>83</v>
      </c>
      <c r="B85" s="15">
        <v>185851121</v>
      </c>
      <c r="C85" s="15" t="s">
        <v>125</v>
      </c>
      <c r="D85" s="15" t="s">
        <v>226</v>
      </c>
      <c r="E85" s="148" t="s">
        <v>16</v>
      </c>
      <c r="F85" s="149">
        <v>0.4</v>
      </c>
      <c r="G85" s="297"/>
      <c r="H85" s="150">
        <f t="shared" si="15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s="1" customFormat="1" ht="30">
      <c r="A86" s="182">
        <v>84</v>
      </c>
      <c r="B86" s="15">
        <v>185851129</v>
      </c>
      <c r="C86" s="15" t="s">
        <v>193</v>
      </c>
      <c r="D86" s="15"/>
      <c r="E86" s="148" t="s">
        <v>16</v>
      </c>
      <c r="F86" s="149">
        <f>0.4+0.43*5</f>
        <v>2.5499999999999998</v>
      </c>
      <c r="G86" s="297"/>
      <c r="H86" s="150">
        <f t="shared" si="15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s="1" customFormat="1" ht="30">
      <c r="A87" s="182">
        <v>85</v>
      </c>
      <c r="B87" s="15">
        <v>998231411</v>
      </c>
      <c r="C87" s="15" t="s">
        <v>126</v>
      </c>
      <c r="D87" s="15" t="s">
        <v>228</v>
      </c>
      <c r="E87" s="148" t="s">
        <v>42</v>
      </c>
      <c r="F87" s="149">
        <f>F77*0.0002</f>
        <v>0.2104</v>
      </c>
      <c r="G87" s="297"/>
      <c r="H87" s="150">
        <f t="shared" si="15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s="1" customFormat="1" ht="30">
      <c r="A88" s="182">
        <v>86</v>
      </c>
      <c r="B88" s="15">
        <v>998231411</v>
      </c>
      <c r="C88" s="15" t="s">
        <v>126</v>
      </c>
      <c r="D88" s="15" t="s">
        <v>237</v>
      </c>
      <c r="E88" s="148" t="s">
        <v>42</v>
      </c>
      <c r="F88" s="149">
        <f>5.66*2*1.5</f>
        <v>16.98</v>
      </c>
      <c r="G88" s="297"/>
      <c r="H88" s="150">
        <f t="shared" si="15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s="1" customFormat="1" ht="30">
      <c r="A89" s="182">
        <v>87</v>
      </c>
      <c r="B89" s="15">
        <v>998231411</v>
      </c>
      <c r="C89" s="15" t="s">
        <v>126</v>
      </c>
      <c r="D89" s="15" t="s">
        <v>229</v>
      </c>
      <c r="E89" s="148" t="s">
        <v>42</v>
      </c>
      <c r="F89" s="149">
        <f>(12.466*0.1*1.6)*2</f>
        <v>3.9891199999999998</v>
      </c>
      <c r="G89" s="297"/>
      <c r="H89" s="150">
        <f t="shared" ref="H89" si="16">F89*G89</f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s="1" customFormat="1" ht="30">
      <c r="A90" s="182">
        <v>88</v>
      </c>
      <c r="B90" s="18">
        <v>162651112</v>
      </c>
      <c r="C90" s="18" t="s">
        <v>116</v>
      </c>
      <c r="D90" s="248" t="s">
        <v>176</v>
      </c>
      <c r="E90" s="148" t="s">
        <v>16</v>
      </c>
      <c r="F90" s="159">
        <f>F97*1.3+1.25</f>
        <v>15.966000000000001</v>
      </c>
      <c r="G90" s="293"/>
      <c r="H90" s="150">
        <f>G90*F90</f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s="1" customFormat="1">
      <c r="A91" s="182">
        <v>89</v>
      </c>
      <c r="B91" s="19" t="s">
        <v>50</v>
      </c>
      <c r="C91" s="20" t="s">
        <v>227</v>
      </c>
      <c r="D91" s="21"/>
      <c r="E91" s="14"/>
      <c r="F91" s="27"/>
      <c r="G91" s="191" t="s">
        <v>259</v>
      </c>
      <c r="H91" s="192">
        <f>SUM(H92:H98)</f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s="1" customFormat="1">
      <c r="A92" s="182">
        <v>90</v>
      </c>
      <c r="B92" s="16" t="s">
        <v>50</v>
      </c>
      <c r="C92" s="16" t="s">
        <v>34</v>
      </c>
      <c r="D92" s="16" t="s">
        <v>30</v>
      </c>
      <c r="E92" s="155" t="s">
        <v>1</v>
      </c>
      <c r="F92" s="156">
        <v>153</v>
      </c>
      <c r="G92" s="156" t="s">
        <v>22</v>
      </c>
      <c r="H92" s="300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s="1" customFormat="1">
      <c r="A93" s="182">
        <v>91</v>
      </c>
      <c r="B93" s="16" t="s">
        <v>50</v>
      </c>
      <c r="C93" s="16" t="s">
        <v>35</v>
      </c>
      <c r="D93" s="16" t="s">
        <v>30</v>
      </c>
      <c r="E93" s="155" t="s">
        <v>1</v>
      </c>
      <c r="F93" s="156">
        <v>47</v>
      </c>
      <c r="G93" s="156" t="s">
        <v>22</v>
      </c>
      <c r="H93" s="300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s="1" customFormat="1">
      <c r="A94" s="182">
        <v>92</v>
      </c>
      <c r="B94" s="16" t="s">
        <v>50</v>
      </c>
      <c r="C94" s="16" t="s">
        <v>29</v>
      </c>
      <c r="D94" s="16" t="s">
        <v>30</v>
      </c>
      <c r="E94" s="155" t="s">
        <v>1</v>
      </c>
      <c r="F94" s="156">
        <v>852</v>
      </c>
      <c r="G94" s="156" t="s">
        <v>22</v>
      </c>
      <c r="H94" s="300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s="1" customFormat="1">
      <c r="A95" s="182">
        <v>93</v>
      </c>
      <c r="B95" s="16" t="s">
        <v>50</v>
      </c>
      <c r="C95" s="16" t="s">
        <v>231</v>
      </c>
      <c r="D95" s="16" t="s">
        <v>232</v>
      </c>
      <c r="E95" s="155" t="s">
        <v>1</v>
      </c>
      <c r="F95" s="156">
        <f>SUM(F92:F93)</f>
        <v>200</v>
      </c>
      <c r="G95" s="298"/>
      <c r="H95" s="154">
        <f>G95*F95</f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s="1" customFormat="1">
      <c r="A96" s="182">
        <v>94</v>
      </c>
      <c r="B96" s="16" t="s">
        <v>50</v>
      </c>
      <c r="C96" s="16" t="s">
        <v>230</v>
      </c>
      <c r="D96" s="16" t="s">
        <v>120</v>
      </c>
      <c r="E96" s="155" t="s">
        <v>42</v>
      </c>
      <c r="F96" s="156">
        <f>12.466*2*0.1*1.6</f>
        <v>3.9891199999999998</v>
      </c>
      <c r="G96" s="298"/>
      <c r="H96" s="154">
        <f>G96*F96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s="1" customFormat="1">
      <c r="A97" s="182">
        <v>95</v>
      </c>
      <c r="B97" s="16" t="s">
        <v>50</v>
      </c>
      <c r="C97" s="16" t="s">
        <v>236</v>
      </c>
      <c r="D97" s="16" t="s">
        <v>333</v>
      </c>
      <c r="E97" s="155" t="s">
        <v>16</v>
      </c>
      <c r="F97" s="156">
        <f>5.66*2</f>
        <v>11.32</v>
      </c>
      <c r="G97" s="298"/>
      <c r="H97" s="154">
        <f t="shared" ref="H97" si="17">G97*F97</f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s="1" customFormat="1" ht="17.25" thickBot="1">
      <c r="A98" s="182">
        <v>96</v>
      </c>
      <c r="B98" s="261" t="s">
        <v>50</v>
      </c>
      <c r="C98" s="262" t="s">
        <v>141</v>
      </c>
      <c r="D98" s="263"/>
      <c r="E98" s="187" t="s">
        <v>252</v>
      </c>
      <c r="F98" s="188">
        <v>0.83199999999999996</v>
      </c>
      <c r="G98" s="301"/>
      <c r="H98" s="264">
        <f t="shared" ref="H98" si="18">F98*G98</f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s="1" customFormat="1" ht="17.25">
      <c r="A99" s="174" t="s">
        <v>353</v>
      </c>
      <c r="B99" s="174"/>
      <c r="C99" s="174" t="s">
        <v>238</v>
      </c>
      <c r="D99" s="174"/>
      <c r="E99" s="164"/>
      <c r="F99" s="174"/>
      <c r="G99" s="174"/>
      <c r="H99" s="175">
        <f>SUM(H100:H107)</f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s="1" customFormat="1">
      <c r="A100" s="182">
        <v>98</v>
      </c>
      <c r="B100" s="25" t="s">
        <v>123</v>
      </c>
      <c r="C100" s="256" t="s">
        <v>239</v>
      </c>
      <c r="D100" s="256" t="s">
        <v>240</v>
      </c>
      <c r="E100" s="13" t="s">
        <v>46</v>
      </c>
      <c r="F100" s="26">
        <v>2</v>
      </c>
      <c r="G100" s="302"/>
      <c r="H100" s="257">
        <f t="shared" ref="H100:H101" si="19">G100*F100</f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s="1" customFormat="1">
      <c r="A101" s="182">
        <v>99</v>
      </c>
      <c r="B101" s="25" t="s">
        <v>123</v>
      </c>
      <c r="C101" s="23" t="s">
        <v>241</v>
      </c>
      <c r="D101" s="23"/>
      <c r="E101" s="148" t="s">
        <v>46</v>
      </c>
      <c r="F101" s="149">
        <v>1</v>
      </c>
      <c r="G101" s="297"/>
      <c r="H101" s="150">
        <f t="shared" si="19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s="1" customFormat="1">
      <c r="A102" s="182">
        <v>100</v>
      </c>
      <c r="B102" s="25" t="s">
        <v>123</v>
      </c>
      <c r="C102" s="15" t="s">
        <v>169</v>
      </c>
      <c r="D102" s="151"/>
      <c r="E102" s="152" t="s">
        <v>46</v>
      </c>
      <c r="F102" s="153">
        <v>1</v>
      </c>
      <c r="G102" s="296"/>
      <c r="H102" s="150">
        <f>G102*F102</f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s="1" customFormat="1">
      <c r="A103" s="182">
        <v>101</v>
      </c>
      <c r="B103" s="25" t="s">
        <v>123</v>
      </c>
      <c r="C103" s="15" t="s">
        <v>159</v>
      </c>
      <c r="D103" s="151"/>
      <c r="E103" s="152" t="s">
        <v>46</v>
      </c>
      <c r="F103" s="153">
        <v>1</v>
      </c>
      <c r="G103" s="296"/>
      <c r="H103" s="150">
        <f>G103*F103</f>
        <v>0</v>
      </c>
      <c r="I103" s="268"/>
    </row>
    <row r="104" spans="1:23" s="1" customFormat="1">
      <c r="A104" s="182">
        <v>102</v>
      </c>
      <c r="B104" s="12" t="s">
        <v>123</v>
      </c>
      <c r="C104" s="12" t="s">
        <v>242</v>
      </c>
      <c r="D104" s="12"/>
      <c r="E104" s="148" t="s">
        <v>46</v>
      </c>
      <c r="F104" s="149">
        <v>1</v>
      </c>
      <c r="G104" s="297"/>
      <c r="H104" s="150">
        <f>G104*F104</f>
        <v>0</v>
      </c>
    </row>
    <row r="105" spans="1:23" s="1" customFormat="1">
      <c r="A105" s="182">
        <v>103</v>
      </c>
      <c r="B105" s="12" t="s">
        <v>123</v>
      </c>
      <c r="C105" s="12" t="s">
        <v>51</v>
      </c>
      <c r="D105" s="12"/>
      <c r="E105" s="148" t="s">
        <v>46</v>
      </c>
      <c r="F105" s="149">
        <v>1</v>
      </c>
      <c r="G105" s="297"/>
      <c r="H105" s="150">
        <f t="shared" ref="H105:H107" si="20">G105*F105</f>
        <v>0</v>
      </c>
    </row>
    <row r="106" spans="1:23" s="1" customFormat="1">
      <c r="A106" s="182">
        <v>104</v>
      </c>
      <c r="B106" s="12" t="s">
        <v>123</v>
      </c>
      <c r="C106" s="12" t="s">
        <v>52</v>
      </c>
      <c r="D106" s="12"/>
      <c r="E106" s="148" t="s">
        <v>46</v>
      </c>
      <c r="F106" s="149">
        <v>1</v>
      </c>
      <c r="G106" s="297"/>
      <c r="H106" s="150">
        <f t="shared" si="20"/>
        <v>0</v>
      </c>
    </row>
    <row r="107" spans="1:23" s="1" customFormat="1" ht="30">
      <c r="A107" s="182">
        <v>105</v>
      </c>
      <c r="B107" s="12" t="s">
        <v>123</v>
      </c>
      <c r="C107" s="12" t="s">
        <v>61</v>
      </c>
      <c r="D107" s="12" t="s">
        <v>62</v>
      </c>
      <c r="E107" s="148" t="s">
        <v>46</v>
      </c>
      <c r="F107" s="149">
        <v>1</v>
      </c>
      <c r="G107" s="297"/>
      <c r="H107" s="150">
        <f t="shared" si="20"/>
        <v>0</v>
      </c>
    </row>
    <row r="108" spans="1:23" s="1" customFormat="1" ht="17.25">
      <c r="A108" s="190"/>
      <c r="B108" s="170"/>
      <c r="C108" s="28"/>
      <c r="D108" s="253"/>
      <c r="E108" s="171"/>
      <c r="F108" s="171"/>
      <c r="G108" s="172" t="s">
        <v>27</v>
      </c>
      <c r="H108" s="173">
        <f>SUM(H99,H73,H37,H30,H22,H8,H34)</f>
        <v>0</v>
      </c>
    </row>
    <row r="109" spans="1:23" s="1" customFormat="1" ht="17.25">
      <c r="A109" s="190"/>
      <c r="B109" s="193" t="s">
        <v>262</v>
      </c>
      <c r="C109" s="194" t="s">
        <v>261</v>
      </c>
      <c r="D109" s="254"/>
      <c r="E109" s="29"/>
      <c r="F109" s="29"/>
      <c r="G109" s="30"/>
      <c r="H109" s="31"/>
    </row>
    <row r="110" spans="1:23" s="1" customFormat="1" ht="17.25">
      <c r="A110" s="190"/>
      <c r="B110" s="193" t="s">
        <v>263</v>
      </c>
      <c r="C110" s="194" t="s">
        <v>264</v>
      </c>
      <c r="D110" s="254"/>
      <c r="E110" s="29"/>
      <c r="F110" s="29"/>
      <c r="G110" s="30"/>
      <c r="H110" s="31"/>
    </row>
    <row r="111" spans="1:23" s="1" customFormat="1" ht="17.25">
      <c r="A111" s="190"/>
      <c r="B111" s="193">
        <v>184814221</v>
      </c>
      <c r="C111" s="194" t="s">
        <v>265</v>
      </c>
      <c r="D111" s="254"/>
    </row>
    <row r="112" spans="1:23" s="1" customFormat="1" ht="17.25">
      <c r="A112" s="190"/>
      <c r="B112" s="193" t="s">
        <v>123</v>
      </c>
      <c r="C112" s="194" t="s">
        <v>266</v>
      </c>
      <c r="D112" s="254"/>
      <c r="E112" s="29"/>
      <c r="F112" s="29"/>
      <c r="G112" s="30"/>
      <c r="H112" s="31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8" s="1" customFormat="1" ht="30">
      <c r="A113" s="190"/>
      <c r="B113" s="195" t="s">
        <v>259</v>
      </c>
      <c r="C113" s="196" t="s">
        <v>260</v>
      </c>
      <c r="D113" s="254"/>
      <c r="E113" s="29"/>
      <c r="F113" s="29"/>
      <c r="G113" s="30"/>
      <c r="H113" s="31"/>
    </row>
    <row r="114" spans="1:8" s="1" customFormat="1" ht="17.25">
      <c r="A114" s="190"/>
      <c r="B114" s="197"/>
      <c r="C114" s="198" t="s">
        <v>257</v>
      </c>
      <c r="D114" s="254"/>
      <c r="E114" s="29"/>
      <c r="F114" s="29"/>
      <c r="G114" s="30"/>
      <c r="H114" s="31"/>
    </row>
    <row r="115" spans="1:8" s="1" customFormat="1" ht="18" thickBot="1">
      <c r="A115" s="260"/>
      <c r="B115" s="197"/>
      <c r="C115" s="198" t="s">
        <v>258</v>
      </c>
      <c r="D115" s="254"/>
      <c r="E115" s="29"/>
      <c r="F115" s="29"/>
      <c r="G115" s="30"/>
      <c r="H115" s="31"/>
    </row>
    <row r="116" spans="1:8" s="1" customFormat="1">
      <c r="A116" s="185" t="s">
        <v>354</v>
      </c>
      <c r="B116" s="47"/>
      <c r="C116" s="47" t="s">
        <v>148</v>
      </c>
      <c r="D116" s="41" t="s">
        <v>137</v>
      </c>
      <c r="E116" s="46"/>
      <c r="F116" s="48"/>
      <c r="G116" s="48"/>
      <c r="H116" s="48"/>
    </row>
    <row r="117" spans="1:8" s="1" customFormat="1">
      <c r="A117" s="182">
        <v>107</v>
      </c>
      <c r="B117" s="32"/>
      <c r="C117" s="32" t="s">
        <v>37</v>
      </c>
      <c r="D117" s="32"/>
      <c r="E117" s="14"/>
      <c r="F117" s="32"/>
      <c r="G117" s="32"/>
      <c r="H117" s="33">
        <f>SUM(H118:H125)</f>
        <v>0</v>
      </c>
    </row>
    <row r="118" spans="1:8" s="1" customFormat="1">
      <c r="A118" s="182">
        <v>108</v>
      </c>
      <c r="B118" s="259">
        <v>184852322</v>
      </c>
      <c r="C118" s="259" t="s">
        <v>244</v>
      </c>
      <c r="D118" s="259"/>
      <c r="E118" s="13" t="s">
        <v>1</v>
      </c>
      <c r="F118" s="26">
        <v>6</v>
      </c>
      <c r="G118" s="302"/>
      <c r="H118" s="150">
        <f t="shared" ref="H118:H125" si="21">G118*F118</f>
        <v>0</v>
      </c>
    </row>
    <row r="119" spans="1:8" s="1" customFormat="1" ht="30">
      <c r="A119" s="182">
        <v>109</v>
      </c>
      <c r="B119" s="12">
        <v>185804213</v>
      </c>
      <c r="C119" s="12" t="s">
        <v>245</v>
      </c>
      <c r="D119" s="12" t="s">
        <v>40</v>
      </c>
      <c r="E119" s="148" t="s">
        <v>10</v>
      </c>
      <c r="F119" s="149">
        <f>1.77*2*6*3</f>
        <v>63.720000000000006</v>
      </c>
      <c r="G119" s="297"/>
      <c r="H119" s="150">
        <f t="shared" si="21"/>
        <v>0</v>
      </c>
    </row>
    <row r="120" spans="1:8" s="1" customFormat="1" ht="45">
      <c r="A120" s="182">
        <v>110</v>
      </c>
      <c r="B120" s="12" t="s">
        <v>246</v>
      </c>
      <c r="C120" s="12" t="s">
        <v>247</v>
      </c>
      <c r="D120" s="12"/>
      <c r="E120" s="148" t="s">
        <v>1</v>
      </c>
      <c r="F120" s="149">
        <v>4</v>
      </c>
      <c r="G120" s="297"/>
      <c r="H120" s="150">
        <f t="shared" si="21"/>
        <v>0</v>
      </c>
    </row>
    <row r="121" spans="1:8" s="1" customFormat="1" ht="30">
      <c r="A121" s="182">
        <v>111</v>
      </c>
      <c r="B121" s="15" t="s">
        <v>196</v>
      </c>
      <c r="C121" s="15" t="s">
        <v>197</v>
      </c>
      <c r="D121" s="15" t="s">
        <v>248</v>
      </c>
      <c r="E121" s="148" t="s">
        <v>1</v>
      </c>
      <c r="F121" s="149">
        <v>2</v>
      </c>
      <c r="G121" s="297"/>
      <c r="H121" s="150">
        <f t="shared" ref="H121:H124" si="22">F121*G121</f>
        <v>0</v>
      </c>
    </row>
    <row r="122" spans="1:8" s="1" customFormat="1">
      <c r="A122" s="182">
        <v>112</v>
      </c>
      <c r="B122" s="15">
        <v>185804311</v>
      </c>
      <c r="C122" s="15" t="s">
        <v>198</v>
      </c>
      <c r="D122" s="16" t="s">
        <v>338</v>
      </c>
      <c r="E122" s="148" t="s">
        <v>16</v>
      </c>
      <c r="F122" s="156">
        <f>0.2*10*3</f>
        <v>6</v>
      </c>
      <c r="G122" s="297"/>
      <c r="H122" s="150">
        <f t="shared" si="22"/>
        <v>0</v>
      </c>
    </row>
    <row r="123" spans="1:8" s="1" customFormat="1">
      <c r="A123" s="182">
        <v>113</v>
      </c>
      <c r="B123" s="15">
        <v>185851121</v>
      </c>
      <c r="C123" s="15" t="s">
        <v>125</v>
      </c>
      <c r="D123" s="16" t="s">
        <v>338</v>
      </c>
      <c r="E123" s="148" t="s">
        <v>16</v>
      </c>
      <c r="F123" s="156">
        <f t="shared" ref="F123:F125" si="23">0.2*10*3</f>
        <v>6</v>
      </c>
      <c r="G123" s="297"/>
      <c r="H123" s="150">
        <f t="shared" si="22"/>
        <v>0</v>
      </c>
    </row>
    <row r="124" spans="1:8" s="1" customFormat="1" ht="30">
      <c r="A124" s="182">
        <v>114</v>
      </c>
      <c r="B124" s="15">
        <v>185851129</v>
      </c>
      <c r="C124" s="15" t="s">
        <v>193</v>
      </c>
      <c r="D124" s="15"/>
      <c r="E124" s="148" t="s">
        <v>16</v>
      </c>
      <c r="F124" s="156">
        <f t="shared" si="23"/>
        <v>6</v>
      </c>
      <c r="G124" s="297"/>
      <c r="H124" s="150">
        <f t="shared" si="22"/>
        <v>0</v>
      </c>
    </row>
    <row r="125" spans="1:8" s="1" customFormat="1">
      <c r="A125" s="182">
        <v>115</v>
      </c>
      <c r="B125" s="12" t="s">
        <v>50</v>
      </c>
      <c r="C125" s="12" t="s">
        <v>314</v>
      </c>
      <c r="D125" s="12" t="s">
        <v>315</v>
      </c>
      <c r="E125" s="148" t="s">
        <v>16</v>
      </c>
      <c r="F125" s="156">
        <f t="shared" si="23"/>
        <v>6</v>
      </c>
      <c r="G125" s="303"/>
      <c r="H125" s="150">
        <f t="shared" si="21"/>
        <v>0</v>
      </c>
    </row>
    <row r="126" spans="1:8" s="1" customFormat="1">
      <c r="A126" s="182">
        <v>116</v>
      </c>
      <c r="B126" s="32"/>
      <c r="C126" s="32" t="s">
        <v>38</v>
      </c>
      <c r="D126" s="32"/>
      <c r="E126" s="14"/>
      <c r="F126" s="27"/>
      <c r="G126" s="27"/>
      <c r="H126" s="33">
        <f>SUM(H127:H134)</f>
        <v>0</v>
      </c>
    </row>
    <row r="127" spans="1:8" s="1" customFormat="1">
      <c r="A127" s="182">
        <v>117</v>
      </c>
      <c r="B127" s="12">
        <v>184852323</v>
      </c>
      <c r="C127" s="12" t="s">
        <v>249</v>
      </c>
      <c r="D127" s="12" t="s">
        <v>320</v>
      </c>
      <c r="E127" s="148" t="s">
        <v>1</v>
      </c>
      <c r="F127" s="149">
        <v>2</v>
      </c>
      <c r="G127" s="297"/>
      <c r="H127" s="150">
        <f>G127*F127</f>
        <v>0</v>
      </c>
    </row>
    <row r="128" spans="1:8" s="1" customFormat="1" ht="30">
      <c r="A128" s="182">
        <v>118</v>
      </c>
      <c r="B128" s="12">
        <v>185804213</v>
      </c>
      <c r="C128" s="12" t="s">
        <v>245</v>
      </c>
      <c r="D128" s="12" t="s">
        <v>33</v>
      </c>
      <c r="E128" s="148" t="s">
        <v>10</v>
      </c>
      <c r="F128" s="149">
        <f>1.77*2*2</f>
        <v>7.08</v>
      </c>
      <c r="G128" s="297"/>
      <c r="H128" s="150">
        <f t="shared" ref="H128:H129" si="24">G128*F128</f>
        <v>0</v>
      </c>
    </row>
    <row r="129" spans="1:8" s="1" customFormat="1" ht="45">
      <c r="A129" s="182">
        <v>119</v>
      </c>
      <c r="B129" s="12" t="s">
        <v>246</v>
      </c>
      <c r="C129" s="12" t="s">
        <v>247</v>
      </c>
      <c r="D129" s="23" t="s">
        <v>243</v>
      </c>
      <c r="E129" s="148" t="s">
        <v>1</v>
      </c>
      <c r="F129" s="149">
        <v>4</v>
      </c>
      <c r="G129" s="297"/>
      <c r="H129" s="150">
        <f t="shared" si="24"/>
        <v>0</v>
      </c>
    </row>
    <row r="130" spans="1:8" s="1" customFormat="1" ht="30">
      <c r="A130" s="182">
        <v>120</v>
      </c>
      <c r="B130" s="15" t="s">
        <v>196</v>
      </c>
      <c r="C130" s="15" t="s">
        <v>197</v>
      </c>
      <c r="D130" s="15" t="s">
        <v>248</v>
      </c>
      <c r="E130" s="148" t="s">
        <v>1</v>
      </c>
      <c r="F130" s="149">
        <v>2</v>
      </c>
      <c r="G130" s="297"/>
      <c r="H130" s="150">
        <f t="shared" ref="H130:H133" si="25">F130*G130</f>
        <v>0</v>
      </c>
    </row>
    <row r="131" spans="1:8" s="1" customFormat="1">
      <c r="A131" s="182">
        <v>121</v>
      </c>
      <c r="B131" s="15">
        <v>185804311</v>
      </c>
      <c r="C131" s="15" t="s">
        <v>198</v>
      </c>
      <c r="D131" s="16" t="s">
        <v>338</v>
      </c>
      <c r="E131" s="148" t="s">
        <v>16</v>
      </c>
      <c r="F131" s="156">
        <f>0.2*10*2</f>
        <v>4</v>
      </c>
      <c r="G131" s="297"/>
      <c r="H131" s="150">
        <f t="shared" si="25"/>
        <v>0</v>
      </c>
    </row>
    <row r="132" spans="1:8" s="1" customFormat="1">
      <c r="A132" s="182">
        <v>122</v>
      </c>
      <c r="B132" s="15">
        <v>185851121</v>
      </c>
      <c r="C132" s="15" t="s">
        <v>125</v>
      </c>
      <c r="D132" s="16" t="s">
        <v>338</v>
      </c>
      <c r="E132" s="148" t="s">
        <v>16</v>
      </c>
      <c r="F132" s="156">
        <f t="shared" ref="F132:F133" si="26">0.2*10*2</f>
        <v>4</v>
      </c>
      <c r="G132" s="297"/>
      <c r="H132" s="150">
        <f t="shared" si="25"/>
        <v>0</v>
      </c>
    </row>
    <row r="133" spans="1:8" s="1" customFormat="1" ht="30">
      <c r="A133" s="182">
        <v>123</v>
      </c>
      <c r="B133" s="15">
        <v>185851129</v>
      </c>
      <c r="C133" s="15" t="s">
        <v>193</v>
      </c>
      <c r="D133" s="15"/>
      <c r="E133" s="148" t="s">
        <v>16</v>
      </c>
      <c r="F133" s="156">
        <f t="shared" si="26"/>
        <v>4</v>
      </c>
      <c r="G133" s="297"/>
      <c r="H133" s="150">
        <f t="shared" si="25"/>
        <v>0</v>
      </c>
    </row>
    <row r="134" spans="1:8" s="1" customFormat="1">
      <c r="A134" s="182">
        <v>124</v>
      </c>
      <c r="B134" s="12" t="s">
        <v>50</v>
      </c>
      <c r="C134" s="12" t="s">
        <v>149</v>
      </c>
      <c r="D134" s="12" t="s">
        <v>250</v>
      </c>
      <c r="E134" s="148" t="s">
        <v>16</v>
      </c>
      <c r="F134" s="149">
        <v>2</v>
      </c>
      <c r="G134" s="303"/>
      <c r="H134" s="150">
        <f t="shared" ref="H134" si="27">G134*F134</f>
        <v>0</v>
      </c>
    </row>
    <row r="135" spans="1:8" s="1" customFormat="1">
      <c r="A135" s="182">
        <v>125</v>
      </c>
      <c r="B135" s="32"/>
      <c r="C135" s="32" t="s">
        <v>312</v>
      </c>
      <c r="D135" s="32" t="s">
        <v>313</v>
      </c>
      <c r="E135" s="32"/>
      <c r="F135" s="32"/>
      <c r="G135" s="33"/>
      <c r="H135" s="33">
        <f>SUM(H136:H143)</f>
        <v>0</v>
      </c>
    </row>
    <row r="136" spans="1:8" s="1" customFormat="1">
      <c r="A136" s="182">
        <v>126</v>
      </c>
      <c r="B136" s="23" t="s">
        <v>54</v>
      </c>
      <c r="C136" s="23" t="s">
        <v>41</v>
      </c>
      <c r="D136" s="23" t="s">
        <v>40</v>
      </c>
      <c r="E136" s="13" t="s">
        <v>10</v>
      </c>
      <c r="F136" s="26">
        <f>10.8*2*6*2</f>
        <v>259.20000000000005</v>
      </c>
      <c r="G136" s="302"/>
      <c r="H136" s="22">
        <f>G136*F136</f>
        <v>0</v>
      </c>
    </row>
    <row r="137" spans="1:8" s="1" customFormat="1" ht="30">
      <c r="A137" s="182">
        <v>127</v>
      </c>
      <c r="B137" s="23" t="s">
        <v>55</v>
      </c>
      <c r="C137" s="23" t="s">
        <v>60</v>
      </c>
      <c r="D137" s="23" t="s">
        <v>361</v>
      </c>
      <c r="E137" s="148" t="s">
        <v>10</v>
      </c>
      <c r="F137" s="149">
        <f>10.8*2*2</f>
        <v>43.2</v>
      </c>
      <c r="G137" s="297"/>
      <c r="H137" s="154">
        <f t="shared" ref="H137" si="28">G137*F137</f>
        <v>0</v>
      </c>
    </row>
    <row r="138" spans="1:8" s="1" customFormat="1">
      <c r="A138" s="182">
        <v>128</v>
      </c>
      <c r="B138" s="23" t="s">
        <v>57</v>
      </c>
      <c r="C138" s="23" t="s">
        <v>58</v>
      </c>
      <c r="D138" s="23" t="s">
        <v>39</v>
      </c>
      <c r="E138" s="148" t="s">
        <v>1</v>
      </c>
      <c r="F138" s="149">
        <f>(F92+F93)*0.075*2*2</f>
        <v>60</v>
      </c>
      <c r="G138" s="297"/>
      <c r="H138" s="154">
        <f t="shared" ref="H138:H139" si="29">G138*F138</f>
        <v>0</v>
      </c>
    </row>
    <row r="139" spans="1:8" s="1" customFormat="1">
      <c r="A139" s="182">
        <v>129</v>
      </c>
      <c r="B139" s="23" t="s">
        <v>56</v>
      </c>
      <c r="C139" s="23" t="s">
        <v>53</v>
      </c>
      <c r="D139" s="24">
        <v>0.03</v>
      </c>
      <c r="E139" s="148" t="s">
        <v>1</v>
      </c>
      <c r="F139" s="269">
        <f>F94*0.03*2</f>
        <v>51.12</v>
      </c>
      <c r="G139" s="297"/>
      <c r="H139" s="154">
        <f t="shared" si="29"/>
        <v>0</v>
      </c>
    </row>
    <row r="140" spans="1:8" s="1" customFormat="1">
      <c r="A140" s="182">
        <v>130</v>
      </c>
      <c r="B140" s="15">
        <v>185851121</v>
      </c>
      <c r="C140" s="15" t="s">
        <v>125</v>
      </c>
      <c r="D140" s="15"/>
      <c r="E140" s="148" t="s">
        <v>16</v>
      </c>
      <c r="F140" s="149">
        <f t="shared" ref="F140:F142" si="30">2.16*2</f>
        <v>4.32</v>
      </c>
      <c r="G140" s="297"/>
      <c r="H140" s="150">
        <f t="shared" ref="H140" si="31">F140*G140</f>
        <v>0</v>
      </c>
    </row>
    <row r="141" spans="1:8" s="1" customFormat="1">
      <c r="A141" s="182">
        <v>131</v>
      </c>
      <c r="B141" s="15">
        <v>185804312</v>
      </c>
      <c r="C141" s="15" t="s">
        <v>124</v>
      </c>
      <c r="D141" s="15" t="s">
        <v>251</v>
      </c>
      <c r="E141" s="148" t="s">
        <v>16</v>
      </c>
      <c r="F141" s="149">
        <f t="shared" si="30"/>
        <v>4.32</v>
      </c>
      <c r="G141" s="296"/>
      <c r="H141" s="154">
        <f>G141*F141</f>
        <v>0</v>
      </c>
    </row>
    <row r="142" spans="1:8" s="1" customFormat="1" ht="30">
      <c r="A142" s="182">
        <v>132</v>
      </c>
      <c r="B142" s="15">
        <v>185851129</v>
      </c>
      <c r="C142" s="15" t="s">
        <v>193</v>
      </c>
      <c r="D142" s="15"/>
      <c r="E142" s="148" t="s">
        <v>16</v>
      </c>
      <c r="F142" s="149">
        <f t="shared" si="30"/>
        <v>4.32</v>
      </c>
      <c r="G142" s="297"/>
      <c r="H142" s="150">
        <f t="shared" ref="H142" si="32">F142*G142</f>
        <v>0</v>
      </c>
    </row>
    <row r="143" spans="1:8" s="1" customFormat="1">
      <c r="A143" s="182">
        <v>133</v>
      </c>
      <c r="B143" s="23" t="s">
        <v>59</v>
      </c>
      <c r="C143" s="23" t="s">
        <v>44</v>
      </c>
      <c r="D143" s="23" t="s">
        <v>150</v>
      </c>
      <c r="E143" s="148" t="s">
        <v>16</v>
      </c>
      <c r="F143" s="149">
        <f>2.16*2</f>
        <v>4.32</v>
      </c>
      <c r="G143" s="297"/>
      <c r="H143" s="154">
        <f>G143*F143</f>
        <v>0</v>
      </c>
    </row>
    <row r="144" spans="1:8" s="1" customFormat="1" ht="17.25">
      <c r="A144" s="162"/>
      <c r="B144" s="34" t="s">
        <v>256</v>
      </c>
      <c r="C144" s="35"/>
      <c r="D144" s="36"/>
      <c r="E144" s="37"/>
      <c r="F144" s="38"/>
      <c r="G144" s="270" t="s">
        <v>27</v>
      </c>
      <c r="H144" s="270">
        <f>SUM(H117,H126,H135)</f>
        <v>0</v>
      </c>
    </row>
    <row r="145" spans="1:23" s="1" customFormat="1">
      <c r="A145" s="162"/>
      <c r="B145" s="39" t="s">
        <v>45</v>
      </c>
      <c r="C145" s="35"/>
      <c r="D145" s="36"/>
      <c r="E145" s="37"/>
      <c r="F145" s="38"/>
      <c r="G145" s="40"/>
      <c r="H145" s="3"/>
    </row>
    <row r="146" spans="1:23" s="1" customFormat="1" ht="17.25">
      <c r="A146" s="172"/>
      <c r="B146" s="172"/>
      <c r="C146" s="172"/>
      <c r="D146" s="172"/>
      <c r="E146" s="171"/>
      <c r="F146" s="171"/>
      <c r="G146" s="172" t="s">
        <v>345</v>
      </c>
      <c r="H146" s="173">
        <f>SUM(H108+H144)</f>
        <v>0</v>
      </c>
    </row>
    <row r="147" spans="1:23" s="1" customFormat="1">
      <c r="C147" s="3"/>
      <c r="D147" s="3"/>
      <c r="E147" s="5"/>
      <c r="F147" s="5"/>
      <c r="G147" s="5"/>
      <c r="H147" s="5"/>
    </row>
    <row r="148" spans="1:23" s="1" customFormat="1">
      <c r="C148" s="3"/>
      <c r="D148" s="3"/>
      <c r="E148" s="5"/>
      <c r="F148" s="5"/>
      <c r="G148" s="5"/>
      <c r="H148" s="5"/>
    </row>
    <row r="149" spans="1:23" s="1" customFormat="1">
      <c r="C149" s="3"/>
      <c r="D149" s="3"/>
      <c r="E149" s="5"/>
      <c r="F149" s="5"/>
      <c r="G149" s="5"/>
      <c r="H149" s="5"/>
    </row>
    <row r="150" spans="1:23" s="1" customFormat="1">
      <c r="C150" s="3"/>
      <c r="D150" s="3"/>
      <c r="E150" s="5"/>
      <c r="F150" s="5"/>
      <c r="G150" s="5"/>
      <c r="H150" s="5"/>
    </row>
    <row r="151" spans="1:23" s="1" customFormat="1">
      <c r="A151" s="5"/>
      <c r="C151" s="3"/>
      <c r="D151" s="3"/>
      <c r="E151" s="5"/>
      <c r="F151" s="5"/>
      <c r="G151" s="5"/>
      <c r="H151" s="5"/>
    </row>
    <row r="152" spans="1:23" s="1" customFormat="1">
      <c r="A152" s="5"/>
      <c r="C152" s="3"/>
      <c r="D152" s="3"/>
      <c r="E152" s="5"/>
      <c r="F152" s="5"/>
      <c r="G152" s="5"/>
      <c r="H152" s="5"/>
    </row>
    <row r="153" spans="1:23" s="1" customFormat="1">
      <c r="A153" s="3"/>
      <c r="B153" s="5"/>
      <c r="C153" s="5"/>
      <c r="D153" s="5"/>
      <c r="E153" s="5"/>
      <c r="F153" s="5"/>
      <c r="G153" s="5"/>
      <c r="H153" s="5"/>
    </row>
    <row r="154" spans="1:23" s="1" customFormat="1">
      <c r="A154" s="5"/>
      <c r="B154" s="5"/>
      <c r="C154" s="5"/>
      <c r="D154" s="5"/>
    </row>
    <row r="155" spans="1:23" s="1" customFormat="1">
      <c r="A155" s="5"/>
      <c r="B155" s="5"/>
      <c r="C155" s="5"/>
      <c r="D155" s="5"/>
    </row>
    <row r="156" spans="1:23" s="1" customFormat="1">
      <c r="A156" s="5"/>
      <c r="B156" s="5"/>
      <c r="C156" s="5"/>
      <c r="D156" s="5"/>
    </row>
    <row r="157" spans="1:23" s="1" customFormat="1">
      <c r="A157" s="5"/>
      <c r="B157" s="5"/>
      <c r="C157" s="5"/>
      <c r="D157" s="5"/>
    </row>
    <row r="158" spans="1:23" s="1" customFormat="1">
      <c r="A158" s="5"/>
      <c r="B158" s="5"/>
      <c r="C158" s="5"/>
      <c r="D158" s="5"/>
    </row>
    <row r="159" spans="1:23" s="1" customFormat="1">
      <c r="A159" s="5"/>
      <c r="B159" s="5"/>
      <c r="C159" s="5"/>
      <c r="D159" s="5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s="1" customFormat="1">
      <c r="A160" s="5"/>
      <c r="B160" s="5"/>
      <c r="C160" s="5"/>
      <c r="D160" s="5"/>
      <c r="K160" s="3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s="1" customFormat="1">
      <c r="B161" s="5"/>
      <c r="C161" s="5"/>
      <c r="D161" s="5"/>
      <c r="E161" s="5"/>
      <c r="F161" s="5"/>
      <c r="G161" s="5"/>
      <c r="K161" s="3"/>
      <c r="L161" s="3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s="1" customFormat="1">
      <c r="B162" s="5"/>
      <c r="C162" s="5"/>
      <c r="D162" s="5"/>
      <c r="E162" s="5"/>
      <c r="F162" s="5"/>
      <c r="G162" s="5"/>
      <c r="K162" s="3"/>
      <c r="L162" s="3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s="1" customFormat="1">
      <c r="B163" s="2"/>
      <c r="C163" s="2"/>
      <c r="D163" s="2"/>
      <c r="E163" s="2"/>
      <c r="F163" s="2"/>
      <c r="G163" s="2"/>
      <c r="K163" s="3"/>
      <c r="L163" s="3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s="1" customFormat="1">
      <c r="B164" s="5"/>
      <c r="C164" s="5"/>
      <c r="D164" s="5"/>
      <c r="E164" s="5"/>
      <c r="F164" s="5"/>
      <c r="G164" s="5"/>
      <c r="K164" s="3"/>
      <c r="L164" s="3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s="1" customFormat="1">
      <c r="B165" s="5"/>
      <c r="C165" s="5"/>
      <c r="D165" s="5"/>
      <c r="E165" s="5"/>
      <c r="F165" s="5"/>
      <c r="G165" s="5"/>
      <c r="K165" s="3"/>
      <c r="L165" s="3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s="1" customFormat="1">
      <c r="B166" s="5"/>
      <c r="C166" s="5"/>
      <c r="D166" s="5"/>
      <c r="E166" s="5"/>
      <c r="F166" s="5"/>
      <c r="G166" s="5"/>
      <c r="H166" s="3"/>
      <c r="K166" s="3"/>
      <c r="L166" s="3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s="1" customFormat="1">
      <c r="B167" s="5"/>
      <c r="C167" s="5"/>
      <c r="D167" s="5"/>
      <c r="E167" s="5"/>
      <c r="F167" s="5"/>
      <c r="G167" s="5"/>
      <c r="K167" s="3"/>
      <c r="L167" s="3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s="1" customFormat="1">
      <c r="B168" s="5"/>
      <c r="C168" s="5"/>
      <c r="D168" s="5"/>
      <c r="E168" s="5"/>
      <c r="F168" s="5"/>
      <c r="G168" s="5"/>
      <c r="H168" s="3"/>
      <c r="K168" s="3"/>
      <c r="L168" s="3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s="1" customFormat="1">
      <c r="B169" s="5"/>
      <c r="C169" s="5"/>
      <c r="D169" s="5"/>
      <c r="E169" s="5"/>
      <c r="F169" s="5"/>
      <c r="G169" s="5"/>
      <c r="H169" s="3"/>
      <c r="K169" s="3"/>
      <c r="L169" s="3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s="1" customFormat="1">
      <c r="B170" s="5"/>
      <c r="C170" s="5"/>
      <c r="D170" s="5"/>
      <c r="E170" s="5"/>
      <c r="F170" s="5"/>
      <c r="G170" s="5"/>
      <c r="H170" s="3"/>
      <c r="I170" s="5"/>
      <c r="J170" s="5"/>
      <c r="K170" s="5"/>
      <c r="L170" s="5"/>
      <c r="M170" s="5"/>
      <c r="N170" s="5"/>
      <c r="O170" s="5"/>
    </row>
    <row r="171" spans="1:23" s="1" customFormat="1">
      <c r="B171" s="5"/>
      <c r="C171" s="5"/>
      <c r="D171" s="5"/>
      <c r="E171" s="5"/>
      <c r="F171" s="5"/>
      <c r="G171" s="5"/>
      <c r="H171" s="3"/>
      <c r="I171" s="5"/>
      <c r="J171" s="5"/>
      <c r="K171" s="5"/>
      <c r="L171" s="5"/>
      <c r="M171" s="5"/>
      <c r="N171" s="5"/>
      <c r="O171" s="5"/>
    </row>
    <row r="172" spans="1:23" s="1" customFormat="1">
      <c r="B172" s="5"/>
      <c r="C172" s="5"/>
      <c r="D172" s="5"/>
      <c r="E172" s="5"/>
      <c r="F172" s="5"/>
      <c r="G172" s="5"/>
      <c r="H172" s="3"/>
      <c r="I172" s="5"/>
      <c r="J172" s="5"/>
      <c r="K172" s="5"/>
      <c r="L172" s="5"/>
      <c r="M172" s="5"/>
      <c r="N172" s="5"/>
      <c r="O172" s="5"/>
    </row>
    <row r="173" spans="1:23" s="1" customFormat="1">
      <c r="B173" s="5"/>
      <c r="C173" s="5"/>
      <c r="D173" s="5"/>
      <c r="E173" s="5"/>
      <c r="F173" s="5"/>
      <c r="G173" s="5"/>
      <c r="I173" s="5"/>
      <c r="J173" s="5"/>
      <c r="K173" s="5"/>
      <c r="L173" s="5"/>
      <c r="M173" s="5"/>
      <c r="N173" s="5"/>
      <c r="O173" s="5"/>
    </row>
    <row r="174" spans="1:23" s="1" customFormat="1">
      <c r="B174" s="5"/>
      <c r="C174" s="5"/>
      <c r="D174" s="5"/>
      <c r="E174" s="5"/>
      <c r="F174" s="5"/>
      <c r="G174" s="5"/>
      <c r="H174" s="3"/>
      <c r="I174" s="5"/>
      <c r="J174" s="5"/>
      <c r="K174" s="5"/>
      <c r="L174" s="5"/>
      <c r="M174" s="5"/>
      <c r="N174" s="5"/>
      <c r="O174" s="5"/>
    </row>
    <row r="175" spans="1:23" s="1" customFormat="1">
      <c r="A175" s="3"/>
      <c r="B175" s="5"/>
      <c r="C175" s="5"/>
      <c r="D175" s="5"/>
      <c r="E175" s="5"/>
      <c r="F175" s="5"/>
      <c r="G175" s="5"/>
      <c r="H175" s="3"/>
      <c r="I175" s="5"/>
      <c r="J175" s="5"/>
      <c r="K175" s="5"/>
      <c r="L175" s="5"/>
      <c r="M175" s="5"/>
      <c r="N175" s="5"/>
      <c r="O175" s="5"/>
    </row>
    <row r="176" spans="1:23" s="1" customFormat="1">
      <c r="A176" s="3"/>
      <c r="B176" s="5"/>
      <c r="C176" s="5"/>
      <c r="D176" s="5"/>
      <c r="E176" s="5"/>
      <c r="F176" s="5"/>
      <c r="G176" s="5"/>
      <c r="I176" s="5"/>
      <c r="J176" s="5"/>
      <c r="K176" s="5"/>
      <c r="L176" s="5"/>
      <c r="M176" s="5"/>
      <c r="N176" s="5"/>
      <c r="O176" s="5"/>
    </row>
    <row r="177" spans="1:12" s="1" customFormat="1">
      <c r="A177" s="3"/>
      <c r="B177" s="5"/>
      <c r="C177" s="5"/>
      <c r="D177" s="5"/>
      <c r="E177" s="5"/>
      <c r="F177" s="5"/>
      <c r="G177" s="5"/>
      <c r="I177" s="5"/>
      <c r="J177" s="5"/>
      <c r="K177" s="5"/>
      <c r="L177" s="5"/>
    </row>
    <row r="178" spans="1:12" s="1" customFormat="1">
      <c r="A178" s="3"/>
      <c r="B178" s="5"/>
      <c r="C178" s="5"/>
      <c r="D178" s="5"/>
      <c r="E178" s="5"/>
      <c r="F178" s="5"/>
      <c r="G178" s="5"/>
    </row>
    <row r="179" spans="1:12" s="1" customFormat="1">
      <c r="A179" s="5"/>
      <c r="B179" s="5"/>
      <c r="C179" s="5"/>
      <c r="D179" s="5"/>
      <c r="E179" s="5"/>
      <c r="F179" s="5"/>
      <c r="G179" s="5"/>
    </row>
    <row r="180" spans="1:12" s="1" customFormat="1">
      <c r="A180" s="5"/>
      <c r="B180" s="5"/>
      <c r="C180" s="5"/>
      <c r="D180" s="5"/>
      <c r="E180" s="5"/>
      <c r="F180" s="5"/>
      <c r="G180" s="5"/>
    </row>
    <row r="181" spans="1:12" s="1" customFormat="1">
      <c r="A181" s="3"/>
      <c r="B181" s="3"/>
      <c r="C181" s="5"/>
      <c r="E181" s="5"/>
      <c r="F181" s="5"/>
      <c r="G181" s="5"/>
      <c r="H181" s="5"/>
    </row>
    <row r="182" spans="1:12" s="1" customFormat="1">
      <c r="A182" s="3"/>
      <c r="B182" s="3"/>
      <c r="C182" s="5"/>
      <c r="E182" s="5"/>
      <c r="F182" s="5"/>
      <c r="G182" s="5"/>
      <c r="H182" s="5"/>
    </row>
    <row r="183" spans="1:12" s="1" customFormat="1">
      <c r="A183" s="5"/>
      <c r="B183" s="3"/>
      <c r="C183" s="5"/>
      <c r="E183" s="5"/>
      <c r="F183" s="5"/>
      <c r="G183" s="5"/>
      <c r="H183" s="5"/>
    </row>
    <row r="184" spans="1:12" s="1" customFormat="1">
      <c r="A184" s="5"/>
      <c r="B184" s="3"/>
      <c r="C184" s="5"/>
      <c r="E184" s="5"/>
      <c r="F184" s="5"/>
      <c r="G184" s="5"/>
      <c r="H184" s="5"/>
    </row>
    <row r="185" spans="1:12" s="1" customFormat="1">
      <c r="A185" s="5"/>
      <c r="B185" s="3"/>
      <c r="C185" s="2"/>
      <c r="E185" s="5"/>
      <c r="F185" s="5"/>
      <c r="G185" s="5"/>
      <c r="H185" s="5"/>
    </row>
    <row r="186" spans="1:12" s="1" customFormat="1">
      <c r="A186" s="2"/>
      <c r="B186" s="3"/>
      <c r="C186" s="5"/>
      <c r="E186" s="5"/>
      <c r="F186" s="5"/>
      <c r="G186" s="5"/>
      <c r="H186" s="5"/>
    </row>
    <row r="187" spans="1:12" s="1" customFormat="1">
      <c r="A187" s="5"/>
      <c r="B187" s="3"/>
      <c r="C187" s="5"/>
      <c r="E187" s="5"/>
      <c r="F187" s="5"/>
      <c r="G187" s="5"/>
      <c r="H187" s="5"/>
    </row>
    <row r="188" spans="1:12" s="1" customFormat="1">
      <c r="A188" s="5"/>
      <c r="B188" s="3"/>
      <c r="C188" s="5"/>
      <c r="E188" s="5"/>
      <c r="F188" s="5"/>
      <c r="G188" s="5"/>
      <c r="H188" s="5"/>
    </row>
    <row r="189" spans="1:12" s="1" customFormat="1">
      <c r="A189" s="5"/>
      <c r="B189" s="5"/>
      <c r="C189" s="5"/>
      <c r="E189" s="5"/>
      <c r="F189" s="5"/>
      <c r="G189" s="5"/>
      <c r="H189" s="5"/>
    </row>
    <row r="190" spans="1:12" s="3" customFormat="1">
      <c r="A190" s="5"/>
      <c r="B190" s="5"/>
      <c r="C190" s="5"/>
      <c r="D190" s="1"/>
      <c r="E190" s="5"/>
      <c r="F190" s="5"/>
      <c r="G190" s="5"/>
      <c r="H190" s="5"/>
    </row>
    <row r="191" spans="1:12" s="1" customFormat="1">
      <c r="A191" s="5"/>
      <c r="B191" s="5"/>
      <c r="C191" s="5"/>
      <c r="E191" s="5"/>
      <c r="F191" s="5"/>
      <c r="G191" s="5"/>
      <c r="H191" s="5"/>
    </row>
    <row r="192" spans="1:12" s="3" customFormat="1">
      <c r="A192" s="5"/>
      <c r="B192" s="5"/>
      <c r="C192" s="5"/>
      <c r="D192" s="1"/>
      <c r="E192" s="5"/>
      <c r="F192" s="5"/>
      <c r="G192" s="5"/>
      <c r="H192" s="5"/>
    </row>
    <row r="193" spans="1:15" s="3" customFormat="1">
      <c r="A193" s="5"/>
      <c r="B193" s="5"/>
      <c r="C193" s="5"/>
      <c r="D193" s="1"/>
      <c r="E193" s="5"/>
      <c r="F193" s="5"/>
      <c r="G193" s="5"/>
      <c r="H193" s="5"/>
    </row>
    <row r="194" spans="1:15" s="3" customFormat="1">
      <c r="A194" s="5"/>
      <c r="B194" s="5"/>
      <c r="C194" s="5"/>
      <c r="D194" s="1"/>
      <c r="E194" s="5"/>
      <c r="F194" s="5"/>
      <c r="G194" s="5"/>
      <c r="H194" s="5"/>
    </row>
    <row r="195" spans="1:15" s="3" customFormat="1">
      <c r="A195" s="5"/>
      <c r="B195" s="5"/>
      <c r="C195" s="5"/>
      <c r="D195" s="1"/>
      <c r="E195" s="5"/>
      <c r="F195" s="5"/>
      <c r="G195" s="5"/>
      <c r="H195" s="5"/>
    </row>
    <row r="196" spans="1:15" s="3" customFormat="1">
      <c r="A196" s="5"/>
      <c r="B196" s="5"/>
      <c r="C196" s="5"/>
      <c r="D196" s="1"/>
      <c r="E196" s="5"/>
      <c r="F196" s="5"/>
      <c r="G196" s="5"/>
      <c r="H196" s="5"/>
    </row>
    <row r="197" spans="1:15" s="1" customFormat="1">
      <c r="A197" s="5"/>
      <c r="B197" s="5"/>
      <c r="C197" s="5"/>
      <c r="E197" s="5"/>
      <c r="F197" s="5"/>
      <c r="G197" s="5"/>
      <c r="H197" s="5"/>
    </row>
    <row r="198" spans="1:15" s="3" customFormat="1">
      <c r="A198" s="5"/>
      <c r="B198" s="5"/>
      <c r="C198" s="5"/>
      <c r="E198" s="5"/>
      <c r="F198" s="5"/>
      <c r="G198" s="5"/>
      <c r="H198" s="5"/>
    </row>
    <row r="199" spans="1:15" s="3" customFormat="1">
      <c r="A199" s="5"/>
      <c r="B199" s="5"/>
      <c r="D199" s="5"/>
      <c r="E199" s="5"/>
      <c r="F199" s="5"/>
      <c r="G199" s="5"/>
      <c r="H199" s="5"/>
    </row>
    <row r="200" spans="1:15" s="1" customFormat="1">
      <c r="A200" s="5"/>
      <c r="B200" s="5"/>
      <c r="C200" s="3"/>
      <c r="D200" s="5"/>
      <c r="E200" s="5"/>
      <c r="F200" s="5"/>
      <c r="G200" s="5"/>
      <c r="H200" s="5"/>
    </row>
    <row r="201" spans="1:15" s="1" customFormat="1">
      <c r="A201" s="5"/>
      <c r="B201" s="5"/>
      <c r="C201" s="5"/>
      <c r="D201" s="3"/>
      <c r="E201" s="5"/>
      <c r="F201" s="5"/>
      <c r="G201" s="5"/>
      <c r="H201" s="5"/>
    </row>
    <row r="202" spans="1:15" s="1" customFormat="1">
      <c r="A202" s="5"/>
      <c r="B202" s="5"/>
      <c r="C202" s="5"/>
      <c r="D202" s="3"/>
      <c r="E202" s="5"/>
      <c r="F202" s="5"/>
      <c r="G202" s="5"/>
      <c r="H202" s="5"/>
    </row>
    <row r="203" spans="1:15" s="1" customFormat="1">
      <c r="A203" s="5"/>
      <c r="B203" s="5"/>
      <c r="C203" s="5"/>
      <c r="D203" s="3"/>
      <c r="E203" s="5"/>
      <c r="F203" s="5"/>
      <c r="G203" s="5"/>
      <c r="H203" s="5"/>
    </row>
    <row r="204" spans="1:15" s="1" customFormat="1">
      <c r="A204" s="5"/>
      <c r="B204" s="5"/>
      <c r="C204" s="5"/>
      <c r="D204" s="3"/>
      <c r="E204" s="5"/>
      <c r="F204" s="5"/>
      <c r="G204" s="5"/>
      <c r="H204" s="5"/>
    </row>
    <row r="205" spans="1:15" s="1" customFormat="1">
      <c r="A205" s="5"/>
      <c r="B205" s="5"/>
      <c r="C205" s="5"/>
      <c r="D205" s="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s="1" customFormat="1">
      <c r="A206" s="5"/>
      <c r="B206" s="5"/>
      <c r="C206" s="5"/>
      <c r="D206" s="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s="1" customFormat="1">
      <c r="A207" s="5"/>
      <c r="B207" s="5"/>
      <c r="C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1" customFormat="1">
      <c r="A208" s="5"/>
      <c r="B208" s="5"/>
      <c r="C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s="1" customFormat="1">
      <c r="A209" s="5"/>
      <c r="B209" s="5"/>
      <c r="C209" s="5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s="1" customFormat="1">
      <c r="A210" s="5"/>
      <c r="B210" s="5"/>
      <c r="C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s="1" customFormat="1">
      <c r="A211" s="5"/>
      <c r="B211" s="5"/>
      <c r="C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1" customFormat="1">
      <c r="A212" s="5"/>
      <c r="B212" s="5"/>
      <c r="C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s="1" customFormat="1">
      <c r="A213" s="5"/>
      <c r="B213" s="5"/>
      <c r="C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1" customFormat="1">
      <c r="A214" s="5"/>
      <c r="B214" s="5"/>
      <c r="C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s="1" customFormat="1">
      <c r="A215" s="5"/>
      <c r="B215" s="5"/>
      <c r="C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s="3" customFormat="1">
      <c r="A216" s="5"/>
      <c r="B216" s="5"/>
      <c r="C216" s="5"/>
      <c r="D216" s="1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s="3" customFormat="1">
      <c r="A217" s="5"/>
      <c r="B217" s="5"/>
      <c r="C217" s="5"/>
      <c r="D217" s="1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3" customFormat="1">
      <c r="A218" s="5"/>
      <c r="B218" s="5"/>
      <c r="C218" s="5"/>
      <c r="D218" s="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s="3" customFormat="1">
      <c r="A219" s="5"/>
      <c r="B219" s="5"/>
      <c r="C219" s="5"/>
      <c r="D219" s="7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s="3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3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3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s="3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5" s="3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5" s="3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1" customFormat="1">
      <c r="A226" s="5"/>
      <c r="B226" s="5"/>
      <c r="C226" s="5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1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1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s="1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s="1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s="1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s="1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s="1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1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s="1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s="1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s="1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s="1" customFormat="1" ht="39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s="1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s="1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s="1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s="1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s="1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1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s="1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s="11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s="11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s="1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s="1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s="1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s="1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s="1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s="1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s="1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s="1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1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s="1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s="1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s="1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1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s="1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s="1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s="1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s="1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s="1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s="3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s="3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s="3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s="3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3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s="3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s="3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22" s="3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22" s="3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22" s="3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"/>
      <c r="Q275" s="1"/>
      <c r="R275" s="1"/>
      <c r="S275" s="1"/>
      <c r="T275" s="1"/>
      <c r="U275" s="1"/>
      <c r="V275" s="1"/>
    </row>
    <row r="276" spans="1:22" s="3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1"/>
      <c r="Q276" s="1"/>
      <c r="R276" s="1"/>
      <c r="S276" s="1"/>
      <c r="T276" s="1"/>
      <c r="U276" s="1"/>
      <c r="V276" s="1"/>
    </row>
    <row r="277" spans="1:22" s="4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22" s="1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22" s="1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22" s="1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22" s="1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22" s="1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22" s="4" customFormat="1" ht="27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1"/>
      <c r="Q283" s="1"/>
      <c r="R283" s="1"/>
      <c r="S283" s="1"/>
      <c r="T283" s="1"/>
      <c r="U283" s="1"/>
      <c r="V283" s="1"/>
    </row>
    <row r="284" spans="1:22" s="8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1"/>
      <c r="Q284" s="1"/>
      <c r="R284" s="1"/>
      <c r="S284" s="1"/>
      <c r="T284" s="1"/>
      <c r="U284" s="1"/>
      <c r="V284" s="1"/>
    </row>
    <row r="285" spans="1:22" s="8" customFormat="1">
      <c r="A285" s="2"/>
      <c r="B285" s="2"/>
      <c r="C285" s="2"/>
      <c r="D285" s="2"/>
      <c r="E285" s="2"/>
      <c r="F285" s="2"/>
      <c r="G285" s="2"/>
      <c r="H285" s="10"/>
      <c r="I285" s="5"/>
      <c r="J285" s="5"/>
      <c r="K285" s="5"/>
      <c r="L285" s="5"/>
      <c r="M285" s="5"/>
      <c r="N285" s="5"/>
      <c r="O285" s="5"/>
      <c r="P285" s="1"/>
      <c r="Q285" s="1"/>
      <c r="R285" s="1"/>
      <c r="S285" s="1"/>
      <c r="T285" s="1"/>
      <c r="U285" s="1"/>
      <c r="V285" s="1"/>
    </row>
    <row r="286" spans="1:22" s="7" customFormat="1" ht="15.75" customHeight="1">
      <c r="A286" s="2"/>
      <c r="B286" s="2"/>
      <c r="C286" s="2"/>
      <c r="D286" s="2"/>
      <c r="E286" s="2"/>
      <c r="F286" s="2"/>
      <c r="G286" s="2"/>
      <c r="H286" s="10"/>
      <c r="I286" s="5"/>
      <c r="J286" s="5"/>
      <c r="K286" s="5"/>
      <c r="L286" s="5"/>
      <c r="M286" s="5"/>
      <c r="N286" s="5"/>
      <c r="O286" s="5"/>
      <c r="P286" s="8"/>
      <c r="Q286" s="8"/>
      <c r="R286" s="8"/>
      <c r="S286" s="8"/>
      <c r="T286" s="8"/>
      <c r="U286" s="8"/>
      <c r="V286" s="8"/>
    </row>
    <row r="287" spans="1:22" s="7" customFormat="1">
      <c r="A287" s="2"/>
      <c r="B287" s="2"/>
      <c r="C287" s="2"/>
      <c r="D287" s="2"/>
      <c r="E287" s="2"/>
      <c r="F287" s="2"/>
      <c r="G287" s="2"/>
      <c r="H287" s="10"/>
      <c r="I287" s="5"/>
      <c r="J287" s="5"/>
      <c r="K287" s="5"/>
      <c r="L287" s="5"/>
      <c r="M287" s="5"/>
      <c r="N287" s="5"/>
      <c r="O287" s="5"/>
    </row>
    <row r="288" spans="1:22" s="7" customFormat="1" ht="15.75" customHeight="1">
      <c r="A288" s="2"/>
      <c r="B288" s="2"/>
      <c r="C288" s="2"/>
      <c r="D288" s="2"/>
      <c r="E288" s="2"/>
      <c r="F288" s="2"/>
      <c r="G288" s="2"/>
      <c r="H288" s="1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s="4" customFormat="1" ht="27" customHeight="1">
      <c r="A289" s="2"/>
      <c r="B289" s="2"/>
      <c r="C289" s="2"/>
      <c r="D289" s="2"/>
      <c r="E289" s="2"/>
      <c r="F289" s="2"/>
      <c r="G289" s="2"/>
      <c r="H289" s="1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s="4" customFormat="1" ht="21" customHeight="1">
      <c r="A290" s="2"/>
      <c r="B290" s="2"/>
      <c r="C290" s="2"/>
      <c r="D290" s="2"/>
      <c r="E290" s="2"/>
      <c r="F290" s="2"/>
      <c r="G290" s="2"/>
      <c r="H290" s="1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s="1" customFormat="1">
      <c r="A291" s="2"/>
      <c r="B291" s="2"/>
      <c r="C291" s="2"/>
      <c r="D291" s="2"/>
      <c r="E291" s="2"/>
      <c r="F291" s="2"/>
      <c r="G291" s="2"/>
      <c r="H291" s="1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s="1" customFormat="1">
      <c r="A292" s="2"/>
      <c r="B292" s="2"/>
      <c r="C292" s="2"/>
      <c r="D292" s="2"/>
      <c r="E292" s="2"/>
      <c r="F292" s="2"/>
      <c r="G292" s="2"/>
      <c r="H292" s="1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s="1" customFormat="1">
      <c r="A293" s="2"/>
      <c r="B293" s="2"/>
      <c r="C293" s="2"/>
      <c r="D293" s="2"/>
      <c r="E293" s="2"/>
      <c r="F293" s="2"/>
      <c r="G293" s="2"/>
      <c r="H293" s="1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s="1" customFormat="1">
      <c r="A294" s="2"/>
      <c r="B294" s="2"/>
      <c r="C294" s="2"/>
      <c r="D294" s="2"/>
      <c r="E294" s="2"/>
      <c r="F294" s="2"/>
      <c r="G294" s="2"/>
      <c r="H294" s="10"/>
      <c r="I294" s="5"/>
      <c r="J294" s="5"/>
      <c r="K294" s="5"/>
      <c r="L294" s="5"/>
      <c r="M294" s="5"/>
      <c r="N294" s="5"/>
      <c r="O294" s="5"/>
      <c r="P294" s="2"/>
      <c r="Q294" s="2"/>
      <c r="R294" s="2"/>
      <c r="S294" s="2"/>
      <c r="T294" s="2"/>
      <c r="U294" s="2"/>
      <c r="V294" s="2"/>
    </row>
    <row r="295" spans="1:22" s="1" customFormat="1">
      <c r="A295" s="2"/>
      <c r="B295" s="2"/>
      <c r="C295" s="2"/>
      <c r="D295" s="2"/>
      <c r="E295" s="2"/>
      <c r="F295" s="2"/>
      <c r="G295" s="2"/>
      <c r="H295" s="1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s="1" customFormat="1">
      <c r="A296" s="2"/>
      <c r="B296" s="2"/>
      <c r="C296" s="2"/>
      <c r="D296" s="2"/>
      <c r="E296" s="2"/>
      <c r="F296" s="2"/>
      <c r="G296" s="2"/>
      <c r="H296" s="1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s="4" customFormat="1" ht="21" customHeight="1">
      <c r="A297" s="2"/>
      <c r="B297" s="2"/>
      <c r="C297" s="2"/>
      <c r="D297" s="2"/>
      <c r="E297" s="2"/>
      <c r="F297" s="2"/>
      <c r="G297" s="2"/>
      <c r="H297" s="1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s="1" customFormat="1">
      <c r="A298" s="2"/>
      <c r="B298" s="2"/>
      <c r="C298" s="2"/>
      <c r="D298" s="2"/>
      <c r="E298" s="2"/>
      <c r="F298" s="2"/>
      <c r="G298" s="2"/>
      <c r="H298" s="1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s="1" customFormat="1">
      <c r="A299" s="2"/>
      <c r="B299" s="2"/>
      <c r="C299" s="2"/>
      <c r="D299" s="2"/>
      <c r="E299" s="2"/>
      <c r="F299" s="2"/>
      <c r="G299" s="2"/>
      <c r="H299" s="1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s="1" customFormat="1">
      <c r="A300" s="2"/>
      <c r="B300" s="2"/>
      <c r="C300" s="2"/>
      <c r="D300" s="2"/>
      <c r="E300" s="2"/>
      <c r="F300" s="2"/>
      <c r="G300" s="2"/>
      <c r="H300" s="1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s="1" customFormat="1">
      <c r="A301" s="2"/>
      <c r="B301" s="2"/>
      <c r="C301" s="2"/>
      <c r="D301" s="2"/>
      <c r="E301" s="2"/>
      <c r="F301" s="2"/>
      <c r="G301" s="2"/>
      <c r="H301" s="1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s="1" customFormat="1">
      <c r="A302" s="2"/>
      <c r="B302" s="2"/>
      <c r="C302" s="2"/>
      <c r="D302" s="2"/>
      <c r="E302" s="2"/>
      <c r="F302" s="2"/>
      <c r="G302" s="2"/>
      <c r="H302" s="1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s="4" customFormat="1" ht="21" customHeight="1">
      <c r="A303" s="2"/>
      <c r="B303" s="2"/>
      <c r="C303" s="2"/>
      <c r="D303" s="2"/>
      <c r="E303" s="2"/>
      <c r="F303" s="2"/>
      <c r="G303" s="2"/>
      <c r="H303" s="1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s="1" customFormat="1">
      <c r="A304" s="2"/>
      <c r="B304" s="2"/>
      <c r="C304" s="2"/>
      <c r="D304" s="2"/>
      <c r="E304" s="2"/>
      <c r="F304" s="2"/>
      <c r="G304" s="2"/>
      <c r="H304" s="1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30" s="1" customFormat="1">
      <c r="A305" s="2"/>
      <c r="B305" s="2"/>
      <c r="C305" s="2"/>
      <c r="D305" s="2"/>
      <c r="E305" s="2"/>
      <c r="F305" s="2"/>
      <c r="G305" s="2"/>
      <c r="H305" s="1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30" s="1" customFormat="1">
      <c r="A306" s="2"/>
      <c r="B306" s="2"/>
      <c r="C306" s="2"/>
      <c r="D306" s="2"/>
      <c r="E306" s="2"/>
      <c r="F306" s="2"/>
      <c r="G306" s="2"/>
      <c r="H306" s="1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30" s="1" customFormat="1">
      <c r="A307" s="2"/>
      <c r="B307" s="2"/>
      <c r="C307" s="2"/>
      <c r="D307" s="2"/>
      <c r="E307" s="2"/>
      <c r="F307" s="2"/>
      <c r="G307" s="2"/>
      <c r="H307" s="1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30" s="1" customFormat="1">
      <c r="A308" s="2"/>
      <c r="B308" s="2"/>
      <c r="C308" s="2"/>
      <c r="D308" s="2"/>
      <c r="E308" s="2"/>
      <c r="F308" s="2"/>
      <c r="G308" s="2"/>
      <c r="H308" s="1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30" s="1" customFormat="1">
      <c r="A309" s="2"/>
      <c r="B309" s="2"/>
      <c r="C309" s="2"/>
      <c r="D309" s="2"/>
      <c r="E309" s="2"/>
      <c r="F309" s="2"/>
      <c r="G309" s="2"/>
      <c r="H309" s="1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s="1" customFormat="1">
      <c r="A310" s="2"/>
      <c r="B310" s="2"/>
      <c r="C310" s="2"/>
      <c r="D310" s="2"/>
      <c r="E310" s="2"/>
      <c r="F310" s="2"/>
      <c r="G310" s="2"/>
      <c r="H310" s="1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s="1" customFormat="1">
      <c r="A311" s="2"/>
      <c r="B311" s="2"/>
      <c r="C311" s="2"/>
      <c r="D311" s="2"/>
      <c r="E311" s="2"/>
      <c r="F311" s="2"/>
      <c r="G311" s="2"/>
      <c r="H311" s="1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s="8" customFormat="1">
      <c r="A312" s="2"/>
      <c r="B312" s="2"/>
      <c r="C312" s="2"/>
      <c r="D312" s="2"/>
      <c r="E312" s="2"/>
      <c r="F312" s="2"/>
      <c r="G312" s="2"/>
      <c r="H312" s="1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s="7" customFormat="1" ht="15.75" customHeight="1">
      <c r="A313" s="2"/>
      <c r="B313" s="2"/>
      <c r="C313" s="2"/>
      <c r="D313" s="2"/>
      <c r="E313" s="2"/>
      <c r="F313" s="2"/>
      <c r="G313" s="2"/>
      <c r="H313" s="1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20" spans="1:30" s="2" customFormat="1">
      <c r="H320" s="1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</sheetData>
  <sheetProtection algorithmName="SHA-512" hashValue="yWf9DwaqXjgdgH/zAnJuwNOdswb3P8rpDdFknEwCUZXxRpJlGqKxvR/meDDonEj1lQ3WVg3Tc6FFIOLObjBOkQ==" saltValue="AdlPLx+glQRH8gIg7cDbuQ==" spinCount="100000" sheet="1" objects="1" scenarios="1" selectLockedCells="1"/>
  <autoFilter ref="A2:H2"/>
  <pageMargins left="0.55118110236220474" right="0.47244094488188981" top="0.6692913385826772" bottom="0.51181102362204722" header="0.31496062992125984" footer="0.31496062992125984"/>
  <pageSetup paperSize="9" scale="75" fitToHeight="0" orientation="landscape" r:id="rId1"/>
  <headerFooter>
    <oddHeader xml:space="preserve">&amp;LE VV01 Výkaz výměr - celkový&amp;RKRAJINÁŘSKÉ ÚPRAVY FÜGNEROVA_
2. Část — stromy terminál, Liberec
</oddHeader>
    <oddFooter>&amp;C&amp;P ze &amp;N</oddFooter>
  </headerFooter>
  <rowBreaks count="2" manualBreakCount="2">
    <brk id="126" max="16383" man="1"/>
    <brk id="2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5" zoomScaleNormal="85" workbookViewId="0">
      <selection activeCell="M5" sqref="M5"/>
    </sheetView>
  </sheetViews>
  <sheetFormatPr defaultRowHeight="15"/>
  <cols>
    <col min="1" max="1" width="4.5703125" customWidth="1"/>
    <col min="2" max="2" width="4.28515625" customWidth="1"/>
    <col min="3" max="3" width="23.28515625" customWidth="1"/>
    <col min="4" max="4" width="12.7109375" bestFit="1" customWidth="1"/>
    <col min="5" max="5" width="8.85546875" customWidth="1"/>
    <col min="6" max="6" width="6.7109375" customWidth="1"/>
    <col min="7" max="7" width="10.5703125" customWidth="1"/>
    <col min="8" max="8" width="7.5703125" customWidth="1"/>
    <col min="9" max="9" width="5.85546875" customWidth="1"/>
    <col min="10" max="10" width="7" customWidth="1"/>
    <col min="11" max="11" width="12.5703125" customWidth="1"/>
    <col min="12" max="12" width="2.85546875" bestFit="1" customWidth="1"/>
    <col min="13" max="13" width="8.42578125" bestFit="1" customWidth="1"/>
    <col min="14" max="14" width="12.85546875" bestFit="1" customWidth="1"/>
  </cols>
  <sheetData>
    <row r="1" spans="1:14">
      <c r="A1" s="77" t="s">
        <v>310</v>
      </c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</row>
    <row r="2" spans="1:14" ht="15.75">
      <c r="A2" s="59"/>
      <c r="B2" s="60" t="s">
        <v>158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43.5" thickBot="1">
      <c r="A3" s="275" t="s">
        <v>68</v>
      </c>
      <c r="B3" s="275" t="s">
        <v>167</v>
      </c>
      <c r="C3" s="275" t="s">
        <v>166</v>
      </c>
      <c r="D3" s="275" t="s">
        <v>165</v>
      </c>
      <c r="E3" s="275" t="s">
        <v>164</v>
      </c>
      <c r="F3" s="275" t="s">
        <v>105</v>
      </c>
      <c r="G3" s="275" t="s">
        <v>356</v>
      </c>
      <c r="H3" s="275" t="s">
        <v>163</v>
      </c>
      <c r="I3" s="275" t="s">
        <v>162</v>
      </c>
      <c r="J3" s="275" t="s">
        <v>161</v>
      </c>
      <c r="K3" s="275" t="s">
        <v>160</v>
      </c>
      <c r="L3" s="275" t="s">
        <v>1</v>
      </c>
      <c r="M3" s="275" t="s">
        <v>109</v>
      </c>
      <c r="N3" s="275" t="s">
        <v>300</v>
      </c>
    </row>
    <row r="4" spans="1:14" ht="16.5" thickBot="1">
      <c r="A4" s="68" t="s">
        <v>18</v>
      </c>
      <c r="B4" s="68"/>
      <c r="C4" s="68" t="s">
        <v>17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71.25">
      <c r="A5" s="276" t="s">
        <v>18</v>
      </c>
      <c r="B5" s="277">
        <v>1</v>
      </c>
      <c r="C5" s="278" t="s">
        <v>110</v>
      </c>
      <c r="D5" s="279" t="s">
        <v>355</v>
      </c>
      <c r="E5" s="280" t="s">
        <v>357</v>
      </c>
      <c r="F5" s="279" t="s">
        <v>358</v>
      </c>
      <c r="G5" s="281" t="s">
        <v>359</v>
      </c>
      <c r="H5" s="282" t="s">
        <v>4</v>
      </c>
      <c r="I5" s="142" t="s">
        <v>157</v>
      </c>
      <c r="J5" s="143" t="s">
        <v>76</v>
      </c>
      <c r="K5" s="278" t="s">
        <v>28</v>
      </c>
      <c r="L5" s="283">
        <v>2</v>
      </c>
      <c r="M5" s="304"/>
      <c r="N5" s="141">
        <f>M5*L5</f>
        <v>0</v>
      </c>
    </row>
    <row r="6" spans="1:14" ht="15.75">
      <c r="A6" s="79"/>
      <c r="B6" s="79"/>
      <c r="C6" s="79"/>
      <c r="D6" s="79"/>
      <c r="E6" s="79"/>
      <c r="F6" s="79"/>
      <c r="G6" s="79"/>
      <c r="I6" s="284"/>
      <c r="J6" s="285"/>
      <c r="K6" s="76" t="s">
        <v>360</v>
      </c>
      <c r="L6" s="76">
        <v>2</v>
      </c>
      <c r="M6" s="286"/>
      <c r="N6" s="286">
        <f>N5</f>
        <v>0</v>
      </c>
    </row>
  </sheetData>
  <sheetProtection algorithmName="SHA-512" hashValue="ByA4oII3mfiV23ojOAWTOkPkD/UTry2rKUYQtTPB1duDRg6L+2u4BSmivuOUuMJKqAXNYfRBYvZBG8Ki2qcKWg==" saltValue="fzMewW7KFHTLMh/Ay6pLzQ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zoomScaleNormal="100" workbookViewId="0">
      <selection activeCell="AA5" sqref="AA5"/>
    </sheetView>
  </sheetViews>
  <sheetFormatPr defaultRowHeight="15"/>
  <cols>
    <col min="1" max="1" width="3.85546875" customWidth="1"/>
    <col min="2" max="2" width="2.28515625" customWidth="1"/>
    <col min="3" max="3" width="26.140625" customWidth="1"/>
    <col min="4" max="4" width="14.7109375" customWidth="1"/>
    <col min="5" max="5" width="15.5703125" customWidth="1"/>
    <col min="6" max="6" width="7" customWidth="1"/>
    <col min="7" max="18" width="1.7109375" customWidth="1"/>
    <col min="19" max="19" width="11.140625" customWidth="1"/>
    <col min="20" max="20" width="6.85546875" customWidth="1"/>
    <col min="21" max="22" width="6.7109375" customWidth="1"/>
    <col min="23" max="23" width="6.28515625" customWidth="1"/>
    <col min="24" max="24" width="19.85546875" customWidth="1"/>
    <col min="25" max="25" width="5.5703125" customWidth="1"/>
    <col min="26" max="26" width="6.5703125" customWidth="1"/>
    <col min="27" max="27" width="5.28515625" customWidth="1"/>
    <col min="28" max="28" width="10.42578125" customWidth="1"/>
  </cols>
  <sheetData>
    <row r="1" spans="1:28" ht="15.75">
      <c r="A1" s="140" t="s">
        <v>306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</row>
    <row r="2" spans="1:28" ht="15.75">
      <c r="A2" s="59"/>
      <c r="B2" s="60" t="s">
        <v>152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  <c r="AA2" s="61"/>
      <c r="AB2" s="61"/>
    </row>
    <row r="3" spans="1:28" ht="43.5" thickBot="1">
      <c r="A3" s="63" t="s">
        <v>68</v>
      </c>
      <c r="B3" s="63" t="s">
        <v>69</v>
      </c>
      <c r="C3" s="63" t="s">
        <v>70</v>
      </c>
      <c r="D3" s="63" t="s">
        <v>71</v>
      </c>
      <c r="E3" s="63" t="s">
        <v>72</v>
      </c>
      <c r="F3" s="64" t="s">
        <v>73</v>
      </c>
      <c r="G3" s="65">
        <v>1</v>
      </c>
      <c r="H3" s="65">
        <v>2</v>
      </c>
      <c r="I3" s="65">
        <v>3</v>
      </c>
      <c r="J3" s="65">
        <v>4</v>
      </c>
      <c r="K3" s="65">
        <v>5</v>
      </c>
      <c r="L3" s="65">
        <v>6</v>
      </c>
      <c r="M3" s="65">
        <v>7</v>
      </c>
      <c r="N3" s="65">
        <v>8</v>
      </c>
      <c r="O3" s="65">
        <v>9</v>
      </c>
      <c r="P3" s="65">
        <v>10</v>
      </c>
      <c r="Q3" s="65">
        <v>11</v>
      </c>
      <c r="R3" s="65">
        <v>12</v>
      </c>
      <c r="S3" s="63" t="s">
        <v>74</v>
      </c>
      <c r="T3" s="64" t="s">
        <v>154</v>
      </c>
      <c r="U3" s="64" t="s">
        <v>104</v>
      </c>
      <c r="V3" s="64" t="s">
        <v>155</v>
      </c>
      <c r="W3" s="64" t="s">
        <v>156</v>
      </c>
      <c r="X3" s="64" t="s">
        <v>106</v>
      </c>
      <c r="Y3" s="64" t="s">
        <v>303</v>
      </c>
      <c r="Z3" s="64" t="s">
        <v>299</v>
      </c>
      <c r="AA3" s="64" t="s">
        <v>304</v>
      </c>
      <c r="AB3" s="64" t="s">
        <v>300</v>
      </c>
    </row>
    <row r="4" spans="1:28" ht="16.5" thickBot="1">
      <c r="A4" s="66" t="s">
        <v>3</v>
      </c>
      <c r="B4" s="67"/>
      <c r="C4" s="68" t="s">
        <v>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ht="28.5">
      <c r="A5" s="80" t="s">
        <v>3</v>
      </c>
      <c r="B5" s="81">
        <v>1</v>
      </c>
      <c r="C5" s="81" t="s">
        <v>267</v>
      </c>
      <c r="D5" s="81" t="s">
        <v>268</v>
      </c>
      <c r="E5" s="70" t="s">
        <v>269</v>
      </c>
      <c r="F5" s="82" t="s">
        <v>6</v>
      </c>
      <c r="G5" s="70"/>
      <c r="H5" s="70"/>
      <c r="I5" s="70"/>
      <c r="J5" s="83"/>
      <c r="K5" s="218"/>
      <c r="L5" s="218"/>
      <c r="M5" s="219"/>
      <c r="N5" s="83"/>
      <c r="O5" s="84"/>
      <c r="P5" s="84"/>
      <c r="Q5" s="84"/>
      <c r="R5" s="84"/>
      <c r="S5" s="81" t="s">
        <v>76</v>
      </c>
      <c r="T5" s="85">
        <v>30</v>
      </c>
      <c r="U5" s="86" t="s">
        <v>108</v>
      </c>
      <c r="V5" s="87" t="s">
        <v>19</v>
      </c>
      <c r="W5" s="95" t="s">
        <v>271</v>
      </c>
      <c r="X5" s="81" t="s">
        <v>270</v>
      </c>
      <c r="Y5" s="81" t="s">
        <v>295</v>
      </c>
      <c r="Z5" s="243">
        <f>Z25+Z43</f>
        <v>66</v>
      </c>
      <c r="AA5" s="305"/>
      <c r="AB5" s="243">
        <f>AA5*Z5</f>
        <v>0</v>
      </c>
    </row>
    <row r="6" spans="1:28" ht="28.5">
      <c r="A6" s="89" t="s">
        <v>3</v>
      </c>
      <c r="B6" s="90">
        <v>2</v>
      </c>
      <c r="C6" s="90" t="s">
        <v>277</v>
      </c>
      <c r="D6" s="90" t="s">
        <v>272</v>
      </c>
      <c r="E6" s="90" t="s">
        <v>278</v>
      </c>
      <c r="F6" s="95" t="s">
        <v>273</v>
      </c>
      <c r="G6" s="90"/>
      <c r="H6" s="90"/>
      <c r="I6" s="90"/>
      <c r="J6" s="90"/>
      <c r="K6" s="221"/>
      <c r="L6" s="221"/>
      <c r="M6" s="221"/>
      <c r="N6" s="221"/>
      <c r="O6" s="90"/>
      <c r="P6" s="90"/>
      <c r="Q6" s="90"/>
      <c r="R6" s="90"/>
      <c r="S6" s="90" t="s">
        <v>274</v>
      </c>
      <c r="T6" s="91" t="s">
        <v>275</v>
      </c>
      <c r="U6" s="222" t="s">
        <v>107</v>
      </c>
      <c r="V6" s="95" t="s">
        <v>19</v>
      </c>
      <c r="W6" s="95" t="s">
        <v>276</v>
      </c>
      <c r="X6" s="90"/>
      <c r="Y6" s="81" t="s">
        <v>293</v>
      </c>
      <c r="Z6" s="243">
        <f>Z26</f>
        <v>32</v>
      </c>
      <c r="AA6" s="305"/>
      <c r="AB6" s="243">
        <f>AA6*Z6</f>
        <v>0</v>
      </c>
    </row>
    <row r="7" spans="1:28" ht="28.5">
      <c r="A7" s="89" t="s">
        <v>3</v>
      </c>
      <c r="B7" s="90">
        <v>3</v>
      </c>
      <c r="C7" s="90" t="s">
        <v>77</v>
      </c>
      <c r="D7" s="90" t="s">
        <v>78</v>
      </c>
      <c r="E7" s="90" t="s">
        <v>79</v>
      </c>
      <c r="F7" s="91" t="s">
        <v>5</v>
      </c>
      <c r="G7" s="90"/>
      <c r="H7" s="90"/>
      <c r="I7" s="90"/>
      <c r="J7" s="92"/>
      <c r="K7" s="92"/>
      <c r="L7" s="92"/>
      <c r="M7" s="92"/>
      <c r="N7" s="93"/>
      <c r="O7" s="93"/>
      <c r="P7" s="93"/>
      <c r="Q7" s="92"/>
      <c r="R7" s="92"/>
      <c r="S7" s="94" t="s">
        <v>305</v>
      </c>
      <c r="T7" s="91" t="s">
        <v>81</v>
      </c>
      <c r="U7" s="86" t="s">
        <v>107</v>
      </c>
      <c r="V7" s="87" t="s">
        <v>19</v>
      </c>
      <c r="W7" s="95" t="s">
        <v>82</v>
      </c>
      <c r="X7" s="95"/>
      <c r="Y7" s="81" t="s">
        <v>294</v>
      </c>
      <c r="Z7" s="242">
        <f>Z44</f>
        <v>23</v>
      </c>
      <c r="AA7" s="305"/>
      <c r="AB7" s="243">
        <f>AA7*Z7</f>
        <v>0</v>
      </c>
    </row>
    <row r="8" spans="1:28" ht="28.5">
      <c r="A8" s="89" t="s">
        <v>3</v>
      </c>
      <c r="B8" s="90">
        <v>4</v>
      </c>
      <c r="C8" s="90" t="s">
        <v>279</v>
      </c>
      <c r="D8" s="90" t="s">
        <v>280</v>
      </c>
      <c r="E8" s="90" t="s">
        <v>281</v>
      </c>
      <c r="F8" s="95" t="s">
        <v>282</v>
      </c>
      <c r="G8" s="90"/>
      <c r="H8" s="90"/>
      <c r="I8" s="81"/>
      <c r="J8" s="81"/>
      <c r="K8" s="81"/>
      <c r="L8" s="223"/>
      <c r="M8" s="236"/>
      <c r="N8" s="223"/>
      <c r="O8" s="223"/>
      <c r="P8" s="220"/>
      <c r="Q8" s="220"/>
      <c r="R8" s="220"/>
      <c r="S8" s="90" t="s">
        <v>274</v>
      </c>
      <c r="T8" s="90" t="s">
        <v>81</v>
      </c>
      <c r="U8" s="222" t="s">
        <v>107</v>
      </c>
      <c r="V8" s="95" t="s">
        <v>19</v>
      </c>
      <c r="W8" s="95" t="s">
        <v>82</v>
      </c>
      <c r="X8" s="90"/>
      <c r="Y8" s="81" t="s">
        <v>295</v>
      </c>
      <c r="Z8" s="243">
        <f>Z45+Z27</f>
        <v>21</v>
      </c>
      <c r="AA8" s="305"/>
      <c r="AB8" s="243">
        <f>AA8*Z8</f>
        <v>0</v>
      </c>
    </row>
    <row r="9" spans="1:28" ht="28.5">
      <c r="A9" s="89" t="s">
        <v>3</v>
      </c>
      <c r="B9" s="90">
        <v>5</v>
      </c>
      <c r="C9" s="90" t="s">
        <v>284</v>
      </c>
      <c r="D9" s="90" t="s">
        <v>285</v>
      </c>
      <c r="E9" s="90" t="s">
        <v>101</v>
      </c>
      <c r="F9" s="136" t="s">
        <v>286</v>
      </c>
      <c r="G9" s="220"/>
      <c r="H9" s="220"/>
      <c r="I9" s="220"/>
      <c r="J9" s="225"/>
      <c r="K9" s="225"/>
      <c r="L9" s="225"/>
      <c r="M9" s="225"/>
      <c r="N9" s="224"/>
      <c r="O9" s="224"/>
      <c r="P9" s="220"/>
      <c r="Q9" s="220"/>
      <c r="R9" s="220"/>
      <c r="S9" s="90" t="s">
        <v>283</v>
      </c>
      <c r="T9" s="90">
        <v>120</v>
      </c>
      <c r="U9" s="222" t="s">
        <v>107</v>
      </c>
      <c r="V9" s="95" t="s">
        <v>19</v>
      </c>
      <c r="W9" s="95" t="s">
        <v>88</v>
      </c>
      <c r="X9" s="95"/>
      <c r="Y9" s="81" t="s">
        <v>293</v>
      </c>
      <c r="Z9" s="243">
        <f>Z28</f>
        <v>11</v>
      </c>
      <c r="AA9" s="305"/>
      <c r="AB9" s="243">
        <f>AA9*Z9</f>
        <v>0</v>
      </c>
    </row>
    <row r="10" spans="1:28" ht="15.75" thickBot="1">
      <c r="A10" s="232"/>
      <c r="B10" s="227"/>
      <c r="C10" s="227"/>
      <c r="D10" s="227"/>
      <c r="E10" s="227"/>
      <c r="F10" s="228"/>
      <c r="G10" s="227"/>
      <c r="H10" s="227"/>
      <c r="I10" s="227"/>
      <c r="J10" s="229"/>
      <c r="K10" s="229"/>
      <c r="L10" s="229"/>
      <c r="M10" s="229"/>
      <c r="N10" s="229"/>
      <c r="O10" s="229"/>
      <c r="P10" s="229"/>
      <c r="Q10" s="229"/>
      <c r="R10" s="229"/>
      <c r="S10" s="230"/>
      <c r="T10" s="228"/>
      <c r="U10" s="228"/>
      <c r="V10" s="231"/>
      <c r="W10" s="71"/>
      <c r="X10" s="245" t="s">
        <v>83</v>
      </c>
      <c r="Y10" s="245"/>
      <c r="Z10" s="246">
        <f>SUM(Z5:Z9)</f>
        <v>153</v>
      </c>
      <c r="AA10" s="246"/>
      <c r="AB10" s="246">
        <f>SUM(AB5:AB9)</f>
        <v>0</v>
      </c>
    </row>
    <row r="11" spans="1:28" ht="16.5" thickBot="1">
      <c r="A11" s="103" t="s">
        <v>12</v>
      </c>
      <c r="B11" s="104"/>
      <c r="C11" s="103" t="s">
        <v>11</v>
      </c>
      <c r="D11" s="105"/>
      <c r="E11" s="106"/>
      <c r="F11" s="107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8"/>
      <c r="T11" s="108"/>
      <c r="U11" s="108"/>
      <c r="V11" s="108"/>
      <c r="W11" s="109"/>
      <c r="X11" s="109"/>
      <c r="Y11" s="109"/>
      <c r="Z11" s="109"/>
      <c r="AA11" s="109"/>
      <c r="AB11" s="109"/>
    </row>
    <row r="12" spans="1:28" ht="42.75">
      <c r="A12" s="80" t="s">
        <v>12</v>
      </c>
      <c r="B12" s="81">
        <v>1</v>
      </c>
      <c r="C12" s="84" t="s">
        <v>301</v>
      </c>
      <c r="D12" s="84" t="s">
        <v>85</v>
      </c>
      <c r="E12" s="70" t="s">
        <v>86</v>
      </c>
      <c r="F12" s="85" t="s">
        <v>9</v>
      </c>
      <c r="G12" s="81"/>
      <c r="H12" s="81"/>
      <c r="I12" s="81"/>
      <c r="J12" s="84"/>
      <c r="K12" s="84"/>
      <c r="L12" s="113"/>
      <c r="M12" s="113"/>
      <c r="N12" s="113"/>
      <c r="O12" s="84"/>
      <c r="P12" s="84"/>
      <c r="Q12" s="84"/>
      <c r="R12" s="84"/>
      <c r="S12" s="70" t="s">
        <v>87</v>
      </c>
      <c r="T12" s="85">
        <v>100</v>
      </c>
      <c r="U12" s="86" t="s">
        <v>108</v>
      </c>
      <c r="V12" s="110" t="s">
        <v>168</v>
      </c>
      <c r="W12" s="87" t="s">
        <v>88</v>
      </c>
      <c r="X12" s="87"/>
      <c r="Y12" s="81" t="s">
        <v>294</v>
      </c>
      <c r="Z12" s="88">
        <f>Z48</f>
        <v>9</v>
      </c>
      <c r="AA12" s="305"/>
      <c r="AB12" s="243">
        <f>AA12*Z12</f>
        <v>0</v>
      </c>
    </row>
    <row r="13" spans="1:28" ht="28.5">
      <c r="A13" s="114" t="s">
        <v>12</v>
      </c>
      <c r="B13" s="115">
        <v>2</v>
      </c>
      <c r="C13" s="116" t="s">
        <v>89</v>
      </c>
      <c r="D13" s="116" t="s">
        <v>90</v>
      </c>
      <c r="E13" s="117" t="s">
        <v>91</v>
      </c>
      <c r="F13" s="118" t="s">
        <v>5</v>
      </c>
      <c r="G13" s="116"/>
      <c r="H13" s="116"/>
      <c r="I13" s="116"/>
      <c r="J13" s="119"/>
      <c r="K13" s="120"/>
      <c r="L13" s="120"/>
      <c r="M13" s="120"/>
      <c r="N13" s="121"/>
      <c r="O13" s="121"/>
      <c r="P13" s="121"/>
      <c r="Q13" s="119"/>
      <c r="R13" s="119"/>
      <c r="S13" s="117" t="s">
        <v>76</v>
      </c>
      <c r="T13" s="118" t="s">
        <v>92</v>
      </c>
      <c r="U13" s="86" t="s">
        <v>107</v>
      </c>
      <c r="V13" s="110" t="s">
        <v>168</v>
      </c>
      <c r="W13" s="95" t="s">
        <v>88</v>
      </c>
      <c r="X13" s="122"/>
      <c r="Y13" s="81" t="s">
        <v>293</v>
      </c>
      <c r="Z13" s="111">
        <f>Z49+Z31</f>
        <v>38</v>
      </c>
      <c r="AA13" s="305"/>
      <c r="AB13" s="243">
        <f>AA13*Z13</f>
        <v>0</v>
      </c>
    </row>
    <row r="14" spans="1:28" ht="16.5" thickBot="1">
      <c r="A14" s="123"/>
      <c r="B14" s="124"/>
      <c r="C14" s="97"/>
      <c r="D14" s="97"/>
      <c r="E14" s="100"/>
      <c r="F14" s="98"/>
      <c r="G14" s="97"/>
      <c r="H14" s="97"/>
      <c r="I14" s="97"/>
      <c r="J14" s="99"/>
      <c r="K14" s="125"/>
      <c r="L14" s="125"/>
      <c r="M14" s="125"/>
      <c r="N14" s="126"/>
      <c r="O14" s="126"/>
      <c r="P14" s="126"/>
      <c r="Q14" s="99"/>
      <c r="R14" s="99"/>
      <c r="S14" s="100"/>
      <c r="T14" s="98"/>
      <c r="U14" s="98"/>
      <c r="V14" s="101"/>
      <c r="W14" s="71"/>
      <c r="X14" s="245" t="s">
        <v>94</v>
      </c>
      <c r="Y14" s="245"/>
      <c r="Z14" s="246">
        <f>SUM(Z12:Z13)</f>
        <v>47</v>
      </c>
      <c r="AA14" s="246"/>
      <c r="AB14" s="246">
        <f>SUM(AB12:AB13)</f>
        <v>0</v>
      </c>
    </row>
    <row r="15" spans="1:28" ht="16.5" thickBot="1">
      <c r="A15" s="103" t="s">
        <v>13</v>
      </c>
      <c r="B15" s="103"/>
      <c r="C15" s="103" t="s">
        <v>23</v>
      </c>
      <c r="D15" s="127"/>
      <c r="E15" s="127"/>
      <c r="F15" s="128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9"/>
      <c r="U15" s="129"/>
      <c r="V15" s="129"/>
      <c r="W15" s="109"/>
      <c r="X15" s="109"/>
      <c r="Y15" s="109"/>
      <c r="Z15" s="109"/>
      <c r="AA15" s="109"/>
      <c r="AB15" s="109"/>
    </row>
    <row r="16" spans="1:28" ht="57">
      <c r="A16" s="80" t="s">
        <v>13</v>
      </c>
      <c r="B16" s="81">
        <v>1</v>
      </c>
      <c r="C16" s="90" t="s">
        <v>290</v>
      </c>
      <c r="D16" s="81" t="s">
        <v>95</v>
      </c>
      <c r="E16" s="81" t="s">
        <v>287</v>
      </c>
      <c r="F16" s="134" t="s">
        <v>288</v>
      </c>
      <c r="G16" s="81"/>
      <c r="H16" s="81"/>
      <c r="I16" s="81"/>
      <c r="J16" s="84"/>
      <c r="K16" s="239"/>
      <c r="L16" s="239"/>
      <c r="M16" s="84"/>
      <c r="N16" s="84"/>
      <c r="O16" s="81"/>
      <c r="P16" s="81"/>
      <c r="Q16" s="81"/>
      <c r="R16" s="81"/>
      <c r="S16" s="81" t="s">
        <v>96</v>
      </c>
      <c r="T16" s="87">
        <v>120</v>
      </c>
      <c r="U16" s="86" t="s">
        <v>107</v>
      </c>
      <c r="V16" s="87" t="s">
        <v>296</v>
      </c>
      <c r="W16" s="122" t="s">
        <v>289</v>
      </c>
      <c r="X16" s="119" t="s">
        <v>302</v>
      </c>
      <c r="Y16" s="81" t="s">
        <v>295</v>
      </c>
      <c r="Z16" s="112">
        <f>Z34+Z52</f>
        <v>112</v>
      </c>
      <c r="AA16" s="305"/>
      <c r="AB16" s="243">
        <f>AA16*Z16</f>
        <v>0</v>
      </c>
    </row>
    <row r="17" spans="1:28" ht="28.5">
      <c r="A17" s="80" t="s">
        <v>13</v>
      </c>
      <c r="B17" s="81">
        <v>2</v>
      </c>
      <c r="C17" s="81" t="s">
        <v>97</v>
      </c>
      <c r="D17" s="81" t="s">
        <v>98</v>
      </c>
      <c r="E17" s="70" t="s">
        <v>99</v>
      </c>
      <c r="F17" s="134" t="s">
        <v>8</v>
      </c>
      <c r="G17" s="81"/>
      <c r="H17" s="81"/>
      <c r="I17" s="135"/>
      <c r="J17" s="135"/>
      <c r="K17" s="81"/>
      <c r="L17" s="81"/>
      <c r="M17" s="81"/>
      <c r="N17" s="81"/>
      <c r="O17" s="81"/>
      <c r="P17" s="81"/>
      <c r="Q17" s="81"/>
      <c r="R17" s="81"/>
      <c r="S17" s="81" t="s">
        <v>96</v>
      </c>
      <c r="T17" s="87">
        <v>35</v>
      </c>
      <c r="U17" s="86" t="s">
        <v>108</v>
      </c>
      <c r="V17" s="241" t="s">
        <v>297</v>
      </c>
      <c r="W17" s="87"/>
      <c r="X17" s="87"/>
      <c r="Y17" s="81" t="s">
        <v>295</v>
      </c>
      <c r="Z17" s="112">
        <f>Z35+Z53</f>
        <v>240</v>
      </c>
      <c r="AA17" s="305"/>
      <c r="AB17" s="243">
        <f>AA17*Z17</f>
        <v>0</v>
      </c>
    </row>
    <row r="18" spans="1:28" ht="28.5">
      <c r="A18" s="80" t="s">
        <v>13</v>
      </c>
      <c r="B18" s="81">
        <v>3</v>
      </c>
      <c r="C18" s="70" t="s">
        <v>100</v>
      </c>
      <c r="D18" s="90" t="s">
        <v>14</v>
      </c>
      <c r="E18" s="90" t="s">
        <v>101</v>
      </c>
      <c r="F18" s="136" t="s">
        <v>20</v>
      </c>
      <c r="G18" s="90"/>
      <c r="H18" s="90"/>
      <c r="I18" s="137"/>
      <c r="J18" s="137"/>
      <c r="K18" s="138"/>
      <c r="L18" s="94"/>
      <c r="M18" s="94"/>
      <c r="N18" s="94"/>
      <c r="O18" s="94"/>
      <c r="P18" s="90"/>
      <c r="Q18" s="90"/>
      <c r="R18" s="90"/>
      <c r="S18" s="90" t="s">
        <v>96</v>
      </c>
      <c r="T18" s="95">
        <v>20</v>
      </c>
      <c r="U18" s="86" t="s">
        <v>108</v>
      </c>
      <c r="V18" s="87" t="s">
        <v>298</v>
      </c>
      <c r="W18" s="95"/>
      <c r="X18" s="95"/>
      <c r="Y18" s="81" t="s">
        <v>295</v>
      </c>
      <c r="Z18" s="112">
        <f>Z36+Z54</f>
        <v>500</v>
      </c>
      <c r="AA18" s="305"/>
      <c r="AB18" s="243">
        <f>AA18*Z18</f>
        <v>0</v>
      </c>
    </row>
    <row r="19" spans="1:28" ht="16.5" thickBot="1">
      <c r="A19" s="139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73"/>
      <c r="V19" s="73"/>
      <c r="W19" s="74"/>
      <c r="X19" s="244" t="s">
        <v>102</v>
      </c>
      <c r="Y19" s="244"/>
      <c r="Z19" s="244">
        <f>SUM(Z16:Z18)</f>
        <v>852</v>
      </c>
      <c r="AA19" s="244"/>
      <c r="AB19" s="244">
        <f>SUM(AB16:AB18)</f>
        <v>0</v>
      </c>
    </row>
    <row r="20" spans="1:28" ht="15.7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  <c r="X20" s="76" t="s">
        <v>103</v>
      </c>
      <c r="Y20" s="76"/>
      <c r="Z20" s="76">
        <f>SUM(Z19,Z14,Z10)</f>
        <v>1052</v>
      </c>
      <c r="AA20" s="76"/>
      <c r="AB20" s="247">
        <f>SUM(AB19,AB14,AB10)</f>
        <v>0</v>
      </c>
    </row>
    <row r="21" spans="1:28">
      <c r="C21" t="s">
        <v>293</v>
      </c>
    </row>
    <row r="22" spans="1:28" ht="15.75">
      <c r="A22" s="59"/>
      <c r="B22" s="60" t="s">
        <v>152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2"/>
      <c r="AA22" s="61"/>
    </row>
    <row r="23" spans="1:28" ht="72" thickBot="1">
      <c r="A23" s="63" t="s">
        <v>68</v>
      </c>
      <c r="B23" s="63" t="s">
        <v>69</v>
      </c>
      <c r="C23" s="63" t="s">
        <v>70</v>
      </c>
      <c r="D23" s="63" t="s">
        <v>71</v>
      </c>
      <c r="E23" s="63" t="s">
        <v>72</v>
      </c>
      <c r="F23" s="64" t="s">
        <v>73</v>
      </c>
      <c r="G23" s="65">
        <v>1</v>
      </c>
      <c r="H23" s="65">
        <v>2</v>
      </c>
      <c r="I23" s="65">
        <v>3</v>
      </c>
      <c r="J23" s="65">
        <v>4</v>
      </c>
      <c r="K23" s="65">
        <v>5</v>
      </c>
      <c r="L23" s="65">
        <v>6</v>
      </c>
      <c r="M23" s="65">
        <v>7</v>
      </c>
      <c r="N23" s="65">
        <v>8</v>
      </c>
      <c r="O23" s="65">
        <v>9</v>
      </c>
      <c r="P23" s="65">
        <v>10</v>
      </c>
      <c r="Q23" s="65">
        <v>11</v>
      </c>
      <c r="R23" s="65">
        <v>12</v>
      </c>
      <c r="S23" s="63" t="s">
        <v>74</v>
      </c>
      <c r="T23" s="64" t="s">
        <v>154</v>
      </c>
      <c r="U23" s="64" t="s">
        <v>104</v>
      </c>
      <c r="V23" s="64" t="s">
        <v>155</v>
      </c>
      <c r="W23" s="64" t="s">
        <v>156</v>
      </c>
      <c r="X23" s="64" t="s">
        <v>106</v>
      </c>
      <c r="Y23" s="64" t="s">
        <v>105</v>
      </c>
      <c r="Z23" s="64" t="s">
        <v>75</v>
      </c>
      <c r="AA23" s="64"/>
    </row>
    <row r="24" spans="1:28" ht="16.5" thickBot="1">
      <c r="A24" s="66" t="s">
        <v>3</v>
      </c>
      <c r="B24" s="67"/>
      <c r="C24" s="68" t="s">
        <v>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8" ht="28.5">
      <c r="A25" s="80" t="s">
        <v>3</v>
      </c>
      <c r="B25" s="81">
        <v>1</v>
      </c>
      <c r="C25" s="81" t="s">
        <v>267</v>
      </c>
      <c r="D25" s="81" t="s">
        <v>268</v>
      </c>
      <c r="E25" s="70" t="s">
        <v>269</v>
      </c>
      <c r="F25" s="82" t="s">
        <v>6</v>
      </c>
      <c r="G25" s="70"/>
      <c r="H25" s="70"/>
      <c r="I25" s="70"/>
      <c r="J25" s="83"/>
      <c r="K25" s="218"/>
      <c r="L25" s="218"/>
      <c r="M25" s="219"/>
      <c r="N25" s="83"/>
      <c r="O25" s="84"/>
      <c r="P25" s="84"/>
      <c r="Q25" s="84"/>
      <c r="R25" s="84"/>
      <c r="S25" s="81" t="s">
        <v>76</v>
      </c>
      <c r="T25" s="85">
        <v>30</v>
      </c>
      <c r="U25" s="86" t="s">
        <v>108</v>
      </c>
      <c r="V25" s="87" t="s">
        <v>19</v>
      </c>
      <c r="W25" s="95" t="s">
        <v>271</v>
      </c>
      <c r="X25" s="81" t="s">
        <v>270</v>
      </c>
      <c r="Y25" s="81" t="s">
        <v>293</v>
      </c>
      <c r="Z25" s="88">
        <v>31</v>
      </c>
      <c r="AA25" s="88"/>
    </row>
    <row r="26" spans="1:28" ht="28.5">
      <c r="A26" s="89" t="s">
        <v>3</v>
      </c>
      <c r="B26" s="90">
        <v>2</v>
      </c>
      <c r="C26" s="90" t="s">
        <v>277</v>
      </c>
      <c r="D26" s="90" t="s">
        <v>272</v>
      </c>
      <c r="E26" s="90" t="s">
        <v>278</v>
      </c>
      <c r="F26" s="90" t="s">
        <v>273</v>
      </c>
      <c r="G26" s="90"/>
      <c r="H26" s="90"/>
      <c r="I26" s="90"/>
      <c r="J26" s="90"/>
      <c r="K26" s="221"/>
      <c r="L26" s="221"/>
      <c r="M26" s="221"/>
      <c r="N26" s="221"/>
      <c r="O26" s="90"/>
      <c r="P26" s="90"/>
      <c r="Q26" s="90"/>
      <c r="R26" s="90"/>
      <c r="S26" s="90" t="s">
        <v>274</v>
      </c>
      <c r="T26" s="91" t="s">
        <v>275</v>
      </c>
      <c r="U26" s="222" t="s">
        <v>107</v>
      </c>
      <c r="V26" s="95" t="s">
        <v>19</v>
      </c>
      <c r="W26" s="95" t="s">
        <v>276</v>
      </c>
      <c r="X26" s="90"/>
      <c r="Y26" s="81" t="s">
        <v>293</v>
      </c>
      <c r="Z26" s="88">
        <v>32</v>
      </c>
      <c r="AA26" s="88"/>
    </row>
    <row r="27" spans="1:28" ht="28.5">
      <c r="A27" s="89" t="s">
        <v>3</v>
      </c>
      <c r="B27" s="90">
        <v>3</v>
      </c>
      <c r="C27" s="90" t="s">
        <v>279</v>
      </c>
      <c r="D27" s="90" t="s">
        <v>280</v>
      </c>
      <c r="E27" s="90" t="s">
        <v>281</v>
      </c>
      <c r="F27" s="90" t="s">
        <v>282</v>
      </c>
      <c r="G27" s="90"/>
      <c r="H27" s="90"/>
      <c r="I27" s="81"/>
      <c r="J27" s="81"/>
      <c r="K27" s="81"/>
      <c r="L27" s="223"/>
      <c r="M27" s="236"/>
      <c r="N27" s="223"/>
      <c r="O27" s="223"/>
      <c r="P27" s="220"/>
      <c r="Q27" s="220"/>
      <c r="R27" s="220"/>
      <c r="S27" s="90" t="s">
        <v>274</v>
      </c>
      <c r="T27" s="90" t="s">
        <v>81</v>
      </c>
      <c r="U27" s="222" t="s">
        <v>107</v>
      </c>
      <c r="V27" s="95" t="s">
        <v>19</v>
      </c>
      <c r="W27" s="95" t="s">
        <v>82</v>
      </c>
      <c r="X27" s="90"/>
      <c r="Y27" s="81" t="s">
        <v>293</v>
      </c>
      <c r="Z27" s="88">
        <v>12</v>
      </c>
      <c r="AA27" s="88"/>
    </row>
    <row r="28" spans="1:28" ht="28.5">
      <c r="A28" s="89" t="s">
        <v>3</v>
      </c>
      <c r="B28" s="90">
        <v>4</v>
      </c>
      <c r="C28" s="90" t="s">
        <v>284</v>
      </c>
      <c r="D28" s="90" t="s">
        <v>285</v>
      </c>
      <c r="E28" s="90" t="s">
        <v>101</v>
      </c>
      <c r="F28" s="226" t="s">
        <v>286</v>
      </c>
      <c r="G28" s="220"/>
      <c r="H28" s="220"/>
      <c r="I28" s="220"/>
      <c r="J28" s="225"/>
      <c r="K28" s="225"/>
      <c r="L28" s="225"/>
      <c r="M28" s="225"/>
      <c r="N28" s="224"/>
      <c r="O28" s="224"/>
      <c r="P28" s="220"/>
      <c r="Q28" s="220"/>
      <c r="R28" s="220"/>
      <c r="S28" s="90" t="s">
        <v>283</v>
      </c>
      <c r="T28" s="90">
        <v>120</v>
      </c>
      <c r="U28" s="222" t="s">
        <v>107</v>
      </c>
      <c r="V28" s="95" t="s">
        <v>19</v>
      </c>
      <c r="W28" s="95" t="s">
        <v>88</v>
      </c>
      <c r="X28" s="95"/>
      <c r="Y28" s="81" t="s">
        <v>293</v>
      </c>
      <c r="Z28" s="88">
        <v>11</v>
      </c>
      <c r="AA28" s="88"/>
    </row>
    <row r="29" spans="1:28" ht="15.75" thickBot="1">
      <c r="A29" s="232"/>
      <c r="B29" s="227"/>
      <c r="C29" s="227"/>
      <c r="D29" s="227"/>
      <c r="E29" s="227"/>
      <c r="F29" s="228"/>
      <c r="G29" s="227"/>
      <c r="H29" s="227"/>
      <c r="I29" s="227"/>
      <c r="J29" s="229"/>
      <c r="K29" s="229"/>
      <c r="L29" s="229"/>
      <c r="M29" s="229"/>
      <c r="N29" s="229"/>
      <c r="O29" s="229"/>
      <c r="P29" s="229"/>
      <c r="Q29" s="229"/>
      <c r="R29" s="229"/>
      <c r="S29" s="230"/>
      <c r="T29" s="228"/>
      <c r="U29" s="228"/>
      <c r="V29" s="231"/>
      <c r="W29" s="71"/>
      <c r="X29" s="71" t="s">
        <v>83</v>
      </c>
      <c r="Y29" s="71"/>
      <c r="Z29" s="102">
        <f>SUM(Z25:Z28)</f>
        <v>86</v>
      </c>
      <c r="AA29" s="102"/>
    </row>
    <row r="30" spans="1:28" ht="16.5" thickBot="1">
      <c r="A30" s="103" t="s">
        <v>12</v>
      </c>
      <c r="B30" s="104"/>
      <c r="C30" s="103" t="s">
        <v>11</v>
      </c>
      <c r="D30" s="105"/>
      <c r="E30" s="106"/>
      <c r="F30" s="107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8"/>
      <c r="T30" s="108"/>
      <c r="U30" s="108"/>
      <c r="V30" s="108"/>
      <c r="W30" s="109"/>
      <c r="X30" s="109"/>
      <c r="Y30" s="109"/>
      <c r="Z30" s="109"/>
      <c r="AA30" s="109"/>
    </row>
    <row r="31" spans="1:28" ht="28.5">
      <c r="A31" s="114" t="s">
        <v>12</v>
      </c>
      <c r="B31" s="115">
        <v>1</v>
      </c>
      <c r="C31" s="116" t="s">
        <v>89</v>
      </c>
      <c r="D31" s="116" t="s">
        <v>90</v>
      </c>
      <c r="E31" s="117" t="s">
        <v>91</v>
      </c>
      <c r="F31" s="118" t="s">
        <v>5</v>
      </c>
      <c r="G31" s="116"/>
      <c r="H31" s="116"/>
      <c r="I31" s="116"/>
      <c r="J31" s="119"/>
      <c r="K31" s="120"/>
      <c r="L31" s="120"/>
      <c r="M31" s="120"/>
      <c r="N31" s="121"/>
      <c r="O31" s="121"/>
      <c r="P31" s="121"/>
      <c r="Q31" s="119"/>
      <c r="R31" s="119"/>
      <c r="S31" s="117" t="s">
        <v>76</v>
      </c>
      <c r="T31" s="118" t="s">
        <v>92</v>
      </c>
      <c r="U31" s="86" t="s">
        <v>107</v>
      </c>
      <c r="V31" s="110" t="s">
        <v>168</v>
      </c>
      <c r="W31" s="95" t="s">
        <v>88</v>
      </c>
      <c r="X31" s="122"/>
      <c r="Y31" s="81" t="s">
        <v>293</v>
      </c>
      <c r="Z31" s="111">
        <v>20</v>
      </c>
      <c r="AA31" s="96"/>
    </row>
    <row r="32" spans="1:28" ht="16.5" thickBot="1">
      <c r="A32" s="123"/>
      <c r="B32" s="124"/>
      <c r="C32" s="97"/>
      <c r="D32" s="97"/>
      <c r="E32" s="100"/>
      <c r="F32" s="98"/>
      <c r="G32" s="97"/>
      <c r="H32" s="97"/>
      <c r="I32" s="97"/>
      <c r="J32" s="99"/>
      <c r="K32" s="125"/>
      <c r="L32" s="125"/>
      <c r="M32" s="125"/>
      <c r="N32" s="126"/>
      <c r="O32" s="126"/>
      <c r="P32" s="126"/>
      <c r="Q32" s="99"/>
      <c r="R32" s="99"/>
      <c r="S32" s="100"/>
      <c r="T32" s="98"/>
      <c r="U32" s="98"/>
      <c r="V32" s="101"/>
      <c r="W32" s="71"/>
      <c r="X32" s="71" t="s">
        <v>94</v>
      </c>
      <c r="Y32" s="71"/>
      <c r="Z32" s="102">
        <f>SUM(Z31:Z31)</f>
        <v>20</v>
      </c>
      <c r="AA32" s="102"/>
    </row>
    <row r="33" spans="1:27" ht="16.5" thickBot="1">
      <c r="A33" s="103" t="s">
        <v>13</v>
      </c>
      <c r="B33" s="103"/>
      <c r="C33" s="103" t="s">
        <v>23</v>
      </c>
      <c r="D33" s="127"/>
      <c r="E33" s="127"/>
      <c r="F33" s="128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9"/>
      <c r="U33" s="129"/>
      <c r="V33" s="129"/>
      <c r="W33" s="109"/>
      <c r="X33" s="109"/>
      <c r="Y33" s="109"/>
      <c r="Z33" s="109"/>
      <c r="AA33" s="109"/>
    </row>
    <row r="34" spans="1:27" ht="57">
      <c r="A34" s="80" t="s">
        <v>13</v>
      </c>
      <c r="B34" s="81">
        <v>1</v>
      </c>
      <c r="C34" s="90" t="s">
        <v>290</v>
      </c>
      <c r="D34" s="90" t="s">
        <v>95</v>
      </c>
      <c r="E34" s="90" t="s">
        <v>287</v>
      </c>
      <c r="F34" s="131" t="s">
        <v>288</v>
      </c>
      <c r="G34" s="130"/>
      <c r="H34" s="130"/>
      <c r="I34" s="130"/>
      <c r="J34" s="233"/>
      <c r="K34" s="234"/>
      <c r="L34" s="234"/>
      <c r="M34" s="233"/>
      <c r="N34" s="233"/>
      <c r="O34" s="130"/>
      <c r="P34" s="130"/>
      <c r="Q34" s="130"/>
      <c r="R34" s="130"/>
      <c r="S34" s="130" t="s">
        <v>96</v>
      </c>
      <c r="T34" s="132">
        <v>120</v>
      </c>
      <c r="U34" s="86" t="s">
        <v>107</v>
      </c>
      <c r="V34" s="87" t="s">
        <v>296</v>
      </c>
      <c r="W34" s="133" t="s">
        <v>289</v>
      </c>
      <c r="X34" s="235" t="s">
        <v>291</v>
      </c>
      <c r="Y34" s="81" t="s">
        <v>293</v>
      </c>
      <c r="Z34" s="112">
        <v>56</v>
      </c>
      <c r="AA34" s="112"/>
    </row>
    <row r="35" spans="1:27" ht="28.5">
      <c r="A35" s="80" t="s">
        <v>13</v>
      </c>
      <c r="B35" s="81">
        <v>3</v>
      </c>
      <c r="C35" s="81" t="s">
        <v>97</v>
      </c>
      <c r="D35" s="81" t="s">
        <v>98</v>
      </c>
      <c r="E35" s="94" t="s">
        <v>99</v>
      </c>
      <c r="F35" s="134" t="s">
        <v>8</v>
      </c>
      <c r="G35" s="81"/>
      <c r="H35" s="81"/>
      <c r="I35" s="135"/>
      <c r="J35" s="135"/>
      <c r="K35" s="81"/>
      <c r="L35" s="81"/>
      <c r="M35" s="81"/>
      <c r="N35" s="81"/>
      <c r="O35" s="81"/>
      <c r="P35" s="81"/>
      <c r="Q35" s="81"/>
      <c r="R35" s="81"/>
      <c r="S35" s="81" t="s">
        <v>96</v>
      </c>
      <c r="T35" s="87">
        <v>35</v>
      </c>
      <c r="U35" s="86" t="s">
        <v>108</v>
      </c>
      <c r="V35" s="241" t="s">
        <v>297</v>
      </c>
      <c r="W35" s="87"/>
      <c r="X35" s="87"/>
      <c r="Y35" s="81" t="s">
        <v>293</v>
      </c>
      <c r="Z35" s="112">
        <v>120</v>
      </c>
      <c r="AA35" s="112"/>
    </row>
    <row r="36" spans="1:27">
      <c r="A36" s="80" t="s">
        <v>13</v>
      </c>
      <c r="B36" s="81">
        <v>4</v>
      </c>
      <c r="C36" s="70" t="s">
        <v>100</v>
      </c>
      <c r="D36" s="90" t="s">
        <v>14</v>
      </c>
      <c r="E36" s="90" t="s">
        <v>101</v>
      </c>
      <c r="F36" s="136" t="s">
        <v>20</v>
      </c>
      <c r="G36" s="90"/>
      <c r="H36" s="90"/>
      <c r="I36" s="137"/>
      <c r="J36" s="137"/>
      <c r="K36" s="138"/>
      <c r="L36" s="94"/>
      <c r="M36" s="94"/>
      <c r="N36" s="94"/>
      <c r="O36" s="94"/>
      <c r="P36" s="90"/>
      <c r="Q36" s="90"/>
      <c r="R36" s="90"/>
      <c r="S36" s="90" t="s">
        <v>96</v>
      </c>
      <c r="T36" s="95">
        <v>20</v>
      </c>
      <c r="U36" s="86" t="s">
        <v>108</v>
      </c>
      <c r="V36" s="87" t="s">
        <v>298</v>
      </c>
      <c r="W36" s="95"/>
      <c r="X36" s="95"/>
      <c r="Y36" s="81" t="s">
        <v>293</v>
      </c>
      <c r="Z36" s="112">
        <v>250</v>
      </c>
      <c r="AA36" s="112"/>
    </row>
    <row r="37" spans="1:27" ht="16.5" thickBot="1">
      <c r="A37" s="139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3"/>
      <c r="U37" s="73"/>
      <c r="V37" s="73"/>
      <c r="W37" s="74"/>
      <c r="X37" s="74" t="s">
        <v>102</v>
      </c>
      <c r="Y37" s="74"/>
      <c r="Z37" s="74">
        <f>SUM(Z34:Z36)</f>
        <v>426</v>
      </c>
      <c r="AA37" s="74"/>
    </row>
    <row r="38" spans="1:27" ht="15.7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6" t="s">
        <v>103</v>
      </c>
      <c r="Y38" s="76"/>
      <c r="Z38" s="76">
        <f>SUM(Z37,Z32,Z29)</f>
        <v>532</v>
      </c>
      <c r="AA38" s="76"/>
    </row>
    <row r="39" spans="1:27">
      <c r="C39" t="s">
        <v>294</v>
      </c>
    </row>
    <row r="40" spans="1:27" ht="15.75">
      <c r="A40" s="59"/>
      <c r="B40" s="60" t="s">
        <v>152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/>
      <c r="AA40" s="61"/>
    </row>
    <row r="41" spans="1:27" ht="72" thickBot="1">
      <c r="A41" s="63" t="s">
        <v>68</v>
      </c>
      <c r="B41" s="63" t="s">
        <v>69</v>
      </c>
      <c r="C41" s="63" t="s">
        <v>70</v>
      </c>
      <c r="D41" s="63" t="s">
        <v>71</v>
      </c>
      <c r="E41" s="63" t="s">
        <v>72</v>
      </c>
      <c r="F41" s="64" t="s">
        <v>73</v>
      </c>
      <c r="G41" s="65">
        <v>1</v>
      </c>
      <c r="H41" s="65">
        <v>2</v>
      </c>
      <c r="I41" s="65">
        <v>3</v>
      </c>
      <c r="J41" s="65">
        <v>4</v>
      </c>
      <c r="K41" s="65">
        <v>5</v>
      </c>
      <c r="L41" s="65">
        <v>6</v>
      </c>
      <c r="M41" s="65">
        <v>7</v>
      </c>
      <c r="N41" s="65">
        <v>8</v>
      </c>
      <c r="O41" s="65">
        <v>9</v>
      </c>
      <c r="P41" s="65">
        <v>10</v>
      </c>
      <c r="Q41" s="65">
        <v>11</v>
      </c>
      <c r="R41" s="65">
        <v>12</v>
      </c>
      <c r="S41" s="63" t="s">
        <v>74</v>
      </c>
      <c r="T41" s="64" t="s">
        <v>154</v>
      </c>
      <c r="U41" s="64" t="s">
        <v>104</v>
      </c>
      <c r="V41" s="64" t="s">
        <v>155</v>
      </c>
      <c r="W41" s="64" t="s">
        <v>156</v>
      </c>
      <c r="X41" s="64" t="s">
        <v>106</v>
      </c>
      <c r="Y41" s="64"/>
      <c r="Z41" s="64" t="s">
        <v>75</v>
      </c>
      <c r="AA41" s="64"/>
    </row>
    <row r="42" spans="1:27" ht="16.5" thickBot="1">
      <c r="A42" s="66" t="s">
        <v>3</v>
      </c>
      <c r="B42" s="67"/>
      <c r="C42" s="68" t="s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</row>
    <row r="43" spans="1:27" ht="28.5">
      <c r="A43" s="80" t="s">
        <v>3</v>
      </c>
      <c r="B43" s="81">
        <v>1</v>
      </c>
      <c r="C43" s="81" t="s">
        <v>267</v>
      </c>
      <c r="D43" s="81" t="s">
        <v>268</v>
      </c>
      <c r="E43" s="70" t="s">
        <v>269</v>
      </c>
      <c r="F43" s="82" t="s">
        <v>6</v>
      </c>
      <c r="G43" s="70"/>
      <c r="H43" s="70"/>
      <c r="I43" s="70"/>
      <c r="J43" s="83"/>
      <c r="K43" s="218"/>
      <c r="L43" s="218"/>
      <c r="M43" s="219"/>
      <c r="N43" s="83"/>
      <c r="O43" s="84"/>
      <c r="P43" s="84"/>
      <c r="Q43" s="84"/>
      <c r="R43" s="84"/>
      <c r="S43" s="81" t="s">
        <v>76</v>
      </c>
      <c r="T43" s="85">
        <v>30</v>
      </c>
      <c r="U43" s="86" t="s">
        <v>108</v>
      </c>
      <c r="V43" s="87" t="s">
        <v>19</v>
      </c>
      <c r="W43" s="95" t="s">
        <v>271</v>
      </c>
      <c r="X43" s="81" t="s">
        <v>270</v>
      </c>
      <c r="Y43" s="81" t="s">
        <v>294</v>
      </c>
      <c r="Z43" s="88">
        <v>35</v>
      </c>
      <c r="AA43" s="88"/>
    </row>
    <row r="44" spans="1:27" ht="42.75">
      <c r="A44" s="89" t="s">
        <v>3</v>
      </c>
      <c r="B44" s="90">
        <v>2</v>
      </c>
      <c r="C44" s="90" t="s">
        <v>77</v>
      </c>
      <c r="D44" s="90" t="s">
        <v>78</v>
      </c>
      <c r="E44" s="90" t="s">
        <v>79</v>
      </c>
      <c r="F44" s="91" t="s">
        <v>5</v>
      </c>
      <c r="G44" s="90"/>
      <c r="H44" s="90"/>
      <c r="I44" s="90"/>
      <c r="J44" s="92"/>
      <c r="K44" s="92"/>
      <c r="L44" s="92"/>
      <c r="M44" s="92"/>
      <c r="N44" s="93"/>
      <c r="O44" s="93"/>
      <c r="P44" s="93"/>
      <c r="Q44" s="92"/>
      <c r="R44" s="92"/>
      <c r="S44" s="94" t="s">
        <v>80</v>
      </c>
      <c r="T44" s="91" t="s">
        <v>81</v>
      </c>
      <c r="U44" s="86" t="s">
        <v>107</v>
      </c>
      <c r="V44" s="87" t="s">
        <v>19</v>
      </c>
      <c r="W44" s="95" t="s">
        <v>82</v>
      </c>
      <c r="X44" s="95"/>
      <c r="Y44" s="81" t="s">
        <v>294</v>
      </c>
      <c r="Z44" s="96">
        <v>23</v>
      </c>
      <c r="AA44" s="96"/>
    </row>
    <row r="45" spans="1:27" ht="28.5">
      <c r="A45" s="89" t="s">
        <v>3</v>
      </c>
      <c r="B45" s="90">
        <v>3</v>
      </c>
      <c r="C45" s="90" t="s">
        <v>279</v>
      </c>
      <c r="D45" s="90" t="s">
        <v>280</v>
      </c>
      <c r="E45" s="90" t="s">
        <v>281</v>
      </c>
      <c r="F45" s="90" t="s">
        <v>282</v>
      </c>
      <c r="G45" s="90"/>
      <c r="H45" s="90"/>
      <c r="I45" s="81"/>
      <c r="J45" s="81"/>
      <c r="K45" s="81"/>
      <c r="L45" s="223"/>
      <c r="M45" s="236"/>
      <c r="N45" s="223"/>
      <c r="O45" s="223"/>
      <c r="P45" s="220"/>
      <c r="Q45" s="220"/>
      <c r="R45" s="220"/>
      <c r="S45" s="90" t="s">
        <v>274</v>
      </c>
      <c r="T45" s="90" t="s">
        <v>81</v>
      </c>
      <c r="U45" s="222" t="s">
        <v>107</v>
      </c>
      <c r="V45" s="95" t="s">
        <v>19</v>
      </c>
      <c r="W45" s="95" t="s">
        <v>82</v>
      </c>
      <c r="X45" s="90"/>
      <c r="Y45" s="81" t="s">
        <v>294</v>
      </c>
      <c r="Z45" s="88">
        <v>9</v>
      </c>
      <c r="AA45" s="88"/>
    </row>
    <row r="46" spans="1:27" ht="15.75" thickBot="1">
      <c r="A46" s="89"/>
      <c r="B46" s="90"/>
      <c r="C46" s="92"/>
      <c r="D46" s="237"/>
      <c r="E46" s="99"/>
      <c r="F46" s="23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100"/>
      <c r="T46" s="98"/>
      <c r="U46" s="98"/>
      <c r="V46" s="101"/>
      <c r="W46" s="71"/>
      <c r="X46" s="71" t="s">
        <v>83</v>
      </c>
      <c r="Y46" s="71"/>
      <c r="Z46" s="102">
        <f>SUM(Z43:Z45)</f>
        <v>67</v>
      </c>
      <c r="AA46" s="102"/>
    </row>
    <row r="47" spans="1:27" ht="16.5" thickBot="1">
      <c r="A47" s="103" t="s">
        <v>12</v>
      </c>
      <c r="B47" s="104"/>
      <c r="C47" s="103" t="s">
        <v>11</v>
      </c>
      <c r="D47" s="105"/>
      <c r="E47" s="106"/>
      <c r="F47" s="107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8"/>
      <c r="T47" s="108"/>
      <c r="U47" s="108"/>
      <c r="V47" s="108"/>
      <c r="W47" s="109"/>
      <c r="X47" s="109"/>
      <c r="Y47" s="109"/>
      <c r="Z47" s="109"/>
      <c r="AA47" s="109"/>
    </row>
    <row r="48" spans="1:27" ht="42.75">
      <c r="A48" s="80" t="s">
        <v>12</v>
      </c>
      <c r="B48" s="81">
        <v>1</v>
      </c>
      <c r="C48" s="84" t="s">
        <v>84</v>
      </c>
      <c r="D48" s="84" t="s">
        <v>85</v>
      </c>
      <c r="E48" s="70" t="s">
        <v>86</v>
      </c>
      <c r="F48" s="85" t="s">
        <v>9</v>
      </c>
      <c r="G48" s="81"/>
      <c r="H48" s="81"/>
      <c r="I48" s="81"/>
      <c r="J48" s="84"/>
      <c r="K48" s="84"/>
      <c r="L48" s="113"/>
      <c r="M48" s="113"/>
      <c r="N48" s="113"/>
      <c r="O48" s="84"/>
      <c r="P48" s="84"/>
      <c r="Q48" s="84"/>
      <c r="R48" s="84"/>
      <c r="S48" s="70" t="s">
        <v>87</v>
      </c>
      <c r="T48" s="85">
        <v>70</v>
      </c>
      <c r="U48" s="86" t="s">
        <v>107</v>
      </c>
      <c r="V48" s="110" t="s">
        <v>168</v>
      </c>
      <c r="W48" s="87" t="s">
        <v>88</v>
      </c>
      <c r="X48" s="87"/>
      <c r="Y48" s="81" t="s">
        <v>294</v>
      </c>
      <c r="Z48" s="88">
        <v>9</v>
      </c>
      <c r="AA48" s="88"/>
    </row>
    <row r="49" spans="1:27" ht="28.5">
      <c r="A49" s="114" t="s">
        <v>12</v>
      </c>
      <c r="B49" s="81">
        <v>2</v>
      </c>
      <c r="C49" s="116" t="s">
        <v>89</v>
      </c>
      <c r="D49" s="116" t="s">
        <v>90</v>
      </c>
      <c r="E49" s="117" t="s">
        <v>91</v>
      </c>
      <c r="F49" s="118" t="s">
        <v>5</v>
      </c>
      <c r="G49" s="116"/>
      <c r="H49" s="116"/>
      <c r="I49" s="116"/>
      <c r="J49" s="119"/>
      <c r="K49" s="120"/>
      <c r="L49" s="120"/>
      <c r="M49" s="120"/>
      <c r="N49" s="121"/>
      <c r="O49" s="121"/>
      <c r="P49" s="121"/>
      <c r="Q49" s="119"/>
      <c r="R49" s="119"/>
      <c r="S49" s="117" t="s">
        <v>76</v>
      </c>
      <c r="T49" s="118" t="s">
        <v>92</v>
      </c>
      <c r="U49" s="86" t="s">
        <v>107</v>
      </c>
      <c r="V49" s="110" t="s">
        <v>168</v>
      </c>
      <c r="W49" s="95" t="s">
        <v>93</v>
      </c>
      <c r="X49" s="122"/>
      <c r="Y49" s="81" t="s">
        <v>294</v>
      </c>
      <c r="Z49" s="111">
        <v>18</v>
      </c>
      <c r="AA49" s="96"/>
    </row>
    <row r="50" spans="1:27" ht="16.5" thickBot="1">
      <c r="A50" s="123"/>
      <c r="B50" s="124"/>
      <c r="C50" s="97"/>
      <c r="D50" s="97"/>
      <c r="E50" s="100"/>
      <c r="F50" s="98"/>
      <c r="G50" s="97"/>
      <c r="H50" s="97"/>
      <c r="I50" s="97"/>
      <c r="J50" s="99"/>
      <c r="K50" s="125"/>
      <c r="L50" s="125"/>
      <c r="M50" s="125"/>
      <c r="N50" s="126"/>
      <c r="O50" s="126"/>
      <c r="P50" s="126"/>
      <c r="Q50" s="99"/>
      <c r="R50" s="99"/>
      <c r="S50" s="100"/>
      <c r="T50" s="98"/>
      <c r="U50" s="98"/>
      <c r="V50" s="101"/>
      <c r="W50" s="71"/>
      <c r="X50" s="71" t="s">
        <v>94</v>
      </c>
      <c r="Y50" s="71"/>
      <c r="Z50" s="102">
        <f>SUM(Z48:Z49)</f>
        <v>27</v>
      </c>
      <c r="AA50" s="102"/>
    </row>
    <row r="51" spans="1:27" ht="16.5" thickBot="1">
      <c r="A51" s="103" t="s">
        <v>13</v>
      </c>
      <c r="B51" s="103"/>
      <c r="C51" s="103" t="s">
        <v>23</v>
      </c>
      <c r="D51" s="127"/>
      <c r="E51" s="127"/>
      <c r="F51" s="128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9"/>
      <c r="U51" s="129"/>
      <c r="V51" s="129"/>
      <c r="W51" s="109"/>
      <c r="X51" s="109"/>
      <c r="Y51" s="109"/>
      <c r="Z51" s="109"/>
      <c r="AA51" s="109"/>
    </row>
    <row r="52" spans="1:27" ht="57">
      <c r="A52" s="80" t="s">
        <v>13</v>
      </c>
      <c r="B52" s="81">
        <v>1</v>
      </c>
      <c r="C52" s="90" t="s">
        <v>290</v>
      </c>
      <c r="D52" s="90" t="s">
        <v>95</v>
      </c>
      <c r="E52" s="81" t="s">
        <v>287</v>
      </c>
      <c r="F52" s="134" t="s">
        <v>288</v>
      </c>
      <c r="G52" s="81"/>
      <c r="H52" s="81"/>
      <c r="I52" s="81"/>
      <c r="J52" s="84"/>
      <c r="K52" s="239"/>
      <c r="L52" s="239"/>
      <c r="M52" s="84"/>
      <c r="N52" s="84"/>
      <c r="O52" s="81"/>
      <c r="P52" s="81"/>
      <c r="Q52" s="81"/>
      <c r="R52" s="81"/>
      <c r="S52" s="81" t="s">
        <v>96</v>
      </c>
      <c r="T52" s="87">
        <v>120</v>
      </c>
      <c r="U52" s="86" t="s">
        <v>107</v>
      </c>
      <c r="V52" s="87" t="s">
        <v>296</v>
      </c>
      <c r="W52" s="87" t="s">
        <v>289</v>
      </c>
      <c r="X52" s="235" t="s">
        <v>292</v>
      </c>
      <c r="Y52" s="81" t="s">
        <v>294</v>
      </c>
      <c r="Z52" s="112">
        <v>56</v>
      </c>
      <c r="AA52" s="112"/>
    </row>
    <row r="53" spans="1:27" ht="28.5">
      <c r="A53" s="80" t="s">
        <v>13</v>
      </c>
      <c r="B53" s="81">
        <v>2</v>
      </c>
      <c r="C53" s="81" t="s">
        <v>97</v>
      </c>
      <c r="D53" s="81" t="s">
        <v>98</v>
      </c>
      <c r="E53" s="70" t="s">
        <v>99</v>
      </c>
      <c r="F53" s="134" t="s">
        <v>8</v>
      </c>
      <c r="G53" s="81"/>
      <c r="H53" s="81"/>
      <c r="I53" s="135"/>
      <c r="J53" s="135"/>
      <c r="K53" s="81"/>
      <c r="L53" s="81"/>
      <c r="M53" s="81"/>
      <c r="N53" s="81"/>
      <c r="O53" s="81"/>
      <c r="P53" s="81"/>
      <c r="Q53" s="81"/>
      <c r="R53" s="81"/>
      <c r="S53" s="81" t="s">
        <v>96</v>
      </c>
      <c r="T53" s="87">
        <v>35</v>
      </c>
      <c r="U53" s="86" t="s">
        <v>108</v>
      </c>
      <c r="V53" s="241" t="s">
        <v>297</v>
      </c>
      <c r="W53" s="87"/>
      <c r="X53" s="87"/>
      <c r="Y53" s="81" t="s">
        <v>294</v>
      </c>
      <c r="Z53" s="112">
        <v>120</v>
      </c>
      <c r="AA53" s="112"/>
    </row>
    <row r="54" spans="1:27">
      <c r="A54" s="80" t="s">
        <v>13</v>
      </c>
      <c r="B54" s="81">
        <v>3</v>
      </c>
      <c r="C54" s="70" t="s">
        <v>100</v>
      </c>
      <c r="D54" s="90" t="s">
        <v>14</v>
      </c>
      <c r="E54" s="90" t="s">
        <v>101</v>
      </c>
      <c r="F54" s="136" t="s">
        <v>20</v>
      </c>
      <c r="G54" s="90"/>
      <c r="H54" s="90"/>
      <c r="I54" s="137"/>
      <c r="J54" s="137"/>
      <c r="K54" s="138"/>
      <c r="L54" s="94"/>
      <c r="M54" s="94"/>
      <c r="N54" s="94"/>
      <c r="O54" s="94"/>
      <c r="P54" s="90"/>
      <c r="Q54" s="90"/>
      <c r="R54" s="90"/>
      <c r="S54" s="90" t="s">
        <v>96</v>
      </c>
      <c r="T54" s="95">
        <v>20</v>
      </c>
      <c r="U54" s="86" t="s">
        <v>108</v>
      </c>
      <c r="V54" s="87" t="s">
        <v>298</v>
      </c>
      <c r="W54" s="95"/>
      <c r="X54" s="95"/>
      <c r="Y54" s="81" t="s">
        <v>294</v>
      </c>
      <c r="Z54" s="112">
        <v>250</v>
      </c>
      <c r="AA54" s="112"/>
    </row>
    <row r="55" spans="1:27" ht="16.5" thickBot="1">
      <c r="A55" s="139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3"/>
      <c r="U55" s="73"/>
      <c r="V55" s="73"/>
      <c r="W55" s="74"/>
      <c r="X55" s="74" t="s">
        <v>102</v>
      </c>
      <c r="Y55" s="74"/>
      <c r="Z55" s="74">
        <f>SUM(Z52:Z54)</f>
        <v>426</v>
      </c>
      <c r="AA55" s="74"/>
    </row>
    <row r="56" spans="1:27" ht="15.7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6" t="s">
        <v>103</v>
      </c>
      <c r="Y56" s="76"/>
      <c r="Z56" s="76">
        <f>SUM(Z55,Z50,Z46)</f>
        <v>520</v>
      </c>
      <c r="AA56" s="76"/>
    </row>
  </sheetData>
  <sheetProtection algorithmName="SHA-512" hashValue="JY+/iPJ0WbgL6BsvsbpnTmx3IC0QJM/JUQArdXn/BTjqz1YmsDIkhnImVEaGuBSlm2Roy71Iolgo93AtDnfP/A==" saltValue="EE7tCl9TxsaaGXAHiidj7w==" spinCount="100000" sheet="1" objects="1" scenarios="1" selectLockedCells="1"/>
  <pageMargins left="0.70866141732283472" right="0.45" top="0.78740157480314965" bottom="0.78740157480314965" header="0.31496062992125984" footer="0.31496062992125984"/>
  <pageSetup paperSize="9" scale="75" orientation="landscape" r:id="rId1"/>
  <rowBreaks count="2" manualBreakCount="2">
    <brk id="20" max="16383" man="1"/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vv01_supis praci(CENY)</vt:lpstr>
      <vt:lpstr>vv02_s_stromy_ceny</vt:lpstr>
      <vt:lpstr>vv03_s_květiny_celkem_ceny</vt:lpstr>
      <vt:lpstr>List1</vt:lpstr>
      <vt:lpstr>'vv01_supis praci(CENY)'!Názvy_tisku</vt:lpstr>
      <vt:lpstr>'vv01_supis praci(CENY)'!Oblast_tisku</vt:lpstr>
      <vt:lpstr>vv03_s_květiny_celkem_ceny!Oblast_tisku</vt:lpstr>
      <vt:lpstr>'vv01_supis praci(CENY)'!Print_Area</vt:lpstr>
      <vt:lpstr>'vv01_supis praci(CENY)'!Print_Titles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Vinař Michal</cp:lastModifiedBy>
  <cp:lastPrinted>2025-06-05T08:33:11Z</cp:lastPrinted>
  <dcterms:created xsi:type="dcterms:W3CDTF">2022-01-12T12:30:54Z</dcterms:created>
  <dcterms:modified xsi:type="dcterms:W3CDTF">2025-10-09T10:37:37Z</dcterms:modified>
</cp:coreProperties>
</file>