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Krycí list" sheetId="1" r:id="rId1"/>
    <sheet name="Rekapitulace" sheetId="2" r:id="rId2"/>
    <sheet name="Rozpocet" sheetId="3" r:id="rId3"/>
  </sheets>
  <definedNames/>
  <calcPr fullCalcOnLoad="1"/>
</workbook>
</file>

<file path=xl/sharedStrings.xml><?xml version="1.0" encoding="utf-8"?>
<sst xmlns="http://schemas.openxmlformats.org/spreadsheetml/2006/main" count="852" uniqueCount="423">
  <si>
    <t>KRYCÍ LIST ROZPOČTU</t>
  </si>
  <si>
    <t>Název stavby</t>
  </si>
  <si>
    <t>Oprava sociálního zařízení ZŠ Kaplického 384, Liberec Doubí</t>
  </si>
  <si>
    <t>JKSO</t>
  </si>
  <si>
    <t xml:space="preserve"> </t>
  </si>
  <si>
    <t>Kód stavby</t>
  </si>
  <si>
    <t>041</t>
  </si>
  <si>
    <t>Název objektu</t>
  </si>
  <si>
    <t>Oprava sociálního zařízení v přízemí  ZŠ Kaplického 384 Liberec Doubí.</t>
  </si>
  <si>
    <t>EČO</t>
  </si>
  <si>
    <t>Kód objektu</t>
  </si>
  <si>
    <t>041c</t>
  </si>
  <si>
    <t>Název části</t>
  </si>
  <si>
    <t>Místo</t>
  </si>
  <si>
    <t>Kaplického 384, Liberec</t>
  </si>
  <si>
    <t>Kód části</t>
  </si>
  <si>
    <t>Název podčásti</t>
  </si>
  <si>
    <t>Kód podčásti</t>
  </si>
  <si>
    <t>IČO</t>
  </si>
  <si>
    <t>DIČ</t>
  </si>
  <si>
    <t>Objednatel</t>
  </si>
  <si>
    <t>Magistrát Města Liberec</t>
  </si>
  <si>
    <t>Projektant</t>
  </si>
  <si>
    <t>xxx</t>
  </si>
  <si>
    <t>Zhotovitel</t>
  </si>
  <si>
    <t>Rozpočet číslo</t>
  </si>
  <si>
    <t>Zpracoval</t>
  </si>
  <si>
    <t>Dne</t>
  </si>
  <si>
    <t>Boris Weinfurter</t>
  </si>
  <si>
    <t>28.2.2014</t>
  </si>
  <si>
    <t xml:space="preserve">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</si>
  <si>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</si>
  <si>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</si>
  <si>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</si>
  <si>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</si>
  <si>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</si>
  <si>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</si>
  <si>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</si>
  <si>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</si>
  <si>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</si>
  <si>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</si>
  <si>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</si>
  <si>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</si>
  <si>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</si>
  <si>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</si>
  <si>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HSV</t>
  </si>
  <si>
    <t>Dodávky</t>
  </si>
  <si>
    <t>Práce přesčas</t>
  </si>
  <si>
    <t>Zařízení staveniště</t>
  </si>
  <si>
    <t>%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</si>
  <si>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</si>
  <si>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</si>
  <si>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</si>
  <si>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</si>
  <si>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</si>
  <si>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</si>
  <si>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</si>
  <si>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</si>
  <si>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</si>
  <si>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</si>
  <si>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ZRN (ř. 1-6)</t>
  </si>
  <si>
    <t>DN (ř. 8-11)</t>
  </si>
  <si>
    <t>NUS (ř. 13-18)</t>
  </si>
  <si>
    <t>HZS</t>
  </si>
  <si>
    <t>Kompl. činnost</t>
  </si>
  <si>
    <t>Ostatní náklady</t>
  </si>
  <si>
    <t>D</t>
  </si>
  <si>
    <t>Celkové náklady</t>
  </si>
  <si>
    <t>Součet 7, 12, 19-22</t>
  </si>
  <si>
    <t>Datum a podpis</t>
  </si>
  <si>
    <t>Razítko</t>
  </si>
  <si>
    <t>DPH</t>
  </si>
  <si>
    <t>Cena s DPH (ř. 23-25)</t>
  </si>
  <si>
    <t>E</t>
  </si>
  <si>
    <t>Přípočty a odpočty</t>
  </si>
  <si>
    <t>Dodávky objednatele</t>
  </si>
  <si>
    <t>Klouzavá doložka</t>
  </si>
  <si>
    <t>Zvýhodnění + -</t>
  </si>
  <si>
    <t>REKAPITULACE ROZPOČTU</t>
  </si>
  <si>
    <t>Stavba:</t>
  </si>
  <si>
    <t>Objekt:</t>
  </si>
  <si>
    <t>Část:</t>
  </si>
  <si>
    <t xml:space="preserve">JKSO: </t>
  </si>
  <si>
    <t>Objednatel:</t>
  </si>
  <si>
    <t>Zhotovitel:</t>
  </si>
  <si>
    <t>Datum:</t>
  </si>
  <si>
    <t>Kód</t>
  </si>
  <si>
    <t>Popis</t>
  </si>
  <si>
    <t>Cena celkem</t>
  </si>
  <si>
    <t>Hmotnost celkem</t>
  </si>
  <si>
    <t>Suť celkem</t>
  </si>
  <si>
    <t>Celkem</t>
  </si>
  <si>
    <t>ROZPOČET</t>
  </si>
  <si>
    <t>JKSO:</t>
  </si>
  <si>
    <t>P.Č.</t>
  </si>
  <si>
    <t>TV</t>
  </si>
  <si>
    <t>KCN</t>
  </si>
  <si>
    <t>Kód položky</t>
  </si>
  <si>
    <t>MJ</t>
  </si>
  <si>
    <t>Množství celkem</t>
  </si>
  <si>
    <t>Cena jednotková</t>
  </si>
  <si>
    <t>Hmotnost</t>
  </si>
  <si>
    <t>Hmotnost sutě</t>
  </si>
  <si>
    <t>Hmotnost sutě celkem</t>
  </si>
  <si>
    <t>Sazba DPH</t>
  </si>
  <si>
    <t>Typ položky</t>
  </si>
  <si>
    <t>Úroveň</t>
  </si>
  <si>
    <t>Práce a dodávky HSV</t>
  </si>
  <si>
    <t>0</t>
  </si>
  <si>
    <t>3</t>
  </si>
  <si>
    <t>Svislé a kompletní konstrukce</t>
  </si>
  <si>
    <t>1</t>
  </si>
  <si>
    <t>K</t>
  </si>
  <si>
    <t>014</t>
  </si>
  <si>
    <t>340239211</t>
  </si>
  <si>
    <t>Zazdívka otvorů pl do 4 m2 v příčkách nebo stěnách z cihe nebo Ytong l tl do 100 mm včt omítky-zrušené dveře</t>
  </si>
  <si>
    <t>m2</t>
  </si>
  <si>
    <t>2</t>
  </si>
  <si>
    <t>4</t>
  </si>
  <si>
    <t>Vodorovné konstrukce</t>
  </si>
  <si>
    <t>411388621</t>
  </si>
  <si>
    <t>Zabetonování otvorů tl do 150 mm ze suchých směsí pl do 0,25 m2 ve stropech- gule WC chlapci</t>
  </si>
  <si>
    <t>kus</t>
  </si>
  <si>
    <t>6</t>
  </si>
  <si>
    <t>Úpravy povrchů, podlahy a osazování výplní</t>
  </si>
  <si>
    <t>5</t>
  </si>
  <si>
    <t>011</t>
  </si>
  <si>
    <t>610991111</t>
  </si>
  <si>
    <t xml:space="preserve">Zakrývání vnitřních a vnějších výplní otvorů, předmětů a konstrukcí folií a páskou-okna </t>
  </si>
  <si>
    <t>612421131</t>
  </si>
  <si>
    <t>Oprava vnitřních omítek štukových stěn a stropů MV v rozsahu do 5 %</t>
  </si>
  <si>
    <t>7</t>
  </si>
  <si>
    <t>612421626</t>
  </si>
  <si>
    <t>Vnitřní omítka zdiva vápenná nebo vápenocementová hladká - vyrovnání po osek stáv obkladů</t>
  </si>
  <si>
    <t>8</t>
  </si>
  <si>
    <t>612423521</t>
  </si>
  <si>
    <t>Omítka rýh š do 150 mm ve stěnách MV hladká- po rozvodu vody</t>
  </si>
  <si>
    <t>9</t>
  </si>
  <si>
    <t>631311123</t>
  </si>
  <si>
    <t>Mazanina tl do 120 mm z betonu prostého tř. C 12/15-podlaha po napoj umyv třída podklad + vrchní +izolace dle původní skladby</t>
  </si>
  <si>
    <t>m3</t>
  </si>
  <si>
    <t>10</t>
  </si>
  <si>
    <t>632450132</t>
  </si>
  <si>
    <t>Vyrovnávací cementový potěr tl do 30 mm ze suchých směsí provedený v ploše- po vybouraném zvýšení pisoáry</t>
  </si>
  <si>
    <t>Ostatní konstrukce a práce-bourání</t>
  </si>
  <si>
    <t>11</t>
  </si>
  <si>
    <t>PK</t>
  </si>
  <si>
    <t>9001R</t>
  </si>
  <si>
    <t>Dmtž a likvidace koupelnových doplňků ( zrcadlo, koš, zásobník toal papíru a papír ručníků ) chlapci + dívky</t>
  </si>
  <si>
    <t>soub</t>
  </si>
  <si>
    <t>12</t>
  </si>
  <si>
    <t>9002R</t>
  </si>
  <si>
    <t>Dmtž a zpět mtž tělesa UTvčt zazátkování a nezbytně nutného nap a vyp systému</t>
  </si>
  <si>
    <t>13</t>
  </si>
  <si>
    <t>M</t>
  </si>
  <si>
    <t>MAT</t>
  </si>
  <si>
    <t>9003R</t>
  </si>
  <si>
    <t>D+M Zásobník na tekuté mýdlo</t>
  </si>
  <si>
    <t>ks</t>
  </si>
  <si>
    <t>14</t>
  </si>
  <si>
    <t>9004R</t>
  </si>
  <si>
    <t>D+M zásobník papírových ručníků</t>
  </si>
  <si>
    <t>15</t>
  </si>
  <si>
    <t>9005R</t>
  </si>
  <si>
    <t>D+M zrcadlo cca 50x80 cm lepené na obklad</t>
  </si>
  <si>
    <t>16</t>
  </si>
  <si>
    <t>9006R</t>
  </si>
  <si>
    <t>D+M zásobníku toaletního papíru- v každé kabině</t>
  </si>
  <si>
    <t>17</t>
  </si>
  <si>
    <t>9007R</t>
  </si>
  <si>
    <t>Kontrola přídržnosti stáv dlažeb- celá plocha podlah</t>
  </si>
  <si>
    <t>18</t>
  </si>
  <si>
    <t>9008R</t>
  </si>
  <si>
    <t>Vybourání a likvidace plechových dělících stěn WC kójí</t>
  </si>
  <si>
    <t>19</t>
  </si>
  <si>
    <t>9009R</t>
  </si>
  <si>
    <t>D+M WC štetka závěsná na zeď</t>
  </si>
  <si>
    <t>20</t>
  </si>
  <si>
    <t>90010R</t>
  </si>
  <si>
    <t>D+M odpadkový koš na použité papír ručníky</t>
  </si>
  <si>
    <t>21</t>
  </si>
  <si>
    <t>90011R</t>
  </si>
  <si>
    <t>D+M věšák na ručník umyvadlo třída</t>
  </si>
  <si>
    <t>99</t>
  </si>
  <si>
    <t>Přesun hmot</t>
  </si>
  <si>
    <t>22</t>
  </si>
  <si>
    <t>003</t>
  </si>
  <si>
    <t>949121112</t>
  </si>
  <si>
    <t>Lešení lehké pomocné kozové dílcové o výšce lešeňové podlahy do 1,9 m-opravy štuků a malby</t>
  </si>
  <si>
    <t>23</t>
  </si>
  <si>
    <t>952901111</t>
  </si>
  <si>
    <t>Vyčištění budov bytové a občanské výstavby při výšce podlaží do 4 m</t>
  </si>
  <si>
    <t>24</t>
  </si>
  <si>
    <t>013</t>
  </si>
  <si>
    <t>965024121</t>
  </si>
  <si>
    <t>Odsekání nepřídržných dlažeb keramických pl do 1 m2 a doplnění potěrem nebo lepidlem</t>
  </si>
  <si>
    <t>25</t>
  </si>
  <si>
    <t>965042131</t>
  </si>
  <si>
    <t>Bourání mazanin betonových tl do 150 mm pl do 4 m2- zvýšená podlaha pisoáry</t>
  </si>
  <si>
    <t>26</t>
  </si>
  <si>
    <t>974049132</t>
  </si>
  <si>
    <t>Vysekání rýh v cihel příčkách hl do 50 mm š do 70 mm-pro rozvod vody</t>
  </si>
  <si>
    <t>m</t>
  </si>
  <si>
    <t>27</t>
  </si>
  <si>
    <t>979011111</t>
  </si>
  <si>
    <t>Svislá doprava suti a vybouraných hmot za prvé podlaží</t>
  </si>
  <si>
    <t>t</t>
  </si>
  <si>
    <t>28</t>
  </si>
  <si>
    <t>979081111</t>
  </si>
  <si>
    <t>Odvoz suti a vybouraných hmot na skládku do 1 km</t>
  </si>
  <si>
    <t>29</t>
  </si>
  <si>
    <t>979081121</t>
  </si>
  <si>
    <t>Odvoz suti a vybouraných hmot na skládku ZKD 1 km přes 1 km</t>
  </si>
  <si>
    <t>30</t>
  </si>
  <si>
    <t>979082111</t>
  </si>
  <si>
    <t>Vnitrostaveništní vodorovná doprava suti a vybouraných hmot do 10 m</t>
  </si>
  <si>
    <t>31</t>
  </si>
  <si>
    <t>979082121</t>
  </si>
  <si>
    <t>Vnitrostaveništní vodorovná doprava suti a vybouraných hmot ZKD 5 m přes 10 m</t>
  </si>
  <si>
    <t>32</t>
  </si>
  <si>
    <t>998011002</t>
  </si>
  <si>
    <t>Přesun hmot pro budovy zděné výšky do 12 m</t>
  </si>
  <si>
    <t>33</t>
  </si>
  <si>
    <t>962031132</t>
  </si>
  <si>
    <t>Bourání příček z cihel pálených na MVC tl do 100 mm včt začištění rýh po bourání</t>
  </si>
  <si>
    <t>34</t>
  </si>
  <si>
    <t>965042231</t>
  </si>
  <si>
    <t>Bourání podkladů pod dlažby nebo mazanin betonových tl přes 100 mm pl do 4 m2 pro umyv třída</t>
  </si>
  <si>
    <t>35</t>
  </si>
  <si>
    <t>965082923</t>
  </si>
  <si>
    <t>Odstranění násypů pod podlahy tl do 100 mm pl přes 2 m2</t>
  </si>
  <si>
    <t>36</t>
  </si>
  <si>
    <t>968072455</t>
  </si>
  <si>
    <t>Vybourání kovových dveřních zárubní pl do 2 m2 + likvidace</t>
  </si>
  <si>
    <t>37</t>
  </si>
  <si>
    <t>978059541</t>
  </si>
  <si>
    <t>Odsekání a odebrání obkladů stěn z vnitřních obkládaček pl přes 1 m2 včt  cca 2 cm podklad omítky</t>
  </si>
  <si>
    <t>38</t>
  </si>
  <si>
    <t>979098203</t>
  </si>
  <si>
    <t>Poplatek za uložení stavebního odpadu z keramických materiálů na skládce (skládkovné)</t>
  </si>
  <si>
    <t>Práce a dodávky PSV</t>
  </si>
  <si>
    <t>721</t>
  </si>
  <si>
    <t>Zdravotechnika - vnitřní kanalizace</t>
  </si>
  <si>
    <t>40</t>
  </si>
  <si>
    <t>721174043</t>
  </si>
  <si>
    <t>Potrubí kanalizační z PVC HT připojovací DN 40 včt tvarovek a napoj na pův rozvod- pisoáry</t>
  </si>
  <si>
    <t>41</t>
  </si>
  <si>
    <t>721194104</t>
  </si>
  <si>
    <t>Vyvedení a upevnění odpadních výpustek DN 40-pisoáry</t>
  </si>
  <si>
    <t>42</t>
  </si>
  <si>
    <t>721290111</t>
  </si>
  <si>
    <t>Zkouška těsnosti potrubí kanalizace vodou do DN 125</t>
  </si>
  <si>
    <t>43</t>
  </si>
  <si>
    <t>998721202</t>
  </si>
  <si>
    <t>Přesun hmot pro vnitřní kanalizace v objektech v do 12 m</t>
  </si>
  <si>
    <t>722</t>
  </si>
  <si>
    <t>Zdravotechnika - vnitřní vodovod</t>
  </si>
  <si>
    <t>44</t>
  </si>
  <si>
    <t>722001R</t>
  </si>
  <si>
    <t>Napojení nového rozvodu vody plast na původní rozvod včt přechod kusu</t>
  </si>
  <si>
    <t>45</t>
  </si>
  <si>
    <t>722174002</t>
  </si>
  <si>
    <t>Potrubí vodovodní plastové PPR svar polyfuze PN 16 D 20 x 2,8 mm včt tvarovek</t>
  </si>
  <si>
    <t>46</t>
  </si>
  <si>
    <t>722181211</t>
  </si>
  <si>
    <t>Ochrana vodovodního potrubí  tepelně izolačními trubicemi z PE tl do 6 mm DN do 22 mm</t>
  </si>
  <si>
    <t>47</t>
  </si>
  <si>
    <t>722190401</t>
  </si>
  <si>
    <t>Vyvedení a upevnění výpustku do DN 25</t>
  </si>
  <si>
    <t>48</t>
  </si>
  <si>
    <t>722290234</t>
  </si>
  <si>
    <t>Proplach, tlak zkouška a dezinfekce vodovodního potrubí do DN 80</t>
  </si>
  <si>
    <t>49</t>
  </si>
  <si>
    <t>998722202</t>
  </si>
  <si>
    <t>Přesun hmot pro vnitřní vodovod v objektech v do 12 m</t>
  </si>
  <si>
    <t>725</t>
  </si>
  <si>
    <t>Zdravotechnika - zařizovací předměty</t>
  </si>
  <si>
    <t>50</t>
  </si>
  <si>
    <t>725110811</t>
  </si>
  <si>
    <t>Demontáž a likvidace klozetů splachovací s horní nádržkou</t>
  </si>
  <si>
    <t>soubor</t>
  </si>
  <si>
    <t>51</t>
  </si>
  <si>
    <t>725112172</t>
  </si>
  <si>
    <t>D+M Klozet keramický kombi vývod zadní šikmý, připojení ABU + krycí rozeta včt plast sedátka např JIKA LYRA</t>
  </si>
  <si>
    <t>52</t>
  </si>
  <si>
    <t>725121511</t>
  </si>
  <si>
    <t>D+M Pisoár keramický bez splachovací nádrže s odsáváním a s vnitřním přívodem vody např JIKA GOLEM včt napájecího zdroje</t>
  </si>
  <si>
    <t>53</t>
  </si>
  <si>
    <t>725130814</t>
  </si>
  <si>
    <t>Demontáž pisoárových stání s nádrží čtyřdílných</t>
  </si>
  <si>
    <t>54</t>
  </si>
  <si>
    <t>725210821</t>
  </si>
  <si>
    <t>Demontáž a likvidace umyvadel včt sifonů</t>
  </si>
  <si>
    <t>55</t>
  </si>
  <si>
    <t>725211602</t>
  </si>
  <si>
    <t>D+M umyvadlo šíře 500 mm např JIKA LYRA včt sifonu a keram krytu sifonu půlnoha</t>
  </si>
  <si>
    <t>56</t>
  </si>
  <si>
    <t>725231201</t>
  </si>
  <si>
    <t>D+M Bidet keramický klasický  např JIKA LYRA</t>
  </si>
  <si>
    <t>57</t>
  </si>
  <si>
    <t>725330820</t>
  </si>
  <si>
    <t>Demontáž a likvidace výlevka diturvitová včt horní nádržky</t>
  </si>
  <si>
    <t>58</t>
  </si>
  <si>
    <t>725331111</t>
  </si>
  <si>
    <t>D+M Výlevka keramická se sklopnou plastovou mřížkou např JIKA MIRA</t>
  </si>
  <si>
    <t>59</t>
  </si>
  <si>
    <t>725820801</t>
  </si>
  <si>
    <t xml:space="preserve">Demontáž a likvidace baterie nástěnné </t>
  </si>
  <si>
    <t>60</t>
  </si>
  <si>
    <t>725821411</t>
  </si>
  <si>
    <t>D+M baterie nástěnné pákové chromované s prodluž ramínkem- výlevka</t>
  </si>
  <si>
    <t>61</t>
  </si>
  <si>
    <t>725821421</t>
  </si>
  <si>
    <t>D+M baterie umyvadlové stojánkové chrom pákové včt roháčků</t>
  </si>
  <si>
    <t>62</t>
  </si>
  <si>
    <t>725823121</t>
  </si>
  <si>
    <t>D+M Baterie bidetové stojánkové klasické bez otvírání odpadu</t>
  </si>
  <si>
    <t>63</t>
  </si>
  <si>
    <t>998725202</t>
  </si>
  <si>
    <t>Přesun hmot pro zařizovací předměty v objektech v do 12 m</t>
  </si>
  <si>
    <t>763</t>
  </si>
  <si>
    <t>Konstrukce montované z desek, dílců a panelů</t>
  </si>
  <si>
    <t>64</t>
  </si>
  <si>
    <t>763121415</t>
  </si>
  <si>
    <t xml:space="preserve">SDK stěna předsazená tl 115 mm profil CW+UW 100 desky 1xA 12,5 </t>
  </si>
  <si>
    <t>65</t>
  </si>
  <si>
    <t>763121416</t>
  </si>
  <si>
    <t>SDK opláštění viditelného stoupacího kanalizačního potrubí " kastlík " desky GKB 12,5 mm</t>
  </si>
  <si>
    <t>66</t>
  </si>
  <si>
    <t>998763402</t>
  </si>
  <si>
    <t>Přesun hmot pro sádrokartonové konstrukce v objektech v do 12 m</t>
  </si>
  <si>
    <t>766</t>
  </si>
  <si>
    <t>Konstrukce truhlářské</t>
  </si>
  <si>
    <t>67</t>
  </si>
  <si>
    <t>76602R</t>
  </si>
  <si>
    <t>D+M atyp WC dělící stěny členění dtto původní např ELMAPLAN S32 světlá barva včt dveří s kováním, AL lem profilů a stavěcích nožiček</t>
  </si>
  <si>
    <t>68</t>
  </si>
  <si>
    <t>766660722</t>
  </si>
  <si>
    <t>D+M nového dveřního kování, dmtž a likvidace původního</t>
  </si>
  <si>
    <t>69</t>
  </si>
  <si>
    <t>766691914</t>
  </si>
  <si>
    <t>Vyvěšení a zavěšení dřevěných křídel dveří pl do 2 m2 + podříznutí o cca 10-15 mm</t>
  </si>
  <si>
    <t>70</t>
  </si>
  <si>
    <t>766691914a</t>
  </si>
  <si>
    <t xml:space="preserve">Vyvěšení a likvidace dřevěných křídel dveří pl do 2 m2 </t>
  </si>
  <si>
    <t>71</t>
  </si>
  <si>
    <t>766695213</t>
  </si>
  <si>
    <t>Montáž truhlářských prahů dveří 1křídlových šířky přes 10 cm + dmtž a likvidace původního</t>
  </si>
  <si>
    <t>72</t>
  </si>
  <si>
    <t>611871610</t>
  </si>
  <si>
    <t>prah dveřní dřevěný dubový tl 2 cm dl.82 cm š 15 cm včt lakování</t>
  </si>
  <si>
    <t>73</t>
  </si>
  <si>
    <t>998766202</t>
  </si>
  <si>
    <t>Přesun hmot pro konstrukce truhlářské v objektech v do 12 m</t>
  </si>
  <si>
    <t>771</t>
  </si>
  <si>
    <t>Podlahy z dlaždic</t>
  </si>
  <si>
    <t>74</t>
  </si>
  <si>
    <t>771473810</t>
  </si>
  <si>
    <t>Demontáž soklíků z dlaždic keramických lepených rovných</t>
  </si>
  <si>
    <t>75</t>
  </si>
  <si>
    <t>771574116</t>
  </si>
  <si>
    <t>Montáž podlah keramických režných hladkých lepených  lepidlem " dlažba na dlažbu " do 25 ks/m2</t>
  </si>
  <si>
    <t>76</t>
  </si>
  <si>
    <t>597611320</t>
  </si>
  <si>
    <t>dlaždice keramické např RAKO -  25 x 25 x 0,8 cm , c.ú. 250,- Kč/m2, protiskluz dle ČSN</t>
  </si>
  <si>
    <t>77</t>
  </si>
  <si>
    <t>998771202</t>
  </si>
  <si>
    <t>Přesun hmot pro podlahy z dlaždic v objektech v do 12 m</t>
  </si>
  <si>
    <t>776</t>
  </si>
  <si>
    <t>Podlahy povlakové</t>
  </si>
  <si>
    <t>78</t>
  </si>
  <si>
    <t>776561110</t>
  </si>
  <si>
    <t>D+M  povlakových podlah z linolea + odstranění původního pruhu v archivu pro umyvadlo třída</t>
  </si>
  <si>
    <t>781</t>
  </si>
  <si>
    <t>Dokončovací práce - obklady keramické</t>
  </si>
  <si>
    <t>79</t>
  </si>
  <si>
    <t>781414112</t>
  </si>
  <si>
    <t>Montáž obkladaček vnitřních pórovinových pravoúhlých do 25 ks/m2 lepených lepidlem " obklad na obklad "+ oškrab maleb v místě bez pův obkladu</t>
  </si>
  <si>
    <t>80</t>
  </si>
  <si>
    <t>597610450</t>
  </si>
  <si>
    <t>obkládačky keramické např RAKO - 20x20/20x25 c.ú. 200,- Kč/m2</t>
  </si>
  <si>
    <t>81</t>
  </si>
  <si>
    <t>781493611</t>
  </si>
  <si>
    <t>D+M plastových dvířek s rámem lepených do keram obkladu nebo osaz do omítky</t>
  </si>
  <si>
    <t>82</t>
  </si>
  <si>
    <t>781494511</t>
  </si>
  <si>
    <t>Plastové profily ukončovací lepené flexibilním lepidlem</t>
  </si>
  <si>
    <t>83</t>
  </si>
  <si>
    <t>998781202</t>
  </si>
  <si>
    <t>Přesun hmot pro obklady keramické v objektech v do 12 m</t>
  </si>
  <si>
    <t>783</t>
  </si>
  <si>
    <t>Dokončovací práce - nátěry</t>
  </si>
  <si>
    <t>84</t>
  </si>
  <si>
    <t>783295211</t>
  </si>
  <si>
    <t>Nátěry  barva dražší lesklý povrch 1x základ a 1x email- zárubně včt obroušení a přetmelení pův nátěru</t>
  </si>
  <si>
    <t>85</t>
  </si>
  <si>
    <t>783314240</t>
  </si>
  <si>
    <t>Nátěry olejové otopných těles litinových radiátorů dvojnásobné 1x email a základní</t>
  </si>
  <si>
    <t>86</t>
  </si>
  <si>
    <t>783414140</t>
  </si>
  <si>
    <t>Nátěr ocel potrubí do DN 50 dvojnásobné a základní - UT včt zabroušení původního poškoz nátěru</t>
  </si>
  <si>
    <t>87</t>
  </si>
  <si>
    <t>783812100</t>
  </si>
  <si>
    <t>Nátěry olejové omítek stěn dvojnásobné a 1x email -sokl chodba po zrušených dveřích</t>
  </si>
  <si>
    <t>784</t>
  </si>
  <si>
    <t>Dokončovací práce - malby</t>
  </si>
  <si>
    <t>88</t>
  </si>
  <si>
    <t>784441111</t>
  </si>
  <si>
    <t>Malby bílé např HET v místnostech v do 3,8 m- omítky i SDK včt oškrábání části pův maleb</t>
  </si>
  <si>
    <t>Práce a dodávky M</t>
  </si>
  <si>
    <t>21-M</t>
  </si>
  <si>
    <t>Elektromontáže</t>
  </si>
  <si>
    <t>89</t>
  </si>
  <si>
    <t>21003R</t>
  </si>
  <si>
    <t>Demontáž a likvidace + dodávka a montáž nového vypínače elektro</t>
  </si>
  <si>
    <t>90</t>
  </si>
  <si>
    <t>21004R</t>
  </si>
  <si>
    <t>Rozvodná skříňka pro napájecí zdroje včt přívod kabelu a stavebních přípomocí - pro 4 ks pisoárů</t>
  </si>
  <si>
    <t>OST</t>
  </si>
  <si>
    <t>O01</t>
  </si>
  <si>
    <t>91</t>
  </si>
  <si>
    <t>001001R</t>
  </si>
  <si>
    <t>Rezerva 5% z celkové ceny díla na práce nepředpokládané zadáním ( zakryté konstrukce 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</si>
</sst>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#;\-####"/>
    <numFmt numFmtId="165" formatCode="#,##0;\-#,##0"/>
    <numFmt numFmtId="166" formatCode="#,##0.00;\-#,##0.00"/>
    <numFmt numFmtId="167" formatCode="#,##0.000;\-#,##0.000"/>
    <numFmt numFmtId="168" formatCode="#,##0.00000;\-#,##0.00000"/>
    <numFmt numFmtId="169" formatCode="#,##0.0;\-#,##0.0"/>
  </numFmts>
  <fonts count="55">
    <font>
      <sz val="10"/>
      <name val="Arial"/>
      <family val="2"/>
    </font>
    <font>
      <b/>
      <sz val="18"/>
      <color indexed="10"/>
      <name val="Arial CE"/>
      <family val="2"/>
    </font>
    <font>
      <sz val="8"/>
      <name val="Arial"/>
      <family val="2"/>
    </font>
    <font>
      <sz val="8"/>
      <name val="Arial CE"/>
      <family val="2"/>
    </font>
    <font>
      <sz val="7"/>
      <name val="Arial"/>
      <family val="2"/>
    </font>
    <font>
      <sz val="7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9"/>
      <name val="Arial CE"/>
      <family val="2"/>
    </font>
    <font>
      <sz val="10"/>
      <color indexed="9"/>
      <name val="Arial CE"/>
      <family val="2"/>
    </font>
    <font>
      <b/>
      <sz val="10"/>
      <name val="Arial CE"/>
      <family val="2"/>
    </font>
    <font>
      <b/>
      <sz val="14"/>
      <color indexed="10"/>
      <name val="Arial CE"/>
      <family val="2"/>
    </font>
    <font>
      <b/>
      <sz val="8"/>
      <name val="Arial CE"/>
      <family val="2"/>
    </font>
    <font>
      <b/>
      <sz val="8"/>
      <color indexed="12"/>
      <name val="Arial"/>
      <family val="2"/>
    </font>
    <font>
      <b/>
      <sz val="8"/>
      <color indexed="20"/>
      <name val="Arial"/>
      <family val="2"/>
    </font>
    <font>
      <b/>
      <sz val="8"/>
      <color indexed="21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10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1">
    <xf numFmtId="0" fontId="0" fillId="0" borderId="0">
      <alignment vertical="top" wrapText="1"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79">
    <xf numFmtId="0" fontId="0" fillId="0" borderId="0" xfId="0" applyAlignment="1">
      <alignment vertical="top" wrapText="1"/>
    </xf>
    <xf numFmtId="0" fontId="0" fillId="0" borderId="0" xfId="0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13" xfId="0" applyFont="1" applyBorder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0" fontId="0" fillId="0" borderId="14" xfId="0" applyFont="1" applyBorder="1" applyAlignment="1" applyProtection="1">
      <alignment horizontal="left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2" fillId="0" borderId="19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164" fontId="3" fillId="0" borderId="19" xfId="0" applyNumberFormat="1" applyFont="1" applyBorder="1" applyAlignment="1" applyProtection="1">
      <alignment horizontal="right" vertical="center"/>
      <protection/>
    </xf>
    <xf numFmtId="0" fontId="2" fillId="0" borderId="14" xfId="0" applyFont="1" applyBorder="1" applyAlignment="1" applyProtection="1">
      <alignment horizontal="left" vertical="center"/>
      <protection/>
    </xf>
    <xf numFmtId="0" fontId="3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164" fontId="3" fillId="0" borderId="21" xfId="0" applyNumberFormat="1" applyFont="1" applyBorder="1" applyAlignment="1" applyProtection="1">
      <alignment horizontal="right" vertical="center"/>
      <protection/>
    </xf>
    <xf numFmtId="164" fontId="3" fillId="0" borderId="0" xfId="0" applyNumberFormat="1" applyFont="1" applyAlignment="1" applyProtection="1">
      <alignment horizontal="right" vertical="center"/>
      <protection/>
    </xf>
    <xf numFmtId="0" fontId="3" fillId="0" borderId="23" xfId="0" applyFont="1" applyBorder="1" applyAlignment="1" applyProtection="1">
      <alignment horizontal="left" vertical="top"/>
      <protection/>
    </xf>
    <xf numFmtId="0" fontId="2" fillId="0" borderId="24" xfId="0" applyFont="1" applyBorder="1" applyAlignment="1" applyProtection="1">
      <alignment horizontal="left" vertical="center"/>
      <protection/>
    </xf>
    <xf numFmtId="0" fontId="2" fillId="0" borderId="25" xfId="0" applyFont="1" applyBorder="1" applyAlignment="1" applyProtection="1">
      <alignment horizontal="left" vertical="center"/>
      <protection/>
    </xf>
    <xf numFmtId="0" fontId="3" fillId="0" borderId="23" xfId="0" applyFont="1" applyBorder="1" applyAlignment="1" applyProtection="1">
      <alignment horizontal="left" vertical="center"/>
      <protection/>
    </xf>
    <xf numFmtId="164" fontId="3" fillId="0" borderId="24" xfId="0" applyNumberFormat="1" applyFont="1" applyBorder="1" applyAlignment="1" applyProtection="1">
      <alignment horizontal="right" vertical="center"/>
      <protection/>
    </xf>
    <xf numFmtId="0" fontId="3" fillId="0" borderId="0" xfId="0" applyFont="1" applyAlignment="1" applyProtection="1">
      <alignment horizontal="left" vertical="top"/>
      <protection/>
    </xf>
    <xf numFmtId="0" fontId="3" fillId="0" borderId="26" xfId="0" applyFont="1" applyBorder="1" applyAlignment="1" applyProtection="1">
      <alignment horizontal="left" vertical="center"/>
      <protection/>
    </xf>
    <xf numFmtId="0" fontId="3" fillId="0" borderId="27" xfId="0" applyFont="1" applyBorder="1" applyAlignment="1" applyProtection="1">
      <alignment horizontal="left" vertical="center"/>
      <protection/>
    </xf>
    <xf numFmtId="164" fontId="3" fillId="0" borderId="28" xfId="0" applyNumberFormat="1" applyFont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2" fillId="0" borderId="28" xfId="0" applyFont="1" applyBorder="1" applyAlignment="1" applyProtection="1">
      <alignment horizontal="left" vertical="center"/>
      <protection/>
    </xf>
    <xf numFmtId="164" fontId="3" fillId="0" borderId="29" xfId="0" applyNumberFormat="1" applyFont="1" applyBorder="1" applyAlignment="1" applyProtection="1">
      <alignment horizontal="right" vertical="center"/>
      <protection/>
    </xf>
    <xf numFmtId="49" fontId="3" fillId="0" borderId="26" xfId="0" applyNumberFormat="1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0" borderId="30" xfId="0" applyFont="1" applyBorder="1" applyAlignment="1" applyProtection="1">
      <alignment horizontal="left" vertical="center"/>
      <protection/>
    </xf>
    <xf numFmtId="0" fontId="2" fillId="0" borderId="31" xfId="0" applyFont="1" applyBorder="1" applyAlignment="1" applyProtection="1">
      <alignment horizontal="left" vertical="center"/>
      <protection/>
    </xf>
    <xf numFmtId="0" fontId="6" fillId="0" borderId="31" xfId="0" applyFont="1" applyBorder="1" applyAlignment="1" applyProtection="1">
      <alignment horizontal="left" vertical="center"/>
      <protection/>
    </xf>
    <xf numFmtId="0" fontId="2" fillId="0" borderId="32" xfId="0" applyFont="1" applyBorder="1" applyAlignment="1" applyProtection="1">
      <alignment horizontal="left" vertical="center"/>
      <protection/>
    </xf>
    <xf numFmtId="0" fontId="2" fillId="0" borderId="33" xfId="0" applyFont="1" applyBorder="1" applyAlignment="1" applyProtection="1">
      <alignment horizontal="left" vertical="center"/>
      <protection/>
    </xf>
    <xf numFmtId="0" fontId="2" fillId="0" borderId="34" xfId="0" applyFont="1" applyBorder="1" applyAlignment="1" applyProtection="1">
      <alignment horizontal="left" vertical="center"/>
      <protection/>
    </xf>
    <xf numFmtId="0" fontId="2" fillId="0" borderId="35" xfId="0" applyFont="1" applyBorder="1" applyAlignment="1" applyProtection="1">
      <alignment horizontal="left" vertical="center"/>
      <protection/>
    </xf>
    <xf numFmtId="0" fontId="2" fillId="0" borderId="36" xfId="0" applyFont="1" applyBorder="1" applyAlignment="1" applyProtection="1">
      <alignment horizontal="left" vertical="center"/>
      <protection/>
    </xf>
    <xf numFmtId="0" fontId="2" fillId="0" borderId="37" xfId="0" applyFont="1" applyBorder="1" applyAlignment="1" applyProtection="1">
      <alignment horizontal="left" vertical="center"/>
      <protection/>
    </xf>
    <xf numFmtId="165" fontId="0" fillId="0" borderId="38" xfId="0" applyNumberFormat="1" applyFont="1" applyBorder="1" applyAlignment="1" applyProtection="1">
      <alignment horizontal="right" vertical="center"/>
      <protection/>
    </xf>
    <xf numFmtId="165" fontId="0" fillId="0" borderId="39" xfId="0" applyNumberFormat="1" applyFont="1" applyBorder="1" applyAlignment="1" applyProtection="1">
      <alignment horizontal="right" vertical="center"/>
      <protection/>
    </xf>
    <xf numFmtId="165" fontId="7" fillId="0" borderId="40" xfId="0" applyNumberFormat="1" applyFont="1" applyBorder="1" applyAlignment="1" applyProtection="1">
      <alignment horizontal="right" vertical="center"/>
      <protection/>
    </xf>
    <xf numFmtId="166" fontId="7" fillId="0" borderId="41" xfId="0" applyNumberFormat="1" applyFont="1" applyBorder="1" applyAlignment="1" applyProtection="1">
      <alignment horizontal="right" vertical="center"/>
      <protection/>
    </xf>
    <xf numFmtId="165" fontId="0" fillId="0" borderId="40" xfId="0" applyNumberFormat="1" applyFont="1" applyBorder="1" applyAlignment="1" applyProtection="1">
      <alignment horizontal="right" vertical="center"/>
      <protection/>
    </xf>
    <xf numFmtId="165" fontId="0" fillId="0" borderId="41" xfId="0" applyNumberFormat="1" applyFont="1" applyBorder="1" applyAlignment="1" applyProtection="1">
      <alignment horizontal="right" vertical="center"/>
      <protection/>
    </xf>
    <xf numFmtId="165" fontId="7" fillId="0" borderId="39" xfId="0" applyNumberFormat="1" applyFont="1" applyBorder="1" applyAlignment="1" applyProtection="1">
      <alignment horizontal="right" vertical="center"/>
      <protection/>
    </xf>
    <xf numFmtId="166" fontId="7" fillId="0" borderId="39" xfId="0" applyNumberFormat="1" applyFont="1" applyBorder="1" applyAlignment="1" applyProtection="1">
      <alignment horizontal="right" vertical="center"/>
      <protection/>
    </xf>
    <xf numFmtId="165" fontId="0" fillId="0" borderId="42" xfId="0" applyNumberFormat="1" applyFont="1" applyBorder="1" applyAlignment="1" applyProtection="1">
      <alignment horizontal="right" vertical="center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8" fillId="0" borderId="33" xfId="0" applyFont="1" applyBorder="1" applyAlignment="1" applyProtection="1">
      <alignment horizontal="left" vertical="center"/>
      <protection/>
    </xf>
    <xf numFmtId="0" fontId="8" fillId="0" borderId="35" xfId="0" applyFont="1" applyBorder="1" applyAlignment="1" applyProtection="1">
      <alignment horizontal="left" vertical="center"/>
      <protection/>
    </xf>
    <xf numFmtId="0" fontId="6" fillId="0" borderId="36" xfId="0" applyFont="1" applyBorder="1" applyAlignment="1" applyProtection="1">
      <alignment horizontal="left" vertical="center"/>
      <protection/>
    </xf>
    <xf numFmtId="0" fontId="6" fillId="0" borderId="34" xfId="0" applyFont="1" applyBorder="1" applyAlignment="1" applyProtection="1">
      <alignment horizontal="left" vertical="center"/>
      <protection/>
    </xf>
    <xf numFmtId="0" fontId="6" fillId="0" borderId="37" xfId="0" applyFont="1" applyBorder="1" applyAlignment="1" applyProtection="1">
      <alignment horizontal="left" vertical="center"/>
      <protection/>
    </xf>
    <xf numFmtId="0" fontId="6" fillId="0" borderId="35" xfId="0" applyFont="1" applyBorder="1" applyAlignment="1" applyProtection="1">
      <alignment horizontal="left" vertical="center"/>
      <protection/>
    </xf>
    <xf numFmtId="164" fontId="2" fillId="0" borderId="43" xfId="0" applyNumberFormat="1" applyFont="1" applyBorder="1" applyAlignment="1" applyProtection="1">
      <alignment horizontal="center" vertical="center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2" fillId="0" borderId="26" xfId="0" applyFont="1" applyBorder="1" applyAlignment="1" applyProtection="1">
      <alignment horizontal="left" vertical="center"/>
      <protection/>
    </xf>
    <xf numFmtId="166" fontId="7" fillId="0" borderId="27" xfId="0" applyNumberFormat="1" applyFont="1" applyBorder="1" applyAlignment="1" applyProtection="1">
      <alignment horizontal="righ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27" xfId="0" applyFont="1" applyBorder="1" applyAlignment="1" applyProtection="1">
      <alignment horizontal="left" vertical="center"/>
      <protection/>
    </xf>
    <xf numFmtId="166" fontId="0" fillId="0" borderId="27" xfId="0" applyNumberFormat="1" applyFont="1" applyBorder="1" applyAlignment="1" applyProtection="1">
      <alignment horizontal="right" vertical="center"/>
      <protection/>
    </xf>
    <xf numFmtId="165" fontId="0" fillId="0" borderId="28" xfId="0" applyNumberFormat="1" applyFont="1" applyBorder="1" applyAlignment="1" applyProtection="1">
      <alignment horizontal="right" vertical="center"/>
      <protection/>
    </xf>
    <xf numFmtId="0" fontId="10" fillId="0" borderId="28" xfId="0" applyFont="1" applyBorder="1" applyAlignment="1" applyProtection="1">
      <alignment horizontal="right" vertical="center"/>
      <protection/>
    </xf>
    <xf numFmtId="0" fontId="10" fillId="0" borderId="29" xfId="0" applyFont="1" applyBorder="1" applyAlignment="1" applyProtection="1">
      <alignment horizontal="left" vertical="center"/>
      <protection/>
    </xf>
    <xf numFmtId="0" fontId="2" fillId="0" borderId="23" xfId="0" applyFont="1" applyBorder="1" applyAlignment="1" applyProtection="1">
      <alignment horizontal="left" vertical="center"/>
      <protection/>
    </xf>
    <xf numFmtId="164" fontId="2" fillId="0" borderId="45" xfId="0" applyNumberFormat="1" applyFont="1" applyBorder="1" applyAlignment="1" applyProtection="1">
      <alignment horizontal="center" vertical="center"/>
      <protection/>
    </xf>
    <xf numFmtId="165" fontId="0" fillId="0" borderId="27" xfId="0" applyNumberFormat="1" applyFont="1" applyBorder="1" applyAlignment="1" applyProtection="1">
      <alignment horizontal="right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166" fontId="7" fillId="0" borderId="30" xfId="0" applyNumberFormat="1" applyFont="1" applyBorder="1" applyAlignment="1" applyProtection="1">
      <alignment horizontal="right" vertical="center"/>
      <protection/>
    </xf>
    <xf numFmtId="166" fontId="0" fillId="0" borderId="30" xfId="0" applyNumberFormat="1" applyFont="1" applyBorder="1" applyAlignment="1" applyProtection="1">
      <alignment horizontal="right" vertical="center"/>
      <protection/>
    </xf>
    <xf numFmtId="165" fontId="0" fillId="0" borderId="32" xfId="0" applyNumberFormat="1" applyFont="1" applyBorder="1" applyAlignment="1" applyProtection="1">
      <alignment horizontal="righ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164" fontId="2" fillId="0" borderId="47" xfId="0" applyNumberFormat="1" applyFont="1" applyBorder="1" applyAlignment="1" applyProtection="1">
      <alignment horizontal="center" vertical="center"/>
      <protection/>
    </xf>
    <xf numFmtId="0" fontId="2" fillId="0" borderId="41" xfId="0" applyFont="1" applyBorder="1" applyAlignment="1" applyProtection="1">
      <alignment horizontal="left" vertical="center"/>
      <protection/>
    </xf>
    <xf numFmtId="0" fontId="2" fillId="0" borderId="39" xfId="0" applyFont="1" applyBorder="1" applyAlignment="1" applyProtection="1">
      <alignment horizontal="left" vertical="center"/>
      <protection/>
    </xf>
    <xf numFmtId="0" fontId="2" fillId="0" borderId="40" xfId="0" applyFont="1" applyBorder="1" applyAlignment="1" applyProtection="1">
      <alignment horizontal="left" vertical="center"/>
      <protection/>
    </xf>
    <xf numFmtId="166" fontId="7" fillId="0" borderId="48" xfId="0" applyNumberFormat="1" applyFont="1" applyBorder="1" applyAlignment="1" applyProtection="1">
      <alignment horizontal="right" vertical="center"/>
      <protection/>
    </xf>
    <xf numFmtId="166" fontId="7" fillId="0" borderId="31" xfId="0" applyNumberFormat="1" applyFont="1" applyBorder="1" applyAlignment="1" applyProtection="1">
      <alignment horizontal="right" vertical="center"/>
      <protection/>
    </xf>
    <xf numFmtId="165" fontId="11" fillId="0" borderId="16" xfId="0" applyNumberFormat="1" applyFont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left" vertical="top"/>
      <protection/>
    </xf>
    <xf numFmtId="0" fontId="2" fillId="0" borderId="49" xfId="0" applyFont="1" applyBorder="1" applyAlignment="1" applyProtection="1">
      <alignment horizontal="left" vertical="center"/>
      <protection/>
    </xf>
    <xf numFmtId="0" fontId="2" fillId="0" borderId="5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51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left"/>
      <protection/>
    </xf>
    <xf numFmtId="165" fontId="3" fillId="0" borderId="23" xfId="0" applyNumberFormat="1" applyFont="1" applyBorder="1" applyAlignment="1" applyProtection="1">
      <alignment horizontal="right" vertical="center"/>
      <protection/>
    </xf>
    <xf numFmtId="166" fontId="3" fillId="0" borderId="27" xfId="0" applyNumberFormat="1" applyFont="1" applyBorder="1" applyAlignment="1" applyProtection="1">
      <alignment horizontal="right" vertical="center"/>
      <protection/>
    </xf>
    <xf numFmtId="166" fontId="7" fillId="0" borderId="23" xfId="0" applyNumberFormat="1" applyFont="1" applyBorder="1" applyAlignment="1" applyProtection="1">
      <alignment horizontal="right" vertical="center"/>
      <protection/>
    </xf>
    <xf numFmtId="0" fontId="2" fillId="0" borderId="52" xfId="0" applyFont="1" applyBorder="1" applyAlignment="1" applyProtection="1">
      <alignment horizontal="left" vertical="center"/>
      <protection/>
    </xf>
    <xf numFmtId="0" fontId="6" fillId="0" borderId="53" xfId="0" applyFont="1" applyBorder="1" applyAlignment="1" applyProtection="1">
      <alignment horizontal="left" vertical="top"/>
      <protection/>
    </xf>
    <xf numFmtId="0" fontId="2" fillId="0" borderId="18" xfId="0" applyFont="1" applyBorder="1" applyAlignment="1" applyProtection="1">
      <alignment horizontal="left" vertical="center"/>
      <protection/>
    </xf>
    <xf numFmtId="165" fontId="3" fillId="0" borderId="27" xfId="0" applyNumberFormat="1" applyFont="1" applyBorder="1" applyAlignment="1" applyProtection="1">
      <alignment horizontal="right" vertical="center"/>
      <protection/>
    </xf>
    <xf numFmtId="0" fontId="6" fillId="0" borderId="41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166" fontId="12" fillId="0" borderId="55" xfId="0" applyNumberFormat="1" applyFont="1" applyBorder="1" applyAlignment="1" applyProtection="1">
      <alignment horizontal="righ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/>
    </xf>
    <xf numFmtId="0" fontId="2" fillId="0" borderId="15" xfId="0" applyFont="1" applyBorder="1" applyAlignment="1" applyProtection="1">
      <alignment horizontal="left"/>
      <protection/>
    </xf>
    <xf numFmtId="0" fontId="2" fillId="0" borderId="57" xfId="0" applyFont="1" applyBorder="1" applyAlignment="1" applyProtection="1">
      <alignment horizontal="left" vertical="center"/>
      <protection/>
    </xf>
    <xf numFmtId="0" fontId="2" fillId="0" borderId="48" xfId="0" applyFont="1" applyBorder="1" applyAlignment="1" applyProtection="1">
      <alignment horizontal="left"/>
      <protection/>
    </xf>
    <xf numFmtId="0" fontId="2" fillId="0" borderId="42" xfId="0" applyFont="1" applyBorder="1" applyAlignment="1" applyProtection="1">
      <alignment horizontal="left" vertical="center"/>
      <protection/>
    </xf>
    <xf numFmtId="0" fontId="13" fillId="33" borderId="0" xfId="0" applyFont="1" applyFill="1" applyAlignment="1" applyProtection="1">
      <alignment horizontal="left"/>
      <protection/>
    </xf>
    <xf numFmtId="0" fontId="5" fillId="33" borderId="0" xfId="0" applyFont="1" applyFill="1" applyAlignment="1" applyProtection="1">
      <alignment horizontal="left"/>
      <protection/>
    </xf>
    <xf numFmtId="0" fontId="14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5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14" fontId="3" fillId="33" borderId="0" xfId="0" applyNumberFormat="1" applyFont="1" applyFill="1" applyAlignment="1" applyProtection="1">
      <alignment horizontal="left" vertical="center"/>
      <protection/>
    </xf>
    <xf numFmtId="0" fontId="3" fillId="34" borderId="58" xfId="0" applyFont="1" applyFill="1" applyBorder="1" applyAlignment="1" applyProtection="1">
      <alignment horizontal="center" vertical="center" wrapText="1"/>
      <protection/>
    </xf>
    <xf numFmtId="0" fontId="3" fillId="34" borderId="59" xfId="0" applyFont="1" applyFill="1" applyBorder="1" applyAlignment="1" applyProtection="1">
      <alignment horizontal="center" vertical="center" wrapText="1"/>
      <protection/>
    </xf>
    <xf numFmtId="0" fontId="3" fillId="34" borderId="60" xfId="0" applyFont="1" applyFill="1" applyBorder="1" applyAlignment="1" applyProtection="1">
      <alignment horizontal="center" vertical="center" wrapText="1"/>
      <protection/>
    </xf>
    <xf numFmtId="0" fontId="3" fillId="34" borderId="35" xfId="0" applyFont="1" applyFill="1" applyBorder="1" applyAlignment="1" applyProtection="1">
      <alignment horizontal="center" vertical="center" wrapText="1"/>
      <protection/>
    </xf>
    <xf numFmtId="164" fontId="3" fillId="34" borderId="47" xfId="0" applyNumberFormat="1" applyFont="1" applyFill="1" applyBorder="1" applyAlignment="1" applyProtection="1">
      <alignment horizontal="center" vertical="center"/>
      <protection/>
    </xf>
    <xf numFmtId="164" fontId="3" fillId="34" borderId="61" xfId="0" applyNumberFormat="1" applyFont="1" applyFill="1" applyBorder="1" applyAlignment="1" applyProtection="1">
      <alignment horizontal="center" vertical="center"/>
      <protection/>
    </xf>
    <xf numFmtId="164" fontId="3" fillId="34" borderId="62" xfId="0" applyNumberFormat="1" applyFont="1" applyFill="1" applyBorder="1" applyAlignment="1" applyProtection="1">
      <alignment horizontal="center" vertical="center"/>
      <protection/>
    </xf>
    <xf numFmtId="164" fontId="3" fillId="34" borderId="40" xfId="0" applyNumberFormat="1" applyFont="1" applyFill="1" applyBorder="1" applyAlignment="1" applyProtection="1">
      <alignment horizontal="center" vertical="center"/>
      <protection/>
    </xf>
    <xf numFmtId="0" fontId="0" fillId="33" borderId="30" xfId="0" applyFont="1" applyFill="1" applyBorder="1" applyAlignment="1" applyProtection="1">
      <alignment horizontal="left"/>
      <protection/>
    </xf>
    <xf numFmtId="0" fontId="0" fillId="33" borderId="31" xfId="0" applyFont="1" applyFill="1" applyBorder="1" applyAlignment="1" applyProtection="1">
      <alignment horizontal="left"/>
      <protection/>
    </xf>
    <xf numFmtId="0" fontId="0" fillId="33" borderId="32" xfId="0" applyFont="1" applyFill="1" applyBorder="1" applyAlignment="1" applyProtection="1">
      <alignment horizontal="left"/>
      <protection/>
    </xf>
    <xf numFmtId="0" fontId="15" fillId="0" borderId="0" xfId="0" applyFont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vertical="center"/>
      <protection/>
    </xf>
    <xf numFmtId="166" fontId="15" fillId="0" borderId="0" xfId="0" applyNumberFormat="1" applyFont="1" applyAlignment="1" applyProtection="1">
      <alignment horizontal="right" vertical="center"/>
      <protection/>
    </xf>
    <xf numFmtId="167" fontId="15" fillId="0" borderId="0" xfId="0" applyNumberFormat="1" applyFont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6" fillId="0" borderId="0" xfId="0" applyFont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16" fillId="0" borderId="0" xfId="0" applyNumberFormat="1" applyFont="1" applyAlignment="1" applyProtection="1">
      <alignment horizontal="right" vertical="center"/>
      <protection/>
    </xf>
    <xf numFmtId="167" fontId="16" fillId="0" borderId="0" xfId="0" applyNumberFormat="1" applyFont="1" applyAlignment="1" applyProtection="1">
      <alignment horizontal="right" vertical="center"/>
      <protection/>
    </xf>
    <xf numFmtId="0" fontId="17" fillId="0" borderId="0" xfId="0" applyFont="1" applyAlignment="1" applyProtection="1">
      <alignment horizontal="center" vertical="center"/>
      <protection/>
    </xf>
    <xf numFmtId="0" fontId="17" fillId="0" borderId="0" xfId="0" applyFont="1" applyAlignment="1" applyProtection="1">
      <alignment horizontal="left" vertical="center"/>
      <protection/>
    </xf>
    <xf numFmtId="166" fontId="17" fillId="0" borderId="0" xfId="0" applyNumberFormat="1" applyFont="1" applyAlignment="1" applyProtection="1">
      <alignment horizontal="right" vertical="center"/>
      <protection/>
    </xf>
    <xf numFmtId="167" fontId="17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left" vertical="center"/>
      <protection/>
    </xf>
    <xf numFmtId="166" fontId="19" fillId="0" borderId="0" xfId="0" applyNumberFormat="1" applyFont="1" applyAlignment="1" applyProtection="1">
      <alignment horizontal="right" vertical="center"/>
      <protection/>
    </xf>
    <xf numFmtId="167" fontId="19" fillId="0" borderId="0" xfId="0" applyNumberFormat="1" applyFont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/>
      <protection/>
    </xf>
    <xf numFmtId="0" fontId="2" fillId="33" borderId="0" xfId="0" applyFont="1" applyFill="1" applyAlignment="1" applyProtection="1">
      <alignment horizontal="left"/>
      <protection/>
    </xf>
    <xf numFmtId="0" fontId="2" fillId="34" borderId="35" xfId="0" applyFont="1" applyFill="1" applyBorder="1" applyAlignment="1" applyProtection="1">
      <alignment horizontal="center" vertical="center" wrapText="1"/>
      <protection/>
    </xf>
    <xf numFmtId="0" fontId="2" fillId="34" borderId="60" xfId="0" applyFont="1" applyFill="1" applyBorder="1" applyAlignment="1" applyProtection="1">
      <alignment horizontal="center" vertical="center" wrapText="1"/>
      <protection/>
    </xf>
    <xf numFmtId="164" fontId="2" fillId="34" borderId="40" xfId="0" applyNumberFormat="1" applyFont="1" applyFill="1" applyBorder="1" applyAlignment="1" applyProtection="1">
      <alignment horizontal="center" vertical="center"/>
      <protection/>
    </xf>
    <xf numFmtId="164" fontId="2" fillId="34" borderId="62" xfId="0" applyNumberFormat="1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11" xfId="0" applyFont="1" applyBorder="1" applyAlignment="1" applyProtection="1">
      <alignment horizontal="center" vertical="center"/>
      <protection/>
    </xf>
    <xf numFmtId="166" fontId="15" fillId="0" borderId="11" xfId="0" applyNumberFormat="1" applyFont="1" applyBorder="1" applyAlignment="1" applyProtection="1">
      <alignment horizontal="right" vertical="center"/>
      <protection/>
    </xf>
    <xf numFmtId="167" fontId="15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167" fontId="2" fillId="0" borderId="0" xfId="0" applyNumberFormat="1" applyFont="1" applyAlignment="1" applyProtection="1">
      <alignment horizontal="right" vertical="center"/>
      <protection/>
    </xf>
    <xf numFmtId="166" fontId="2" fillId="0" borderId="0" xfId="0" applyNumberFormat="1" applyFont="1" applyAlignment="1" applyProtection="1">
      <alignment horizontal="right" vertical="center"/>
      <protection/>
    </xf>
    <xf numFmtId="168" fontId="2" fillId="0" borderId="0" xfId="0" applyNumberFormat="1" applyFont="1" applyAlignment="1" applyProtection="1">
      <alignment horizontal="right" vertical="center"/>
      <protection/>
    </xf>
    <xf numFmtId="169" fontId="2" fillId="0" borderId="0" xfId="0" applyNumberFormat="1" applyFont="1" applyAlignment="1" applyProtection="1">
      <alignment horizontal="right" vertical="center"/>
      <protection/>
    </xf>
    <xf numFmtId="165" fontId="2" fillId="0" borderId="0" xfId="0" applyNumberFormat="1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6" fontId="20" fillId="0" borderId="0" xfId="0" applyNumberFormat="1" applyFont="1" applyAlignment="1" applyProtection="1">
      <alignment horizontal="right" vertical="center"/>
      <protection/>
    </xf>
    <xf numFmtId="168" fontId="20" fillId="0" borderId="0" xfId="0" applyNumberFormat="1" applyFont="1" applyAlignment="1" applyProtection="1">
      <alignment horizontal="right" vertical="center"/>
      <protection/>
    </xf>
    <xf numFmtId="169" fontId="20" fillId="0" borderId="0" xfId="0" applyNumberFormat="1" applyFont="1" applyAlignment="1" applyProtection="1">
      <alignment horizontal="right" vertical="center"/>
      <protection/>
    </xf>
    <xf numFmtId="165" fontId="20" fillId="0" borderId="0" xfId="0" applyNumberFormat="1" applyFont="1" applyAlignment="1" applyProtection="1">
      <alignment horizontal="right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4"/>
  <sheetViews>
    <sheetView showGridLines="0" tabSelected="1" defaultGridColor="0" zoomScalePageLayoutView="0" colorId="8" workbookViewId="0" topLeftCell="A1">
      <selection activeCell="O51" sqref="O51"/>
    </sheetView>
  </sheetViews>
  <sheetFormatPr defaultColWidth="9.140625" defaultRowHeight="12.75" customHeight="1"/>
  <cols>
    <col min="1" max="1" width="2.421875" style="1" customWidth="1"/>
    <col min="2" max="2" width="1.8515625" style="1" customWidth="1"/>
    <col min="3" max="3" width="2.7109375" style="1" customWidth="1"/>
    <col min="4" max="4" width="6.8515625" style="1" customWidth="1"/>
    <col min="5" max="5" width="13.57421875" style="1" customWidth="1"/>
    <col min="6" max="6" width="0.5625" style="1" customWidth="1"/>
    <col min="7" max="7" width="2.57421875" style="1" customWidth="1"/>
    <col min="8" max="8" width="2.7109375" style="1" customWidth="1"/>
    <col min="9" max="9" width="9.7109375" style="1" customWidth="1"/>
    <col min="10" max="10" width="13.57421875" style="1" customWidth="1"/>
    <col min="11" max="11" width="0.71875" style="1" customWidth="1"/>
    <col min="12" max="12" width="2.421875" style="1" customWidth="1"/>
    <col min="13" max="13" width="2.8515625" style="1" customWidth="1"/>
    <col min="14" max="14" width="2.00390625" style="1" customWidth="1"/>
    <col min="15" max="15" width="12.7109375" style="1" customWidth="1"/>
    <col min="16" max="16" width="2.8515625" style="1" customWidth="1"/>
    <col min="17" max="17" width="2.00390625" style="1" customWidth="1"/>
    <col min="18" max="18" width="13.57421875" style="1" customWidth="1"/>
    <col min="19" max="19" width="0.5625" style="1" customWidth="1"/>
    <col min="20" max="16384" width="9.140625" style="1" customWidth="1"/>
  </cols>
  <sheetData>
    <row r="1" spans="1:19" ht="12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</row>
    <row r="2" spans="1:19" ht="23.25" customHeight="1">
      <c r="A2" s="5"/>
      <c r="B2" s="6"/>
      <c r="C2" s="6"/>
      <c r="D2" s="6"/>
      <c r="E2" s="6"/>
      <c r="F2" s="6"/>
      <c r="G2" s="7" t="s">
        <v>0</v>
      </c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8"/>
    </row>
    <row r="3" spans="1:19" ht="12" customHeight="1">
      <c r="A3" s="9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1"/>
    </row>
    <row r="4" spans="1:19" ht="8.25" customHeight="1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4"/>
    </row>
    <row r="5" spans="1:19" ht="15" customHeight="1">
      <c r="A5" s="15"/>
      <c r="B5" s="16" t="s">
        <v>1</v>
      </c>
      <c r="C5" s="16"/>
      <c r="D5" s="16"/>
      <c r="E5" s="17" t="s">
        <v>2</v>
      </c>
      <c r="F5" s="18"/>
      <c r="G5" s="18"/>
      <c r="H5" s="18"/>
      <c r="I5" s="18"/>
      <c r="J5" s="19"/>
      <c r="K5" s="16"/>
      <c r="L5" s="16"/>
      <c r="M5" s="16"/>
      <c r="N5" s="16"/>
      <c r="O5" s="16" t="s">
        <v>3</v>
      </c>
      <c r="P5" s="17" t="s">
        <v>4</v>
      </c>
      <c r="Q5" s="20"/>
      <c r="R5" s="19"/>
      <c r="S5" s="21"/>
    </row>
    <row r="6" spans="1:19" ht="12.75" customHeight="1" hidden="1">
      <c r="A6" s="15"/>
      <c r="B6" s="16" t="s">
        <v>5</v>
      </c>
      <c r="C6" s="16"/>
      <c r="D6" s="16"/>
      <c r="E6" s="22" t="s">
        <v>6</v>
      </c>
      <c r="F6" s="16"/>
      <c r="G6" s="16"/>
      <c r="H6" s="16"/>
      <c r="I6" s="16"/>
      <c r="J6" s="23"/>
      <c r="K6" s="16"/>
      <c r="L6" s="16"/>
      <c r="M6" s="16"/>
      <c r="N6" s="16"/>
      <c r="O6" s="16"/>
      <c r="P6" s="24"/>
      <c r="Q6" s="25"/>
      <c r="R6" s="23"/>
      <c r="S6" s="21"/>
    </row>
    <row r="7" spans="1:19" ht="17.25" customHeight="1">
      <c r="A7" s="15"/>
      <c r="B7" s="16" t="s">
        <v>7</v>
      </c>
      <c r="C7" s="16"/>
      <c r="D7" s="16"/>
      <c r="E7" s="22" t="s">
        <v>8</v>
      </c>
      <c r="F7" s="16"/>
      <c r="G7" s="16"/>
      <c r="H7" s="16"/>
      <c r="I7" s="16"/>
      <c r="J7" s="23"/>
      <c r="K7" s="16"/>
      <c r="L7" s="16"/>
      <c r="M7" s="16"/>
      <c r="N7" s="16"/>
      <c r="O7" s="16" t="s">
        <v>9</v>
      </c>
      <c r="P7" s="22"/>
      <c r="Q7" s="25"/>
      <c r="R7" s="23"/>
      <c r="S7" s="21"/>
    </row>
    <row r="8" spans="1:19" ht="12.75" customHeight="1" hidden="1">
      <c r="A8" s="15"/>
      <c r="B8" s="16" t="s">
        <v>10</v>
      </c>
      <c r="C8" s="16"/>
      <c r="D8" s="16"/>
      <c r="E8" s="22" t="s">
        <v>11</v>
      </c>
      <c r="F8" s="16"/>
      <c r="G8" s="16"/>
      <c r="H8" s="16"/>
      <c r="I8" s="16"/>
      <c r="J8" s="23"/>
      <c r="K8" s="16"/>
      <c r="L8" s="16"/>
      <c r="M8" s="16"/>
      <c r="N8" s="16"/>
      <c r="O8" s="16"/>
      <c r="P8" s="24"/>
      <c r="Q8" s="25"/>
      <c r="R8" s="23"/>
      <c r="S8" s="21"/>
    </row>
    <row r="9" spans="1:19" ht="17.25" customHeight="1">
      <c r="A9" s="15"/>
      <c r="B9" s="16" t="s">
        <v>12</v>
      </c>
      <c r="C9" s="16"/>
      <c r="D9" s="16"/>
      <c r="E9" s="26" t="s">
        <v>4</v>
      </c>
      <c r="F9" s="27"/>
      <c r="G9" s="27"/>
      <c r="H9" s="27"/>
      <c r="I9" s="27"/>
      <c r="J9" s="28"/>
      <c r="K9" s="16"/>
      <c r="L9" s="16"/>
      <c r="M9" s="16"/>
      <c r="N9" s="16"/>
      <c r="O9" s="16" t="s">
        <v>13</v>
      </c>
      <c r="P9" s="29" t="s">
        <v>14</v>
      </c>
      <c r="Q9" s="30"/>
      <c r="R9" s="28"/>
      <c r="S9" s="21"/>
    </row>
    <row r="10" spans="1:19" ht="12.75" customHeight="1" hidden="1">
      <c r="A10" s="15"/>
      <c r="B10" s="16" t="s">
        <v>15</v>
      </c>
      <c r="C10" s="16"/>
      <c r="D10" s="16"/>
      <c r="E10" s="31" t="s">
        <v>4</v>
      </c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25"/>
      <c r="Q10" s="25"/>
      <c r="R10" s="16"/>
      <c r="S10" s="21"/>
    </row>
    <row r="11" spans="1:19" ht="12.75" customHeight="1" hidden="1">
      <c r="A11" s="15"/>
      <c r="B11" s="16" t="s">
        <v>16</v>
      </c>
      <c r="C11" s="16"/>
      <c r="D11" s="16"/>
      <c r="E11" s="31" t="s">
        <v>4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25"/>
      <c r="Q11" s="25"/>
      <c r="R11" s="16"/>
      <c r="S11" s="21"/>
    </row>
    <row r="12" spans="1:19" ht="12.75" customHeight="1" hidden="1">
      <c r="A12" s="15"/>
      <c r="B12" s="16" t="s">
        <v>17</v>
      </c>
      <c r="C12" s="16"/>
      <c r="D12" s="16"/>
      <c r="E12" s="31" t="s">
        <v>4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25"/>
      <c r="Q12" s="25"/>
      <c r="R12" s="16"/>
      <c r="S12" s="21"/>
    </row>
    <row r="13" spans="1:19" ht="12.75" customHeight="1" hidden="1">
      <c r="A13" s="15"/>
      <c r="B13" s="16"/>
      <c r="C13" s="16"/>
      <c r="D13" s="16"/>
      <c r="E13" s="31" t="s">
        <v>4</v>
      </c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25"/>
      <c r="Q13" s="25"/>
      <c r="R13" s="16"/>
      <c r="S13" s="21"/>
    </row>
    <row r="14" spans="1:19" ht="12.75" customHeight="1" hidden="1">
      <c r="A14" s="15"/>
      <c r="B14" s="16"/>
      <c r="C14" s="16"/>
      <c r="D14" s="16"/>
      <c r="E14" s="31" t="s">
        <v>4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25"/>
      <c r="Q14" s="25"/>
      <c r="R14" s="16"/>
      <c r="S14" s="21"/>
    </row>
    <row r="15" spans="1:19" ht="12.75" customHeight="1" hidden="1">
      <c r="A15" s="15"/>
      <c r="B15" s="16"/>
      <c r="C15" s="16"/>
      <c r="D15" s="16"/>
      <c r="E15" s="31" t="s">
        <v>4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25"/>
      <c r="Q15" s="25"/>
      <c r="R15" s="16"/>
      <c r="S15" s="21"/>
    </row>
    <row r="16" spans="1:19" ht="12.75" customHeight="1" hidden="1">
      <c r="A16" s="15"/>
      <c r="B16" s="16"/>
      <c r="C16" s="16"/>
      <c r="D16" s="16"/>
      <c r="E16" s="31" t="s">
        <v>4</v>
      </c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25"/>
      <c r="Q16" s="25"/>
      <c r="R16" s="16"/>
      <c r="S16" s="21"/>
    </row>
    <row r="17" spans="1:19" ht="12.75" customHeight="1" hidden="1">
      <c r="A17" s="15"/>
      <c r="B17" s="16"/>
      <c r="C17" s="16"/>
      <c r="D17" s="16"/>
      <c r="E17" s="31" t="s">
        <v>4</v>
      </c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25"/>
      <c r="Q17" s="25"/>
      <c r="R17" s="16"/>
      <c r="S17" s="21"/>
    </row>
    <row r="18" spans="1:19" ht="12.75" customHeight="1" hidden="1">
      <c r="A18" s="15"/>
      <c r="B18" s="16"/>
      <c r="C18" s="16"/>
      <c r="D18" s="16"/>
      <c r="E18" s="31" t="s">
        <v>4</v>
      </c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25"/>
      <c r="Q18" s="25"/>
      <c r="R18" s="16"/>
      <c r="S18" s="21"/>
    </row>
    <row r="19" spans="1:19" ht="12.75" customHeight="1" hidden="1">
      <c r="A19" s="15"/>
      <c r="B19" s="16"/>
      <c r="C19" s="16"/>
      <c r="D19" s="16"/>
      <c r="E19" s="31" t="s">
        <v>4</v>
      </c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25"/>
      <c r="Q19" s="25"/>
      <c r="R19" s="16"/>
      <c r="S19" s="21"/>
    </row>
    <row r="20" spans="1:19" ht="12.75" customHeight="1" hidden="1">
      <c r="A20" s="15"/>
      <c r="B20" s="16"/>
      <c r="C20" s="16"/>
      <c r="D20" s="16"/>
      <c r="E20" s="31" t="s">
        <v>4</v>
      </c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25"/>
      <c r="Q20" s="25"/>
      <c r="R20" s="16"/>
      <c r="S20" s="21"/>
    </row>
    <row r="21" spans="1:19" ht="12.75" customHeight="1" hidden="1">
      <c r="A21" s="15"/>
      <c r="B21" s="16"/>
      <c r="C21" s="16"/>
      <c r="D21" s="16"/>
      <c r="E21" s="31" t="s">
        <v>4</v>
      </c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25"/>
      <c r="Q21" s="25"/>
      <c r="R21" s="16"/>
      <c r="S21" s="21"/>
    </row>
    <row r="22" spans="1:19" ht="12.75" customHeight="1" hidden="1">
      <c r="A22" s="15"/>
      <c r="B22" s="16"/>
      <c r="C22" s="16"/>
      <c r="D22" s="16"/>
      <c r="E22" s="31" t="s">
        <v>4</v>
      </c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25"/>
      <c r="Q22" s="25"/>
      <c r="R22" s="16"/>
      <c r="S22" s="21"/>
    </row>
    <row r="23" spans="1:19" ht="12.75" customHeight="1" hidden="1">
      <c r="A23" s="15"/>
      <c r="B23" s="16"/>
      <c r="C23" s="16"/>
      <c r="D23" s="16"/>
      <c r="E23" s="31" t="s">
        <v>4</v>
      </c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25"/>
      <c r="Q23" s="25"/>
      <c r="R23" s="16"/>
      <c r="S23" s="21"/>
    </row>
    <row r="24" spans="1:19" ht="12.75" customHeight="1" hidden="1">
      <c r="A24" s="15"/>
      <c r="B24" s="16"/>
      <c r="C24" s="16"/>
      <c r="D24" s="16"/>
      <c r="E24" s="31" t="s">
        <v>4</v>
      </c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5"/>
      <c r="Q24" s="25"/>
      <c r="R24" s="16"/>
      <c r="S24" s="21"/>
    </row>
    <row r="25" spans="1:19" ht="17.2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 t="s">
        <v>18</v>
      </c>
      <c r="P25" s="16" t="s">
        <v>19</v>
      </c>
      <c r="Q25" s="16"/>
      <c r="R25" s="16"/>
      <c r="S25" s="21"/>
    </row>
    <row r="26" spans="1:19" ht="17.25" customHeight="1">
      <c r="A26" s="15"/>
      <c r="B26" s="16" t="s">
        <v>20</v>
      </c>
      <c r="C26" s="16"/>
      <c r="D26" s="16"/>
      <c r="E26" s="17" t="s">
        <v>21</v>
      </c>
      <c r="F26" s="18"/>
      <c r="G26" s="18"/>
      <c r="H26" s="18"/>
      <c r="I26" s="18"/>
      <c r="J26" s="19"/>
      <c r="K26" s="16"/>
      <c r="L26" s="16"/>
      <c r="M26" s="16"/>
      <c r="N26" s="16"/>
      <c r="O26" s="32"/>
      <c r="P26" s="33"/>
      <c r="Q26" s="34"/>
      <c r="R26" s="35"/>
      <c r="S26" s="21"/>
    </row>
    <row r="27" spans="1:19" ht="17.25" customHeight="1">
      <c r="A27" s="15"/>
      <c r="B27" s="16" t="s">
        <v>22</v>
      </c>
      <c r="C27" s="16"/>
      <c r="D27" s="16"/>
      <c r="E27" s="22" t="s">
        <v>23</v>
      </c>
      <c r="F27" s="16"/>
      <c r="G27" s="16"/>
      <c r="H27" s="16"/>
      <c r="I27" s="16"/>
      <c r="J27" s="23"/>
      <c r="K27" s="16"/>
      <c r="L27" s="16"/>
      <c r="M27" s="16"/>
      <c r="N27" s="16"/>
      <c r="O27" s="32"/>
      <c r="P27" s="33"/>
      <c r="Q27" s="34"/>
      <c r="R27" s="35"/>
      <c r="S27" s="21"/>
    </row>
    <row r="28" spans="1:19" ht="17.25" customHeight="1">
      <c r="A28" s="15"/>
      <c r="B28" s="16" t="s">
        <v>24</v>
      </c>
      <c r="C28" s="16"/>
      <c r="D28" s="16"/>
      <c r="E28" s="22" t="s">
        <v>23</v>
      </c>
      <c r="F28" s="16"/>
      <c r="G28" s="16"/>
      <c r="H28" s="16"/>
      <c r="I28" s="16"/>
      <c r="J28" s="23"/>
      <c r="K28" s="16"/>
      <c r="L28" s="16"/>
      <c r="M28" s="16"/>
      <c r="N28" s="16"/>
      <c r="O28" s="32"/>
      <c r="P28" s="33"/>
      <c r="Q28" s="34"/>
      <c r="R28" s="35"/>
      <c r="S28" s="21"/>
    </row>
    <row r="29" spans="1:19" ht="17.25" customHeight="1">
      <c r="A29" s="15"/>
      <c r="B29" s="16"/>
      <c r="C29" s="16"/>
      <c r="D29" s="16"/>
      <c r="E29" s="29"/>
      <c r="F29" s="27"/>
      <c r="G29" s="27"/>
      <c r="H29" s="27"/>
      <c r="I29" s="27"/>
      <c r="J29" s="28"/>
      <c r="K29" s="16"/>
      <c r="L29" s="16"/>
      <c r="M29" s="16"/>
      <c r="N29" s="16"/>
      <c r="O29" s="25"/>
      <c r="P29" s="25"/>
      <c r="Q29" s="25"/>
      <c r="R29" s="16"/>
      <c r="S29" s="21"/>
    </row>
    <row r="30" spans="1:19" ht="17.25" customHeight="1">
      <c r="A30" s="15"/>
      <c r="B30" s="16"/>
      <c r="C30" s="16"/>
      <c r="D30" s="16"/>
      <c r="E30" s="36" t="s">
        <v>25</v>
      </c>
      <c r="F30" s="16"/>
      <c r="G30" s="16" t="s">
        <v>26</v>
      </c>
      <c r="H30" s="16"/>
      <c r="I30" s="16"/>
      <c r="J30" s="16"/>
      <c r="K30" s="16"/>
      <c r="L30" s="16"/>
      <c r="M30" s="16"/>
      <c r="N30" s="16"/>
      <c r="O30" s="36" t="s">
        <v>27</v>
      </c>
      <c r="P30" s="25"/>
      <c r="Q30" s="25"/>
      <c r="R30" s="37"/>
      <c r="S30" s="21"/>
    </row>
    <row r="31" spans="1:19" ht="17.25" customHeight="1">
      <c r="A31" s="15"/>
      <c r="B31" s="16"/>
      <c r="C31" s="16"/>
      <c r="D31" s="16"/>
      <c r="E31" s="32"/>
      <c r="F31" s="16"/>
      <c r="G31" s="33" t="s">
        <v>28</v>
      </c>
      <c r="H31" s="38"/>
      <c r="I31" s="39"/>
      <c r="J31" s="16"/>
      <c r="K31" s="16"/>
      <c r="L31" s="16"/>
      <c r="M31" s="16"/>
      <c r="N31" s="16"/>
      <c r="O31" s="40" t="s">
        <v>29</v>
      </c>
      <c r="P31" s="25"/>
      <c r="Q31" s="25"/>
      <c r="R31" s="41"/>
      <c r="S31" s="21"/>
    </row>
    <row r="32" spans="1:19" ht="8.2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4"/>
    </row>
    <row r="33" spans="1:19" ht="20.25" customHeight="1">
      <c r="A33" s="45"/>
      <c r="B33" s="46"/>
      <c r="C33" s="46"/>
      <c r="D33" s="46"/>
      <c r="E33" s="47" t="s">
        <v>30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8"/>
    </row>
    <row r="34" spans="1:19" ht="20.25" customHeight="1">
      <c r="A34" s="49" t="s">
        <v>31</v>
      </c>
      <c r="B34" s="50"/>
      <c r="C34" s="50"/>
      <c r="D34" s="51"/>
      <c r="E34" s="52" t="s">
        <v>32</v>
      </c>
      <c r="F34" s="51"/>
      <c r="G34" s="52" t="s">
        <v>33</v>
      </c>
      <c r="H34" s="50"/>
      <c r="I34" s="51"/>
      <c r="J34" s="52" t="s">
        <v>34</v>
      </c>
      <c r="K34" s="50"/>
      <c r="L34" s="52" t="s">
        <v>35</v>
      </c>
      <c r="M34" s="50"/>
      <c r="N34" s="50"/>
      <c r="O34" s="51"/>
      <c r="P34" s="52" t="s">
        <v>36</v>
      </c>
      <c r="Q34" s="50"/>
      <c r="R34" s="50"/>
      <c r="S34" s="53"/>
    </row>
    <row r="35" spans="1:19" ht="20.25" customHeight="1">
      <c r="A35" s="54"/>
      <c r="B35" s="55"/>
      <c r="C35" s="55"/>
      <c r="D35" s="56">
        <v>0</v>
      </c>
      <c r="E35" s="57">
        <f>IF(D35=0,0,R47/D35)</f>
        <v>0</v>
      </c>
      <c r="F35" s="58"/>
      <c r="G35" s="59"/>
      <c r="H35" s="55"/>
      <c r="I35" s="56">
        <v>0</v>
      </c>
      <c r="J35" s="57">
        <f>IF(I35=0,0,R47/I35)</f>
        <v>0</v>
      </c>
      <c r="K35" s="60"/>
      <c r="L35" s="59"/>
      <c r="M35" s="55"/>
      <c r="N35" s="55"/>
      <c r="O35" s="56">
        <v>0</v>
      </c>
      <c r="P35" s="59"/>
      <c r="Q35" s="55"/>
      <c r="R35" s="61">
        <f>IF(O35=0,0,R47/O35)</f>
        <v>0</v>
      </c>
      <c r="S35" s="62"/>
    </row>
    <row r="36" spans="1:19" ht="20.25" customHeight="1">
      <c r="A36" s="45"/>
      <c r="B36" s="46"/>
      <c r="C36" s="46"/>
      <c r="D36" s="46"/>
      <c r="E36" s="47" t="s">
        <v>37</v>
      </c>
      <c r="F36" s="46"/>
      <c r="G36" s="46"/>
      <c r="H36" s="46"/>
      <c r="I36" s="46"/>
      <c r="J36" s="63" t="s">
        <v>38</v>
      </c>
      <c r="K36" s="46"/>
      <c r="L36" s="46"/>
      <c r="M36" s="46"/>
      <c r="N36" s="46"/>
      <c r="O36" s="46"/>
      <c r="P36" s="46"/>
      <c r="Q36" s="46"/>
      <c r="R36" s="46"/>
      <c r="S36" s="48"/>
    </row>
    <row r="37" spans="1:19" ht="20.25" customHeight="1">
      <c r="A37" s="64" t="s">
        <v>39</v>
      </c>
      <c r="B37" s="65"/>
      <c r="C37" s="66" t="s">
        <v>40</v>
      </c>
      <c r="D37" s="67"/>
      <c r="E37" s="67"/>
      <c r="F37" s="68"/>
      <c r="G37" s="64" t="s">
        <v>41</v>
      </c>
      <c r="H37" s="69"/>
      <c r="I37" s="66" t="s">
        <v>42</v>
      </c>
      <c r="J37" s="67"/>
      <c r="K37" s="67"/>
      <c r="L37" s="64" t="s">
        <v>43</v>
      </c>
      <c r="M37" s="69"/>
      <c r="N37" s="66" t="s">
        <v>44</v>
      </c>
      <c r="O37" s="67"/>
      <c r="P37" s="67"/>
      <c r="Q37" s="67"/>
      <c r="R37" s="67"/>
      <c r="S37" s="68"/>
    </row>
    <row r="38" spans="1:19" ht="20.25" customHeight="1">
      <c r="A38" s="70">
        <v>1</v>
      </c>
      <c r="B38" s="71" t="s">
        <v>45</v>
      </c>
      <c r="C38" s="19"/>
      <c r="D38" s="72" t="s">
        <v>46</v>
      </c>
      <c r="E38" s="73">
        <v>0</v>
      </c>
      <c r="F38" s="74"/>
      <c r="G38" s="70">
        <v>8</v>
      </c>
      <c r="H38" s="75" t="s">
        <v>47</v>
      </c>
      <c r="I38" s="35"/>
      <c r="J38" s="76">
        <v>0</v>
      </c>
      <c r="K38" s="77"/>
      <c r="L38" s="70">
        <v>13</v>
      </c>
      <c r="M38" s="33" t="s">
        <v>48</v>
      </c>
      <c r="N38" s="38"/>
      <c r="O38" s="38"/>
      <c r="P38" s="78">
        <f>M49</f>
        <v>21</v>
      </c>
      <c r="Q38" s="79" t="s">
        <v>49</v>
      </c>
      <c r="R38" s="73">
        <v>0</v>
      </c>
      <c r="S38" s="74"/>
    </row>
    <row r="39" spans="1:19" ht="20.25" customHeight="1">
      <c r="A39" s="70">
        <v>2</v>
      </c>
      <c r="B39" s="80"/>
      <c r="C39" s="28"/>
      <c r="D39" s="72" t="s">
        <v>50</v>
      </c>
      <c r="E39" s="73">
        <v>0</v>
      </c>
      <c r="F39" s="74"/>
      <c r="G39" s="70">
        <v>9</v>
      </c>
      <c r="H39" s="16" t="s">
        <v>51</v>
      </c>
      <c r="I39" s="72"/>
      <c r="J39" s="76">
        <v>0</v>
      </c>
      <c r="K39" s="77"/>
      <c r="L39" s="70">
        <v>14</v>
      </c>
      <c r="M39" s="33" t="s">
        <v>52</v>
      </c>
      <c r="N39" s="38"/>
      <c r="O39" s="38"/>
      <c r="P39" s="78">
        <f>M49</f>
        <v>21</v>
      </c>
      <c r="Q39" s="79" t="s">
        <v>49</v>
      </c>
      <c r="R39" s="73">
        <v>0</v>
      </c>
      <c r="S39" s="74"/>
    </row>
    <row r="40" spans="1:19" ht="20.25" customHeight="1">
      <c r="A40" s="70">
        <v>3</v>
      </c>
      <c r="B40" s="71" t="s">
        <v>53</v>
      </c>
      <c r="C40" s="19"/>
      <c r="D40" s="72" t="s">
        <v>46</v>
      </c>
      <c r="E40" s="73">
        <v>0</v>
      </c>
      <c r="F40" s="74"/>
      <c r="G40" s="70">
        <v>10</v>
      </c>
      <c r="H40" s="75" t="s">
        <v>54</v>
      </c>
      <c r="I40" s="35"/>
      <c r="J40" s="76">
        <v>0</v>
      </c>
      <c r="K40" s="77"/>
      <c r="L40" s="70">
        <v>15</v>
      </c>
      <c r="M40" s="33" t="s">
        <v>55</v>
      </c>
      <c r="N40" s="38"/>
      <c r="O40" s="38"/>
      <c r="P40" s="78">
        <f>M49</f>
        <v>21</v>
      </c>
      <c r="Q40" s="79" t="s">
        <v>49</v>
      </c>
      <c r="R40" s="73">
        <v>0</v>
      </c>
      <c r="S40" s="74"/>
    </row>
    <row r="41" spans="1:19" ht="20.25" customHeight="1">
      <c r="A41" s="70">
        <v>4</v>
      </c>
      <c r="B41" s="80"/>
      <c r="C41" s="28"/>
      <c r="D41" s="72" t="s">
        <v>50</v>
      </c>
      <c r="E41" s="73">
        <v>0</v>
      </c>
      <c r="F41" s="74"/>
      <c r="G41" s="70">
        <v>11</v>
      </c>
      <c r="H41" s="75"/>
      <c r="I41" s="35"/>
      <c r="J41" s="76">
        <v>0</v>
      </c>
      <c r="K41" s="77"/>
      <c r="L41" s="70">
        <v>16</v>
      </c>
      <c r="M41" s="33" t="s">
        <v>56</v>
      </c>
      <c r="N41" s="38"/>
      <c r="O41" s="38"/>
      <c r="P41" s="78">
        <f>M49</f>
        <v>21</v>
      </c>
      <c r="Q41" s="79" t="s">
        <v>49</v>
      </c>
      <c r="R41" s="73">
        <v>0</v>
      </c>
      <c r="S41" s="74"/>
    </row>
    <row r="42" spans="1:19" ht="20.25" customHeight="1">
      <c r="A42" s="70">
        <v>5</v>
      </c>
      <c r="B42" s="71" t="s">
        <v>57</v>
      </c>
      <c r="C42" s="19"/>
      <c r="D42" s="72" t="s">
        <v>46</v>
      </c>
      <c r="E42" s="73">
        <v>0</v>
      </c>
      <c r="F42" s="74"/>
      <c r="G42" s="81"/>
      <c r="H42" s="38"/>
      <c r="I42" s="35"/>
      <c r="J42" s="82"/>
      <c r="K42" s="77"/>
      <c r="L42" s="70">
        <v>17</v>
      </c>
      <c r="M42" s="33" t="s">
        <v>58</v>
      </c>
      <c r="N42" s="38"/>
      <c r="O42" s="38"/>
      <c r="P42" s="78">
        <f>M49</f>
        <v>21</v>
      </c>
      <c r="Q42" s="79" t="s">
        <v>49</v>
      </c>
      <c r="R42" s="73">
        <v>0</v>
      </c>
      <c r="S42" s="74"/>
    </row>
    <row r="43" spans="1:19" ht="20.25" customHeight="1">
      <c r="A43" s="70">
        <v>6</v>
      </c>
      <c r="B43" s="80"/>
      <c r="C43" s="28"/>
      <c r="D43" s="72" t="s">
        <v>50</v>
      </c>
      <c r="E43" s="73">
        <v>0</v>
      </c>
      <c r="F43" s="74"/>
      <c r="G43" s="81"/>
      <c r="H43" s="38"/>
      <c r="I43" s="35"/>
      <c r="J43" s="82"/>
      <c r="K43" s="77"/>
      <c r="L43" s="70">
        <v>18</v>
      </c>
      <c r="M43" s="75" t="s">
        <v>59</v>
      </c>
      <c r="N43" s="38"/>
      <c r="O43" s="38"/>
      <c r="P43" s="38"/>
      <c r="Q43" s="35"/>
      <c r="R43" s="73">
        <v>0</v>
      </c>
      <c r="S43" s="74"/>
    </row>
    <row r="44" spans="1:19" ht="20.25" customHeight="1">
      <c r="A44" s="70">
        <v>7</v>
      </c>
      <c r="B44" s="83" t="s">
        <v>60</v>
      </c>
      <c r="C44" s="38"/>
      <c r="D44" s="35"/>
      <c r="E44" s="84">
        <v>0</v>
      </c>
      <c r="F44" s="48"/>
      <c r="G44" s="70">
        <v>12</v>
      </c>
      <c r="H44" s="83" t="s">
        <v>61</v>
      </c>
      <c r="I44" s="35"/>
      <c r="J44" s="85">
        <f>SUM(J38:J41)</f>
        <v>0</v>
      </c>
      <c r="K44" s="86"/>
      <c r="L44" s="70">
        <v>19</v>
      </c>
      <c r="M44" s="71" t="s">
        <v>62</v>
      </c>
      <c r="N44" s="18"/>
      <c r="O44" s="18"/>
      <c r="P44" s="18"/>
      <c r="Q44" s="87"/>
      <c r="R44" s="84">
        <v>0</v>
      </c>
      <c r="S44" s="48"/>
    </row>
    <row r="45" spans="1:19" ht="20.25" customHeight="1">
      <c r="A45" s="88">
        <v>20</v>
      </c>
      <c r="B45" s="89" t="s">
        <v>63</v>
      </c>
      <c r="C45" s="90"/>
      <c r="D45" s="91"/>
      <c r="E45" s="92">
        <v>0</v>
      </c>
      <c r="F45" s="44"/>
      <c r="G45" s="88">
        <v>21</v>
      </c>
      <c r="H45" s="89" t="s">
        <v>64</v>
      </c>
      <c r="I45" s="91"/>
      <c r="J45" s="93">
        <v>0</v>
      </c>
      <c r="K45" s="94">
        <f>M49</f>
        <v>21</v>
      </c>
      <c r="L45" s="88">
        <v>22</v>
      </c>
      <c r="M45" s="89" t="s">
        <v>65</v>
      </c>
      <c r="N45" s="90"/>
      <c r="O45" s="90"/>
      <c r="P45" s="90"/>
      <c r="Q45" s="91"/>
      <c r="R45" s="92">
        <v>0</v>
      </c>
      <c r="S45" s="44"/>
    </row>
    <row r="46" spans="1:19" ht="20.25" customHeight="1">
      <c r="A46" s="95" t="s">
        <v>22</v>
      </c>
      <c r="B46" s="13"/>
      <c r="C46" s="13"/>
      <c r="D46" s="13"/>
      <c r="E46" s="13"/>
      <c r="F46" s="96"/>
      <c r="G46" s="97"/>
      <c r="H46" s="13"/>
      <c r="I46" s="13"/>
      <c r="J46" s="13"/>
      <c r="K46" s="13"/>
      <c r="L46" s="64" t="s">
        <v>66</v>
      </c>
      <c r="M46" s="51"/>
      <c r="N46" s="66" t="s">
        <v>67</v>
      </c>
      <c r="O46" s="50"/>
      <c r="P46" s="50"/>
      <c r="Q46" s="50"/>
      <c r="R46" s="50"/>
      <c r="S46" s="53"/>
    </row>
    <row r="47" spans="1:19" ht="20.25" customHeight="1">
      <c r="A47" s="15"/>
      <c r="B47" s="16"/>
      <c r="C47" s="16"/>
      <c r="D47" s="16"/>
      <c r="E47" s="16"/>
      <c r="F47" s="23"/>
      <c r="G47" s="98"/>
      <c r="H47" s="16"/>
      <c r="I47" s="16"/>
      <c r="J47" s="16"/>
      <c r="K47" s="16"/>
      <c r="L47" s="70">
        <v>23</v>
      </c>
      <c r="M47" s="75" t="s">
        <v>68</v>
      </c>
      <c r="N47" s="38"/>
      <c r="O47" s="38"/>
      <c r="P47" s="38"/>
      <c r="Q47" s="74"/>
      <c r="R47" s="84">
        <f>ROUND(E44+J44+R44+E45+J45+R45,2)</f>
        <v>0</v>
      </c>
      <c r="S47" s="48"/>
    </row>
    <row r="48" spans="1:19" ht="20.25" customHeight="1">
      <c r="A48" s="99" t="s">
        <v>69</v>
      </c>
      <c r="B48" s="27"/>
      <c r="C48" s="27"/>
      <c r="D48" s="27"/>
      <c r="E48" s="27"/>
      <c r="F48" s="28"/>
      <c r="G48" s="100" t="s">
        <v>70</v>
      </c>
      <c r="H48" s="27"/>
      <c r="I48" s="27"/>
      <c r="J48" s="27"/>
      <c r="K48" s="27"/>
      <c r="L48" s="70">
        <v>24</v>
      </c>
      <c r="M48" s="101">
        <v>15</v>
      </c>
      <c r="N48" s="28" t="s">
        <v>49</v>
      </c>
      <c r="O48" s="102"/>
      <c r="P48" s="38" t="s">
        <v>71</v>
      </c>
      <c r="Q48" s="35"/>
      <c r="R48" s="103">
        <f>ROUNDUP(O48*M48/100,1)</f>
        <v>0</v>
      </c>
      <c r="S48" s="104"/>
    </row>
    <row r="49" spans="1:19" ht="20.25" customHeight="1">
      <c r="A49" s="105" t="s">
        <v>20</v>
      </c>
      <c r="B49" s="18"/>
      <c r="C49" s="18"/>
      <c r="D49" s="18"/>
      <c r="E49" s="18"/>
      <c r="F49" s="19"/>
      <c r="G49" s="106"/>
      <c r="H49" s="18"/>
      <c r="I49" s="18"/>
      <c r="J49" s="18"/>
      <c r="K49" s="18"/>
      <c r="L49" s="70">
        <v>25</v>
      </c>
      <c r="M49" s="107">
        <v>21</v>
      </c>
      <c r="N49" s="35" t="s">
        <v>49</v>
      </c>
      <c r="O49" s="102">
        <v>0</v>
      </c>
      <c r="P49" s="38" t="s">
        <v>71</v>
      </c>
      <c r="Q49" s="35"/>
      <c r="R49" s="73">
        <f>ROUNDUP(O49*M49/100,1)</f>
        <v>0</v>
      </c>
      <c r="S49" s="74"/>
    </row>
    <row r="50" spans="1:19" ht="20.25" customHeight="1">
      <c r="A50" s="15"/>
      <c r="B50" s="16"/>
      <c r="C50" s="16"/>
      <c r="D50" s="16"/>
      <c r="E50" s="16"/>
      <c r="F50" s="23"/>
      <c r="G50" s="98"/>
      <c r="H50" s="16"/>
      <c r="I50" s="16"/>
      <c r="J50" s="16"/>
      <c r="K50" s="16"/>
      <c r="L50" s="88">
        <v>26</v>
      </c>
      <c r="M50" s="108" t="s">
        <v>72</v>
      </c>
      <c r="N50" s="90"/>
      <c r="O50" s="90"/>
      <c r="P50" s="90"/>
      <c r="Q50" s="109"/>
      <c r="R50" s="110">
        <f>R47+R48+R49</f>
        <v>0</v>
      </c>
      <c r="S50" s="111"/>
    </row>
    <row r="51" spans="1:19" ht="20.25" customHeight="1">
      <c r="A51" s="99" t="s">
        <v>69</v>
      </c>
      <c r="B51" s="27"/>
      <c r="C51" s="27"/>
      <c r="D51" s="27"/>
      <c r="E51" s="27"/>
      <c r="F51" s="28"/>
      <c r="G51" s="100" t="s">
        <v>70</v>
      </c>
      <c r="H51" s="27"/>
      <c r="I51" s="27"/>
      <c r="J51" s="27"/>
      <c r="K51" s="27"/>
      <c r="L51" s="64" t="s">
        <v>73</v>
      </c>
      <c r="M51" s="51"/>
      <c r="N51" s="66" t="s">
        <v>74</v>
      </c>
      <c r="O51" s="50"/>
      <c r="P51" s="50"/>
      <c r="Q51" s="50"/>
      <c r="R51" s="112"/>
      <c r="S51" s="53"/>
    </row>
    <row r="52" spans="1:19" ht="20.25" customHeight="1">
      <c r="A52" s="105" t="s">
        <v>24</v>
      </c>
      <c r="B52" s="18"/>
      <c r="C52" s="18"/>
      <c r="D52" s="18"/>
      <c r="E52" s="18"/>
      <c r="F52" s="19"/>
      <c r="G52" s="106"/>
      <c r="H52" s="18"/>
      <c r="I52" s="18"/>
      <c r="J52" s="18"/>
      <c r="K52" s="18"/>
      <c r="L52" s="70">
        <v>27</v>
      </c>
      <c r="M52" s="75" t="s">
        <v>75</v>
      </c>
      <c r="N52" s="38"/>
      <c r="O52" s="38"/>
      <c r="P52" s="38"/>
      <c r="Q52" s="35"/>
      <c r="R52" s="73">
        <v>0</v>
      </c>
      <c r="S52" s="74"/>
    </row>
    <row r="53" spans="1:19" ht="20.25" customHeight="1">
      <c r="A53" s="15"/>
      <c r="B53" s="16"/>
      <c r="C53" s="16"/>
      <c r="D53" s="16"/>
      <c r="E53" s="16"/>
      <c r="F53" s="23"/>
      <c r="G53" s="98"/>
      <c r="H53" s="16"/>
      <c r="I53" s="16"/>
      <c r="J53" s="16"/>
      <c r="K53" s="16"/>
      <c r="L53" s="70">
        <v>28</v>
      </c>
      <c r="M53" s="75" t="s">
        <v>76</v>
      </c>
      <c r="N53" s="38"/>
      <c r="O53" s="38"/>
      <c r="P53" s="38"/>
      <c r="Q53" s="35"/>
      <c r="R53" s="73">
        <v>0</v>
      </c>
      <c r="S53" s="74"/>
    </row>
    <row r="54" spans="1:19" ht="20.25" customHeight="1">
      <c r="A54" s="113" t="s">
        <v>69</v>
      </c>
      <c r="B54" s="43"/>
      <c r="C54" s="43"/>
      <c r="D54" s="43"/>
      <c r="E54" s="43"/>
      <c r="F54" s="114"/>
      <c r="G54" s="115" t="s">
        <v>70</v>
      </c>
      <c r="H54" s="43"/>
      <c r="I54" s="43"/>
      <c r="J54" s="43"/>
      <c r="K54" s="43"/>
      <c r="L54" s="88">
        <v>29</v>
      </c>
      <c r="M54" s="89" t="s">
        <v>77</v>
      </c>
      <c r="N54" s="90"/>
      <c r="O54" s="90"/>
      <c r="P54" s="90"/>
      <c r="Q54" s="91"/>
      <c r="R54" s="57">
        <v>0</v>
      </c>
      <c r="S54" s="116"/>
    </row>
  </sheetData>
  <sheetProtection selectLockedCells="1" selectUnlockedCells="1"/>
  <printOptions/>
  <pageMargins left="0.5902777777777778" right="0.5902777777777778" top="0.9055555555555556" bottom="0.9055555555555556" header="0.5118055555555555" footer="0.5118055555555555"/>
  <pageSetup horizontalDpi="300" verticalDpi="300" orientation="portrait" scale="96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showGridLines="0" defaultGridColor="0" zoomScalePageLayoutView="0" colorId="8" workbookViewId="0" topLeftCell="A1">
      <pane ySplit="13" topLeftCell="A14" activePane="bottomLeft" state="frozen"/>
      <selection pane="topLeft" activeCell="A1" sqref="A1"/>
      <selection pane="bottomLeft" activeCell="B15" sqref="B15"/>
    </sheetView>
  </sheetViews>
  <sheetFormatPr defaultColWidth="9.140625" defaultRowHeight="12.75" customHeight="1"/>
  <cols>
    <col min="1" max="1" width="11.7109375" style="1" customWidth="1"/>
    <col min="2" max="2" width="55.7109375" style="1" customWidth="1"/>
    <col min="3" max="3" width="13.57421875" style="1" customWidth="1"/>
    <col min="4" max="5" width="0" style="1" hidden="1" customWidth="1"/>
    <col min="6" max="16384" width="9.140625" style="1" customWidth="1"/>
  </cols>
  <sheetData>
    <row r="1" spans="1:5" ht="18" customHeight="1">
      <c r="A1" s="117" t="s">
        <v>78</v>
      </c>
      <c r="B1" s="118"/>
      <c r="C1" s="118"/>
      <c r="D1" s="118"/>
      <c r="E1" s="118"/>
    </row>
    <row r="2" spans="1:5" ht="12" customHeight="1">
      <c r="A2" s="119" t="s">
        <v>79</v>
      </c>
      <c r="B2" s="120" t="str">
        <f>'Krycí list'!E5</f>
        <v>Oprava sociálního zařízení ZŠ Kaplického 384, Liberec Doubí</v>
      </c>
      <c r="C2" s="121"/>
      <c r="D2" s="121"/>
      <c r="E2" s="121"/>
    </row>
    <row r="3" spans="1:5" ht="12" customHeight="1">
      <c r="A3" s="119" t="s">
        <v>80</v>
      </c>
      <c r="B3" s="120" t="str">
        <f>'Krycí list'!E7</f>
        <v>Oprava sociálního zařízení v přízemí  ZŠ Kaplického 384 Liberec Doubí.</v>
      </c>
      <c r="C3" s="122"/>
      <c r="D3" s="120"/>
      <c r="E3" s="123"/>
    </row>
    <row r="4" spans="1:5" ht="12" customHeight="1">
      <c r="A4" s="119" t="s">
        <v>81</v>
      </c>
      <c r="B4" s="120" t="str">
        <f>'Krycí list'!E9</f>
        <v> </v>
      </c>
      <c r="C4" s="122"/>
      <c r="D4" s="120"/>
      <c r="E4" s="123"/>
    </row>
    <row r="5" spans="1:5" ht="12" customHeight="1">
      <c r="A5" s="120" t="s">
        <v>82</v>
      </c>
      <c r="B5" s="120" t="str">
        <f>'Krycí list'!P5</f>
        <v> </v>
      </c>
      <c r="C5" s="122"/>
      <c r="D5" s="120"/>
      <c r="E5" s="123"/>
    </row>
    <row r="6" spans="1:5" ht="6" customHeight="1">
      <c r="A6" s="120"/>
      <c r="B6" s="120"/>
      <c r="C6" s="122"/>
      <c r="D6" s="120"/>
      <c r="E6" s="123"/>
    </row>
    <row r="7" spans="1:5" ht="12" customHeight="1">
      <c r="A7" s="120" t="s">
        <v>83</v>
      </c>
      <c r="B7" s="120" t="str">
        <f>'Krycí list'!E26</f>
        <v>Magistrát Města Liberec</v>
      </c>
      <c r="C7" s="122"/>
      <c r="D7" s="120"/>
      <c r="E7" s="123"/>
    </row>
    <row r="8" spans="1:5" ht="12" customHeight="1">
      <c r="A8" s="120" t="s">
        <v>84</v>
      </c>
      <c r="B8" s="120" t="str">
        <f>'Krycí list'!E28</f>
        <v>xxx</v>
      </c>
      <c r="C8" s="122"/>
      <c r="D8" s="120"/>
      <c r="E8" s="123"/>
    </row>
    <row r="9" spans="1:5" ht="12" customHeight="1">
      <c r="A9" s="120" t="s">
        <v>85</v>
      </c>
      <c r="B9" s="124">
        <v>41698</v>
      </c>
      <c r="C9" s="122"/>
      <c r="D9" s="120"/>
      <c r="E9" s="123"/>
    </row>
    <row r="10" spans="1:5" ht="6" customHeight="1">
      <c r="A10" s="118"/>
      <c r="B10" s="118"/>
      <c r="C10" s="118"/>
      <c r="D10" s="118"/>
      <c r="E10" s="118"/>
    </row>
    <row r="11" spans="1:5" ht="12" customHeight="1">
      <c r="A11" s="125" t="s">
        <v>86</v>
      </c>
      <c r="B11" s="126" t="s">
        <v>87</v>
      </c>
      <c r="C11" s="127" t="s">
        <v>88</v>
      </c>
      <c r="D11" s="128" t="s">
        <v>89</v>
      </c>
      <c r="E11" s="127" t="s">
        <v>90</v>
      </c>
    </row>
    <row r="12" spans="1:5" ht="12" customHeight="1">
      <c r="A12" s="129">
        <v>1</v>
      </c>
      <c r="B12" s="130">
        <v>2</v>
      </c>
      <c r="C12" s="131">
        <v>3</v>
      </c>
      <c r="D12" s="132">
        <v>4</v>
      </c>
      <c r="E12" s="131">
        <v>5</v>
      </c>
    </row>
    <row r="13" spans="1:5" ht="3.75" customHeight="1">
      <c r="A13" s="133"/>
      <c r="B13" s="134"/>
      <c r="C13" s="134"/>
      <c r="D13" s="134"/>
      <c r="E13" s="135"/>
    </row>
    <row r="14" spans="1:5" s="140" customFormat="1" ht="12.75" customHeight="1">
      <c r="A14" s="136" t="str">
        <f>Rozpocet!D14</f>
        <v>HSV</v>
      </c>
      <c r="B14" s="137" t="str">
        <f>Rozpocet!E14</f>
        <v>Práce a dodávky HSV</v>
      </c>
      <c r="C14" s="138">
        <f>Rozpocet!I14</f>
        <v>0</v>
      </c>
      <c r="D14" s="139" t="e">
        <f>Rozpocet!K14</f>
        <v>#REF!</v>
      </c>
      <c r="E14" s="139" t="e">
        <f>Rozpocet!M14</f>
        <v>#REF!</v>
      </c>
    </row>
    <row r="15" spans="1:5" s="140" customFormat="1" ht="12.75" customHeight="1">
      <c r="A15" s="141" t="str">
        <f>Rozpocet!D15</f>
        <v>3</v>
      </c>
      <c r="B15" s="142" t="str">
        <f>Rozpocet!E15</f>
        <v>Svislé a kompletní konstrukce</v>
      </c>
      <c r="C15" s="143">
        <f>Rozpocet!I15</f>
        <v>0</v>
      </c>
      <c r="D15" s="144">
        <f>Rozpocet!K15</f>
        <v>0.149064</v>
      </c>
      <c r="E15" s="144">
        <f>Rozpocet!M15</f>
        <v>0</v>
      </c>
    </row>
    <row r="16" spans="1:5" s="140" customFormat="1" ht="12.75" customHeight="1">
      <c r="A16" s="141" t="str">
        <f>Rozpocet!D17</f>
        <v>4</v>
      </c>
      <c r="B16" s="142" t="str">
        <f>Rozpocet!E17</f>
        <v>Vodorovné konstrukce</v>
      </c>
      <c r="C16" s="143">
        <f>Rozpocet!I17</f>
        <v>0</v>
      </c>
      <c r="D16" s="144">
        <f>Rozpocet!K17</f>
        <v>0.0551</v>
      </c>
      <c r="E16" s="144">
        <f>Rozpocet!M17</f>
        <v>0</v>
      </c>
    </row>
    <row r="17" spans="1:5" s="140" customFormat="1" ht="12.75" customHeight="1">
      <c r="A17" s="141" t="str">
        <f>Rozpocet!D19</f>
        <v>6</v>
      </c>
      <c r="B17" s="142" t="str">
        <f>Rozpocet!E19</f>
        <v>Úpravy povrchů, podlahy a osazování výplní</v>
      </c>
      <c r="C17" s="143">
        <f>Rozpocet!I19</f>
        <v>0</v>
      </c>
      <c r="D17" s="144">
        <f>Rozpocet!K19</f>
        <v>4.555708999999999</v>
      </c>
      <c r="E17" s="144">
        <f>Rozpocet!M19</f>
        <v>0</v>
      </c>
    </row>
    <row r="18" spans="1:5" s="140" customFormat="1" ht="12.75" customHeight="1">
      <c r="A18" s="141" t="str">
        <f>Rozpocet!D26</f>
        <v>9</v>
      </c>
      <c r="B18" s="142" t="str">
        <f>Rozpocet!E26</f>
        <v>Ostatní konstrukce a práce-bourání</v>
      </c>
      <c r="C18" s="143">
        <f>Rozpocet!I26</f>
        <v>0</v>
      </c>
      <c r="D18" s="144">
        <f>Rozpocet!K26</f>
        <v>9.3954848</v>
      </c>
      <c r="E18" s="144">
        <f>Rozpocet!M26</f>
        <v>8.42076</v>
      </c>
    </row>
    <row r="19" spans="1:5" s="140" customFormat="1" ht="12.75" customHeight="1">
      <c r="A19" s="145" t="str">
        <f>Rozpocet!D38</f>
        <v>99</v>
      </c>
      <c r="B19" s="146" t="str">
        <f>Rozpocet!E38</f>
        <v>Přesun hmot</v>
      </c>
      <c r="C19" s="147">
        <f>Rozpocet!I38</f>
        <v>0</v>
      </c>
      <c r="D19" s="148">
        <f>Rozpocet!K38</f>
        <v>0.038720000000000004</v>
      </c>
      <c r="E19" s="148">
        <f>Rozpocet!M38</f>
        <v>1.824</v>
      </c>
    </row>
    <row r="20" spans="1:5" s="140" customFormat="1" ht="12.75" customHeight="1">
      <c r="A20" s="136" t="str">
        <f>Rozpocet!D56</f>
        <v>PSV</v>
      </c>
      <c r="B20" s="137" t="str">
        <f>Rozpocet!E56</f>
        <v>Práce a dodávky PSV</v>
      </c>
      <c r="C20" s="138">
        <f>Rozpocet!I56</f>
        <v>0</v>
      </c>
      <c r="D20" s="139">
        <f>Rozpocet!K56</f>
        <v>4.597467599999999</v>
      </c>
      <c r="E20" s="139">
        <f>Rozpocet!M56</f>
        <v>0.9272249999999999</v>
      </c>
    </row>
    <row r="21" spans="1:5" s="140" customFormat="1" ht="12.75" customHeight="1">
      <c r="A21" s="141" t="str">
        <f>Rozpocet!D57</f>
        <v>721</v>
      </c>
      <c r="B21" s="142" t="str">
        <f>Rozpocet!E57</f>
        <v>Zdravotechnika - vnitřní kanalizace</v>
      </c>
      <c r="C21" s="143">
        <f>Rozpocet!I57</f>
        <v>0</v>
      </c>
      <c r="D21" s="144">
        <f>Rozpocet!K57</f>
        <v>0.008</v>
      </c>
      <c r="E21" s="144">
        <f>Rozpocet!M57</f>
        <v>0</v>
      </c>
    </row>
    <row r="22" spans="1:5" s="140" customFormat="1" ht="12.75" customHeight="1">
      <c r="A22" s="141" t="str">
        <f>Rozpocet!D62</f>
        <v>722</v>
      </c>
      <c r="B22" s="142" t="str">
        <f>Rozpocet!E62</f>
        <v>Zdravotechnika - vnitřní vodovod</v>
      </c>
      <c r="C22" s="143">
        <f>Rozpocet!I62</f>
        <v>0</v>
      </c>
      <c r="D22" s="144">
        <f>Rozpocet!K62</f>
        <v>0.24003999999999998</v>
      </c>
      <c r="E22" s="144">
        <f>Rozpocet!M62</f>
        <v>0</v>
      </c>
    </row>
    <row r="23" spans="1:5" s="140" customFormat="1" ht="12.75" customHeight="1">
      <c r="A23" s="141" t="str">
        <f>Rozpocet!D69</f>
        <v>725</v>
      </c>
      <c r="B23" s="142" t="str">
        <f>Rozpocet!E69</f>
        <v>Zdravotechnika - zařizovací předměty</v>
      </c>
      <c r="C23" s="143">
        <f>Rozpocet!I69</f>
        <v>0</v>
      </c>
      <c r="D23" s="144">
        <f>Rozpocet!K69</f>
        <v>0.38815000000000005</v>
      </c>
      <c r="E23" s="144">
        <f>Rozpocet!M69</f>
        <v>0.5282499999999999</v>
      </c>
    </row>
    <row r="24" spans="1:5" s="140" customFormat="1" ht="12.75" customHeight="1">
      <c r="A24" s="141" t="str">
        <f>Rozpocet!D84</f>
        <v>763</v>
      </c>
      <c r="B24" s="142" t="str">
        <f>Rozpocet!E84</f>
        <v>Konstrukce montované z desek, dílců a panelů</v>
      </c>
      <c r="C24" s="143">
        <f>Rozpocet!I84</f>
        <v>0</v>
      </c>
      <c r="D24" s="144">
        <f>Rozpocet!K84</f>
        <v>0.12247</v>
      </c>
      <c r="E24" s="144">
        <f>Rozpocet!M84</f>
        <v>0</v>
      </c>
    </row>
    <row r="25" spans="1:5" s="140" customFormat="1" ht="12.75" customHeight="1">
      <c r="A25" s="141" t="str">
        <f>Rozpocet!D88</f>
        <v>766</v>
      </c>
      <c r="B25" s="142" t="str">
        <f>Rozpocet!E88</f>
        <v>Konstrukce truhlářské</v>
      </c>
      <c r="C25" s="143">
        <f>Rozpocet!I88</f>
        <v>0</v>
      </c>
      <c r="D25" s="144">
        <f>Rozpocet!K88</f>
        <v>0.0037</v>
      </c>
      <c r="E25" s="144">
        <f>Rozpocet!M88</f>
        <v>0.21600000000000003</v>
      </c>
    </row>
    <row r="26" spans="1:5" s="140" customFormat="1" ht="12.75" customHeight="1">
      <c r="A26" s="141" t="str">
        <f>Rozpocet!D96</f>
        <v>771</v>
      </c>
      <c r="B26" s="142" t="str">
        <f>Rozpocet!E96</f>
        <v>Podlahy z dlaždic</v>
      </c>
      <c r="C26" s="143">
        <f>Rozpocet!I96</f>
        <v>0</v>
      </c>
      <c r="D26" s="144">
        <f>Rozpocet!K96</f>
        <v>1.2765419999999998</v>
      </c>
      <c r="E26" s="144">
        <f>Rozpocet!M96</f>
        <v>0.18297499999999997</v>
      </c>
    </row>
    <row r="27" spans="1:5" s="140" customFormat="1" ht="12.75" customHeight="1">
      <c r="A27" s="141" t="str">
        <f>Rozpocet!D101</f>
        <v>776</v>
      </c>
      <c r="B27" s="142" t="str">
        <f>Rozpocet!E101</f>
        <v>Podlahy povlakové</v>
      </c>
      <c r="C27" s="143">
        <f>Rozpocet!I101</f>
        <v>0</v>
      </c>
      <c r="D27" s="144">
        <f>Rozpocet!K101</f>
        <v>0.00045</v>
      </c>
      <c r="E27" s="144">
        <f>Rozpocet!M101</f>
        <v>0</v>
      </c>
    </row>
    <row r="28" spans="1:5" s="140" customFormat="1" ht="12.75" customHeight="1">
      <c r="A28" s="141" t="str">
        <f>Rozpocet!D103</f>
        <v>781</v>
      </c>
      <c r="B28" s="142" t="str">
        <f>Rozpocet!E103</f>
        <v>Dokončovací práce - obklady keramické</v>
      </c>
      <c r="C28" s="143">
        <f>Rozpocet!I103</f>
        <v>0</v>
      </c>
      <c r="D28" s="144">
        <f>Rozpocet!K103</f>
        <v>2.4627133999999997</v>
      </c>
      <c r="E28" s="144">
        <f>Rozpocet!M103</f>
        <v>0</v>
      </c>
    </row>
    <row r="29" spans="1:5" s="140" customFormat="1" ht="12.75" customHeight="1">
      <c r="A29" s="141" t="str">
        <f>Rozpocet!D109</f>
        <v>783</v>
      </c>
      <c r="B29" s="142" t="str">
        <f>Rozpocet!E109</f>
        <v>Dokončovací práce - nátěry</v>
      </c>
      <c r="C29" s="143">
        <f>Rozpocet!I109</f>
        <v>0</v>
      </c>
      <c r="D29" s="144">
        <f>Rozpocet!K109</f>
        <v>0.018527</v>
      </c>
      <c r="E29" s="144">
        <f>Rozpocet!M109</f>
        <v>0</v>
      </c>
    </row>
    <row r="30" spans="1:5" s="140" customFormat="1" ht="12.75" customHeight="1">
      <c r="A30" s="141" t="str">
        <f>Rozpocet!D114</f>
        <v>784</v>
      </c>
      <c r="B30" s="142" t="str">
        <f>Rozpocet!E114</f>
        <v>Dokončovací práce - malby</v>
      </c>
      <c r="C30" s="143">
        <f>Rozpocet!I114</f>
        <v>0</v>
      </c>
      <c r="D30" s="144">
        <f>Rozpocet!K114</f>
        <v>0.0768752</v>
      </c>
      <c r="E30" s="144">
        <f>Rozpocet!M114</f>
        <v>0</v>
      </c>
    </row>
    <row r="31" spans="1:5" s="140" customFormat="1" ht="12.75" customHeight="1">
      <c r="A31" s="136" t="str">
        <f>Rozpocet!D116</f>
        <v>M</v>
      </c>
      <c r="B31" s="137" t="str">
        <f>Rozpocet!E116</f>
        <v>Práce a dodávky M</v>
      </c>
      <c r="C31" s="138">
        <f>Rozpocet!I116</f>
        <v>0</v>
      </c>
      <c r="D31" s="139">
        <f>Rozpocet!K116</f>
        <v>0</v>
      </c>
      <c r="E31" s="139">
        <f>Rozpocet!M116</f>
        <v>0</v>
      </c>
    </row>
    <row r="32" spans="1:5" s="140" customFormat="1" ht="12.75" customHeight="1">
      <c r="A32" s="141" t="str">
        <f>Rozpocet!D117</f>
        <v>21-M</v>
      </c>
      <c r="B32" s="142" t="str">
        <f>Rozpocet!E117</f>
        <v>Elektromontáže</v>
      </c>
      <c r="C32" s="143">
        <f>Rozpocet!I117</f>
        <v>0</v>
      </c>
      <c r="D32" s="144">
        <f>Rozpocet!K117</f>
        <v>0</v>
      </c>
      <c r="E32" s="144">
        <f>Rozpocet!M117</f>
        <v>0</v>
      </c>
    </row>
    <row r="33" spans="1:5" s="140" customFormat="1" ht="12.75" customHeight="1">
      <c r="A33" s="136" t="str">
        <f>Rozpocet!D120</f>
        <v>OST</v>
      </c>
      <c r="B33" s="137" t="str">
        <f>Rozpocet!E120</f>
        <v>Ostatní</v>
      </c>
      <c r="C33" s="138">
        <f>Rozpocet!I120</f>
        <v>0</v>
      </c>
      <c r="D33" s="139">
        <f>Rozpocet!K120</f>
        <v>0</v>
      </c>
      <c r="E33" s="139">
        <f>Rozpocet!M120</f>
        <v>0</v>
      </c>
    </row>
    <row r="34" spans="1:5" s="140" customFormat="1" ht="12.75" customHeight="1">
      <c r="A34" s="141" t="str">
        <f>Rozpocet!D121</f>
        <v>O01</v>
      </c>
      <c r="B34" s="142" t="str">
        <f>Rozpocet!E121</f>
        <v>Ostatní</v>
      </c>
      <c r="C34" s="143">
        <f>Rozpocet!I121</f>
        <v>0</v>
      </c>
      <c r="D34" s="144">
        <f>Rozpocet!K121</f>
        <v>0</v>
      </c>
      <c r="E34" s="144">
        <f>Rozpocet!M121</f>
        <v>0</v>
      </c>
    </row>
    <row r="35" spans="2:5" s="149" customFormat="1" ht="12.75" customHeight="1">
      <c r="B35" s="150" t="s">
        <v>91</v>
      </c>
      <c r="C35" s="151">
        <f>Rozpocet!I123</f>
        <v>0</v>
      </c>
      <c r="D35" s="152" t="e">
        <f>Rozpocet!K123</f>
        <v>#REF!</v>
      </c>
      <c r="E35" s="152" t="e">
        <f>Rozpocet!M123</f>
        <v>#REF!</v>
      </c>
    </row>
  </sheetData>
  <sheetProtection selectLockedCells="1" selectUnlockedCells="1"/>
  <printOptions/>
  <pageMargins left="1.1020833333333333" right="1.1020833333333333" top="0.7875" bottom="0.7875" header="0.5118055555555555" footer="0.5118055555555555"/>
  <pageSetup horizontalDpi="300" verticalDpi="300" orientation="portrait" scale="97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3"/>
  <sheetViews>
    <sheetView showGridLines="0" defaultGridColor="0" zoomScalePageLayoutView="0" colorId="8" workbookViewId="0" topLeftCell="A1">
      <pane ySplit="13" topLeftCell="A14" activePane="bottomLeft" state="frozen"/>
      <selection pane="topLeft" activeCell="A1" sqref="A1"/>
      <selection pane="bottomLeft" activeCell="B124" sqref="B124"/>
    </sheetView>
  </sheetViews>
  <sheetFormatPr defaultColWidth="9.140625" defaultRowHeight="11.25" customHeight="1"/>
  <cols>
    <col min="1" max="1" width="5.57421875" style="1" customWidth="1"/>
    <col min="2" max="2" width="4.421875" style="1" customWidth="1"/>
    <col min="3" max="3" width="8.00390625" style="1" customWidth="1"/>
    <col min="4" max="4" width="9.28125" style="1" customWidth="1"/>
    <col min="5" max="5" width="55.57421875" style="1" customWidth="1"/>
    <col min="6" max="6" width="5.57421875" style="1" customWidth="1"/>
    <col min="7" max="7" width="8.00390625" style="1" customWidth="1"/>
    <col min="8" max="8" width="9.7109375" style="1" customWidth="1"/>
    <col min="9" max="9" width="13.57421875" style="1" customWidth="1"/>
    <col min="10" max="13" width="0" style="1" hidden="1" customWidth="1"/>
    <col min="14" max="14" width="5.28125" style="1" customWidth="1"/>
    <col min="15" max="16" width="0" style="1" hidden="1" customWidth="1"/>
    <col min="17" max="16384" width="9.140625" style="1" customWidth="1"/>
  </cols>
  <sheetData>
    <row r="1" spans="1:16" ht="18" customHeight="1">
      <c r="A1" s="117" t="s">
        <v>92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4"/>
      <c r="P1" s="154"/>
    </row>
    <row r="2" spans="1:16" ht="11.25" customHeight="1">
      <c r="A2" s="119" t="s">
        <v>79</v>
      </c>
      <c r="B2" s="120"/>
      <c r="C2" s="120" t="str">
        <f>'Krycí list'!E5</f>
        <v>Oprava sociálního zařízení ZŠ Kaplického 384, Liberec Doubí</v>
      </c>
      <c r="D2" s="120"/>
      <c r="E2" s="120"/>
      <c r="F2" s="120"/>
      <c r="G2" s="120"/>
      <c r="H2" s="120"/>
      <c r="I2" s="120"/>
      <c r="J2" s="120"/>
      <c r="K2" s="120"/>
      <c r="L2" s="153"/>
      <c r="M2" s="153"/>
      <c r="N2" s="153"/>
      <c r="O2" s="154"/>
      <c r="P2" s="154"/>
    </row>
    <row r="3" spans="1:16" ht="11.25" customHeight="1">
      <c r="A3" s="119" t="s">
        <v>80</v>
      </c>
      <c r="B3" s="120"/>
      <c r="C3" s="120" t="str">
        <f>'Krycí list'!E7</f>
        <v>Oprava sociálního zařízení v přízemí  ZŠ Kaplického 384 Liberec Doubí.</v>
      </c>
      <c r="D3" s="120"/>
      <c r="E3" s="120"/>
      <c r="F3" s="120"/>
      <c r="G3" s="120"/>
      <c r="H3" s="120"/>
      <c r="I3" s="120"/>
      <c r="J3" s="120"/>
      <c r="K3" s="120"/>
      <c r="L3" s="153"/>
      <c r="M3" s="153"/>
      <c r="N3" s="153"/>
      <c r="O3" s="154"/>
      <c r="P3" s="154"/>
    </row>
    <row r="4" spans="1:16" ht="11.25" customHeight="1">
      <c r="A4" s="119" t="s">
        <v>81</v>
      </c>
      <c r="B4" s="120"/>
      <c r="C4" s="120" t="str">
        <f>'Krycí list'!E9</f>
        <v> </v>
      </c>
      <c r="D4" s="120"/>
      <c r="E4" s="120"/>
      <c r="F4" s="120"/>
      <c r="G4" s="120"/>
      <c r="H4" s="120"/>
      <c r="I4" s="120"/>
      <c r="J4" s="120"/>
      <c r="K4" s="120"/>
      <c r="L4" s="153"/>
      <c r="M4" s="153"/>
      <c r="N4" s="153"/>
      <c r="O4" s="154"/>
      <c r="P4" s="154"/>
    </row>
    <row r="5" spans="1:16" ht="11.25" customHeight="1">
      <c r="A5" s="120" t="s">
        <v>93</v>
      </c>
      <c r="B5" s="120"/>
      <c r="C5" s="120" t="str">
        <f>'Krycí list'!P5</f>
        <v> </v>
      </c>
      <c r="D5" s="120"/>
      <c r="E5" s="120"/>
      <c r="F5" s="120"/>
      <c r="G5" s="120"/>
      <c r="H5" s="120"/>
      <c r="I5" s="120"/>
      <c r="J5" s="120"/>
      <c r="K5" s="120"/>
      <c r="L5" s="153"/>
      <c r="M5" s="153"/>
      <c r="N5" s="153"/>
      <c r="O5" s="154"/>
      <c r="P5" s="154"/>
    </row>
    <row r="6" spans="1:16" ht="6" customHeight="1">
      <c r="A6" s="120"/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53"/>
      <c r="M6" s="153"/>
      <c r="N6" s="153"/>
      <c r="O6" s="154"/>
      <c r="P6" s="154"/>
    </row>
    <row r="7" spans="1:16" ht="11.25" customHeight="1">
      <c r="A7" s="120" t="s">
        <v>83</v>
      </c>
      <c r="B7" s="120"/>
      <c r="C7" s="120" t="str">
        <f>'Krycí list'!E26</f>
        <v>Magistrát Města Liberec</v>
      </c>
      <c r="D7" s="120"/>
      <c r="E7" s="120"/>
      <c r="F7" s="120"/>
      <c r="G7" s="120"/>
      <c r="H7" s="120"/>
      <c r="I7" s="120"/>
      <c r="J7" s="120"/>
      <c r="K7" s="120"/>
      <c r="L7" s="153"/>
      <c r="M7" s="153"/>
      <c r="N7" s="153"/>
      <c r="O7" s="154"/>
      <c r="P7" s="154"/>
    </row>
    <row r="8" spans="1:16" ht="11.25" customHeight="1">
      <c r="A8" s="120" t="s">
        <v>84</v>
      </c>
      <c r="B8" s="120"/>
      <c r="C8" s="120" t="str">
        <f>'Krycí list'!E28</f>
        <v>xxx</v>
      </c>
      <c r="D8" s="120"/>
      <c r="E8" s="120"/>
      <c r="F8" s="120"/>
      <c r="G8" s="120"/>
      <c r="H8" s="120"/>
      <c r="I8" s="120"/>
      <c r="J8" s="120"/>
      <c r="K8" s="120"/>
      <c r="L8" s="153"/>
      <c r="M8" s="153"/>
      <c r="N8" s="153"/>
      <c r="O8" s="154"/>
      <c r="P8" s="154"/>
    </row>
    <row r="9" spans="1:16" ht="11.25" customHeight="1">
      <c r="A9" s="120" t="s">
        <v>85</v>
      </c>
      <c r="B9" s="120"/>
      <c r="C9" s="124">
        <v>41698</v>
      </c>
      <c r="D9" s="120"/>
      <c r="E9" s="120"/>
      <c r="F9" s="120"/>
      <c r="G9" s="120"/>
      <c r="H9" s="120"/>
      <c r="I9" s="120"/>
      <c r="J9" s="120"/>
      <c r="K9" s="120"/>
      <c r="L9" s="153"/>
      <c r="M9" s="153"/>
      <c r="N9" s="153"/>
      <c r="O9" s="154"/>
      <c r="P9" s="154"/>
    </row>
    <row r="10" spans="1:16" ht="5.25" customHeight="1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4"/>
      <c r="P10" s="154"/>
    </row>
    <row r="11" spans="1:16" ht="21.75" customHeight="1">
      <c r="A11" s="125" t="s">
        <v>94</v>
      </c>
      <c r="B11" s="126" t="s">
        <v>95</v>
      </c>
      <c r="C11" s="126" t="s">
        <v>96</v>
      </c>
      <c r="D11" s="126" t="s">
        <v>97</v>
      </c>
      <c r="E11" s="126" t="s">
        <v>87</v>
      </c>
      <c r="F11" s="126" t="s">
        <v>98</v>
      </c>
      <c r="G11" s="126" t="s">
        <v>99</v>
      </c>
      <c r="H11" s="126" t="s">
        <v>100</v>
      </c>
      <c r="I11" s="126" t="s">
        <v>88</v>
      </c>
      <c r="J11" s="126" t="s">
        <v>101</v>
      </c>
      <c r="K11" s="126" t="s">
        <v>89</v>
      </c>
      <c r="L11" s="126" t="s">
        <v>102</v>
      </c>
      <c r="M11" s="126" t="s">
        <v>103</v>
      </c>
      <c r="N11" s="127" t="s">
        <v>104</v>
      </c>
      <c r="O11" s="155" t="s">
        <v>105</v>
      </c>
      <c r="P11" s="156" t="s">
        <v>106</v>
      </c>
    </row>
    <row r="12" spans="1:16" ht="11.25" customHeight="1">
      <c r="A12" s="129">
        <v>1</v>
      </c>
      <c r="B12" s="130">
        <v>2</v>
      </c>
      <c r="C12" s="130">
        <v>3</v>
      </c>
      <c r="D12" s="130">
        <v>4</v>
      </c>
      <c r="E12" s="130">
        <v>5</v>
      </c>
      <c r="F12" s="130">
        <v>6</v>
      </c>
      <c r="G12" s="130">
        <v>7</v>
      </c>
      <c r="H12" s="130">
        <v>8</v>
      </c>
      <c r="I12" s="130">
        <v>9</v>
      </c>
      <c r="J12" s="130"/>
      <c r="K12" s="130"/>
      <c r="L12" s="130"/>
      <c r="M12" s="130"/>
      <c r="N12" s="131">
        <v>10</v>
      </c>
      <c r="O12" s="157">
        <v>11</v>
      </c>
      <c r="P12" s="158">
        <v>12</v>
      </c>
    </row>
    <row r="13" spans="1:16" ht="3.75" customHeight="1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4"/>
      <c r="P13" s="159"/>
    </row>
    <row r="14" spans="1:16" s="140" customFormat="1" ht="12.75" customHeight="1">
      <c r="A14" s="160"/>
      <c r="B14" s="161" t="s">
        <v>66</v>
      </c>
      <c r="C14" s="160"/>
      <c r="D14" s="160" t="s">
        <v>45</v>
      </c>
      <c r="E14" s="160" t="s">
        <v>107</v>
      </c>
      <c r="F14" s="160"/>
      <c r="G14" s="160"/>
      <c r="H14" s="160"/>
      <c r="I14" s="162">
        <f>+I15+I17+I19+I26</f>
        <v>0</v>
      </c>
      <c r="J14" s="160"/>
      <c r="K14" s="163" t="e">
        <f>#REF!+K15+K17+K19+K26</f>
        <v>#REF!</v>
      </c>
      <c r="L14" s="160"/>
      <c r="M14" s="163" t="e">
        <f>#REF!+M15+M17+M19+M26</f>
        <v>#REF!</v>
      </c>
      <c r="N14" s="160"/>
      <c r="P14" s="137" t="s">
        <v>108</v>
      </c>
    </row>
    <row r="15" spans="2:16" s="140" customFormat="1" ht="12.75" customHeight="1">
      <c r="B15" s="141" t="s">
        <v>66</v>
      </c>
      <c r="D15" s="142" t="s">
        <v>109</v>
      </c>
      <c r="E15" s="142" t="s">
        <v>110</v>
      </c>
      <c r="I15" s="143">
        <f>I16</f>
        <v>0</v>
      </c>
      <c r="K15" s="144">
        <f>K16</f>
        <v>0.149064</v>
      </c>
      <c r="M15" s="144">
        <f>M16</f>
        <v>0</v>
      </c>
      <c r="P15" s="142" t="s">
        <v>111</v>
      </c>
    </row>
    <row r="16" spans="1:16" s="16" customFormat="1" ht="24" customHeight="1">
      <c r="A16" s="164" t="s">
        <v>109</v>
      </c>
      <c r="B16" s="164" t="s">
        <v>112</v>
      </c>
      <c r="C16" s="164" t="s">
        <v>113</v>
      </c>
      <c r="D16" s="16" t="s">
        <v>114</v>
      </c>
      <c r="E16" s="165" t="s">
        <v>115</v>
      </c>
      <c r="F16" s="164" t="s">
        <v>116</v>
      </c>
      <c r="G16" s="166">
        <v>1.2</v>
      </c>
      <c r="H16" s="167"/>
      <c r="I16" s="167">
        <f>ROUND(G16*H16,2)</f>
        <v>0</v>
      </c>
      <c r="J16" s="168">
        <v>0.12422</v>
      </c>
      <c r="K16" s="166">
        <f>G16*J16</f>
        <v>0.149064</v>
      </c>
      <c r="L16" s="168">
        <v>0</v>
      </c>
      <c r="M16" s="166">
        <f>G16*L16</f>
        <v>0</v>
      </c>
      <c r="N16" s="169">
        <v>21</v>
      </c>
      <c r="O16" s="170">
        <v>4</v>
      </c>
      <c r="P16" s="16" t="s">
        <v>117</v>
      </c>
    </row>
    <row r="17" spans="2:16" s="140" customFormat="1" ht="12.75" customHeight="1">
      <c r="B17" s="141" t="s">
        <v>66</v>
      </c>
      <c r="D17" s="142" t="s">
        <v>118</v>
      </c>
      <c r="E17" s="142" t="s">
        <v>119</v>
      </c>
      <c r="I17" s="143">
        <f>I18</f>
        <v>0</v>
      </c>
      <c r="K17" s="144">
        <f>K18</f>
        <v>0.0551</v>
      </c>
      <c r="M17" s="144">
        <f>M18</f>
        <v>0</v>
      </c>
      <c r="P17" s="142" t="s">
        <v>111</v>
      </c>
    </row>
    <row r="18" spans="1:16" s="16" customFormat="1" ht="24" customHeight="1">
      <c r="A18" s="164" t="s">
        <v>118</v>
      </c>
      <c r="B18" s="164" t="s">
        <v>112</v>
      </c>
      <c r="C18" s="164" t="s">
        <v>113</v>
      </c>
      <c r="D18" s="16" t="s">
        <v>120</v>
      </c>
      <c r="E18" s="165" t="s">
        <v>121</v>
      </c>
      <c r="F18" s="164" t="s">
        <v>122</v>
      </c>
      <c r="G18" s="166">
        <v>1</v>
      </c>
      <c r="H18" s="167"/>
      <c r="I18" s="167">
        <f>ROUND(G18*H18,2)</f>
        <v>0</v>
      </c>
      <c r="J18" s="168">
        <v>0.0551</v>
      </c>
      <c r="K18" s="166">
        <f>G18*J18</f>
        <v>0.0551</v>
      </c>
      <c r="L18" s="168">
        <v>0</v>
      </c>
      <c r="M18" s="166">
        <f>G18*L18</f>
        <v>0</v>
      </c>
      <c r="N18" s="169">
        <v>21</v>
      </c>
      <c r="O18" s="170">
        <v>4</v>
      </c>
      <c r="P18" s="16" t="s">
        <v>117</v>
      </c>
    </row>
    <row r="19" spans="2:16" s="140" customFormat="1" ht="12.75" customHeight="1">
      <c r="B19" s="141" t="s">
        <v>66</v>
      </c>
      <c r="D19" s="142" t="s">
        <v>123</v>
      </c>
      <c r="E19" s="142" t="s">
        <v>124</v>
      </c>
      <c r="I19" s="143">
        <f>SUM(I20:I25)</f>
        <v>0</v>
      </c>
      <c r="K19" s="144">
        <f>SUM(K20:K25)</f>
        <v>4.555708999999999</v>
      </c>
      <c r="M19" s="144">
        <f>SUM(M20:M25)</f>
        <v>0</v>
      </c>
      <c r="P19" s="142" t="s">
        <v>111</v>
      </c>
    </row>
    <row r="20" spans="1:16" s="16" customFormat="1" ht="24" customHeight="1">
      <c r="A20" s="164" t="s">
        <v>125</v>
      </c>
      <c r="B20" s="164" t="s">
        <v>112</v>
      </c>
      <c r="C20" s="164" t="s">
        <v>126</v>
      </c>
      <c r="D20" s="16" t="s">
        <v>127</v>
      </c>
      <c r="E20" s="165" t="s">
        <v>128</v>
      </c>
      <c r="F20" s="164" t="s">
        <v>116</v>
      </c>
      <c r="G20" s="166">
        <v>19</v>
      </c>
      <c r="H20" s="167"/>
      <c r="I20" s="167">
        <f aca="true" t="shared" si="0" ref="I20:I25">ROUND(G20*H20,2)</f>
        <v>0</v>
      </c>
      <c r="J20" s="168">
        <v>9E-05</v>
      </c>
      <c r="K20" s="166">
        <f aca="true" t="shared" si="1" ref="K20:K25">G20*J20</f>
        <v>0.0017100000000000001</v>
      </c>
      <c r="L20" s="168">
        <v>0</v>
      </c>
      <c r="M20" s="166">
        <f aca="true" t="shared" si="2" ref="M20:M25">G20*L20</f>
        <v>0</v>
      </c>
      <c r="N20" s="169">
        <v>21</v>
      </c>
      <c r="O20" s="170">
        <v>4</v>
      </c>
      <c r="P20" s="16" t="s">
        <v>117</v>
      </c>
    </row>
    <row r="21" spans="1:16" s="16" customFormat="1" ht="13.5" customHeight="1">
      <c r="A21" s="164" t="s">
        <v>123</v>
      </c>
      <c r="B21" s="164" t="s">
        <v>112</v>
      </c>
      <c r="C21" s="164" t="s">
        <v>113</v>
      </c>
      <c r="D21" s="16" t="s">
        <v>129</v>
      </c>
      <c r="E21" s="165" t="s">
        <v>130</v>
      </c>
      <c r="F21" s="164" t="s">
        <v>116</v>
      </c>
      <c r="G21" s="166">
        <v>149.4</v>
      </c>
      <c r="H21" s="167"/>
      <c r="I21" s="167">
        <f t="shared" si="0"/>
        <v>0</v>
      </c>
      <c r="J21" s="168">
        <v>0.00364</v>
      </c>
      <c r="K21" s="166">
        <f t="shared" si="1"/>
        <v>0.5438160000000001</v>
      </c>
      <c r="L21" s="168">
        <v>0</v>
      </c>
      <c r="M21" s="166">
        <f t="shared" si="2"/>
        <v>0</v>
      </c>
      <c r="N21" s="169">
        <v>21</v>
      </c>
      <c r="O21" s="170">
        <v>4</v>
      </c>
      <c r="P21" s="16" t="s">
        <v>117</v>
      </c>
    </row>
    <row r="22" spans="1:16" s="16" customFormat="1" ht="24" customHeight="1">
      <c r="A22" s="164" t="s">
        <v>131</v>
      </c>
      <c r="B22" s="164" t="s">
        <v>112</v>
      </c>
      <c r="C22" s="164" t="s">
        <v>126</v>
      </c>
      <c r="D22" s="16" t="s">
        <v>132</v>
      </c>
      <c r="E22" s="165" t="s">
        <v>133</v>
      </c>
      <c r="F22" s="164" t="s">
        <v>116</v>
      </c>
      <c r="G22" s="166">
        <v>21.45</v>
      </c>
      <c r="H22" s="167"/>
      <c r="I22" s="167">
        <f t="shared" si="0"/>
        <v>0</v>
      </c>
      <c r="J22" s="168">
        <v>0.04414</v>
      </c>
      <c r="K22" s="166">
        <f t="shared" si="1"/>
        <v>0.946803</v>
      </c>
      <c r="L22" s="168">
        <v>0</v>
      </c>
      <c r="M22" s="166">
        <f t="shared" si="2"/>
        <v>0</v>
      </c>
      <c r="N22" s="169">
        <v>21</v>
      </c>
      <c r="O22" s="170">
        <v>4</v>
      </c>
      <c r="P22" s="16" t="s">
        <v>117</v>
      </c>
    </row>
    <row r="23" spans="1:16" s="16" customFormat="1" ht="13.5" customHeight="1">
      <c r="A23" s="164" t="s">
        <v>134</v>
      </c>
      <c r="B23" s="164" t="s">
        <v>112</v>
      </c>
      <c r="C23" s="164" t="s">
        <v>113</v>
      </c>
      <c r="D23" s="16" t="s">
        <v>135</v>
      </c>
      <c r="E23" s="165" t="s">
        <v>136</v>
      </c>
      <c r="F23" s="164" t="s">
        <v>116</v>
      </c>
      <c r="G23" s="166">
        <v>11</v>
      </c>
      <c r="H23" s="167"/>
      <c r="I23" s="167">
        <f t="shared" si="0"/>
        <v>0</v>
      </c>
      <c r="J23" s="168">
        <v>0.05504</v>
      </c>
      <c r="K23" s="166">
        <f t="shared" si="1"/>
        <v>0.60544</v>
      </c>
      <c r="L23" s="168">
        <v>0</v>
      </c>
      <c r="M23" s="166">
        <f t="shared" si="2"/>
        <v>0</v>
      </c>
      <c r="N23" s="169">
        <v>21</v>
      </c>
      <c r="O23" s="170">
        <v>4</v>
      </c>
      <c r="P23" s="16" t="s">
        <v>117</v>
      </c>
    </row>
    <row r="24" spans="1:16" s="16" customFormat="1" ht="24" customHeight="1">
      <c r="A24" s="164" t="s">
        <v>137</v>
      </c>
      <c r="B24" s="164" t="s">
        <v>112</v>
      </c>
      <c r="C24" s="164" t="s">
        <v>126</v>
      </c>
      <c r="D24" s="16" t="s">
        <v>138</v>
      </c>
      <c r="E24" s="165" t="s">
        <v>139</v>
      </c>
      <c r="F24" s="164" t="s">
        <v>140</v>
      </c>
      <c r="G24" s="166">
        <v>1</v>
      </c>
      <c r="H24" s="167"/>
      <c r="I24" s="167">
        <f t="shared" si="0"/>
        <v>0</v>
      </c>
      <c r="J24" s="168">
        <v>2.25634</v>
      </c>
      <c r="K24" s="166">
        <f t="shared" si="1"/>
        <v>2.25634</v>
      </c>
      <c r="L24" s="168">
        <v>0</v>
      </c>
      <c r="M24" s="166">
        <f t="shared" si="2"/>
        <v>0</v>
      </c>
      <c r="N24" s="169">
        <v>21</v>
      </c>
      <c r="O24" s="170">
        <v>4</v>
      </c>
      <c r="P24" s="16" t="s">
        <v>117</v>
      </c>
    </row>
    <row r="25" spans="1:16" s="16" customFormat="1" ht="24" customHeight="1">
      <c r="A25" s="164" t="s">
        <v>141</v>
      </c>
      <c r="B25" s="164" t="s">
        <v>112</v>
      </c>
      <c r="C25" s="164" t="s">
        <v>126</v>
      </c>
      <c r="D25" s="16" t="s">
        <v>142</v>
      </c>
      <c r="E25" s="165" t="s">
        <v>143</v>
      </c>
      <c r="F25" s="164" t="s">
        <v>116</v>
      </c>
      <c r="G25" s="166">
        <v>3.2</v>
      </c>
      <c r="H25" s="167"/>
      <c r="I25" s="167">
        <f t="shared" si="0"/>
        <v>0</v>
      </c>
      <c r="J25" s="168">
        <v>0.063</v>
      </c>
      <c r="K25" s="166">
        <f t="shared" si="1"/>
        <v>0.2016</v>
      </c>
      <c r="L25" s="168">
        <v>0</v>
      </c>
      <c r="M25" s="166">
        <f t="shared" si="2"/>
        <v>0</v>
      </c>
      <c r="N25" s="169">
        <v>21</v>
      </c>
      <c r="O25" s="170">
        <v>4</v>
      </c>
      <c r="P25" s="16" t="s">
        <v>117</v>
      </c>
    </row>
    <row r="26" spans="2:16" s="140" customFormat="1" ht="12.75" customHeight="1">
      <c r="B26" s="141" t="s">
        <v>66</v>
      </c>
      <c r="D26" s="142" t="s">
        <v>137</v>
      </c>
      <c r="E26" s="142" t="s">
        <v>144</v>
      </c>
      <c r="I26" s="143">
        <f>I27+SUM(I28:I38)+SUM(I50:I55)</f>
        <v>0</v>
      </c>
      <c r="K26" s="144">
        <f>K27+SUM(K28:K38)+SUM(K50:K55)</f>
        <v>9.3954848</v>
      </c>
      <c r="M26" s="144">
        <f>M27+SUM(M28:M38)+SUM(M50:M55)</f>
        <v>8.42076</v>
      </c>
      <c r="P26" s="142" t="s">
        <v>111</v>
      </c>
    </row>
    <row r="27" spans="1:16" s="16" customFormat="1" ht="24" customHeight="1">
      <c r="A27" s="164" t="s">
        <v>145</v>
      </c>
      <c r="B27" s="164" t="s">
        <v>112</v>
      </c>
      <c r="C27" s="164" t="s">
        <v>146</v>
      </c>
      <c r="D27" s="16" t="s">
        <v>147</v>
      </c>
      <c r="E27" s="165" t="s">
        <v>148</v>
      </c>
      <c r="F27" s="164" t="s">
        <v>149</v>
      </c>
      <c r="G27" s="166">
        <v>1</v>
      </c>
      <c r="H27" s="167"/>
      <c r="I27" s="167">
        <f aca="true" t="shared" si="3" ref="I27:I37">ROUND(G27*H27,2)</f>
        <v>0</v>
      </c>
      <c r="J27" s="168">
        <v>0</v>
      </c>
      <c r="K27" s="166">
        <f aca="true" t="shared" si="4" ref="K27:K37">G27*J27</f>
        <v>0</v>
      </c>
      <c r="L27" s="168">
        <v>0</v>
      </c>
      <c r="M27" s="166">
        <f aca="true" t="shared" si="5" ref="M27:M37">G27*L27</f>
        <v>0</v>
      </c>
      <c r="N27" s="169">
        <v>21</v>
      </c>
      <c r="O27" s="170">
        <v>16</v>
      </c>
      <c r="P27" s="16" t="s">
        <v>117</v>
      </c>
    </row>
    <row r="28" spans="1:16" s="16" customFormat="1" ht="24" customHeight="1">
      <c r="A28" s="164" t="s">
        <v>150</v>
      </c>
      <c r="B28" s="164" t="s">
        <v>112</v>
      </c>
      <c r="C28" s="164" t="s">
        <v>146</v>
      </c>
      <c r="D28" s="16" t="s">
        <v>151</v>
      </c>
      <c r="E28" s="165" t="s">
        <v>152</v>
      </c>
      <c r="F28" s="164" t="s">
        <v>149</v>
      </c>
      <c r="G28" s="166">
        <v>4</v>
      </c>
      <c r="H28" s="167"/>
      <c r="I28" s="167">
        <f t="shared" si="3"/>
        <v>0</v>
      </c>
      <c r="J28" s="168">
        <v>0</v>
      </c>
      <c r="K28" s="166">
        <f t="shared" si="4"/>
        <v>0</v>
      </c>
      <c r="L28" s="168">
        <v>0</v>
      </c>
      <c r="M28" s="166">
        <f t="shared" si="5"/>
        <v>0</v>
      </c>
      <c r="N28" s="169">
        <v>21</v>
      </c>
      <c r="O28" s="170">
        <v>16</v>
      </c>
      <c r="P28" s="16" t="s">
        <v>117</v>
      </c>
    </row>
    <row r="29" spans="1:16" s="16" customFormat="1" ht="13.5" customHeight="1">
      <c r="A29" s="171" t="s">
        <v>153</v>
      </c>
      <c r="B29" s="171" t="s">
        <v>154</v>
      </c>
      <c r="C29" s="171" t="s">
        <v>155</v>
      </c>
      <c r="D29" s="172" t="s">
        <v>156</v>
      </c>
      <c r="E29" s="173" t="s">
        <v>157</v>
      </c>
      <c r="F29" s="171" t="s">
        <v>158</v>
      </c>
      <c r="G29" s="174">
        <v>6</v>
      </c>
      <c r="H29" s="175"/>
      <c r="I29" s="175">
        <f t="shared" si="3"/>
        <v>0</v>
      </c>
      <c r="J29" s="176">
        <v>0</v>
      </c>
      <c r="K29" s="174">
        <f t="shared" si="4"/>
        <v>0</v>
      </c>
      <c r="L29" s="176">
        <v>0</v>
      </c>
      <c r="M29" s="174">
        <f t="shared" si="5"/>
        <v>0</v>
      </c>
      <c r="N29" s="177">
        <v>21</v>
      </c>
      <c r="O29" s="178">
        <v>32</v>
      </c>
      <c r="P29" s="172" t="s">
        <v>117</v>
      </c>
    </row>
    <row r="30" spans="1:16" s="16" customFormat="1" ht="13.5" customHeight="1">
      <c r="A30" s="171" t="s">
        <v>159</v>
      </c>
      <c r="B30" s="171" t="s">
        <v>154</v>
      </c>
      <c r="C30" s="171" t="s">
        <v>155</v>
      </c>
      <c r="D30" s="172" t="s">
        <v>160</v>
      </c>
      <c r="E30" s="173" t="s">
        <v>161</v>
      </c>
      <c r="F30" s="171" t="s">
        <v>158</v>
      </c>
      <c r="G30" s="174">
        <v>4</v>
      </c>
      <c r="H30" s="175"/>
      <c r="I30" s="175">
        <f t="shared" si="3"/>
        <v>0</v>
      </c>
      <c r="J30" s="176">
        <v>0</v>
      </c>
      <c r="K30" s="174">
        <f t="shared" si="4"/>
        <v>0</v>
      </c>
      <c r="L30" s="176">
        <v>0</v>
      </c>
      <c r="M30" s="174">
        <f t="shared" si="5"/>
        <v>0</v>
      </c>
      <c r="N30" s="177">
        <v>21</v>
      </c>
      <c r="O30" s="178">
        <v>32</v>
      </c>
      <c r="P30" s="172" t="s">
        <v>117</v>
      </c>
    </row>
    <row r="31" spans="1:16" s="16" customFormat="1" ht="13.5" customHeight="1">
      <c r="A31" s="171" t="s">
        <v>162</v>
      </c>
      <c r="B31" s="171" t="s">
        <v>154</v>
      </c>
      <c r="C31" s="171" t="s">
        <v>155</v>
      </c>
      <c r="D31" s="172" t="s">
        <v>163</v>
      </c>
      <c r="E31" s="173" t="s">
        <v>164</v>
      </c>
      <c r="F31" s="171" t="s">
        <v>158</v>
      </c>
      <c r="G31" s="174">
        <v>4</v>
      </c>
      <c r="H31" s="175"/>
      <c r="I31" s="175">
        <f t="shared" si="3"/>
        <v>0</v>
      </c>
      <c r="J31" s="176">
        <v>0</v>
      </c>
      <c r="K31" s="174">
        <f t="shared" si="4"/>
        <v>0</v>
      </c>
      <c r="L31" s="176">
        <v>0</v>
      </c>
      <c r="M31" s="174">
        <f t="shared" si="5"/>
        <v>0</v>
      </c>
      <c r="N31" s="177">
        <v>21</v>
      </c>
      <c r="O31" s="178">
        <v>32</v>
      </c>
      <c r="P31" s="172" t="s">
        <v>117</v>
      </c>
    </row>
    <row r="32" spans="1:16" s="16" customFormat="1" ht="13.5" customHeight="1">
      <c r="A32" s="171" t="s">
        <v>165</v>
      </c>
      <c r="B32" s="171" t="s">
        <v>154</v>
      </c>
      <c r="C32" s="171" t="s">
        <v>155</v>
      </c>
      <c r="D32" s="172" t="s">
        <v>166</v>
      </c>
      <c r="E32" s="173" t="s">
        <v>167</v>
      </c>
      <c r="F32" s="171" t="s">
        <v>158</v>
      </c>
      <c r="G32" s="174">
        <v>7</v>
      </c>
      <c r="H32" s="175"/>
      <c r="I32" s="175">
        <f t="shared" si="3"/>
        <v>0</v>
      </c>
      <c r="J32" s="176">
        <v>0</v>
      </c>
      <c r="K32" s="174">
        <f t="shared" si="4"/>
        <v>0</v>
      </c>
      <c r="L32" s="176">
        <v>0</v>
      </c>
      <c r="M32" s="174">
        <f t="shared" si="5"/>
        <v>0</v>
      </c>
      <c r="N32" s="177">
        <v>21</v>
      </c>
      <c r="O32" s="178">
        <v>32</v>
      </c>
      <c r="P32" s="172" t="s">
        <v>117</v>
      </c>
    </row>
    <row r="33" spans="1:16" s="16" customFormat="1" ht="13.5" customHeight="1">
      <c r="A33" s="164" t="s">
        <v>168</v>
      </c>
      <c r="B33" s="164" t="s">
        <v>112</v>
      </c>
      <c r="C33" s="164" t="s">
        <v>146</v>
      </c>
      <c r="D33" s="16" t="s">
        <v>169</v>
      </c>
      <c r="E33" s="165" t="s">
        <v>170</v>
      </c>
      <c r="F33" s="164" t="s">
        <v>149</v>
      </c>
      <c r="G33" s="166">
        <v>1</v>
      </c>
      <c r="H33" s="167"/>
      <c r="I33" s="167">
        <f t="shared" si="3"/>
        <v>0</v>
      </c>
      <c r="J33" s="168">
        <v>0</v>
      </c>
      <c r="K33" s="166">
        <f t="shared" si="4"/>
        <v>0</v>
      </c>
      <c r="L33" s="168">
        <v>0</v>
      </c>
      <c r="M33" s="166">
        <f t="shared" si="5"/>
        <v>0</v>
      </c>
      <c r="N33" s="169">
        <v>21</v>
      </c>
      <c r="O33" s="170">
        <v>16</v>
      </c>
      <c r="P33" s="16" t="s">
        <v>117</v>
      </c>
    </row>
    <row r="34" spans="1:16" s="16" customFormat="1" ht="13.5" customHeight="1">
      <c r="A34" s="164" t="s">
        <v>171</v>
      </c>
      <c r="B34" s="164" t="s">
        <v>112</v>
      </c>
      <c r="C34" s="164" t="s">
        <v>146</v>
      </c>
      <c r="D34" s="16" t="s">
        <v>172</v>
      </c>
      <c r="E34" s="165" t="s">
        <v>173</v>
      </c>
      <c r="F34" s="164" t="s">
        <v>116</v>
      </c>
      <c r="G34" s="166">
        <v>17.4</v>
      </c>
      <c r="H34" s="167"/>
      <c r="I34" s="167">
        <f t="shared" si="3"/>
        <v>0</v>
      </c>
      <c r="J34" s="168">
        <v>0</v>
      </c>
      <c r="K34" s="166">
        <f t="shared" si="4"/>
        <v>0</v>
      </c>
      <c r="L34" s="168">
        <v>0</v>
      </c>
      <c r="M34" s="166">
        <f t="shared" si="5"/>
        <v>0</v>
      </c>
      <c r="N34" s="169">
        <v>21</v>
      </c>
      <c r="O34" s="170">
        <v>16</v>
      </c>
      <c r="P34" s="16" t="s">
        <v>117</v>
      </c>
    </row>
    <row r="35" spans="1:16" s="16" customFormat="1" ht="13.5" customHeight="1">
      <c r="A35" s="171" t="s">
        <v>174</v>
      </c>
      <c r="B35" s="171" t="s">
        <v>154</v>
      </c>
      <c r="C35" s="171" t="s">
        <v>155</v>
      </c>
      <c r="D35" s="172" t="s">
        <v>175</v>
      </c>
      <c r="E35" s="173" t="s">
        <v>176</v>
      </c>
      <c r="F35" s="171" t="s">
        <v>158</v>
      </c>
      <c r="G35" s="174">
        <v>7</v>
      </c>
      <c r="H35" s="175"/>
      <c r="I35" s="175">
        <f t="shared" si="3"/>
        <v>0</v>
      </c>
      <c r="J35" s="176">
        <v>0</v>
      </c>
      <c r="K35" s="174">
        <f t="shared" si="4"/>
        <v>0</v>
      </c>
      <c r="L35" s="176">
        <v>0</v>
      </c>
      <c r="M35" s="174">
        <f t="shared" si="5"/>
        <v>0</v>
      </c>
      <c r="N35" s="177">
        <v>21</v>
      </c>
      <c r="O35" s="178">
        <v>32</v>
      </c>
      <c r="P35" s="172" t="s">
        <v>117</v>
      </c>
    </row>
    <row r="36" spans="1:16" s="16" customFormat="1" ht="13.5" customHeight="1">
      <c r="A36" s="171" t="s">
        <v>177</v>
      </c>
      <c r="B36" s="171" t="s">
        <v>154</v>
      </c>
      <c r="C36" s="171" t="s">
        <v>155</v>
      </c>
      <c r="D36" s="172" t="s">
        <v>178</v>
      </c>
      <c r="E36" s="173" t="s">
        <v>179</v>
      </c>
      <c r="F36" s="171" t="s">
        <v>158</v>
      </c>
      <c r="G36" s="174">
        <v>4</v>
      </c>
      <c r="H36" s="175"/>
      <c r="I36" s="175">
        <f t="shared" si="3"/>
        <v>0</v>
      </c>
      <c r="J36" s="176">
        <v>0</v>
      </c>
      <c r="K36" s="174">
        <f t="shared" si="4"/>
        <v>0</v>
      </c>
      <c r="L36" s="176">
        <v>0</v>
      </c>
      <c r="M36" s="174">
        <f t="shared" si="5"/>
        <v>0</v>
      </c>
      <c r="N36" s="177">
        <v>21</v>
      </c>
      <c r="O36" s="178">
        <v>32</v>
      </c>
      <c r="P36" s="172" t="s">
        <v>117</v>
      </c>
    </row>
    <row r="37" spans="1:16" s="16" customFormat="1" ht="13.5" customHeight="1">
      <c r="A37" s="171" t="s">
        <v>180</v>
      </c>
      <c r="B37" s="171" t="s">
        <v>154</v>
      </c>
      <c r="C37" s="171" t="s">
        <v>155</v>
      </c>
      <c r="D37" s="172" t="s">
        <v>181</v>
      </c>
      <c r="E37" s="173" t="s">
        <v>182</v>
      </c>
      <c r="F37" s="171" t="s">
        <v>158</v>
      </c>
      <c r="G37" s="174">
        <v>1</v>
      </c>
      <c r="H37" s="175"/>
      <c r="I37" s="175">
        <f t="shared" si="3"/>
        <v>0</v>
      </c>
      <c r="J37" s="176">
        <v>0</v>
      </c>
      <c r="K37" s="174">
        <f t="shared" si="4"/>
        <v>0</v>
      </c>
      <c r="L37" s="176">
        <v>0</v>
      </c>
      <c r="M37" s="174">
        <f t="shared" si="5"/>
        <v>0</v>
      </c>
      <c r="N37" s="177">
        <v>21</v>
      </c>
      <c r="O37" s="178">
        <v>32</v>
      </c>
      <c r="P37" s="172" t="s">
        <v>117</v>
      </c>
    </row>
    <row r="38" spans="2:16" s="140" customFormat="1" ht="12.75" customHeight="1">
      <c r="B38" s="145" t="s">
        <v>66</v>
      </c>
      <c r="D38" s="146" t="s">
        <v>183</v>
      </c>
      <c r="E38" s="146" t="s">
        <v>184</v>
      </c>
      <c r="I38" s="147">
        <f>SUM(I39:I49)</f>
        <v>0</v>
      </c>
      <c r="K38" s="148">
        <f>SUM(K39:K49)</f>
        <v>0.038720000000000004</v>
      </c>
      <c r="M38" s="148">
        <f>SUM(M39:M49)</f>
        <v>1.824</v>
      </c>
      <c r="P38" s="146" t="s">
        <v>117</v>
      </c>
    </row>
    <row r="39" spans="1:16" s="16" customFormat="1" ht="24" customHeight="1">
      <c r="A39" s="164" t="s">
        <v>185</v>
      </c>
      <c r="B39" s="164" t="s">
        <v>112</v>
      </c>
      <c r="C39" s="164" t="s">
        <v>186</v>
      </c>
      <c r="D39" s="16" t="s">
        <v>187</v>
      </c>
      <c r="E39" s="165" t="s">
        <v>188</v>
      </c>
      <c r="F39" s="164" t="s">
        <v>116</v>
      </c>
      <c r="G39" s="166">
        <v>40</v>
      </c>
      <c r="H39" s="167"/>
      <c r="I39" s="167">
        <f aca="true" t="shared" si="6" ref="I39:I55">ROUND(G39*H39,2)</f>
        <v>0</v>
      </c>
      <c r="J39" s="168">
        <v>0</v>
      </c>
      <c r="K39" s="166">
        <f aca="true" t="shared" si="7" ref="K39:K55">G39*J39</f>
        <v>0</v>
      </c>
      <c r="L39" s="168">
        <v>0</v>
      </c>
      <c r="M39" s="166">
        <f aca="true" t="shared" si="8" ref="M39:M55">G39*L39</f>
        <v>0</v>
      </c>
      <c r="N39" s="169">
        <v>21</v>
      </c>
      <c r="O39" s="170">
        <v>16</v>
      </c>
      <c r="P39" s="16" t="s">
        <v>109</v>
      </c>
    </row>
    <row r="40" spans="1:16" s="16" customFormat="1" ht="13.5" customHeight="1">
      <c r="A40" s="164" t="s">
        <v>189</v>
      </c>
      <c r="B40" s="164" t="s">
        <v>112</v>
      </c>
      <c r="C40" s="164" t="s">
        <v>126</v>
      </c>
      <c r="D40" s="16" t="s">
        <v>190</v>
      </c>
      <c r="E40" s="165" t="s">
        <v>191</v>
      </c>
      <c r="F40" s="164" t="s">
        <v>116</v>
      </c>
      <c r="G40" s="166">
        <v>68</v>
      </c>
      <c r="H40" s="167"/>
      <c r="I40" s="167">
        <f t="shared" si="6"/>
        <v>0</v>
      </c>
      <c r="J40" s="168">
        <v>4E-05</v>
      </c>
      <c r="K40" s="166">
        <f t="shared" si="7"/>
        <v>0.00272</v>
      </c>
      <c r="L40" s="168">
        <v>0</v>
      </c>
      <c r="M40" s="166">
        <f t="shared" si="8"/>
        <v>0</v>
      </c>
      <c r="N40" s="169">
        <v>21</v>
      </c>
      <c r="O40" s="170">
        <v>4</v>
      </c>
      <c r="P40" s="16" t="s">
        <v>109</v>
      </c>
    </row>
    <row r="41" spans="1:16" s="16" customFormat="1" ht="24" customHeight="1">
      <c r="A41" s="164" t="s">
        <v>192</v>
      </c>
      <c r="B41" s="164" t="s">
        <v>112</v>
      </c>
      <c r="C41" s="164" t="s">
        <v>193</v>
      </c>
      <c r="D41" s="16" t="s">
        <v>194</v>
      </c>
      <c r="E41" s="165" t="s">
        <v>195</v>
      </c>
      <c r="F41" s="164" t="s">
        <v>116</v>
      </c>
      <c r="G41" s="166">
        <v>1</v>
      </c>
      <c r="H41" s="167"/>
      <c r="I41" s="167">
        <f t="shared" si="6"/>
        <v>0</v>
      </c>
      <c r="J41" s="168">
        <v>0</v>
      </c>
      <c r="K41" s="166">
        <f t="shared" si="7"/>
        <v>0</v>
      </c>
      <c r="L41" s="168">
        <v>0.192</v>
      </c>
      <c r="M41" s="166">
        <f t="shared" si="8"/>
        <v>0.192</v>
      </c>
      <c r="N41" s="169">
        <v>21</v>
      </c>
      <c r="O41" s="170">
        <v>16</v>
      </c>
      <c r="P41" s="16" t="s">
        <v>109</v>
      </c>
    </row>
    <row r="42" spans="1:16" s="16" customFormat="1" ht="13.5" customHeight="1">
      <c r="A42" s="164" t="s">
        <v>196</v>
      </c>
      <c r="B42" s="164" t="s">
        <v>112</v>
      </c>
      <c r="C42" s="164" t="s">
        <v>193</v>
      </c>
      <c r="D42" s="16" t="s">
        <v>197</v>
      </c>
      <c r="E42" s="165" t="s">
        <v>198</v>
      </c>
      <c r="F42" s="164" t="s">
        <v>140</v>
      </c>
      <c r="G42" s="166">
        <v>0.48</v>
      </c>
      <c r="H42" s="167"/>
      <c r="I42" s="167">
        <f t="shared" si="6"/>
        <v>0</v>
      </c>
      <c r="J42" s="168">
        <v>0</v>
      </c>
      <c r="K42" s="166">
        <f t="shared" si="7"/>
        <v>0</v>
      </c>
      <c r="L42" s="168">
        <v>2.2</v>
      </c>
      <c r="M42" s="166">
        <f t="shared" si="8"/>
        <v>1.056</v>
      </c>
      <c r="N42" s="169">
        <v>21</v>
      </c>
      <c r="O42" s="170">
        <v>16</v>
      </c>
      <c r="P42" s="16" t="s">
        <v>109</v>
      </c>
    </row>
    <row r="43" spans="1:16" s="16" customFormat="1" ht="13.5" customHeight="1">
      <c r="A43" s="164" t="s">
        <v>199</v>
      </c>
      <c r="B43" s="164" t="s">
        <v>112</v>
      </c>
      <c r="C43" s="164" t="s">
        <v>193</v>
      </c>
      <c r="D43" s="16" t="s">
        <v>200</v>
      </c>
      <c r="E43" s="165" t="s">
        <v>201</v>
      </c>
      <c r="F43" s="164" t="s">
        <v>202</v>
      </c>
      <c r="G43" s="166">
        <v>72</v>
      </c>
      <c r="H43" s="167"/>
      <c r="I43" s="167">
        <f t="shared" si="6"/>
        <v>0</v>
      </c>
      <c r="J43" s="168">
        <v>0.0005</v>
      </c>
      <c r="K43" s="166">
        <f t="shared" si="7"/>
        <v>0.036000000000000004</v>
      </c>
      <c r="L43" s="168">
        <v>0.008</v>
      </c>
      <c r="M43" s="166">
        <f t="shared" si="8"/>
        <v>0.5760000000000001</v>
      </c>
      <c r="N43" s="169">
        <v>21</v>
      </c>
      <c r="O43" s="170">
        <v>16</v>
      </c>
      <c r="P43" s="16" t="s">
        <v>109</v>
      </c>
    </row>
    <row r="44" spans="1:16" s="16" customFormat="1" ht="13.5" customHeight="1">
      <c r="A44" s="164" t="s">
        <v>203</v>
      </c>
      <c r="B44" s="164" t="s">
        <v>112</v>
      </c>
      <c r="C44" s="164" t="s">
        <v>193</v>
      </c>
      <c r="D44" s="16" t="s">
        <v>204</v>
      </c>
      <c r="E44" s="165" t="s">
        <v>205</v>
      </c>
      <c r="F44" s="164" t="s">
        <v>206</v>
      </c>
      <c r="G44" s="166">
        <v>9.348</v>
      </c>
      <c r="H44" s="167"/>
      <c r="I44" s="167">
        <f t="shared" si="6"/>
        <v>0</v>
      </c>
      <c r="J44" s="168">
        <v>0</v>
      </c>
      <c r="K44" s="166">
        <f t="shared" si="7"/>
        <v>0</v>
      </c>
      <c r="L44" s="168">
        <v>0</v>
      </c>
      <c r="M44" s="166">
        <f t="shared" si="8"/>
        <v>0</v>
      </c>
      <c r="N44" s="169">
        <v>21</v>
      </c>
      <c r="O44" s="170">
        <v>16</v>
      </c>
      <c r="P44" s="16" t="s">
        <v>109</v>
      </c>
    </row>
    <row r="45" spans="1:16" s="16" customFormat="1" ht="13.5" customHeight="1">
      <c r="A45" s="164" t="s">
        <v>207</v>
      </c>
      <c r="B45" s="164" t="s">
        <v>112</v>
      </c>
      <c r="C45" s="164" t="s">
        <v>193</v>
      </c>
      <c r="D45" s="16" t="s">
        <v>208</v>
      </c>
      <c r="E45" s="165" t="s">
        <v>209</v>
      </c>
      <c r="F45" s="164" t="s">
        <v>206</v>
      </c>
      <c r="G45" s="166">
        <v>9.348</v>
      </c>
      <c r="H45" s="167"/>
      <c r="I45" s="167">
        <f t="shared" si="6"/>
        <v>0</v>
      </c>
      <c r="J45" s="168">
        <v>0</v>
      </c>
      <c r="K45" s="166">
        <f t="shared" si="7"/>
        <v>0</v>
      </c>
      <c r="L45" s="168">
        <v>0</v>
      </c>
      <c r="M45" s="166">
        <f t="shared" si="8"/>
        <v>0</v>
      </c>
      <c r="N45" s="169">
        <v>21</v>
      </c>
      <c r="O45" s="170">
        <v>16</v>
      </c>
      <c r="P45" s="16" t="s">
        <v>109</v>
      </c>
    </row>
    <row r="46" spans="1:16" s="16" customFormat="1" ht="13.5" customHeight="1">
      <c r="A46" s="164" t="s">
        <v>210</v>
      </c>
      <c r="B46" s="164" t="s">
        <v>112</v>
      </c>
      <c r="C46" s="164" t="s">
        <v>193</v>
      </c>
      <c r="D46" s="16" t="s">
        <v>211</v>
      </c>
      <c r="E46" s="165" t="s">
        <v>212</v>
      </c>
      <c r="F46" s="164" t="s">
        <v>206</v>
      </c>
      <c r="G46" s="166">
        <v>9.348</v>
      </c>
      <c r="H46" s="167"/>
      <c r="I46" s="167">
        <f t="shared" si="6"/>
        <v>0</v>
      </c>
      <c r="J46" s="168">
        <v>0</v>
      </c>
      <c r="K46" s="166">
        <f t="shared" si="7"/>
        <v>0</v>
      </c>
      <c r="L46" s="168">
        <v>0</v>
      </c>
      <c r="M46" s="166">
        <f t="shared" si="8"/>
        <v>0</v>
      </c>
      <c r="N46" s="169">
        <v>21</v>
      </c>
      <c r="O46" s="170">
        <v>16</v>
      </c>
      <c r="P46" s="16" t="s">
        <v>109</v>
      </c>
    </row>
    <row r="47" spans="1:16" s="16" customFormat="1" ht="13.5" customHeight="1">
      <c r="A47" s="164" t="s">
        <v>213</v>
      </c>
      <c r="B47" s="164" t="s">
        <v>112</v>
      </c>
      <c r="C47" s="164" t="s">
        <v>193</v>
      </c>
      <c r="D47" s="16" t="s">
        <v>214</v>
      </c>
      <c r="E47" s="165" t="s">
        <v>215</v>
      </c>
      <c r="F47" s="164" t="s">
        <v>206</v>
      </c>
      <c r="G47" s="166">
        <v>9.348</v>
      </c>
      <c r="H47" s="167"/>
      <c r="I47" s="167">
        <f t="shared" si="6"/>
        <v>0</v>
      </c>
      <c r="J47" s="168">
        <v>0</v>
      </c>
      <c r="K47" s="166">
        <f t="shared" si="7"/>
        <v>0</v>
      </c>
      <c r="L47" s="168">
        <v>0</v>
      </c>
      <c r="M47" s="166">
        <f t="shared" si="8"/>
        <v>0</v>
      </c>
      <c r="N47" s="169">
        <v>21</v>
      </c>
      <c r="O47" s="170">
        <v>16</v>
      </c>
      <c r="P47" s="16" t="s">
        <v>109</v>
      </c>
    </row>
    <row r="48" spans="1:16" s="16" customFormat="1" ht="24" customHeight="1">
      <c r="A48" s="164" t="s">
        <v>216</v>
      </c>
      <c r="B48" s="164" t="s">
        <v>112</v>
      </c>
      <c r="C48" s="164" t="s">
        <v>193</v>
      </c>
      <c r="D48" s="16" t="s">
        <v>217</v>
      </c>
      <c r="E48" s="165" t="s">
        <v>218</v>
      </c>
      <c r="F48" s="164" t="s">
        <v>206</v>
      </c>
      <c r="G48" s="166">
        <v>9.348</v>
      </c>
      <c r="H48" s="167"/>
      <c r="I48" s="167">
        <f t="shared" si="6"/>
        <v>0</v>
      </c>
      <c r="J48" s="168">
        <v>0</v>
      </c>
      <c r="K48" s="166">
        <f t="shared" si="7"/>
        <v>0</v>
      </c>
      <c r="L48" s="168">
        <v>0</v>
      </c>
      <c r="M48" s="166">
        <f t="shared" si="8"/>
        <v>0</v>
      </c>
      <c r="N48" s="169">
        <v>21</v>
      </c>
      <c r="O48" s="170">
        <v>16</v>
      </c>
      <c r="P48" s="16" t="s">
        <v>109</v>
      </c>
    </row>
    <row r="49" spans="1:16" s="16" customFormat="1" ht="13.5" customHeight="1">
      <c r="A49" s="164" t="s">
        <v>219</v>
      </c>
      <c r="B49" s="164" t="s">
        <v>112</v>
      </c>
      <c r="C49" s="164" t="s">
        <v>126</v>
      </c>
      <c r="D49" s="16" t="s">
        <v>220</v>
      </c>
      <c r="E49" s="165" t="s">
        <v>221</v>
      </c>
      <c r="F49" s="164" t="s">
        <v>206</v>
      </c>
      <c r="G49" s="166">
        <v>4.763</v>
      </c>
      <c r="H49" s="167"/>
      <c r="I49" s="167">
        <f t="shared" si="6"/>
        <v>0</v>
      </c>
      <c r="J49" s="168">
        <v>0</v>
      </c>
      <c r="K49" s="166">
        <f t="shared" si="7"/>
        <v>0</v>
      </c>
      <c r="L49" s="168">
        <v>0</v>
      </c>
      <c r="M49" s="166">
        <f t="shared" si="8"/>
        <v>0</v>
      </c>
      <c r="N49" s="169">
        <v>21</v>
      </c>
      <c r="O49" s="170">
        <v>4</v>
      </c>
      <c r="P49" s="16" t="s">
        <v>109</v>
      </c>
    </row>
    <row r="50" spans="1:16" s="16" customFormat="1" ht="24" customHeight="1">
      <c r="A50" s="164" t="s">
        <v>222</v>
      </c>
      <c r="B50" s="164" t="s">
        <v>112</v>
      </c>
      <c r="C50" s="164" t="s">
        <v>193</v>
      </c>
      <c r="D50" s="16" t="s">
        <v>223</v>
      </c>
      <c r="E50" s="165" t="s">
        <v>224</v>
      </c>
      <c r="F50" s="164" t="s">
        <v>116</v>
      </c>
      <c r="G50" s="166">
        <v>9.36</v>
      </c>
      <c r="H50" s="167"/>
      <c r="I50" s="167">
        <f t="shared" si="6"/>
        <v>0</v>
      </c>
      <c r="J50" s="168">
        <v>0.00068</v>
      </c>
      <c r="K50" s="166">
        <f t="shared" si="7"/>
        <v>0.0063648</v>
      </c>
      <c r="L50" s="168">
        <v>0.131</v>
      </c>
      <c r="M50" s="166">
        <f t="shared" si="8"/>
        <v>1.22616</v>
      </c>
      <c r="N50" s="169">
        <v>21</v>
      </c>
      <c r="O50" s="170">
        <v>16</v>
      </c>
      <c r="P50" s="16" t="s">
        <v>117</v>
      </c>
    </row>
    <row r="51" spans="1:16" s="16" customFormat="1" ht="24" customHeight="1">
      <c r="A51" s="164" t="s">
        <v>225</v>
      </c>
      <c r="B51" s="164" t="s">
        <v>112</v>
      </c>
      <c r="C51" s="164" t="s">
        <v>193</v>
      </c>
      <c r="D51" s="16" t="s">
        <v>226</v>
      </c>
      <c r="E51" s="165" t="s">
        <v>227</v>
      </c>
      <c r="F51" s="164" t="s">
        <v>140</v>
      </c>
      <c r="G51" s="166">
        <v>1.2</v>
      </c>
      <c r="H51" s="167"/>
      <c r="I51" s="167">
        <f t="shared" si="6"/>
        <v>0</v>
      </c>
      <c r="J51" s="168">
        <v>0</v>
      </c>
      <c r="K51" s="166">
        <f t="shared" si="7"/>
        <v>0</v>
      </c>
      <c r="L51" s="168">
        <v>2.2</v>
      </c>
      <c r="M51" s="166">
        <f t="shared" si="8"/>
        <v>2.64</v>
      </c>
      <c r="N51" s="169">
        <v>21</v>
      </c>
      <c r="O51" s="170">
        <v>16</v>
      </c>
      <c r="P51" s="16" t="s">
        <v>117</v>
      </c>
    </row>
    <row r="52" spans="1:16" s="16" customFormat="1" ht="13.5" customHeight="1">
      <c r="A52" s="164" t="s">
        <v>228</v>
      </c>
      <c r="B52" s="164" t="s">
        <v>112</v>
      </c>
      <c r="C52" s="164" t="s">
        <v>193</v>
      </c>
      <c r="D52" s="16" t="s">
        <v>229</v>
      </c>
      <c r="E52" s="165" t="s">
        <v>230</v>
      </c>
      <c r="F52" s="164" t="s">
        <v>140</v>
      </c>
      <c r="G52" s="166">
        <v>0.8</v>
      </c>
      <c r="H52" s="167"/>
      <c r="I52" s="167">
        <f t="shared" si="6"/>
        <v>0</v>
      </c>
      <c r="J52" s="168">
        <v>0</v>
      </c>
      <c r="K52" s="166">
        <f t="shared" si="7"/>
        <v>0</v>
      </c>
      <c r="L52" s="168">
        <v>1.4</v>
      </c>
      <c r="M52" s="166">
        <f t="shared" si="8"/>
        <v>1.1199999999999999</v>
      </c>
      <c r="N52" s="169">
        <v>21</v>
      </c>
      <c r="O52" s="170">
        <v>16</v>
      </c>
      <c r="P52" s="16" t="s">
        <v>117</v>
      </c>
    </row>
    <row r="53" spans="1:16" s="16" customFormat="1" ht="13.5" customHeight="1">
      <c r="A53" s="164" t="s">
        <v>231</v>
      </c>
      <c r="B53" s="164" t="s">
        <v>112</v>
      </c>
      <c r="C53" s="164" t="s">
        <v>193</v>
      </c>
      <c r="D53" s="16" t="s">
        <v>232</v>
      </c>
      <c r="E53" s="165" t="s">
        <v>233</v>
      </c>
      <c r="F53" s="164" t="s">
        <v>116</v>
      </c>
      <c r="G53" s="166">
        <v>2</v>
      </c>
      <c r="H53" s="167"/>
      <c r="I53" s="167">
        <f t="shared" si="6"/>
        <v>0</v>
      </c>
      <c r="J53" s="168">
        <v>0.0012</v>
      </c>
      <c r="K53" s="166">
        <f t="shared" si="7"/>
        <v>0.0024</v>
      </c>
      <c r="L53" s="168">
        <v>0.076</v>
      </c>
      <c r="M53" s="166">
        <f t="shared" si="8"/>
        <v>0.152</v>
      </c>
      <c r="N53" s="169">
        <v>21</v>
      </c>
      <c r="O53" s="170">
        <v>16</v>
      </c>
      <c r="P53" s="16" t="s">
        <v>117</v>
      </c>
    </row>
    <row r="54" spans="1:16" s="16" customFormat="1" ht="24" customHeight="1">
      <c r="A54" s="164" t="s">
        <v>234</v>
      </c>
      <c r="B54" s="164" t="s">
        <v>112</v>
      </c>
      <c r="C54" s="164" t="s">
        <v>193</v>
      </c>
      <c r="D54" s="16" t="s">
        <v>235</v>
      </c>
      <c r="E54" s="165" t="s">
        <v>236</v>
      </c>
      <c r="F54" s="164" t="s">
        <v>116</v>
      </c>
      <c r="G54" s="166">
        <v>21.45</v>
      </c>
      <c r="H54" s="167"/>
      <c r="I54" s="167">
        <f t="shared" si="6"/>
        <v>0</v>
      </c>
      <c r="J54" s="168">
        <v>0</v>
      </c>
      <c r="K54" s="166">
        <f t="shared" si="7"/>
        <v>0</v>
      </c>
      <c r="L54" s="168">
        <v>0.068</v>
      </c>
      <c r="M54" s="166">
        <f t="shared" si="8"/>
        <v>1.4586000000000001</v>
      </c>
      <c r="N54" s="169">
        <v>21</v>
      </c>
      <c r="O54" s="170">
        <v>16</v>
      </c>
      <c r="P54" s="16" t="s">
        <v>117</v>
      </c>
    </row>
    <row r="55" spans="1:16" s="16" customFormat="1" ht="24" customHeight="1">
      <c r="A55" s="164" t="s">
        <v>237</v>
      </c>
      <c r="B55" s="164" t="s">
        <v>112</v>
      </c>
      <c r="C55" s="164" t="s">
        <v>193</v>
      </c>
      <c r="D55" s="16" t="s">
        <v>238</v>
      </c>
      <c r="E55" s="165" t="s">
        <v>239</v>
      </c>
      <c r="F55" s="164" t="s">
        <v>206</v>
      </c>
      <c r="G55" s="166">
        <v>9.348</v>
      </c>
      <c r="H55" s="167"/>
      <c r="I55" s="167">
        <f t="shared" si="6"/>
        <v>0</v>
      </c>
      <c r="J55" s="168">
        <v>1</v>
      </c>
      <c r="K55" s="166">
        <f t="shared" si="7"/>
        <v>9.348</v>
      </c>
      <c r="L55" s="168">
        <v>0</v>
      </c>
      <c r="M55" s="166">
        <f t="shared" si="8"/>
        <v>0</v>
      </c>
      <c r="N55" s="169">
        <v>21</v>
      </c>
      <c r="O55" s="170">
        <v>16</v>
      </c>
      <c r="P55" s="16" t="s">
        <v>117</v>
      </c>
    </row>
    <row r="56" spans="2:16" s="140" customFormat="1" ht="12.75" customHeight="1">
      <c r="B56" s="136" t="s">
        <v>66</v>
      </c>
      <c r="D56" s="137" t="s">
        <v>53</v>
      </c>
      <c r="E56" s="137" t="s">
        <v>240</v>
      </c>
      <c r="I56" s="138">
        <f>I57+I62+I69+I84+I88+I96+I101+I103+I109+I114</f>
        <v>0</v>
      </c>
      <c r="K56" s="139">
        <f>K57+K62+K69+K84+K88+K96+K101+K103+K109+K114</f>
        <v>4.597467599999999</v>
      </c>
      <c r="M56" s="139">
        <f>M57+M62+M69+M84+M88+M96+M101+M103+M109+M114</f>
        <v>0.9272249999999999</v>
      </c>
      <c r="P56" s="137" t="s">
        <v>108</v>
      </c>
    </row>
    <row r="57" spans="2:16" s="140" customFormat="1" ht="12.75" customHeight="1">
      <c r="B57" s="141" t="s">
        <v>66</v>
      </c>
      <c r="D57" s="142" t="s">
        <v>241</v>
      </c>
      <c r="E57" s="142" t="s">
        <v>242</v>
      </c>
      <c r="I57" s="143">
        <f>SUM(I58:I61)</f>
        <v>0</v>
      </c>
      <c r="K57" s="144">
        <f>SUM(K58:K61)</f>
        <v>0.008</v>
      </c>
      <c r="M57" s="144">
        <f>SUM(M58:M61)</f>
        <v>0</v>
      </c>
      <c r="P57" s="142" t="s">
        <v>111</v>
      </c>
    </row>
    <row r="58" spans="1:16" s="16" customFormat="1" ht="24" customHeight="1">
      <c r="A58" s="164" t="s">
        <v>243</v>
      </c>
      <c r="B58" s="164" t="s">
        <v>112</v>
      </c>
      <c r="C58" s="164" t="s">
        <v>241</v>
      </c>
      <c r="D58" s="16" t="s">
        <v>244</v>
      </c>
      <c r="E58" s="165" t="s">
        <v>245</v>
      </c>
      <c r="F58" s="164" t="s">
        <v>202</v>
      </c>
      <c r="G58" s="166">
        <v>8</v>
      </c>
      <c r="H58" s="167"/>
      <c r="I58" s="167">
        <f>ROUND(G58*H58,2)</f>
        <v>0</v>
      </c>
      <c r="J58" s="168">
        <v>0.001</v>
      </c>
      <c r="K58" s="166">
        <f>G58*J58</f>
        <v>0.008</v>
      </c>
      <c r="L58" s="168">
        <v>0</v>
      </c>
      <c r="M58" s="166">
        <f>G58*L58</f>
        <v>0</v>
      </c>
      <c r="N58" s="169">
        <v>21</v>
      </c>
      <c r="O58" s="170">
        <v>16</v>
      </c>
      <c r="P58" s="16" t="s">
        <v>117</v>
      </c>
    </row>
    <row r="59" spans="1:16" s="16" customFormat="1" ht="13.5" customHeight="1">
      <c r="A59" s="164" t="s">
        <v>246</v>
      </c>
      <c r="B59" s="164" t="s">
        <v>112</v>
      </c>
      <c r="C59" s="164" t="s">
        <v>241</v>
      </c>
      <c r="D59" s="16" t="s">
        <v>247</v>
      </c>
      <c r="E59" s="165" t="s">
        <v>248</v>
      </c>
      <c r="F59" s="164" t="s">
        <v>122</v>
      </c>
      <c r="G59" s="166">
        <v>5</v>
      </c>
      <c r="H59" s="167"/>
      <c r="I59" s="167">
        <f>ROUND(G59*H59,2)</f>
        <v>0</v>
      </c>
      <c r="J59" s="168">
        <v>0</v>
      </c>
      <c r="K59" s="166">
        <f>G59*J59</f>
        <v>0</v>
      </c>
      <c r="L59" s="168">
        <v>0</v>
      </c>
      <c r="M59" s="166">
        <f>G59*L59</f>
        <v>0</v>
      </c>
      <c r="N59" s="169">
        <v>21</v>
      </c>
      <c r="O59" s="170">
        <v>16</v>
      </c>
      <c r="P59" s="16" t="s">
        <v>117</v>
      </c>
    </row>
    <row r="60" spans="1:16" s="16" customFormat="1" ht="13.5" customHeight="1">
      <c r="A60" s="164" t="s">
        <v>249</v>
      </c>
      <c r="B60" s="164" t="s">
        <v>112</v>
      </c>
      <c r="C60" s="164" t="s">
        <v>241</v>
      </c>
      <c r="D60" s="16" t="s">
        <v>250</v>
      </c>
      <c r="E60" s="165" t="s">
        <v>251</v>
      </c>
      <c r="F60" s="164" t="s">
        <v>202</v>
      </c>
      <c r="G60" s="166">
        <v>8</v>
      </c>
      <c r="H60" s="167"/>
      <c r="I60" s="167">
        <f>ROUND(G60*H60,2)</f>
        <v>0</v>
      </c>
      <c r="J60" s="168">
        <v>0</v>
      </c>
      <c r="K60" s="166">
        <f>G60*J60</f>
        <v>0</v>
      </c>
      <c r="L60" s="168">
        <v>0</v>
      </c>
      <c r="M60" s="166">
        <f>G60*L60</f>
        <v>0</v>
      </c>
      <c r="N60" s="169">
        <v>21</v>
      </c>
      <c r="O60" s="170">
        <v>16</v>
      </c>
      <c r="P60" s="16" t="s">
        <v>117</v>
      </c>
    </row>
    <row r="61" spans="1:16" s="16" customFormat="1" ht="13.5" customHeight="1">
      <c r="A61" s="164" t="s">
        <v>252</v>
      </c>
      <c r="B61" s="164" t="s">
        <v>112</v>
      </c>
      <c r="C61" s="164" t="s">
        <v>241</v>
      </c>
      <c r="D61" s="16" t="s">
        <v>253</v>
      </c>
      <c r="E61" s="165" t="s">
        <v>254</v>
      </c>
      <c r="F61" s="164" t="s">
        <v>49</v>
      </c>
      <c r="G61" s="166">
        <v>1.947</v>
      </c>
      <c r="H61" s="167"/>
      <c r="I61" s="167">
        <f>ROUND(G61*H61,2)</f>
        <v>0</v>
      </c>
      <c r="J61" s="168">
        <v>0</v>
      </c>
      <c r="K61" s="166">
        <f>G61*J61</f>
        <v>0</v>
      </c>
      <c r="L61" s="168">
        <v>0</v>
      </c>
      <c r="M61" s="166">
        <f>G61*L61</f>
        <v>0</v>
      </c>
      <c r="N61" s="169">
        <v>21</v>
      </c>
      <c r="O61" s="170">
        <v>16</v>
      </c>
      <c r="P61" s="16" t="s">
        <v>117</v>
      </c>
    </row>
    <row r="62" spans="2:16" s="140" customFormat="1" ht="12.75" customHeight="1">
      <c r="B62" s="141" t="s">
        <v>66</v>
      </c>
      <c r="D62" s="142" t="s">
        <v>255</v>
      </c>
      <c r="E62" s="142" t="s">
        <v>256</v>
      </c>
      <c r="I62" s="143">
        <f>SUM(I63:I68)</f>
        <v>0</v>
      </c>
      <c r="K62" s="144">
        <f>SUM(K63:K68)</f>
        <v>0.24003999999999998</v>
      </c>
      <c r="M62" s="144">
        <f>SUM(M63:M68)</f>
        <v>0</v>
      </c>
      <c r="P62" s="142" t="s">
        <v>111</v>
      </c>
    </row>
    <row r="63" spans="1:16" s="16" customFormat="1" ht="13.5" customHeight="1">
      <c r="A63" s="164" t="s">
        <v>257</v>
      </c>
      <c r="B63" s="164" t="s">
        <v>112</v>
      </c>
      <c r="C63" s="164" t="s">
        <v>146</v>
      </c>
      <c r="D63" s="16" t="s">
        <v>258</v>
      </c>
      <c r="E63" s="165" t="s">
        <v>259</v>
      </c>
      <c r="F63" s="164" t="s">
        <v>149</v>
      </c>
      <c r="G63" s="166">
        <v>2</v>
      </c>
      <c r="H63" s="167"/>
      <c r="I63" s="167">
        <f aca="true" t="shared" si="9" ref="I63:I68">ROUND(G63*H63,2)</f>
        <v>0</v>
      </c>
      <c r="J63" s="168">
        <v>0</v>
      </c>
      <c r="K63" s="166">
        <f aca="true" t="shared" si="10" ref="K63:K68">G63*J63</f>
        <v>0</v>
      </c>
      <c r="L63" s="168">
        <v>0</v>
      </c>
      <c r="M63" s="166">
        <f aca="true" t="shared" si="11" ref="M63:M68">G63*L63</f>
        <v>0</v>
      </c>
      <c r="N63" s="169">
        <v>21</v>
      </c>
      <c r="O63" s="170">
        <v>16</v>
      </c>
      <c r="P63" s="16" t="s">
        <v>117</v>
      </c>
    </row>
    <row r="64" spans="1:16" s="16" customFormat="1" ht="24" customHeight="1">
      <c r="A64" s="164" t="s">
        <v>260</v>
      </c>
      <c r="B64" s="164" t="s">
        <v>112</v>
      </c>
      <c r="C64" s="164" t="s">
        <v>241</v>
      </c>
      <c r="D64" s="16" t="s">
        <v>261</v>
      </c>
      <c r="E64" s="165" t="s">
        <v>262</v>
      </c>
      <c r="F64" s="164" t="s">
        <v>202</v>
      </c>
      <c r="G64" s="166">
        <v>68</v>
      </c>
      <c r="H64" s="167"/>
      <c r="I64" s="167">
        <f t="shared" si="9"/>
        <v>0</v>
      </c>
      <c r="J64" s="168">
        <v>0.00348</v>
      </c>
      <c r="K64" s="166">
        <f t="shared" si="10"/>
        <v>0.23664</v>
      </c>
      <c r="L64" s="168">
        <v>0</v>
      </c>
      <c r="M64" s="166">
        <f t="shared" si="11"/>
        <v>0</v>
      </c>
      <c r="N64" s="169">
        <v>21</v>
      </c>
      <c r="O64" s="170">
        <v>16</v>
      </c>
      <c r="P64" s="16" t="s">
        <v>117</v>
      </c>
    </row>
    <row r="65" spans="1:16" s="16" customFormat="1" ht="24" customHeight="1">
      <c r="A65" s="164" t="s">
        <v>263</v>
      </c>
      <c r="B65" s="164" t="s">
        <v>112</v>
      </c>
      <c r="C65" s="164" t="s">
        <v>241</v>
      </c>
      <c r="D65" s="16" t="s">
        <v>264</v>
      </c>
      <c r="E65" s="165" t="s">
        <v>265</v>
      </c>
      <c r="F65" s="164" t="s">
        <v>202</v>
      </c>
      <c r="G65" s="166">
        <v>68</v>
      </c>
      <c r="H65" s="167"/>
      <c r="I65" s="167">
        <f t="shared" si="9"/>
        <v>0</v>
      </c>
      <c r="J65" s="168">
        <v>4E-05</v>
      </c>
      <c r="K65" s="166">
        <f t="shared" si="10"/>
        <v>0.00272</v>
      </c>
      <c r="L65" s="168">
        <v>0</v>
      </c>
      <c r="M65" s="166">
        <f t="shared" si="11"/>
        <v>0</v>
      </c>
      <c r="N65" s="169">
        <v>21</v>
      </c>
      <c r="O65" s="170">
        <v>16</v>
      </c>
      <c r="P65" s="16" t="s">
        <v>117</v>
      </c>
    </row>
    <row r="66" spans="1:16" s="16" customFormat="1" ht="13.5" customHeight="1">
      <c r="A66" s="164" t="s">
        <v>266</v>
      </c>
      <c r="B66" s="164" t="s">
        <v>112</v>
      </c>
      <c r="C66" s="164" t="s">
        <v>241</v>
      </c>
      <c r="D66" s="16" t="s">
        <v>267</v>
      </c>
      <c r="E66" s="165" t="s">
        <v>268</v>
      </c>
      <c r="F66" s="164" t="s">
        <v>122</v>
      </c>
      <c r="G66" s="166">
        <v>64</v>
      </c>
      <c r="H66" s="167"/>
      <c r="I66" s="167">
        <f t="shared" si="9"/>
        <v>0</v>
      </c>
      <c r="J66" s="168">
        <v>0</v>
      </c>
      <c r="K66" s="166">
        <f t="shared" si="10"/>
        <v>0</v>
      </c>
      <c r="L66" s="168">
        <v>0</v>
      </c>
      <c r="M66" s="166">
        <f t="shared" si="11"/>
        <v>0</v>
      </c>
      <c r="N66" s="169">
        <v>21</v>
      </c>
      <c r="O66" s="170">
        <v>16</v>
      </c>
      <c r="P66" s="16" t="s">
        <v>117</v>
      </c>
    </row>
    <row r="67" spans="1:16" s="16" customFormat="1" ht="13.5" customHeight="1">
      <c r="A67" s="164" t="s">
        <v>269</v>
      </c>
      <c r="B67" s="164" t="s">
        <v>112</v>
      </c>
      <c r="C67" s="164" t="s">
        <v>241</v>
      </c>
      <c r="D67" s="16" t="s">
        <v>270</v>
      </c>
      <c r="E67" s="165" t="s">
        <v>271</v>
      </c>
      <c r="F67" s="164" t="s">
        <v>202</v>
      </c>
      <c r="G67" s="166">
        <v>68</v>
      </c>
      <c r="H67" s="167"/>
      <c r="I67" s="167">
        <f t="shared" si="9"/>
        <v>0</v>
      </c>
      <c r="J67" s="168">
        <v>1E-05</v>
      </c>
      <c r="K67" s="166">
        <f t="shared" si="10"/>
        <v>0.00068</v>
      </c>
      <c r="L67" s="168">
        <v>0</v>
      </c>
      <c r="M67" s="166">
        <f t="shared" si="11"/>
        <v>0</v>
      </c>
      <c r="N67" s="169">
        <v>21</v>
      </c>
      <c r="O67" s="170">
        <v>16</v>
      </c>
      <c r="P67" s="16" t="s">
        <v>117</v>
      </c>
    </row>
    <row r="68" spans="1:16" s="16" customFormat="1" ht="13.5" customHeight="1">
      <c r="A68" s="164" t="s">
        <v>272</v>
      </c>
      <c r="B68" s="164" t="s">
        <v>112</v>
      </c>
      <c r="C68" s="164" t="s">
        <v>241</v>
      </c>
      <c r="D68" s="16" t="s">
        <v>273</v>
      </c>
      <c r="E68" s="165" t="s">
        <v>274</v>
      </c>
      <c r="F68" s="164" t="s">
        <v>49</v>
      </c>
      <c r="G68" s="166">
        <v>1.177</v>
      </c>
      <c r="H68" s="167"/>
      <c r="I68" s="167">
        <f t="shared" si="9"/>
        <v>0</v>
      </c>
      <c r="J68" s="168">
        <v>0</v>
      </c>
      <c r="K68" s="166">
        <f t="shared" si="10"/>
        <v>0</v>
      </c>
      <c r="L68" s="168">
        <v>0</v>
      </c>
      <c r="M68" s="166">
        <f t="shared" si="11"/>
        <v>0</v>
      </c>
      <c r="N68" s="169">
        <v>21</v>
      </c>
      <c r="O68" s="170">
        <v>16</v>
      </c>
      <c r="P68" s="16" t="s">
        <v>117</v>
      </c>
    </row>
    <row r="69" spans="2:16" s="140" customFormat="1" ht="12.75" customHeight="1">
      <c r="B69" s="141" t="s">
        <v>66</v>
      </c>
      <c r="D69" s="142" t="s">
        <v>275</v>
      </c>
      <c r="E69" s="142" t="s">
        <v>276</v>
      </c>
      <c r="I69" s="143">
        <f>SUM(I70:I83)</f>
        <v>0</v>
      </c>
      <c r="K69" s="144">
        <f>SUM(K70:K83)</f>
        <v>0.38815000000000005</v>
      </c>
      <c r="M69" s="144">
        <f>SUM(M70:M83)</f>
        <v>0.5282499999999999</v>
      </c>
      <c r="P69" s="142" t="s">
        <v>111</v>
      </c>
    </row>
    <row r="70" spans="1:16" s="16" customFormat="1" ht="13.5" customHeight="1">
      <c r="A70" s="164" t="s">
        <v>277</v>
      </c>
      <c r="B70" s="164" t="s">
        <v>112</v>
      </c>
      <c r="C70" s="164" t="s">
        <v>241</v>
      </c>
      <c r="D70" s="16" t="s">
        <v>278</v>
      </c>
      <c r="E70" s="165" t="s">
        <v>279</v>
      </c>
      <c r="F70" s="164" t="s">
        <v>280</v>
      </c>
      <c r="G70" s="166">
        <v>7</v>
      </c>
      <c r="H70" s="167"/>
      <c r="I70" s="167">
        <f aca="true" t="shared" si="12" ref="I70:I83">ROUND(G70*H70,2)</f>
        <v>0</v>
      </c>
      <c r="J70" s="168">
        <v>0</v>
      </c>
      <c r="K70" s="166">
        <f aca="true" t="shared" si="13" ref="K70:K83">G70*J70</f>
        <v>0</v>
      </c>
      <c r="L70" s="168">
        <v>0.01933</v>
      </c>
      <c r="M70" s="166">
        <f aca="true" t="shared" si="14" ref="M70:M83">G70*L70</f>
        <v>0.13530999999999999</v>
      </c>
      <c r="N70" s="169">
        <v>21</v>
      </c>
      <c r="O70" s="170">
        <v>16</v>
      </c>
      <c r="P70" s="16" t="s">
        <v>117</v>
      </c>
    </row>
    <row r="71" spans="1:16" s="16" customFormat="1" ht="24" customHeight="1">
      <c r="A71" s="164" t="s">
        <v>281</v>
      </c>
      <c r="B71" s="164" t="s">
        <v>112</v>
      </c>
      <c r="C71" s="164" t="s">
        <v>241</v>
      </c>
      <c r="D71" s="16" t="s">
        <v>282</v>
      </c>
      <c r="E71" s="165" t="s">
        <v>283</v>
      </c>
      <c r="F71" s="164" t="s">
        <v>280</v>
      </c>
      <c r="G71" s="166">
        <v>7</v>
      </c>
      <c r="H71" s="167"/>
      <c r="I71" s="167">
        <f t="shared" si="12"/>
        <v>0</v>
      </c>
      <c r="J71" s="168">
        <v>0.01656</v>
      </c>
      <c r="K71" s="166">
        <f t="shared" si="13"/>
        <v>0.11592</v>
      </c>
      <c r="L71" s="168">
        <v>0</v>
      </c>
      <c r="M71" s="166">
        <f t="shared" si="14"/>
        <v>0</v>
      </c>
      <c r="N71" s="169">
        <v>21</v>
      </c>
      <c r="O71" s="170">
        <v>16</v>
      </c>
      <c r="P71" s="16" t="s">
        <v>117</v>
      </c>
    </row>
    <row r="72" spans="1:16" s="16" customFormat="1" ht="24" customHeight="1">
      <c r="A72" s="164" t="s">
        <v>284</v>
      </c>
      <c r="B72" s="164" t="s">
        <v>112</v>
      </c>
      <c r="C72" s="164" t="s">
        <v>241</v>
      </c>
      <c r="D72" s="16" t="s">
        <v>285</v>
      </c>
      <c r="E72" s="165" t="s">
        <v>286</v>
      </c>
      <c r="F72" s="164" t="s">
        <v>280</v>
      </c>
      <c r="G72" s="166">
        <v>5</v>
      </c>
      <c r="H72" s="167"/>
      <c r="I72" s="167">
        <f t="shared" si="12"/>
        <v>0</v>
      </c>
      <c r="J72" s="168">
        <v>0.01674</v>
      </c>
      <c r="K72" s="166">
        <f t="shared" si="13"/>
        <v>0.08370000000000001</v>
      </c>
      <c r="L72" s="168">
        <v>0</v>
      </c>
      <c r="M72" s="166">
        <f t="shared" si="14"/>
        <v>0</v>
      </c>
      <c r="N72" s="169">
        <v>21</v>
      </c>
      <c r="O72" s="170">
        <v>16</v>
      </c>
      <c r="P72" s="16" t="s">
        <v>117</v>
      </c>
    </row>
    <row r="73" spans="1:16" s="16" customFormat="1" ht="13.5" customHeight="1">
      <c r="A73" s="164" t="s">
        <v>287</v>
      </c>
      <c r="B73" s="164" t="s">
        <v>112</v>
      </c>
      <c r="C73" s="164" t="s">
        <v>241</v>
      </c>
      <c r="D73" s="16" t="s">
        <v>288</v>
      </c>
      <c r="E73" s="165" t="s">
        <v>289</v>
      </c>
      <c r="F73" s="164" t="s">
        <v>280</v>
      </c>
      <c r="G73" s="166">
        <v>1</v>
      </c>
      <c r="H73" s="167"/>
      <c r="I73" s="167">
        <f t="shared" si="12"/>
        <v>0</v>
      </c>
      <c r="J73" s="168">
        <v>0</v>
      </c>
      <c r="K73" s="166">
        <f t="shared" si="13"/>
        <v>0</v>
      </c>
      <c r="L73" s="168">
        <v>0.14648</v>
      </c>
      <c r="M73" s="166">
        <f t="shared" si="14"/>
        <v>0.14648</v>
      </c>
      <c r="N73" s="169">
        <v>21</v>
      </c>
      <c r="O73" s="170">
        <v>16</v>
      </c>
      <c r="P73" s="16" t="s">
        <v>117</v>
      </c>
    </row>
    <row r="74" spans="1:16" s="16" customFormat="1" ht="13.5" customHeight="1">
      <c r="A74" s="164" t="s">
        <v>290</v>
      </c>
      <c r="B74" s="164" t="s">
        <v>112</v>
      </c>
      <c r="C74" s="164" t="s">
        <v>241</v>
      </c>
      <c r="D74" s="16" t="s">
        <v>291</v>
      </c>
      <c r="E74" s="165" t="s">
        <v>292</v>
      </c>
      <c r="F74" s="164" t="s">
        <v>280</v>
      </c>
      <c r="G74" s="166">
        <v>10</v>
      </c>
      <c r="H74" s="167"/>
      <c r="I74" s="167">
        <f t="shared" si="12"/>
        <v>0</v>
      </c>
      <c r="J74" s="168">
        <v>0</v>
      </c>
      <c r="K74" s="166">
        <f t="shared" si="13"/>
        <v>0</v>
      </c>
      <c r="L74" s="168">
        <v>0.01946</v>
      </c>
      <c r="M74" s="166">
        <f t="shared" si="14"/>
        <v>0.19460000000000002</v>
      </c>
      <c r="N74" s="169">
        <v>21</v>
      </c>
      <c r="O74" s="170">
        <v>16</v>
      </c>
      <c r="P74" s="16" t="s">
        <v>117</v>
      </c>
    </row>
    <row r="75" spans="1:16" s="16" customFormat="1" ht="24" customHeight="1">
      <c r="A75" s="164" t="s">
        <v>293</v>
      </c>
      <c r="B75" s="164" t="s">
        <v>112</v>
      </c>
      <c r="C75" s="164" t="s">
        <v>241</v>
      </c>
      <c r="D75" s="16" t="s">
        <v>294</v>
      </c>
      <c r="E75" s="165" t="s">
        <v>295</v>
      </c>
      <c r="F75" s="164" t="s">
        <v>280</v>
      </c>
      <c r="G75" s="166">
        <v>10</v>
      </c>
      <c r="H75" s="167"/>
      <c r="I75" s="167">
        <f t="shared" si="12"/>
        <v>0</v>
      </c>
      <c r="J75" s="168">
        <v>0.01552</v>
      </c>
      <c r="K75" s="166">
        <f t="shared" si="13"/>
        <v>0.1552</v>
      </c>
      <c r="L75" s="168">
        <v>0</v>
      </c>
      <c r="M75" s="166">
        <f t="shared" si="14"/>
        <v>0</v>
      </c>
      <c r="N75" s="169">
        <v>21</v>
      </c>
      <c r="O75" s="170">
        <v>16</v>
      </c>
      <c r="P75" s="16" t="s">
        <v>117</v>
      </c>
    </row>
    <row r="76" spans="1:16" s="16" customFormat="1" ht="13.5" customHeight="1">
      <c r="A76" s="164" t="s">
        <v>296</v>
      </c>
      <c r="B76" s="164" t="s">
        <v>112</v>
      </c>
      <c r="C76" s="164" t="s">
        <v>241</v>
      </c>
      <c r="D76" s="16" t="s">
        <v>297</v>
      </c>
      <c r="E76" s="165" t="s">
        <v>298</v>
      </c>
      <c r="F76" s="164" t="s">
        <v>280</v>
      </c>
      <c r="G76" s="166">
        <v>1</v>
      </c>
      <c r="H76" s="167"/>
      <c r="I76" s="167">
        <f t="shared" si="12"/>
        <v>0</v>
      </c>
      <c r="J76" s="168">
        <v>0.01389</v>
      </c>
      <c r="K76" s="166">
        <f t="shared" si="13"/>
        <v>0.01389</v>
      </c>
      <c r="L76" s="168">
        <v>0</v>
      </c>
      <c r="M76" s="166">
        <f t="shared" si="14"/>
        <v>0</v>
      </c>
      <c r="N76" s="169">
        <v>21</v>
      </c>
      <c r="O76" s="170">
        <v>16</v>
      </c>
      <c r="P76" s="16" t="s">
        <v>117</v>
      </c>
    </row>
    <row r="77" spans="1:16" s="16" customFormat="1" ht="13.5" customHeight="1">
      <c r="A77" s="164" t="s">
        <v>299</v>
      </c>
      <c r="B77" s="164" t="s">
        <v>112</v>
      </c>
      <c r="C77" s="164" t="s">
        <v>241</v>
      </c>
      <c r="D77" s="16" t="s">
        <v>300</v>
      </c>
      <c r="E77" s="165" t="s">
        <v>301</v>
      </c>
      <c r="F77" s="164" t="s">
        <v>280</v>
      </c>
      <c r="G77" s="166">
        <v>1</v>
      </c>
      <c r="H77" s="167"/>
      <c r="I77" s="167">
        <f t="shared" si="12"/>
        <v>0</v>
      </c>
      <c r="J77" s="168">
        <v>0</v>
      </c>
      <c r="K77" s="166">
        <f t="shared" si="13"/>
        <v>0</v>
      </c>
      <c r="L77" s="168">
        <v>0.0347</v>
      </c>
      <c r="M77" s="166">
        <f t="shared" si="14"/>
        <v>0.0347</v>
      </c>
      <c r="N77" s="169">
        <v>21</v>
      </c>
      <c r="O77" s="170">
        <v>16</v>
      </c>
      <c r="P77" s="16" t="s">
        <v>117</v>
      </c>
    </row>
    <row r="78" spans="1:16" s="16" customFormat="1" ht="13.5" customHeight="1">
      <c r="A78" s="164" t="s">
        <v>302</v>
      </c>
      <c r="B78" s="164" t="s">
        <v>112</v>
      </c>
      <c r="C78" s="164" t="s">
        <v>241</v>
      </c>
      <c r="D78" s="16" t="s">
        <v>303</v>
      </c>
      <c r="E78" s="165" t="s">
        <v>304</v>
      </c>
      <c r="F78" s="164" t="s">
        <v>280</v>
      </c>
      <c r="G78" s="166">
        <v>1</v>
      </c>
      <c r="H78" s="167"/>
      <c r="I78" s="167">
        <f t="shared" si="12"/>
        <v>0</v>
      </c>
      <c r="J78" s="168">
        <v>0.01708</v>
      </c>
      <c r="K78" s="166">
        <f t="shared" si="13"/>
        <v>0.01708</v>
      </c>
      <c r="L78" s="168">
        <v>0</v>
      </c>
      <c r="M78" s="166">
        <f t="shared" si="14"/>
        <v>0</v>
      </c>
      <c r="N78" s="169">
        <v>21</v>
      </c>
      <c r="O78" s="170">
        <v>16</v>
      </c>
      <c r="P78" s="16" t="s">
        <v>117</v>
      </c>
    </row>
    <row r="79" spans="1:16" s="16" customFormat="1" ht="13.5" customHeight="1">
      <c r="A79" s="164" t="s">
        <v>305</v>
      </c>
      <c r="B79" s="164" t="s">
        <v>112</v>
      </c>
      <c r="C79" s="164" t="s">
        <v>241</v>
      </c>
      <c r="D79" s="16" t="s">
        <v>306</v>
      </c>
      <c r="E79" s="165" t="s">
        <v>307</v>
      </c>
      <c r="F79" s="164" t="s">
        <v>280</v>
      </c>
      <c r="G79" s="166">
        <v>11</v>
      </c>
      <c r="H79" s="167"/>
      <c r="I79" s="167">
        <f t="shared" si="12"/>
        <v>0</v>
      </c>
      <c r="J79" s="168">
        <v>0</v>
      </c>
      <c r="K79" s="166">
        <f t="shared" si="13"/>
        <v>0</v>
      </c>
      <c r="L79" s="168">
        <v>0.00156</v>
      </c>
      <c r="M79" s="166">
        <f t="shared" si="14"/>
        <v>0.017159999999999998</v>
      </c>
      <c r="N79" s="169">
        <v>21</v>
      </c>
      <c r="O79" s="170">
        <v>16</v>
      </c>
      <c r="P79" s="16" t="s">
        <v>117</v>
      </c>
    </row>
    <row r="80" spans="1:16" s="16" customFormat="1" ht="13.5" customHeight="1">
      <c r="A80" s="164" t="s">
        <v>308</v>
      </c>
      <c r="B80" s="164" t="s">
        <v>112</v>
      </c>
      <c r="C80" s="164" t="s">
        <v>241</v>
      </c>
      <c r="D80" s="16" t="s">
        <v>309</v>
      </c>
      <c r="E80" s="165" t="s">
        <v>310</v>
      </c>
      <c r="F80" s="164" t="s">
        <v>122</v>
      </c>
      <c r="G80" s="166">
        <v>1</v>
      </c>
      <c r="H80" s="167"/>
      <c r="I80" s="167">
        <f t="shared" si="12"/>
        <v>0</v>
      </c>
      <c r="J80" s="168">
        <v>0.00012</v>
      </c>
      <c r="K80" s="166">
        <f t="shared" si="13"/>
        <v>0.00012</v>
      </c>
      <c r="L80" s="168">
        <v>0</v>
      </c>
      <c r="M80" s="166">
        <f t="shared" si="14"/>
        <v>0</v>
      </c>
      <c r="N80" s="169">
        <v>21</v>
      </c>
      <c r="O80" s="170">
        <v>16</v>
      </c>
      <c r="P80" s="16" t="s">
        <v>117</v>
      </c>
    </row>
    <row r="81" spans="1:16" s="16" customFormat="1" ht="13.5" customHeight="1">
      <c r="A81" s="164" t="s">
        <v>311</v>
      </c>
      <c r="B81" s="164" t="s">
        <v>112</v>
      </c>
      <c r="C81" s="164" t="s">
        <v>241</v>
      </c>
      <c r="D81" s="16" t="s">
        <v>312</v>
      </c>
      <c r="E81" s="165" t="s">
        <v>313</v>
      </c>
      <c r="F81" s="164" t="s">
        <v>122</v>
      </c>
      <c r="G81" s="166">
        <v>10</v>
      </c>
      <c r="H81" s="167"/>
      <c r="I81" s="167">
        <f t="shared" si="12"/>
        <v>0</v>
      </c>
      <c r="J81" s="168">
        <v>4E-05</v>
      </c>
      <c r="K81" s="166">
        <f t="shared" si="13"/>
        <v>0.0004</v>
      </c>
      <c r="L81" s="168">
        <v>0</v>
      </c>
      <c r="M81" s="166">
        <f t="shared" si="14"/>
        <v>0</v>
      </c>
      <c r="N81" s="169">
        <v>21</v>
      </c>
      <c r="O81" s="170">
        <v>16</v>
      </c>
      <c r="P81" s="16" t="s">
        <v>117</v>
      </c>
    </row>
    <row r="82" spans="1:16" s="16" customFormat="1" ht="13.5" customHeight="1">
      <c r="A82" s="164" t="s">
        <v>314</v>
      </c>
      <c r="B82" s="164" t="s">
        <v>112</v>
      </c>
      <c r="C82" s="164" t="s">
        <v>241</v>
      </c>
      <c r="D82" s="16" t="s">
        <v>315</v>
      </c>
      <c r="E82" s="165" t="s">
        <v>316</v>
      </c>
      <c r="F82" s="164" t="s">
        <v>280</v>
      </c>
      <c r="G82" s="166">
        <v>1</v>
      </c>
      <c r="H82" s="167"/>
      <c r="I82" s="167">
        <f t="shared" si="12"/>
        <v>0</v>
      </c>
      <c r="J82" s="168">
        <v>0.00184</v>
      </c>
      <c r="K82" s="166">
        <f t="shared" si="13"/>
        <v>0.00184</v>
      </c>
      <c r="L82" s="168">
        <v>0</v>
      </c>
      <c r="M82" s="166">
        <f t="shared" si="14"/>
        <v>0</v>
      </c>
      <c r="N82" s="169">
        <v>21</v>
      </c>
      <c r="O82" s="170">
        <v>16</v>
      </c>
      <c r="P82" s="16" t="s">
        <v>117</v>
      </c>
    </row>
    <row r="83" spans="1:16" s="16" customFormat="1" ht="13.5" customHeight="1">
      <c r="A83" s="164" t="s">
        <v>317</v>
      </c>
      <c r="B83" s="164" t="s">
        <v>112</v>
      </c>
      <c r="C83" s="164" t="s">
        <v>241</v>
      </c>
      <c r="D83" s="16" t="s">
        <v>318</v>
      </c>
      <c r="E83" s="165" t="s">
        <v>319</v>
      </c>
      <c r="F83" s="164" t="s">
        <v>49</v>
      </c>
      <c r="G83" s="166">
        <v>0.242</v>
      </c>
      <c r="H83" s="167"/>
      <c r="I83" s="167">
        <f t="shared" si="12"/>
        <v>0</v>
      </c>
      <c r="J83" s="168">
        <v>0</v>
      </c>
      <c r="K83" s="166">
        <f t="shared" si="13"/>
        <v>0</v>
      </c>
      <c r="L83" s="168">
        <v>0</v>
      </c>
      <c r="M83" s="166">
        <f t="shared" si="14"/>
        <v>0</v>
      </c>
      <c r="N83" s="169">
        <v>21</v>
      </c>
      <c r="O83" s="170">
        <v>16</v>
      </c>
      <c r="P83" s="16" t="s">
        <v>117</v>
      </c>
    </row>
    <row r="84" spans="2:16" s="140" customFormat="1" ht="12.75" customHeight="1">
      <c r="B84" s="141" t="s">
        <v>66</v>
      </c>
      <c r="D84" s="142" t="s">
        <v>320</v>
      </c>
      <c r="E84" s="142" t="s">
        <v>321</v>
      </c>
      <c r="I84" s="143">
        <f>SUM(I85:I87)</f>
        <v>0</v>
      </c>
      <c r="K84" s="144">
        <f>SUM(K85:K87)</f>
        <v>0.12247</v>
      </c>
      <c r="M84" s="144">
        <f>SUM(M85:M87)</f>
        <v>0</v>
      </c>
      <c r="P84" s="142" t="s">
        <v>111</v>
      </c>
    </row>
    <row r="85" spans="1:16" s="16" customFormat="1" ht="13.5" customHeight="1">
      <c r="A85" s="164" t="s">
        <v>322</v>
      </c>
      <c r="B85" s="164" t="s">
        <v>112</v>
      </c>
      <c r="C85" s="164" t="s">
        <v>320</v>
      </c>
      <c r="D85" s="16" t="s">
        <v>323</v>
      </c>
      <c r="E85" s="165" t="s">
        <v>324</v>
      </c>
      <c r="F85" s="164" t="s">
        <v>116</v>
      </c>
      <c r="G85" s="166">
        <v>2.25</v>
      </c>
      <c r="H85" s="167"/>
      <c r="I85" s="167">
        <f>ROUND(G85*H85,2)</f>
        <v>0</v>
      </c>
      <c r="J85" s="168">
        <v>0.01324</v>
      </c>
      <c r="K85" s="166">
        <f>G85*J85</f>
        <v>0.02979</v>
      </c>
      <c r="L85" s="168">
        <v>0</v>
      </c>
      <c r="M85" s="166">
        <f>G85*L85</f>
        <v>0</v>
      </c>
      <c r="N85" s="169">
        <v>21</v>
      </c>
      <c r="O85" s="170">
        <v>16</v>
      </c>
      <c r="P85" s="16" t="s">
        <v>117</v>
      </c>
    </row>
    <row r="86" spans="1:16" s="16" customFormat="1" ht="24" customHeight="1">
      <c r="A86" s="164" t="s">
        <v>325</v>
      </c>
      <c r="B86" s="164" t="s">
        <v>112</v>
      </c>
      <c r="C86" s="164" t="s">
        <v>320</v>
      </c>
      <c r="D86" s="16" t="s">
        <v>326</v>
      </c>
      <c r="E86" s="165" t="s">
        <v>327</v>
      </c>
      <c r="F86" s="164" t="s">
        <v>116</v>
      </c>
      <c r="G86" s="166">
        <v>7</v>
      </c>
      <c r="H86" s="167"/>
      <c r="I86" s="167">
        <f>ROUND(G86*H86,2)</f>
        <v>0</v>
      </c>
      <c r="J86" s="168">
        <v>0.01324</v>
      </c>
      <c r="K86" s="166">
        <f>G86*J86</f>
        <v>0.09268</v>
      </c>
      <c r="L86" s="168">
        <v>0</v>
      </c>
      <c r="M86" s="166">
        <f>G86*L86</f>
        <v>0</v>
      </c>
      <c r="N86" s="169">
        <v>21</v>
      </c>
      <c r="O86" s="170">
        <v>16</v>
      </c>
      <c r="P86" s="16" t="s">
        <v>117</v>
      </c>
    </row>
    <row r="87" spans="1:16" s="16" customFormat="1" ht="13.5" customHeight="1">
      <c r="A87" s="164" t="s">
        <v>328</v>
      </c>
      <c r="B87" s="164" t="s">
        <v>112</v>
      </c>
      <c r="C87" s="164" t="s">
        <v>320</v>
      </c>
      <c r="D87" s="16" t="s">
        <v>329</v>
      </c>
      <c r="E87" s="165" t="s">
        <v>330</v>
      </c>
      <c r="F87" s="164" t="s">
        <v>49</v>
      </c>
      <c r="G87" s="166">
        <v>1.672</v>
      </c>
      <c r="H87" s="167"/>
      <c r="I87" s="167">
        <f>ROUND(G87*H87,2)</f>
        <v>0</v>
      </c>
      <c r="J87" s="168">
        <v>0</v>
      </c>
      <c r="K87" s="166">
        <f>G87*J87</f>
        <v>0</v>
      </c>
      <c r="L87" s="168">
        <v>0</v>
      </c>
      <c r="M87" s="166">
        <f>G87*L87</f>
        <v>0</v>
      </c>
      <c r="N87" s="169">
        <v>21</v>
      </c>
      <c r="O87" s="170">
        <v>16</v>
      </c>
      <c r="P87" s="16" t="s">
        <v>117</v>
      </c>
    </row>
    <row r="88" spans="2:16" s="140" customFormat="1" ht="12.75" customHeight="1">
      <c r="B88" s="141" t="s">
        <v>66</v>
      </c>
      <c r="D88" s="142" t="s">
        <v>331</v>
      </c>
      <c r="E88" s="142" t="s">
        <v>332</v>
      </c>
      <c r="I88" s="143">
        <f>SUM(I89:I95)</f>
        <v>0</v>
      </c>
      <c r="K88" s="144">
        <f>SUM(K89:K95)</f>
        <v>0.0037</v>
      </c>
      <c r="M88" s="144">
        <f>SUM(M89:M95)</f>
        <v>0.21600000000000003</v>
      </c>
      <c r="P88" s="142" t="s">
        <v>111</v>
      </c>
    </row>
    <row r="89" spans="1:16" s="16" customFormat="1" ht="24" customHeight="1">
      <c r="A89" s="164" t="s">
        <v>333</v>
      </c>
      <c r="B89" s="164" t="s">
        <v>112</v>
      </c>
      <c r="C89" s="164" t="s">
        <v>146</v>
      </c>
      <c r="D89" s="16" t="s">
        <v>334</v>
      </c>
      <c r="E89" s="165" t="s">
        <v>335</v>
      </c>
      <c r="F89" s="164" t="s">
        <v>149</v>
      </c>
      <c r="G89" s="166">
        <v>19</v>
      </c>
      <c r="H89" s="167"/>
      <c r="I89" s="167">
        <f aca="true" t="shared" si="15" ref="I89:I95">ROUND(G89*H89,2)</f>
        <v>0</v>
      </c>
      <c r="J89" s="168">
        <v>0</v>
      </c>
      <c r="K89" s="166">
        <f aca="true" t="shared" si="16" ref="K89:K95">G89*J89</f>
        <v>0</v>
      </c>
      <c r="L89" s="168">
        <v>0</v>
      </c>
      <c r="M89" s="166">
        <f aca="true" t="shared" si="17" ref="M89:M95">G89*L89</f>
        <v>0</v>
      </c>
      <c r="N89" s="169">
        <v>21</v>
      </c>
      <c r="O89" s="170">
        <v>16</v>
      </c>
      <c r="P89" s="16" t="s">
        <v>117</v>
      </c>
    </row>
    <row r="90" spans="1:16" s="16" customFormat="1" ht="13.5" customHeight="1">
      <c r="A90" s="164" t="s">
        <v>336</v>
      </c>
      <c r="B90" s="164" t="s">
        <v>112</v>
      </c>
      <c r="C90" s="164" t="s">
        <v>331</v>
      </c>
      <c r="D90" s="16" t="s">
        <v>337</v>
      </c>
      <c r="E90" s="165" t="s">
        <v>338</v>
      </c>
      <c r="F90" s="164" t="s">
        <v>122</v>
      </c>
      <c r="G90" s="166">
        <v>7</v>
      </c>
      <c r="H90" s="167"/>
      <c r="I90" s="167">
        <f t="shared" si="15"/>
        <v>0</v>
      </c>
      <c r="J90" s="168">
        <v>0</v>
      </c>
      <c r="K90" s="166">
        <f t="shared" si="16"/>
        <v>0</v>
      </c>
      <c r="L90" s="168">
        <v>0</v>
      </c>
      <c r="M90" s="166">
        <f t="shared" si="17"/>
        <v>0</v>
      </c>
      <c r="N90" s="169">
        <v>21</v>
      </c>
      <c r="O90" s="170">
        <v>16</v>
      </c>
      <c r="P90" s="16" t="s">
        <v>117</v>
      </c>
    </row>
    <row r="91" spans="1:16" s="16" customFormat="1" ht="24" customHeight="1">
      <c r="A91" s="164" t="s">
        <v>339</v>
      </c>
      <c r="B91" s="164" t="s">
        <v>112</v>
      </c>
      <c r="C91" s="164" t="s">
        <v>331</v>
      </c>
      <c r="D91" s="16" t="s">
        <v>340</v>
      </c>
      <c r="E91" s="165" t="s">
        <v>341</v>
      </c>
      <c r="F91" s="164" t="s">
        <v>122</v>
      </c>
      <c r="G91" s="166">
        <v>7</v>
      </c>
      <c r="H91" s="167"/>
      <c r="I91" s="167">
        <f t="shared" si="15"/>
        <v>0</v>
      </c>
      <c r="J91" s="168">
        <v>0</v>
      </c>
      <c r="K91" s="166">
        <f t="shared" si="16"/>
        <v>0</v>
      </c>
      <c r="L91" s="168">
        <v>0.024</v>
      </c>
      <c r="M91" s="166">
        <f t="shared" si="17"/>
        <v>0.168</v>
      </c>
      <c r="N91" s="169">
        <v>21</v>
      </c>
      <c r="O91" s="170">
        <v>16</v>
      </c>
      <c r="P91" s="16" t="s">
        <v>117</v>
      </c>
    </row>
    <row r="92" spans="1:16" s="16" customFormat="1" ht="13.5" customHeight="1">
      <c r="A92" s="164" t="s">
        <v>342</v>
      </c>
      <c r="B92" s="164" t="s">
        <v>112</v>
      </c>
      <c r="C92" s="164" t="s">
        <v>331</v>
      </c>
      <c r="D92" s="16" t="s">
        <v>343</v>
      </c>
      <c r="E92" s="165" t="s">
        <v>344</v>
      </c>
      <c r="F92" s="164" t="s">
        <v>122</v>
      </c>
      <c r="G92" s="166">
        <v>2</v>
      </c>
      <c r="H92" s="167"/>
      <c r="I92" s="167">
        <f t="shared" si="15"/>
        <v>0</v>
      </c>
      <c r="J92" s="168">
        <v>0</v>
      </c>
      <c r="K92" s="166">
        <f t="shared" si="16"/>
        <v>0</v>
      </c>
      <c r="L92" s="168">
        <v>0.024</v>
      </c>
      <c r="M92" s="166">
        <f t="shared" si="17"/>
        <v>0.048</v>
      </c>
      <c r="N92" s="169">
        <v>21</v>
      </c>
      <c r="O92" s="170">
        <v>16</v>
      </c>
      <c r="P92" s="16" t="s">
        <v>117</v>
      </c>
    </row>
    <row r="93" spans="1:16" s="16" customFormat="1" ht="24" customHeight="1">
      <c r="A93" s="164" t="s">
        <v>345</v>
      </c>
      <c r="B93" s="164" t="s">
        <v>112</v>
      </c>
      <c r="C93" s="164" t="s">
        <v>331</v>
      </c>
      <c r="D93" s="16" t="s">
        <v>346</v>
      </c>
      <c r="E93" s="165" t="s">
        <v>347</v>
      </c>
      <c r="F93" s="164" t="s">
        <v>122</v>
      </c>
      <c r="G93" s="166">
        <v>2</v>
      </c>
      <c r="H93" s="167"/>
      <c r="I93" s="167">
        <f t="shared" si="15"/>
        <v>0</v>
      </c>
      <c r="J93" s="168">
        <v>0</v>
      </c>
      <c r="K93" s="166">
        <f t="shared" si="16"/>
        <v>0</v>
      </c>
      <c r="L93" s="168">
        <v>0</v>
      </c>
      <c r="M93" s="166">
        <f t="shared" si="17"/>
        <v>0</v>
      </c>
      <c r="N93" s="169">
        <v>21</v>
      </c>
      <c r="O93" s="170">
        <v>16</v>
      </c>
      <c r="P93" s="16" t="s">
        <v>117</v>
      </c>
    </row>
    <row r="94" spans="1:16" s="16" customFormat="1" ht="13.5" customHeight="1">
      <c r="A94" s="171" t="s">
        <v>348</v>
      </c>
      <c r="B94" s="171" t="s">
        <v>154</v>
      </c>
      <c r="C94" s="171" t="s">
        <v>155</v>
      </c>
      <c r="D94" s="172" t="s">
        <v>349</v>
      </c>
      <c r="E94" s="173" t="s">
        <v>350</v>
      </c>
      <c r="F94" s="171" t="s">
        <v>122</v>
      </c>
      <c r="G94" s="174">
        <v>2</v>
      </c>
      <c r="H94" s="175"/>
      <c r="I94" s="175">
        <f t="shared" si="15"/>
        <v>0</v>
      </c>
      <c r="J94" s="176">
        <v>0.00185</v>
      </c>
      <c r="K94" s="174">
        <f t="shared" si="16"/>
        <v>0.0037</v>
      </c>
      <c r="L94" s="176">
        <v>0</v>
      </c>
      <c r="M94" s="174">
        <f t="shared" si="17"/>
        <v>0</v>
      </c>
      <c r="N94" s="177">
        <v>21</v>
      </c>
      <c r="O94" s="178">
        <v>32</v>
      </c>
      <c r="P94" s="172" t="s">
        <v>117</v>
      </c>
    </row>
    <row r="95" spans="1:16" s="16" customFormat="1" ht="13.5" customHeight="1">
      <c r="A95" s="164" t="s">
        <v>351</v>
      </c>
      <c r="B95" s="164" t="s">
        <v>112</v>
      </c>
      <c r="C95" s="164" t="s">
        <v>331</v>
      </c>
      <c r="D95" s="16" t="s">
        <v>352</v>
      </c>
      <c r="E95" s="165" t="s">
        <v>353</v>
      </c>
      <c r="F95" s="164" t="s">
        <v>49</v>
      </c>
      <c r="G95" s="166">
        <v>1.08</v>
      </c>
      <c r="H95" s="167"/>
      <c r="I95" s="167">
        <f t="shared" si="15"/>
        <v>0</v>
      </c>
      <c r="J95" s="168">
        <v>0</v>
      </c>
      <c r="K95" s="166">
        <f t="shared" si="16"/>
        <v>0</v>
      </c>
      <c r="L95" s="168">
        <v>0</v>
      </c>
      <c r="M95" s="166">
        <f t="shared" si="17"/>
        <v>0</v>
      </c>
      <c r="N95" s="169">
        <v>21</v>
      </c>
      <c r="O95" s="170">
        <v>16</v>
      </c>
      <c r="P95" s="16" t="s">
        <v>117</v>
      </c>
    </row>
    <row r="96" spans="2:16" s="140" customFormat="1" ht="12.75" customHeight="1">
      <c r="B96" s="141" t="s">
        <v>66</v>
      </c>
      <c r="D96" s="142" t="s">
        <v>354</v>
      </c>
      <c r="E96" s="142" t="s">
        <v>355</v>
      </c>
      <c r="I96" s="143">
        <f>SUM(I97:I100)</f>
        <v>0</v>
      </c>
      <c r="K96" s="144">
        <f>SUM(K97:K100)</f>
        <v>1.2765419999999998</v>
      </c>
      <c r="M96" s="144">
        <f>SUM(M97:M100)</f>
        <v>0.18297499999999997</v>
      </c>
      <c r="P96" s="142" t="s">
        <v>111</v>
      </c>
    </row>
    <row r="97" spans="1:16" s="16" customFormat="1" ht="13.5" customHeight="1">
      <c r="A97" s="164" t="s">
        <v>356</v>
      </c>
      <c r="B97" s="164" t="s">
        <v>112</v>
      </c>
      <c r="C97" s="164" t="s">
        <v>354</v>
      </c>
      <c r="D97" s="16" t="s">
        <v>357</v>
      </c>
      <c r="E97" s="165" t="s">
        <v>358</v>
      </c>
      <c r="F97" s="164" t="s">
        <v>202</v>
      </c>
      <c r="G97" s="166">
        <v>56.3</v>
      </c>
      <c r="H97" s="167"/>
      <c r="I97" s="167">
        <f>ROUND(G97*H97,2)</f>
        <v>0</v>
      </c>
      <c r="J97" s="168">
        <v>0</v>
      </c>
      <c r="K97" s="166">
        <f>G97*J97</f>
        <v>0</v>
      </c>
      <c r="L97" s="168">
        <v>0.00325</v>
      </c>
      <c r="M97" s="166">
        <f>G97*L97</f>
        <v>0.18297499999999997</v>
      </c>
      <c r="N97" s="169">
        <v>21</v>
      </c>
      <c r="O97" s="170">
        <v>16</v>
      </c>
      <c r="P97" s="16" t="s">
        <v>117</v>
      </c>
    </row>
    <row r="98" spans="1:16" s="16" customFormat="1" ht="24" customHeight="1">
      <c r="A98" s="164" t="s">
        <v>359</v>
      </c>
      <c r="B98" s="164" t="s">
        <v>112</v>
      </c>
      <c r="C98" s="164" t="s">
        <v>354</v>
      </c>
      <c r="D98" s="16" t="s">
        <v>360</v>
      </c>
      <c r="E98" s="165" t="s">
        <v>361</v>
      </c>
      <c r="F98" s="164" t="s">
        <v>116</v>
      </c>
      <c r="G98" s="166">
        <v>57.6</v>
      </c>
      <c r="H98" s="167"/>
      <c r="I98" s="167">
        <f>ROUND(G98*H98,2)</f>
        <v>0</v>
      </c>
      <c r="J98" s="168">
        <v>0.0035</v>
      </c>
      <c r="K98" s="166">
        <f>G98*J98</f>
        <v>0.2016</v>
      </c>
      <c r="L98" s="168">
        <v>0</v>
      </c>
      <c r="M98" s="166">
        <f>G98*L98</f>
        <v>0</v>
      </c>
      <c r="N98" s="169">
        <v>21</v>
      </c>
      <c r="O98" s="170">
        <v>16</v>
      </c>
      <c r="P98" s="16" t="s">
        <v>117</v>
      </c>
    </row>
    <row r="99" spans="1:16" s="16" customFormat="1" ht="24" customHeight="1">
      <c r="A99" s="171" t="s">
        <v>362</v>
      </c>
      <c r="B99" s="171" t="s">
        <v>154</v>
      </c>
      <c r="C99" s="171" t="s">
        <v>155</v>
      </c>
      <c r="D99" s="172" t="s">
        <v>363</v>
      </c>
      <c r="E99" s="173" t="s">
        <v>364</v>
      </c>
      <c r="F99" s="171" t="s">
        <v>116</v>
      </c>
      <c r="G99" s="174">
        <v>59.719</v>
      </c>
      <c r="H99" s="175"/>
      <c r="I99" s="175">
        <f>ROUND(G99*H99,2)</f>
        <v>0</v>
      </c>
      <c r="J99" s="176">
        <v>0.018</v>
      </c>
      <c r="K99" s="174">
        <f>G99*J99</f>
        <v>1.0749419999999998</v>
      </c>
      <c r="L99" s="176">
        <v>0</v>
      </c>
      <c r="M99" s="174">
        <f>G99*L99</f>
        <v>0</v>
      </c>
      <c r="N99" s="177">
        <v>21</v>
      </c>
      <c r="O99" s="178">
        <v>32</v>
      </c>
      <c r="P99" s="172" t="s">
        <v>117</v>
      </c>
    </row>
    <row r="100" spans="1:16" s="16" customFormat="1" ht="13.5" customHeight="1">
      <c r="A100" s="164" t="s">
        <v>365</v>
      </c>
      <c r="B100" s="164" t="s">
        <v>112</v>
      </c>
      <c r="C100" s="164" t="s">
        <v>354</v>
      </c>
      <c r="D100" s="16" t="s">
        <v>366</v>
      </c>
      <c r="E100" s="165" t="s">
        <v>367</v>
      </c>
      <c r="F100" s="164" t="s">
        <v>49</v>
      </c>
      <c r="G100" s="166">
        <v>7.238</v>
      </c>
      <c r="H100" s="167"/>
      <c r="I100" s="167">
        <f>ROUND(G100*H100,2)</f>
        <v>0</v>
      </c>
      <c r="J100" s="168">
        <v>0</v>
      </c>
      <c r="K100" s="166">
        <f>G100*J100</f>
        <v>0</v>
      </c>
      <c r="L100" s="168">
        <v>0</v>
      </c>
      <c r="M100" s="166">
        <f>G100*L100</f>
        <v>0</v>
      </c>
      <c r="N100" s="169">
        <v>21</v>
      </c>
      <c r="O100" s="170">
        <v>16</v>
      </c>
      <c r="P100" s="16" t="s">
        <v>117</v>
      </c>
    </row>
    <row r="101" spans="2:16" s="140" customFormat="1" ht="12.75" customHeight="1">
      <c r="B101" s="141" t="s">
        <v>66</v>
      </c>
      <c r="D101" s="142" t="s">
        <v>368</v>
      </c>
      <c r="E101" s="142" t="s">
        <v>369</v>
      </c>
      <c r="I101" s="143">
        <f>I102</f>
        <v>0</v>
      </c>
      <c r="K101" s="144">
        <f>K102</f>
        <v>0.00045</v>
      </c>
      <c r="M101" s="144">
        <f>M102</f>
        <v>0</v>
      </c>
      <c r="P101" s="142" t="s">
        <v>111</v>
      </c>
    </row>
    <row r="102" spans="1:16" s="16" customFormat="1" ht="24" customHeight="1">
      <c r="A102" s="164" t="s">
        <v>370</v>
      </c>
      <c r="B102" s="164" t="s">
        <v>112</v>
      </c>
      <c r="C102" s="164" t="s">
        <v>368</v>
      </c>
      <c r="D102" s="16" t="s">
        <v>371</v>
      </c>
      <c r="E102" s="165" t="s">
        <v>372</v>
      </c>
      <c r="F102" s="164" t="s">
        <v>116</v>
      </c>
      <c r="G102" s="166">
        <v>3</v>
      </c>
      <c r="H102" s="167"/>
      <c r="I102" s="167">
        <f>ROUND(G102*H102,2)</f>
        <v>0</v>
      </c>
      <c r="J102" s="168">
        <v>0.00015</v>
      </c>
      <c r="K102" s="166">
        <f>G102*J102</f>
        <v>0.00045</v>
      </c>
      <c r="L102" s="168">
        <v>0</v>
      </c>
      <c r="M102" s="166">
        <f>G102*L102</f>
        <v>0</v>
      </c>
      <c r="N102" s="169">
        <v>21</v>
      </c>
      <c r="O102" s="170">
        <v>16</v>
      </c>
      <c r="P102" s="16" t="s">
        <v>117</v>
      </c>
    </row>
    <row r="103" spans="2:16" s="140" customFormat="1" ht="12.75" customHeight="1">
      <c r="B103" s="141" t="s">
        <v>66</v>
      </c>
      <c r="D103" s="142" t="s">
        <v>373</v>
      </c>
      <c r="E103" s="142" t="s">
        <v>374</v>
      </c>
      <c r="I103" s="143">
        <f>SUM(I104:I108)</f>
        <v>0</v>
      </c>
      <c r="K103" s="144">
        <f>SUM(K104:K108)</f>
        <v>2.4627133999999997</v>
      </c>
      <c r="M103" s="144">
        <f>SUM(M104:M108)</f>
        <v>0</v>
      </c>
      <c r="P103" s="142" t="s">
        <v>111</v>
      </c>
    </row>
    <row r="104" spans="1:16" s="16" customFormat="1" ht="24" customHeight="1">
      <c r="A104" s="164" t="s">
        <v>375</v>
      </c>
      <c r="B104" s="164" t="s">
        <v>112</v>
      </c>
      <c r="C104" s="164" t="s">
        <v>373</v>
      </c>
      <c r="D104" s="16" t="s">
        <v>376</v>
      </c>
      <c r="E104" s="165" t="s">
        <v>377</v>
      </c>
      <c r="F104" s="164" t="s">
        <v>116</v>
      </c>
      <c r="G104" s="166">
        <v>150.73</v>
      </c>
      <c r="H104" s="167"/>
      <c r="I104" s="167">
        <f>ROUND(G104*H104,2)</f>
        <v>0</v>
      </c>
      <c r="J104" s="168">
        <v>0.003</v>
      </c>
      <c r="K104" s="166">
        <f>G104*J104</f>
        <v>0.45219</v>
      </c>
      <c r="L104" s="168">
        <v>0</v>
      </c>
      <c r="M104" s="166">
        <f>G104*L104</f>
        <v>0</v>
      </c>
      <c r="N104" s="169">
        <v>21</v>
      </c>
      <c r="O104" s="170">
        <v>16</v>
      </c>
      <c r="P104" s="16" t="s">
        <v>117</v>
      </c>
    </row>
    <row r="105" spans="1:16" s="16" customFormat="1" ht="13.5" customHeight="1">
      <c r="A105" s="171" t="s">
        <v>378</v>
      </c>
      <c r="B105" s="171" t="s">
        <v>154</v>
      </c>
      <c r="C105" s="171" t="s">
        <v>155</v>
      </c>
      <c r="D105" s="172" t="s">
        <v>379</v>
      </c>
      <c r="E105" s="173" t="s">
        <v>380</v>
      </c>
      <c r="F105" s="171" t="s">
        <v>116</v>
      </c>
      <c r="G105" s="174">
        <v>156.759</v>
      </c>
      <c r="H105" s="175"/>
      <c r="I105" s="175">
        <f>ROUND(G105*H105,2)</f>
        <v>0</v>
      </c>
      <c r="J105" s="176">
        <v>0.0126</v>
      </c>
      <c r="K105" s="174">
        <f>G105*J105</f>
        <v>1.9751633999999998</v>
      </c>
      <c r="L105" s="176">
        <v>0</v>
      </c>
      <c r="M105" s="174">
        <f>G105*L105</f>
        <v>0</v>
      </c>
      <c r="N105" s="177">
        <v>21</v>
      </c>
      <c r="O105" s="178">
        <v>32</v>
      </c>
      <c r="P105" s="172" t="s">
        <v>117</v>
      </c>
    </row>
    <row r="106" spans="1:16" s="16" customFormat="1" ht="24" customHeight="1">
      <c r="A106" s="164" t="s">
        <v>381</v>
      </c>
      <c r="B106" s="164" t="s">
        <v>112</v>
      </c>
      <c r="C106" s="164" t="s">
        <v>373</v>
      </c>
      <c r="D106" s="16" t="s">
        <v>382</v>
      </c>
      <c r="E106" s="165" t="s">
        <v>383</v>
      </c>
      <c r="F106" s="164" t="s">
        <v>122</v>
      </c>
      <c r="G106" s="166">
        <v>8</v>
      </c>
      <c r="H106" s="167"/>
      <c r="I106" s="167">
        <f>ROUND(G106*H106,2)</f>
        <v>0</v>
      </c>
      <c r="J106" s="168">
        <v>0</v>
      </c>
      <c r="K106" s="166">
        <f>G106*J106</f>
        <v>0</v>
      </c>
      <c r="L106" s="168">
        <v>0</v>
      </c>
      <c r="M106" s="166">
        <f>G106*L106</f>
        <v>0</v>
      </c>
      <c r="N106" s="169">
        <v>21</v>
      </c>
      <c r="O106" s="170">
        <v>16</v>
      </c>
      <c r="P106" s="16" t="s">
        <v>117</v>
      </c>
    </row>
    <row r="107" spans="1:16" s="16" customFormat="1" ht="13.5" customHeight="1">
      <c r="A107" s="164" t="s">
        <v>384</v>
      </c>
      <c r="B107" s="164" t="s">
        <v>112</v>
      </c>
      <c r="C107" s="164" t="s">
        <v>373</v>
      </c>
      <c r="D107" s="16" t="s">
        <v>385</v>
      </c>
      <c r="E107" s="165" t="s">
        <v>386</v>
      </c>
      <c r="F107" s="164" t="s">
        <v>202</v>
      </c>
      <c r="G107" s="166">
        <v>136</v>
      </c>
      <c r="H107" s="167"/>
      <c r="I107" s="167">
        <f>ROUND(G107*H107,2)</f>
        <v>0</v>
      </c>
      <c r="J107" s="168">
        <v>0.00026</v>
      </c>
      <c r="K107" s="166">
        <f>G107*J107</f>
        <v>0.035359999999999996</v>
      </c>
      <c r="L107" s="168">
        <v>0</v>
      </c>
      <c r="M107" s="166">
        <f>G107*L107</f>
        <v>0</v>
      </c>
      <c r="N107" s="169">
        <v>21</v>
      </c>
      <c r="O107" s="170">
        <v>16</v>
      </c>
      <c r="P107" s="16" t="s">
        <v>117</v>
      </c>
    </row>
    <row r="108" spans="1:16" s="16" customFormat="1" ht="13.5" customHeight="1">
      <c r="A108" s="164" t="s">
        <v>387</v>
      </c>
      <c r="B108" s="164" t="s">
        <v>112</v>
      </c>
      <c r="C108" s="164" t="s">
        <v>373</v>
      </c>
      <c r="D108" s="16" t="s">
        <v>388</v>
      </c>
      <c r="E108" s="165" t="s">
        <v>389</v>
      </c>
      <c r="F108" s="164" t="s">
        <v>49</v>
      </c>
      <c r="G108" s="166">
        <v>3.707</v>
      </c>
      <c r="H108" s="167"/>
      <c r="I108" s="167">
        <f>ROUND(G108*H108,2)</f>
        <v>0</v>
      </c>
      <c r="J108" s="168">
        <v>0</v>
      </c>
      <c r="K108" s="166">
        <f>G108*J108</f>
        <v>0</v>
      </c>
      <c r="L108" s="168">
        <v>0</v>
      </c>
      <c r="M108" s="166">
        <f>G108*L108</f>
        <v>0</v>
      </c>
      <c r="N108" s="169">
        <v>21</v>
      </c>
      <c r="O108" s="170">
        <v>16</v>
      </c>
      <c r="P108" s="16" t="s">
        <v>117</v>
      </c>
    </row>
    <row r="109" spans="2:16" s="140" customFormat="1" ht="12.75" customHeight="1">
      <c r="B109" s="141" t="s">
        <v>66</v>
      </c>
      <c r="D109" s="142" t="s">
        <v>390</v>
      </c>
      <c r="E109" s="142" t="s">
        <v>391</v>
      </c>
      <c r="I109" s="143">
        <f>SUM(I110:I113)</f>
        <v>0</v>
      </c>
      <c r="K109" s="144">
        <f>SUM(K110:K113)</f>
        <v>0.018527</v>
      </c>
      <c r="M109" s="144">
        <f>SUM(M110:M113)</f>
        <v>0</v>
      </c>
      <c r="P109" s="142" t="s">
        <v>111</v>
      </c>
    </row>
    <row r="110" spans="1:16" s="16" customFormat="1" ht="24" customHeight="1">
      <c r="A110" s="164" t="s">
        <v>392</v>
      </c>
      <c r="B110" s="164" t="s">
        <v>112</v>
      </c>
      <c r="C110" s="164" t="s">
        <v>390</v>
      </c>
      <c r="D110" s="16" t="s">
        <v>393</v>
      </c>
      <c r="E110" s="165" t="s">
        <v>394</v>
      </c>
      <c r="F110" s="164" t="s">
        <v>116</v>
      </c>
      <c r="G110" s="166">
        <v>6.7</v>
      </c>
      <c r="H110" s="167"/>
      <c r="I110" s="167">
        <f>ROUND(G110*H110,2)</f>
        <v>0</v>
      </c>
      <c r="J110" s="168">
        <v>0.00049</v>
      </c>
      <c r="K110" s="166">
        <f>G110*J110</f>
        <v>0.003283</v>
      </c>
      <c r="L110" s="168">
        <v>0</v>
      </c>
      <c r="M110" s="166">
        <f>G110*L110</f>
        <v>0</v>
      </c>
      <c r="N110" s="169">
        <v>21</v>
      </c>
      <c r="O110" s="170">
        <v>16</v>
      </c>
      <c r="P110" s="16" t="s">
        <v>117</v>
      </c>
    </row>
    <row r="111" spans="1:16" s="16" customFormat="1" ht="24" customHeight="1">
      <c r="A111" s="164" t="s">
        <v>395</v>
      </c>
      <c r="B111" s="164" t="s">
        <v>112</v>
      </c>
      <c r="C111" s="164" t="s">
        <v>390</v>
      </c>
      <c r="D111" s="16" t="s">
        <v>396</v>
      </c>
      <c r="E111" s="165" t="s">
        <v>397</v>
      </c>
      <c r="F111" s="164" t="s">
        <v>116</v>
      </c>
      <c r="G111" s="166">
        <v>18</v>
      </c>
      <c r="H111" s="167"/>
      <c r="I111" s="167">
        <f>ROUND(G111*H111,2)</f>
        <v>0</v>
      </c>
      <c r="J111" s="168">
        <v>0.00073</v>
      </c>
      <c r="K111" s="166">
        <f>G111*J111</f>
        <v>0.013139999999999999</v>
      </c>
      <c r="L111" s="168">
        <v>0</v>
      </c>
      <c r="M111" s="166">
        <f>G111*L111</f>
        <v>0</v>
      </c>
      <c r="N111" s="169">
        <v>21</v>
      </c>
      <c r="O111" s="170">
        <v>16</v>
      </c>
      <c r="P111" s="16" t="s">
        <v>117</v>
      </c>
    </row>
    <row r="112" spans="1:16" s="16" customFormat="1" ht="24" customHeight="1">
      <c r="A112" s="164" t="s">
        <v>398</v>
      </c>
      <c r="B112" s="164" t="s">
        <v>112</v>
      </c>
      <c r="C112" s="164" t="s">
        <v>390</v>
      </c>
      <c r="D112" s="16" t="s">
        <v>399</v>
      </c>
      <c r="E112" s="165" t="s">
        <v>400</v>
      </c>
      <c r="F112" s="164" t="s">
        <v>202</v>
      </c>
      <c r="G112" s="166">
        <v>22</v>
      </c>
      <c r="H112" s="167"/>
      <c r="I112" s="167">
        <f>ROUND(G112*H112,2)</f>
        <v>0</v>
      </c>
      <c r="J112" s="168">
        <v>7E-05</v>
      </c>
      <c r="K112" s="166">
        <f>G112*J112</f>
        <v>0.00154</v>
      </c>
      <c r="L112" s="168">
        <v>0</v>
      </c>
      <c r="M112" s="166">
        <f>G112*L112</f>
        <v>0</v>
      </c>
      <c r="N112" s="169">
        <v>21</v>
      </c>
      <c r="O112" s="170">
        <v>16</v>
      </c>
      <c r="P112" s="16" t="s">
        <v>117</v>
      </c>
    </row>
    <row r="113" spans="1:16" s="16" customFormat="1" ht="24" customHeight="1">
      <c r="A113" s="164" t="s">
        <v>401</v>
      </c>
      <c r="B113" s="164" t="s">
        <v>112</v>
      </c>
      <c r="C113" s="164" t="s">
        <v>390</v>
      </c>
      <c r="D113" s="16" t="s">
        <v>402</v>
      </c>
      <c r="E113" s="165" t="s">
        <v>403</v>
      </c>
      <c r="F113" s="164" t="s">
        <v>116</v>
      </c>
      <c r="G113" s="166">
        <v>1.2</v>
      </c>
      <c r="H113" s="167"/>
      <c r="I113" s="167">
        <f>ROUND(G113*H113,2)</f>
        <v>0</v>
      </c>
      <c r="J113" s="168">
        <v>0.00047</v>
      </c>
      <c r="K113" s="166">
        <f>G113*J113</f>
        <v>0.0005639999999999999</v>
      </c>
      <c r="L113" s="168">
        <v>0</v>
      </c>
      <c r="M113" s="166">
        <f>G113*L113</f>
        <v>0</v>
      </c>
      <c r="N113" s="169">
        <v>21</v>
      </c>
      <c r="O113" s="170">
        <v>16</v>
      </c>
      <c r="P113" s="16" t="s">
        <v>117</v>
      </c>
    </row>
    <row r="114" spans="2:16" s="140" customFormat="1" ht="12.75" customHeight="1">
      <c r="B114" s="141" t="s">
        <v>66</v>
      </c>
      <c r="D114" s="142" t="s">
        <v>404</v>
      </c>
      <c r="E114" s="142" t="s">
        <v>405</v>
      </c>
      <c r="I114" s="143">
        <f>I115</f>
        <v>0</v>
      </c>
      <c r="K114" s="144">
        <f>K115</f>
        <v>0.0768752</v>
      </c>
      <c r="M114" s="144">
        <f>M115</f>
        <v>0</v>
      </c>
      <c r="P114" s="142" t="s">
        <v>111</v>
      </c>
    </row>
    <row r="115" spans="1:16" s="16" customFormat="1" ht="24" customHeight="1">
      <c r="A115" s="164" t="s">
        <v>406</v>
      </c>
      <c r="B115" s="164" t="s">
        <v>112</v>
      </c>
      <c r="C115" s="164" t="s">
        <v>404</v>
      </c>
      <c r="D115" s="16" t="s">
        <v>407</v>
      </c>
      <c r="E115" s="165" t="s">
        <v>408</v>
      </c>
      <c r="F115" s="164" t="s">
        <v>116</v>
      </c>
      <c r="G115" s="166">
        <v>167.12</v>
      </c>
      <c r="H115" s="167"/>
      <c r="I115" s="167">
        <f>ROUND(G115*H115,2)</f>
        <v>0</v>
      </c>
      <c r="J115" s="168">
        <v>0.00046</v>
      </c>
      <c r="K115" s="166">
        <f>G115*J115</f>
        <v>0.0768752</v>
      </c>
      <c r="L115" s="168">
        <v>0</v>
      </c>
      <c r="M115" s="166">
        <f>G115*L115</f>
        <v>0</v>
      </c>
      <c r="N115" s="169">
        <v>21</v>
      </c>
      <c r="O115" s="170">
        <v>16</v>
      </c>
      <c r="P115" s="16" t="s">
        <v>117</v>
      </c>
    </row>
    <row r="116" spans="2:16" s="140" customFormat="1" ht="12.75" customHeight="1">
      <c r="B116" s="136" t="s">
        <v>66</v>
      </c>
      <c r="D116" s="137" t="s">
        <v>154</v>
      </c>
      <c r="E116" s="137" t="s">
        <v>409</v>
      </c>
      <c r="I116" s="138">
        <f>I117</f>
        <v>0</v>
      </c>
      <c r="K116" s="139">
        <f>K117</f>
        <v>0</v>
      </c>
      <c r="M116" s="139">
        <f>M117</f>
        <v>0</v>
      </c>
      <c r="P116" s="137" t="s">
        <v>108</v>
      </c>
    </row>
    <row r="117" spans="2:16" s="140" customFormat="1" ht="12.75" customHeight="1">
      <c r="B117" s="141" t="s">
        <v>66</v>
      </c>
      <c r="D117" s="142" t="s">
        <v>410</v>
      </c>
      <c r="E117" s="142" t="s">
        <v>411</v>
      </c>
      <c r="I117" s="143">
        <f>SUM(I118:I119)</f>
        <v>0</v>
      </c>
      <c r="K117" s="144">
        <f>SUM(K118:K119)</f>
        <v>0</v>
      </c>
      <c r="M117" s="144">
        <f>SUM(M118:M119)</f>
        <v>0</v>
      </c>
      <c r="P117" s="142" t="s">
        <v>111</v>
      </c>
    </row>
    <row r="118" spans="1:16" s="16" customFormat="1" ht="13.5" customHeight="1">
      <c r="A118" s="164" t="s">
        <v>412</v>
      </c>
      <c r="B118" s="164" t="s">
        <v>112</v>
      </c>
      <c r="C118" s="164" t="s">
        <v>146</v>
      </c>
      <c r="D118" s="16" t="s">
        <v>413</v>
      </c>
      <c r="E118" s="165" t="s">
        <v>414</v>
      </c>
      <c r="F118" s="164" t="s">
        <v>158</v>
      </c>
      <c r="G118" s="166">
        <v>14</v>
      </c>
      <c r="H118" s="167"/>
      <c r="I118" s="167">
        <f>ROUND(G118*H118,2)</f>
        <v>0</v>
      </c>
      <c r="J118" s="168">
        <v>0</v>
      </c>
      <c r="K118" s="166">
        <f>G118*J118</f>
        <v>0</v>
      </c>
      <c r="L118" s="168">
        <v>0</v>
      </c>
      <c r="M118" s="166">
        <f>G118*L118</f>
        <v>0</v>
      </c>
      <c r="N118" s="169">
        <v>21</v>
      </c>
      <c r="O118" s="170">
        <v>64</v>
      </c>
      <c r="P118" s="16" t="s">
        <v>117</v>
      </c>
    </row>
    <row r="119" spans="1:16" s="16" customFormat="1" ht="24" customHeight="1">
      <c r="A119" s="164" t="s">
        <v>415</v>
      </c>
      <c r="B119" s="164" t="s">
        <v>112</v>
      </c>
      <c r="C119" s="164" t="s">
        <v>146</v>
      </c>
      <c r="D119" s="16" t="s">
        <v>416</v>
      </c>
      <c r="E119" s="165" t="s">
        <v>417</v>
      </c>
      <c r="F119" s="164" t="s">
        <v>158</v>
      </c>
      <c r="G119" s="166">
        <v>1</v>
      </c>
      <c r="H119" s="167"/>
      <c r="I119" s="167">
        <f>ROUND(G119*H119,2)</f>
        <v>0</v>
      </c>
      <c r="J119" s="168">
        <v>0</v>
      </c>
      <c r="K119" s="166">
        <f>G119*J119</f>
        <v>0</v>
      </c>
      <c r="L119" s="168">
        <v>0</v>
      </c>
      <c r="M119" s="166">
        <f>G119*L119</f>
        <v>0</v>
      </c>
      <c r="N119" s="169">
        <v>21</v>
      </c>
      <c r="O119" s="170">
        <v>64</v>
      </c>
      <c r="P119" s="16" t="s">
        <v>117</v>
      </c>
    </row>
    <row r="120" spans="2:16" s="140" customFormat="1" ht="12.75" customHeight="1">
      <c r="B120" s="136" t="s">
        <v>66</v>
      </c>
      <c r="D120" s="137" t="s">
        <v>418</v>
      </c>
      <c r="E120" s="137" t="s">
        <v>58</v>
      </c>
      <c r="I120" s="138">
        <f>I121</f>
        <v>0</v>
      </c>
      <c r="K120" s="139">
        <f>K121</f>
        <v>0</v>
      </c>
      <c r="M120" s="139">
        <f>M121</f>
        <v>0</v>
      </c>
      <c r="P120" s="137" t="s">
        <v>108</v>
      </c>
    </row>
    <row r="121" spans="2:16" s="140" customFormat="1" ht="12.75" customHeight="1">
      <c r="B121" s="141" t="s">
        <v>66</v>
      </c>
      <c r="D121" s="142" t="s">
        <v>419</v>
      </c>
      <c r="E121" s="142" t="s">
        <v>58</v>
      </c>
      <c r="I121" s="143">
        <f>I122</f>
        <v>0</v>
      </c>
      <c r="K121" s="144">
        <f>K122</f>
        <v>0</v>
      </c>
      <c r="M121" s="144">
        <f>M122</f>
        <v>0</v>
      </c>
      <c r="P121" s="142" t="s">
        <v>111</v>
      </c>
    </row>
    <row r="122" spans="1:16" s="16" customFormat="1" ht="21.75" customHeight="1">
      <c r="A122" s="164" t="s">
        <v>420</v>
      </c>
      <c r="B122" s="164" t="s">
        <v>112</v>
      </c>
      <c r="C122" s="164" t="s">
        <v>146</v>
      </c>
      <c r="D122" s="16" t="s">
        <v>421</v>
      </c>
      <c r="E122" s="165" t="s">
        <v>422</v>
      </c>
      <c r="F122" s="164" t="s">
        <v>49</v>
      </c>
      <c r="G122" s="166">
        <v>5</v>
      </c>
      <c r="H122" s="167"/>
      <c r="I122" s="167">
        <f>ROUND(G122*H122,2)</f>
        <v>0</v>
      </c>
      <c r="J122" s="168">
        <v>0</v>
      </c>
      <c r="K122" s="166">
        <f>G122*J122</f>
        <v>0</v>
      </c>
      <c r="L122" s="168">
        <v>0</v>
      </c>
      <c r="M122" s="166">
        <f>G122*L122</f>
        <v>0</v>
      </c>
      <c r="N122" s="169">
        <v>21</v>
      </c>
      <c r="O122" s="170">
        <v>512</v>
      </c>
      <c r="P122" s="16" t="s">
        <v>117</v>
      </c>
    </row>
    <row r="123" spans="5:13" s="149" customFormat="1" ht="12.75" customHeight="1">
      <c r="E123" s="150" t="s">
        <v>91</v>
      </c>
      <c r="I123" s="151">
        <f>I14+I56+I116+I120</f>
        <v>0</v>
      </c>
      <c r="K123" s="152" t="e">
        <f>K14+K56+K116+K120</f>
        <v>#REF!</v>
      </c>
      <c r="M123" s="152" t="e">
        <f>M14+M56+M116+M120</f>
        <v>#REF!</v>
      </c>
    </row>
  </sheetData>
  <sheetProtection selectLockedCells="1" selectUnlockedCells="1"/>
  <printOptions/>
  <pageMargins left="0.7875" right="0.7875" top="0.5902777777777778" bottom="0.5902777777777778" header="0.5118055555555555" footer="0.5118055555555555"/>
  <pageSetup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Vavřena Vladimír</cp:lastModifiedBy>
  <dcterms:modified xsi:type="dcterms:W3CDTF">2014-09-01T06:44:53Z</dcterms:modified>
  <cp:category/>
  <cp:version/>
  <cp:contentType/>
  <cp:contentStatus/>
</cp:coreProperties>
</file>