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5175" windowWidth="7170" windowHeight="5310" tabRatio="917" activeTab="0"/>
  </bookViews>
  <sheets>
    <sheet name="Titul " sheetId="1" r:id="rId1"/>
    <sheet name="REKAPITULACE" sheetId="2" r:id="rId2"/>
    <sheet name="ARS" sheetId="3" r:id="rId3"/>
    <sheet name="ZTI" sheetId="4" r:id="rId4"/>
    <sheet name="VZT" sheetId="5" r:id="rId5"/>
    <sheet name="ELE-SIL" sheetId="6" r:id="rId6"/>
    <sheet name="ÚT" sheetId="7" r:id="rId7"/>
    <sheet name="VRN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4.4">'[21]cover'!#REF!</definedName>
    <definedName name="_7.1">'[21]cover'!#REF!</definedName>
    <definedName name="_9.4">'[21]cover'!#REF!</definedName>
    <definedName name="_xlnm._FilterDatabase">'ZTI'!#REF!</definedName>
    <definedName name="_xlnm._FilterDatabase_1">'ZTI'!#REF!</definedName>
    <definedName name="_xlnm.Print_Area_1">"$#REF!.$A$1:$D$66"</definedName>
    <definedName name="A4Celkova1np">#REF!</definedName>
    <definedName name="A4Celkova2np">#REF!</definedName>
    <definedName name="A4Celkova3np">#REF!</definedName>
    <definedName name="A4Celkova4np">#REF!</definedName>
    <definedName name="A4Celkova5np">#REF!</definedName>
    <definedName name="A4Svetla1np">#REF!</definedName>
    <definedName name="A4Svetla2np">#REF!</definedName>
    <definedName name="A4Svetla3np">#REF!</definedName>
    <definedName name="A4Svetla4np">#REF!</definedName>
    <definedName name="A4Svetla5np">#REF!</definedName>
    <definedName name="AAA">#REF!</definedName>
    <definedName name="aaaa" localSheetId="0">'[19]Hydrotechnické výpočty'!#REF!</definedName>
    <definedName name="aaaa">#N/A</definedName>
    <definedName name="ADKM">#REF!</definedName>
    <definedName name="aDocTitle">'[23]Setup'!$L$55</definedName>
    <definedName name="afterdetail_rkap">#REF!</definedName>
    <definedName name="afterdetail_rozpocty">#REF!</definedName>
    <definedName name="Akce">'[14]Formulář'!$B$3</definedName>
    <definedName name="Aktuální_nabídka">'[14]Formulář'!#REF!</definedName>
    <definedName name="Analog">#REF!</definedName>
    <definedName name="aProfese10">'[23]Setup'!$L$48</definedName>
    <definedName name="aProfese2">'[23]Setup'!$L$40</definedName>
    <definedName name="aProfese3">'[23]Setup'!$L$41</definedName>
    <definedName name="aProfese4">'[23]Setup'!$L$42</definedName>
    <definedName name="aProfese5">'[23]Setup'!$L$43</definedName>
    <definedName name="aProfese6">'[23]Setup'!$L$44</definedName>
    <definedName name="aProfese7">'[23]Setup'!$L$45</definedName>
    <definedName name="aProfese8">'[23]Setup'!$L$46</definedName>
    <definedName name="aProfese9">'[23]Setup'!$L$47</definedName>
    <definedName name="area">#REF!</definedName>
    <definedName name="aRevize">'[23]Setup'!$L$58</definedName>
    <definedName name="aStupen">'[23]Setup'!$L$34</definedName>
    <definedName name="bbbb">'[10]HV I.etapa'!#REF!</definedName>
    <definedName name="before_rkap">#REF!</definedName>
    <definedName name="before_rozpocty">#REF!</definedName>
    <definedName name="beforeafterdetail_rozpocty.Poznamka2.1">#REF!</definedName>
    <definedName name="beforedetail_rozpocty">#REF!</definedName>
    <definedName name="beforepata">#REF!</definedName>
    <definedName name="bghrerr">#REF!</definedName>
    <definedName name="bhvfdgvf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PK1" localSheetId="0">#REF!</definedName>
    <definedName name="BPK1">#REF!</definedName>
    <definedName name="BPK2" localSheetId="0">#REF!</definedName>
    <definedName name="BPK2">#REF!</definedName>
    <definedName name="BPK3" localSheetId="0">#REF!</definedName>
    <definedName name="BPK3">#REF!</definedName>
    <definedName name="Carmatury">"$ROZPOCET.$A$#REF!:$F$#REF!"</definedName>
    <definedName name="celkembezdph">#REF!</definedName>
    <definedName name="celkemsdph">#REF!</definedName>
    <definedName name="celkemsdph.Poznamka2">#REF!</definedName>
    <definedName name="celkemsdph.Poznamka2.1">#REF!</definedName>
    <definedName name="celklemsdph">#REF!</definedName>
    <definedName name="celkova">#REF!</definedName>
    <definedName name="celkova1p">#REF!</definedName>
    <definedName name="celkova2p">#REF!</definedName>
    <definedName name="celkova3p">#REF!</definedName>
    <definedName name="celkova4p">#REF!</definedName>
    <definedName name="celkova5p">#REF!</definedName>
    <definedName name="celkrozp">#REF!</definedName>
    <definedName name="CENA_CELKEM">#REF!</definedName>
    <definedName name="CENA_CELKEM_FIX">#REF!</definedName>
    <definedName name="CENA_FIX_WIEN">#REF!</definedName>
    <definedName name="cisloobjektu" localSheetId="1">#REF!</definedName>
    <definedName name="cisloobjektu" localSheetId="0">#REF!</definedName>
    <definedName name="cisloobjektu" localSheetId="7">#REF!</definedName>
    <definedName name="cisloobjektu">#REF!</definedName>
    <definedName name="cislostavby" localSheetId="1">#REF!</definedName>
    <definedName name="cislostavby" localSheetId="0">#REF!</definedName>
    <definedName name="cislostavby" localSheetId="7">#REF!</definedName>
    <definedName name="cislostavby">#REF!</definedName>
    <definedName name="connex">#REF!</definedName>
    <definedName name="cvA11">#REF!</definedName>
    <definedName name="cvA12">#REF!</definedName>
    <definedName name="cvA13">#REF!</definedName>
    <definedName name="cvA14">#REF!</definedName>
    <definedName name="cva15">#REF!</definedName>
    <definedName name="cvA21">#REF!</definedName>
    <definedName name="cvA22">#REF!</definedName>
    <definedName name="cvA23">#REF!</definedName>
    <definedName name="cva24">#REF!</definedName>
    <definedName name="cvA25">#REF!</definedName>
    <definedName name="časová_rezerva">#REF!</definedName>
    <definedName name="ČÁST_DOKUMENTACE" localSheetId="1">#REF!</definedName>
    <definedName name="ČÁST_DOKUMENTACE" localSheetId="0">#REF!</definedName>
    <definedName name="ČÁST_DOKUMENTACE" localSheetId="7">#REF!</definedName>
    <definedName name="ČÁST_DOKUMENTACE">#REF!</definedName>
    <definedName name="ČísloNab">'[14]Formulář'!$B$4</definedName>
    <definedName name="d" localSheetId="1">'[12]HV I.etapa'!#REF!</definedName>
    <definedName name="d" localSheetId="7">'[27]Hydrotechnické výpočty I.E'!#REF!</definedName>
    <definedName name="d">'[12]HV I.etapa'!#REF!</definedName>
    <definedName name="dadresa">#REF!</definedName>
    <definedName name="DATUM" localSheetId="1">#REF!</definedName>
    <definedName name="DATUM" localSheetId="0">#REF!</definedName>
    <definedName name="DATUM" localSheetId="7">#REF!</definedName>
    <definedName name="DATUM">#REF!</definedName>
    <definedName name="DatumZprac">'[14]Formulář'!$B$20</definedName>
    <definedName name="DĚLENÍ_PROFESNÍHO_DILU" localSheetId="1">#REF!</definedName>
    <definedName name="DĚLENÍ_PROFESNÍHO_DILU" localSheetId="0">#REF!</definedName>
    <definedName name="DĚLENÍ_PROFESNÍHO_DILU" localSheetId="7">#REF!</definedName>
    <definedName name="DĚLENÍ_PROFESNÍHO_DILU">#REF!</definedName>
    <definedName name="dfdaf">#REF!</definedName>
    <definedName name="DIČ">#REF!</definedName>
    <definedName name="Dil" localSheetId="1">#REF!</definedName>
    <definedName name="Dil" localSheetId="0">#REF!</definedName>
    <definedName name="Dil" localSheetId="7">#REF!</definedName>
    <definedName name="Dil">#REF!</definedName>
    <definedName name="DÍLČÍ_ČLENĚNÍ" localSheetId="1">#REF!</definedName>
    <definedName name="DÍLČÍ_ČLENĚNÍ" localSheetId="0">#REF!</definedName>
    <definedName name="DÍLČÍ_ČLENĚNÍ" localSheetId="7">#REF!</definedName>
    <definedName name="DÍLČÍ_ČLENĚNÍ">#REF!</definedName>
    <definedName name="DKGJSDGS">#REF!</definedName>
    <definedName name="dmisto">#REF!</definedName>
    <definedName name="Dodavka" localSheetId="1">#REF!</definedName>
    <definedName name="Dodavka" localSheetId="0">#REF!</definedName>
    <definedName name="Dodavka" localSheetId="7">#REF!</definedName>
    <definedName name="Dodavka">#REF!</definedName>
    <definedName name="Dodavka0" localSheetId="1">#REF!</definedName>
    <definedName name="Dodavka0" localSheetId="0">#REF!</definedName>
    <definedName name="Dodavka0" localSheetId="7">#REF!</definedName>
    <definedName name="Dodavka0">#REF!</definedName>
    <definedName name="dph1">#REF!</definedName>
    <definedName name="dph2">#REF!</definedName>
    <definedName name="dph3">#REF!</definedName>
    <definedName name="dpsc">#REF!</definedName>
    <definedName name="dsfbhbg">#REF!</definedName>
    <definedName name="end_rozpocty">#REF!</definedName>
    <definedName name="END1">#REF!</definedName>
    <definedName name="END2">#REF!</definedName>
    <definedName name="EURO" localSheetId="1">'[4]převody'!$B$5</definedName>
    <definedName name="EURO" localSheetId="7">'[4]převody'!$B$5</definedName>
    <definedName name="EURO">'[4]převody'!$B$5</definedName>
    <definedName name="Excel_BuiltIn__FilterDatabase_1" localSheetId="6">'ÚT'!$A$32:$F$1466</definedName>
    <definedName name="Excel_BuiltIn__FilterDatabase_1">#REF!</definedName>
    <definedName name="Excel_BuiltIn__FilterDatabase_1_1" localSheetId="6">'ÚT'!$A$32:$F$1594</definedName>
    <definedName name="Excel_BuiltIn__FilterDatabase_1_1">#REF!</definedName>
    <definedName name="Excel_BuiltIn__FilterDatabase_2">"$#REF!.$A$1:$F$1"</definedName>
    <definedName name="Excel_BuiltIn_Database_0" localSheetId="6">'ÚT'!$A$451:$F$702</definedName>
    <definedName name="Excel_BuiltIn_Database_0">#REF!</definedName>
    <definedName name="Excel_BuiltIn_Print_Area" localSheetId="6">'ÚT'!$A$1:$F$65521</definedName>
    <definedName name="Excel_BuiltIn_Print_Area_1" localSheetId="1">#REF!</definedName>
    <definedName name="Excel_BuiltIn_Print_Area_1" localSheetId="7">#REF!</definedName>
    <definedName name="Excel_BuiltIn_Print_Area_1">#REF!</definedName>
    <definedName name="Excel_BuiltIn_Print_Area_1_1" localSheetId="6">'ÚT'!$A$3:$IR$1463</definedName>
    <definedName name="Excel_BuiltIn_Print_Area_1_1" localSheetId="7">#REF!</definedName>
    <definedName name="Excel_BuiltIn_Print_Area_1_1">#REF!</definedName>
    <definedName name="Excel_BuiltIn_Print_Area_1_1_1">#REF!</definedName>
    <definedName name="Excel_BuiltIn_Print_Area_1_1_11">#REF!</definedName>
    <definedName name="Excel_BuiltIn_Print_Titles_1_1" localSheetId="7">#REF!</definedName>
    <definedName name="Excel_BuiltIn_Print_Titles_1_1">#REF!</definedName>
    <definedName name="exter1">#REF!</definedName>
    <definedName name="f">#REF!</definedName>
    <definedName name="firmy_rozpocty_pozn.Poznamka2">#REF!</definedName>
    <definedName name="footer">#REF!</definedName>
    <definedName name="footer2">#REF!</definedName>
    <definedName name="FUNKCNI_CLENENI" localSheetId="1">#REF!</definedName>
    <definedName name="FUNKCNI_CLENENI" localSheetId="0">#REF!</definedName>
    <definedName name="FUNKCNI_CLENENI" localSheetId="7">#REF!</definedName>
    <definedName name="FUNKCNI_CLENENI">#REF!</definedName>
    <definedName name="fvv">'[13]Krycí list'!$C$6</definedName>
    <definedName name="G___P__" localSheetId="1">#REF!</definedName>
    <definedName name="G___P__" localSheetId="7">#REF!</definedName>
    <definedName name="G___P__">#REF!</definedName>
    <definedName name="head1">#REF!</definedName>
    <definedName name="Header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ovno">#REF!</definedName>
    <definedName name="hr">#REF!</definedName>
    <definedName name="hr_HSV">#REF!</definedName>
    <definedName name="hr_PSV">#REF!</definedName>
    <definedName name="HSV" localSheetId="1">#REF!</definedName>
    <definedName name="HSV" localSheetId="0">#REF!</definedName>
    <definedName name="HSV" localSheetId="7">#REF!</definedName>
    <definedName name="HSV">#REF!</definedName>
    <definedName name="HSV_">#REF!</definedName>
    <definedName name="HSV0" localSheetId="1">#REF!</definedName>
    <definedName name="HSV0" localSheetId="0">#REF!</definedName>
    <definedName name="HSV0" localSheetId="7">#REF!</definedName>
    <definedName name="HSV0">#REF!</definedName>
    <definedName name="hydro" localSheetId="0">'[19]Hydrotechnické výpočty'!#REF!</definedName>
    <definedName name="hydro">#N/A</definedName>
    <definedName name="Hydrotechnické_výpočty" localSheetId="0">'[12]HV I.etapa'!#REF!</definedName>
    <definedName name="Hydrotechnické_výpočty">#N/A</definedName>
    <definedName name="HZS" localSheetId="1">#REF!</definedName>
    <definedName name="HZS" localSheetId="0">#REF!</definedName>
    <definedName name="HZS" localSheetId="7">#REF!</definedName>
    <definedName name="HZS">#REF!</definedName>
    <definedName name="hzs_HSV">#REF!</definedName>
    <definedName name="hzs_PSV">#REF!</definedName>
    <definedName name="HZS0" localSheetId="1">#REF!</definedName>
    <definedName name="HZS0" localSheetId="0">#REF!</definedName>
    <definedName name="HZS0" localSheetId="7">#REF!</definedName>
    <definedName name="HZS0">#REF!</definedName>
    <definedName name="I">#REF!</definedName>
    <definedName name="IČO">#REF!</definedName>
    <definedName name="inflace">#REF!</definedName>
    <definedName name="IntegralC">#REF!,#REF!</definedName>
    <definedName name="inter1">#REF!</definedName>
    <definedName name="interier">#REF!</definedName>
    <definedName name="JKSO" localSheetId="1">#REF!</definedName>
    <definedName name="JKSO" localSheetId="0">#REF!</definedName>
    <definedName name="JKSO" localSheetId="7">#REF!</definedName>
    <definedName name="JKSO">#REF!</definedName>
    <definedName name="jzzuggt">#REF!</definedName>
    <definedName name="KK">#REF!</definedName>
    <definedName name="komplet1">#REF!</definedName>
    <definedName name="komplet2">#REF!</definedName>
    <definedName name="Kontrola">#REF!</definedName>
    <definedName name="kování">#REF!</definedName>
    <definedName name="Kusy">#REF!</definedName>
    <definedName name="MDKM">#REF!</definedName>
    <definedName name="MJ" localSheetId="1">#REF!</definedName>
    <definedName name="MJ" localSheetId="0">#REF!</definedName>
    <definedName name="MJ" localSheetId="7">#REF!</definedName>
    <definedName name="MJ">#REF!</definedName>
    <definedName name="mmm">'[5]EZS'!$H$2</definedName>
    <definedName name="Monolog">#REF!</definedName>
    <definedName name="Mont" localSheetId="1">#REF!</definedName>
    <definedName name="Mont" localSheetId="0">#REF!</definedName>
    <definedName name="Mont" localSheetId="7">#REF!</definedName>
    <definedName name="Mont">#REF!</definedName>
    <definedName name="Mont_">#REF!</definedName>
    <definedName name="Montaz0" localSheetId="1">#REF!</definedName>
    <definedName name="Montaz0" localSheetId="0">#REF!</definedName>
    <definedName name="Montaz0" localSheetId="7">#REF!</definedName>
    <definedName name="Montaz0">#REF!</definedName>
    <definedName name="mts">#REF!</definedName>
    <definedName name="mzda">#REF!</definedName>
    <definedName name="mzda_pomocná">#REF!</definedName>
    <definedName name="mzda_PSV">#REF!</definedName>
    <definedName name="nAkce">'[23]Setup'!$L$73</definedName>
    <definedName name="nátěr">#REF!</definedName>
    <definedName name="nátěr_replika">#REF!</definedName>
    <definedName name="NazevDilu" localSheetId="1">#REF!</definedName>
    <definedName name="NazevDilu" localSheetId="0">#REF!</definedName>
    <definedName name="NazevDilu" localSheetId="7">#REF!</definedName>
    <definedName name="NazevDilu">#REF!</definedName>
    <definedName name="nazevobjektu" localSheetId="1">#REF!</definedName>
    <definedName name="nazevobjektu" localSheetId="0">#REF!</definedName>
    <definedName name="nazevobjektu" localSheetId="7">#REF!</definedName>
    <definedName name="nazevobjektu">#REF!</definedName>
    <definedName name="nazevstavby" localSheetId="1">#REF!</definedName>
    <definedName name="nazevstavby" localSheetId="0">#REF!</definedName>
    <definedName name="nazevstavby" localSheetId="7">#REF!</definedName>
    <definedName name="nazevstavby">#REF!</definedName>
    <definedName name="_xlnm.Print_Titles" localSheetId="2">'ARS'!$13:$13</definedName>
    <definedName name="_xlnm.Print_Titles" localSheetId="4">'VZT'!$5:$6</definedName>
    <definedName name="nCenaKus">'[23]Setup'!$L$121</definedName>
    <definedName name="nCenaKusu">'[23]Setup'!$L$122</definedName>
    <definedName name="nCislo">'[23]Setup'!$L$84</definedName>
    <definedName name="nInvestor">'[23]Setup'!$L$72</definedName>
    <definedName name="nMJednotka">'[23]Setup'!$L$119</definedName>
    <definedName name="nObjekt">'[23]Setup'!$L$71</definedName>
    <definedName name="nPCelek">'[23]Setup'!$L$76</definedName>
    <definedName name="nPCislo">'[23]Setup'!$L$117</definedName>
    <definedName name="nPocetKusu">'[23]Setup'!$L$120</definedName>
    <definedName name="nPopisPaD">'[23]Setup'!$L$118</definedName>
    <definedName name="nProfese">'[23]Setup'!$L$94</definedName>
    <definedName name="nRevize">'[23]Setup'!$L$87</definedName>
    <definedName name="nStupen">'[23]Setup'!$L$75</definedName>
    <definedName name="nZapati1">'[23]Setup'!$L$68</definedName>
    <definedName name="nZapati2">'[23]Setup'!$L$69</definedName>
    <definedName name="nZapati3">'[23]Setup'!$L$70</definedName>
    <definedName name="obch_sleva">#REF!</definedName>
    <definedName name="Objednatel" localSheetId="1">#REF!</definedName>
    <definedName name="Objednatel" localSheetId="0">#REF!</definedName>
    <definedName name="Objednatel" localSheetId="7">#REF!</definedName>
    <definedName name="Objednatel">#REF!</definedName>
    <definedName name="Objekt">#REF!</definedName>
    <definedName name="obl11">#REF!</definedName>
    <definedName name="obl12">#REF!</definedName>
    <definedName name="obl13">#REF!</definedName>
    <definedName name="obl14">#REF!</definedName>
    <definedName name="obl15">#REF!</definedName>
    <definedName name="obl16">#REF!</definedName>
    <definedName name="obl17">#REF!</definedName>
    <definedName name="obl1710">#REF!</definedName>
    <definedName name="obl1711">#REF!</definedName>
    <definedName name="obl1712">#REF!</definedName>
    <definedName name="obl1713">#REF!</definedName>
    <definedName name="obl1714">#REF!</definedName>
    <definedName name="obl1715">#REF!</definedName>
    <definedName name="obl1716">#REF!</definedName>
    <definedName name="obl1717">#REF!</definedName>
    <definedName name="obl1718">#REF!</definedName>
    <definedName name="obl1719">#REF!</definedName>
    <definedName name="obl173">#REF!</definedName>
    <definedName name="obl174">#REF!</definedName>
    <definedName name="obl175">#REF!</definedName>
    <definedName name="obl176">#REF!</definedName>
    <definedName name="obl177">#REF!</definedName>
    <definedName name="obl178">#REF!</definedName>
    <definedName name="obl179">#REF!</definedName>
    <definedName name="obl18">#REF!</definedName>
    <definedName name="obl181">#REF!</definedName>
    <definedName name="obl1816">#REF!</definedName>
    <definedName name="obl1820">#REF!</definedName>
    <definedName name="obl1821">#REF!</definedName>
    <definedName name="obl1822">#REF!</definedName>
    <definedName name="obl1823">#REF!</definedName>
    <definedName name="obl1824">#REF!</definedName>
    <definedName name="obl1825">#REF!</definedName>
    <definedName name="obl1826">#REF!</definedName>
    <definedName name="obl1827">#REF!</definedName>
    <definedName name="obl1828">#REF!</definedName>
    <definedName name="obl1829">#REF!</definedName>
    <definedName name="obl183">#REF!</definedName>
    <definedName name="obl1831">#REF!</definedName>
    <definedName name="obl1832">#REF!</definedName>
    <definedName name="obl184">#REF!</definedName>
    <definedName name="obl185">#REF!</definedName>
    <definedName name="obl186">#REF!</definedName>
    <definedName name="obl187">#REF!</definedName>
    <definedName name="_xlnm.Print_Area" localSheetId="2">'ARS'!#REF!,'ARS'!#REF!,'ARS'!$C$3:$Q$144</definedName>
    <definedName name="_xlnm.Print_Area" localSheetId="1">'REKAPITULACE'!$A$1:$D$26</definedName>
    <definedName name="_xlnm.Print_Area" localSheetId="0">'Titul '!$A$1:$I$49</definedName>
    <definedName name="_xlnm.Print_Area" localSheetId="7">'VRN '!$A$1:$L$21</definedName>
    <definedName name="_xlnm.Print_Area" localSheetId="4">'VZT'!$A$1:$H$51</definedName>
    <definedName name="ocel">#REF!</definedName>
    <definedName name="odic">#REF!</definedName>
    <definedName name="odvoz">#REF!</definedName>
    <definedName name="oico">#REF!</definedName>
    <definedName name="okno_kování_replika">#REF!</definedName>
    <definedName name="okno_replika">#REF!</definedName>
    <definedName name="omisto">#REF!</definedName>
    <definedName name="onazev">#REF!</definedName>
    <definedName name="opsc">#REF!</definedName>
    <definedName name="p">#REF!</definedName>
    <definedName name="pata">#REF!</definedName>
    <definedName name="PM">'[6]Objekt A-DATA'!#REF!</definedName>
    <definedName name="Pocet_Integral">#REF!,#REF!</definedName>
    <definedName name="PocetMJ" localSheetId="1">#REF!</definedName>
    <definedName name="PocetMJ" localSheetId="0">#REF!</definedName>
    <definedName name="PocetMJ" localSheetId="7">#REF!</definedName>
    <definedName name="PocetMJ">#REF!</definedName>
    <definedName name="pojistné">#REF!</definedName>
    <definedName name="pokusAAAA">#REF!</definedName>
    <definedName name="pokusadres">#REF!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ložka_A1">#REF!</definedName>
    <definedName name="pom_výp_zač">#REF!</definedName>
    <definedName name="pom_výpočty">#REF!</definedName>
    <definedName name="Poznamka" localSheetId="1">#REF!</definedName>
    <definedName name="Poznamka" localSheetId="0">#REF!</definedName>
    <definedName name="Poznamka" localSheetId="7">#REF!</definedName>
    <definedName name="Poznamka">#REF!</definedName>
    <definedName name="prdel">#REF!</definedName>
    <definedName name="prep_schem">#REF!</definedName>
    <definedName name="PROFESNI_DIL" localSheetId="1">#REF!</definedName>
    <definedName name="PROFESNI_DIL" localSheetId="0">#REF!</definedName>
    <definedName name="PROFESNI_DIL" localSheetId="7">#REF!</definedName>
    <definedName name="PROFESNI_DIL">#REF!</definedName>
    <definedName name="Projektant" localSheetId="1">#REF!</definedName>
    <definedName name="Projektant" localSheetId="0">#REF!</definedName>
    <definedName name="Projektant" localSheetId="7">#REF!</definedName>
    <definedName name="Projektant">#REF!</definedName>
    <definedName name="přesčasy">#REF!</definedName>
    <definedName name="PSV" localSheetId="1">#REF!</definedName>
    <definedName name="PSV" localSheetId="0">#REF!</definedName>
    <definedName name="PSV" localSheetId="7">#REF!</definedName>
    <definedName name="PSV">#REF!</definedName>
    <definedName name="PSV_">#REF!</definedName>
    <definedName name="PSV0" localSheetId="1">#REF!</definedName>
    <definedName name="PSV0" localSheetId="0">#REF!</definedName>
    <definedName name="PSV0" localSheetId="7">#REF!</definedName>
    <definedName name="PSV0">#REF!</definedName>
    <definedName name="qqq">'[32]Hydrotechnické výpočty'!#REF!</definedName>
    <definedName name="Rabat_1">'[17]Výpočet netto cen'!$B$7</definedName>
    <definedName name="rám">#REF!</definedName>
    <definedName name="rám_connex">#REF!</definedName>
    <definedName name="RekapitulaceDPH" localSheetId="0">'[20]GASTRO-1.NP'!$D$202,'[20]GASTRO-1.NP'!$D$203,'[20]GASTRO-1.NP'!$D$204,'[20]GASTRO-1.NP'!$D$208,'[20]GASTRO-1.NP'!$D$209,'[20]GASTRO-1.NP'!$D$210</definedName>
    <definedName name="RekapitulaceDPH">'[15]GASTRO-1.NP'!$D$202,'[15]GASTRO-1.NP'!$D$203,'[15]GASTRO-1.NP'!$D$204,'[15]GASTRO-1.NP'!$D$208,'[15]GASTRO-1.NP'!$D$209,'[15]GASTRO-1.NP'!$D$210</definedName>
    <definedName name="Restricted">#REF!</definedName>
    <definedName name="rozvržení_rozp">#REF!</definedName>
    <definedName name="s" localSheetId="1">'[12]HV I.etapa'!#REF!</definedName>
    <definedName name="s" localSheetId="7">'[33]HV I.etapa'!#REF!</definedName>
    <definedName name="s">'[12]HV I.etapa'!#REF!</definedName>
    <definedName name="safdas">#REF!</definedName>
    <definedName name="SazbaDPH1" localSheetId="1">#REF!</definedName>
    <definedName name="SazbaDPH1" localSheetId="0">#REF!</definedName>
    <definedName name="SazbaDPH1" localSheetId="7">#REF!</definedName>
    <definedName name="SazbaDPH1">#REF!</definedName>
    <definedName name="SazbaDPH2" localSheetId="1">#REF!</definedName>
    <definedName name="SazbaDPH2" localSheetId="0">#REF!</definedName>
    <definedName name="SazbaDPH2" localSheetId="7">#REF!</definedName>
    <definedName name="SazbaDPH2">#REF!</definedName>
    <definedName name="sklo">#REF!</definedName>
    <definedName name="sklo_požární">#REF!</definedName>
    <definedName name="skonto_1">'[17]Výpočet netto cen'!$B$11</definedName>
    <definedName name="skonto_2">'[17]Výpočet netto cen'!$B$12</definedName>
    <definedName name="skonto_3">'[17]Výpočet netto cen'!$B$13</definedName>
    <definedName name="Skupiny">#REF!</definedName>
    <definedName name="sleva" localSheetId="1">'[4]převody'!$C$4</definedName>
    <definedName name="sleva" localSheetId="7">'[4]převody'!$C$4</definedName>
    <definedName name="sleva">'[4]převody'!$C$4</definedName>
    <definedName name="SloupecCC" localSheetId="1">#REF!</definedName>
    <definedName name="SloupecCC" localSheetId="0">#REF!</definedName>
    <definedName name="SloupecCC" localSheetId="7">#REF!</definedName>
    <definedName name="SloupecCC">#REF!</definedName>
    <definedName name="SloupecCDH">#REF!</definedName>
    <definedName name="SloupecCisloPol" localSheetId="1">#REF!</definedName>
    <definedName name="SloupecCisloPol" localSheetId="0">#REF!</definedName>
    <definedName name="SloupecCisloPol" localSheetId="7">#REF!</definedName>
    <definedName name="SloupecCisloPol">#REF!</definedName>
    <definedName name="SloupecCH" localSheetId="1">#REF!</definedName>
    <definedName name="SloupecCH" localSheetId="7">#REF!</definedName>
    <definedName name="SloupecCH">#REF!</definedName>
    <definedName name="SloupecJC" localSheetId="1">#REF!</definedName>
    <definedName name="SloupecJC" localSheetId="0">#REF!</definedName>
    <definedName name="SloupecJC" localSheetId="7">#REF!</definedName>
    <definedName name="SloupecJC">#REF!</definedName>
    <definedName name="SloupecJDH">#REF!</definedName>
    <definedName name="SloupecJDM">#REF!</definedName>
    <definedName name="SloupecJH" localSheetId="1">#REF!</definedName>
    <definedName name="SloupecJH" localSheetId="7">#REF!</definedName>
    <definedName name="SloupecJH">#REF!</definedName>
    <definedName name="SloupecMJ" localSheetId="1">#REF!</definedName>
    <definedName name="SloupecMJ" localSheetId="0">#REF!</definedName>
    <definedName name="SloupecMJ" localSheetId="7">#REF!</definedName>
    <definedName name="SloupecMJ">#REF!</definedName>
    <definedName name="SloupecMnozstvi" localSheetId="1">#REF!</definedName>
    <definedName name="SloupecMnozstvi" localSheetId="0">#REF!</definedName>
    <definedName name="SloupecMnozstvi" localSheetId="7">#REF!</definedName>
    <definedName name="SloupecMnozstvi">#REF!</definedName>
    <definedName name="SloupecNazPol" localSheetId="1">#REF!</definedName>
    <definedName name="SloupecNazPol" localSheetId="0">#REF!</definedName>
    <definedName name="SloupecNazPol" localSheetId="7">#REF!</definedName>
    <definedName name="SloupecNazPol">#REF!</definedName>
    <definedName name="SloupecPC" localSheetId="1">#REF!</definedName>
    <definedName name="SloupecPC" localSheetId="0">#REF!</definedName>
    <definedName name="SloupecPC" localSheetId="7">#REF!</definedName>
    <definedName name="SloupecPC">#REF!</definedName>
    <definedName name="SORT">#REF!</definedName>
    <definedName name="ssss">#REF!</definedName>
    <definedName name="StavbaCelkem">#REF!</definedName>
    <definedName name="STAVEBNI_OBJEKT" localSheetId="1">#REF!</definedName>
    <definedName name="STAVEBNI_OBJEKT" localSheetId="0">#REF!</definedName>
    <definedName name="STAVEBNI_OBJEKT" localSheetId="7">#REF!</definedName>
    <definedName name="STAVEBNI_OBJEKT">#REF!</definedName>
    <definedName name="subslevy">#REF!</definedName>
    <definedName name="sum_memrekapdph">#REF!</definedName>
    <definedName name="sum_prekap">#REF!</definedName>
    <definedName name="sumpok">#REF!</definedName>
    <definedName name="svA11">#REF!</definedName>
    <definedName name="svA12">#REF!</definedName>
    <definedName name="svA13">#REF!</definedName>
    <definedName name="svA14">#REF!</definedName>
    <definedName name="svA15">#REF!</definedName>
    <definedName name="sva21">#REF!</definedName>
    <definedName name="svA22">#REF!</definedName>
    <definedName name="svA23">#REF!</definedName>
    <definedName name="sva24">#REF!</definedName>
    <definedName name="sva25">#REF!</definedName>
    <definedName name="svetla">#REF!</definedName>
    <definedName name="svetla1p">#REF!</definedName>
    <definedName name="svetla2p">#REF!</definedName>
    <definedName name="svetla3p">#REF!</definedName>
    <definedName name="svetla4p">#REF!</definedName>
    <definedName name="svetla5p">#REF!</definedName>
    <definedName name="špaleta">#REF!</definedName>
    <definedName name="test" localSheetId="0">'[18]Hydrotechnické výpočty I.E'!#REF!</definedName>
    <definedName name="test">#N/A</definedName>
    <definedName name="Tlacitka_EX">#REF!,#REF!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otalsDPH">#REF!</definedName>
    <definedName name="Typ" localSheetId="1">#REF!</definedName>
    <definedName name="Typ" localSheetId="0">#REF!</definedName>
    <definedName name="Typ" localSheetId="7">#REF!</definedName>
    <definedName name="Typ">#REF!</definedName>
    <definedName name="TypNabidky">'[14]Formulář'!$B$2</definedName>
    <definedName name="UkazatDPH">'[14]Formulář'!$B$8</definedName>
    <definedName name="V_BezSlevy" localSheetId="0">"N"&amp;'[20]GASTRO-1.NP'!$K1</definedName>
    <definedName name="V_BezSlevy">"N"&amp;'[15]GASTRO-1.NP'!$K1</definedName>
    <definedName name="V_BruttoCelkem" localSheetId="0">'[20]GASTRO-1.NP'!IU1*(1+'[20]GASTRO-1.NP'!IV1/100)</definedName>
    <definedName name="V_BruttoCelkem">'[15]GASTRO-1.NP'!IU1*(1+'[15]GASTRO-1.NP'!IV1/100)</definedName>
    <definedName name="V_BruttoCelkemDPH" localSheetId="1">IF(UPPER(UkazatDPH)="A",V_BruttoCelkem," ")</definedName>
    <definedName name="V_BruttoCelkemDPH" localSheetId="0">IF(UPPER(UkazatDPH)="A",'Titul '!V_BruttoCelkem," ")</definedName>
    <definedName name="V_BruttoCelkemDPH" localSheetId="7">IF(UPPER(UkazatDPH)="A",V_BruttoCelkem," ")</definedName>
    <definedName name="V_BruttoCelkemDPH">IF(UPPER(UkazatDPH)="A",V_BruttoCelkem," ")</definedName>
    <definedName name="V_CelkemBezDPH" localSheetId="0">SUMIF('[20]GASTRO-1.NP'!$K$20:$K$208,'[20]GASTRO-1.NP'!IU1,'[20]GASTRO-1.NP'!$J$20:$J$208)</definedName>
    <definedName name="V_CelkemBezDPH">SUMIF('[15]GASTRO-1.NP'!$K$20:$K$208,'[15]GASTRO-1.NP'!IU1,'[15]GASTRO-1.NP'!$J$20:$J$208)</definedName>
    <definedName name="V_CelkemBezDPHNakup" localSheetId="0">SUMIF('[20]GASTRO-1.NP'!$Q$20:$Q$208,'[20]GASTRO-1.NP'!IU1,'[20]GASTRO-1.NP'!$P$20:$P$208)</definedName>
    <definedName name="V_CelkemBezDPHNakup">SUMIF('[15]GASTRO-1.NP'!$Q$20:$Q$208,'[15]GASTRO-1.NP'!IU1,'[15]GASTRO-1.NP'!$P$20:$P$208)</definedName>
    <definedName name="V_CelkemKW" localSheetId="0">SUMIF('[20]GASTRO-1.NP'!$E$23:$E$197,"C",'[20]GASTRO-1.NP'!A$23:A$197)</definedName>
    <definedName name="V_CelkemKW">SUMIF('[15]GASTRO-1.NP'!$E$23:$E$197,"C",'[15]GASTRO-1.NP'!A$23:A$197)</definedName>
    <definedName name="V_NabSkupNaz" localSheetId="0">VLOOKUP('[20]GASTRO-1.NP'!$A1,'[20]GASTRO-1.NP'!$A$22:$F65536,6,0)</definedName>
    <definedName name="V_NabSkupNaz">VLOOKUP('[15]GASTRO-1.NP'!$A1,'[15]GASTRO-1.NP'!$A$22:$F65536,6,0)</definedName>
    <definedName name="V_NettoCelkem" localSheetId="0">'[20]GASTRO-1.NP'!IU1*'[20]GASTRO-1.NP'!IV1</definedName>
    <definedName name="V_NettoCelkem">'[15]GASTRO-1.NP'!IU1*'[15]GASTRO-1.NP'!IV1</definedName>
    <definedName name="V_Plus1">'[14]Rekapitulace'!A65536+1</definedName>
    <definedName name="V_Poz" localSheetId="0">'[20]GASTRO-1.NP'!IT1&amp;"."&amp;'[20]GASTRO-1.NP'!IU1&amp;"."&amp;'[20]GASTRO-1.NP'!IV1</definedName>
    <definedName name="V_Poz">'[15]GASTRO-1.NP'!IT1&amp;"."&amp;'[15]GASTRO-1.NP'!IU1&amp;"."&amp;'[15]GASTRO-1.NP'!IV1</definedName>
    <definedName name="V_PozSkupina">#REF!</definedName>
    <definedName name="V_Prikon" localSheetId="0">IF(LEFT('[20]GASTRO-1.NP'!$G1,4)='[20]GASTRO-1.NP'!A$22,VALUE(RIGHT('[20]GASTRO-1.NP'!$G1,LEN('[20]GASTRO-1.NP'!$G1)-5)),0)</definedName>
    <definedName name="V_Prikon">IF(LEFT('[15]GASTRO-1.NP'!$G1,4)='[15]GASTRO-1.NP'!A$22,VALUE(RIGHT('[15]GASTRO-1.NP'!$G1,LEN('[15]GASTRO-1.NP'!$G1)-5)),0)</definedName>
    <definedName name="V_RekNetto" localSheetId="0">IF('[14]Rekapitulace'!$C1=" "," ",VLOOKUP('[14]Rekapitulace'!$C1,'[20]GASTRO-1.NP'!$G$22:$J$60175,4,0))</definedName>
    <definedName name="V_RekNetto">IF('[14]Rekapitulace'!$C1=" "," ",VLOOKUP('[14]Rekapitulace'!$C1,'[15]GASTRO-1.NP'!$G$22:$J$60175,4,0))</definedName>
    <definedName name="V_RekSkup" localSheetId="0">VLOOKUP('[14]Rekapitulace'!$A1,'[20]GASTRO-1.NP'!$D$22:$F$60146,3,0)</definedName>
    <definedName name="V_RekSkup">VLOOKUP('[14]Rekapitulace'!$A1,'[15]GASTRO-1.NP'!$D$22:$F$60146,3,0)</definedName>
    <definedName name="V_RekSkupNaz">IF(ISERROR('[14]Rekapitulace'!IV1)," ",'[14]Rekapitulace'!IV1)</definedName>
    <definedName name="V_SkupinaCelkem" localSheetId="0">SUMIF('[20]GASTRO-1.NP'!$A$17:$A65536,'[20]GASTRO-1.NP'!$A1,'[20]GASTRO-1.NP'!A$17:A65536)</definedName>
    <definedName name="V_SkupinaCelkem">SUMIF('[15]GASTRO-1.NP'!$A$17:$A65536,'[15]GASTRO-1.NP'!$A1,'[15]GASTRO-1.NP'!A$17:A65536)</definedName>
    <definedName name="V_SkupinaCelkemDPH" localSheetId="1">IF(UPPER(UkazatDPH)="A",V_SkupinaCelkem," ")</definedName>
    <definedName name="V_SkupinaCelkemDPH" localSheetId="0">IF(UPPER(UkazatDPH)="A",'Titul '!V_SkupinaCelkem," ")</definedName>
    <definedName name="V_SkupinaCelkemDPH" localSheetId="7">IF(UPPER(UkazatDPH)="A",V_SkupinaCelkem," ")</definedName>
    <definedName name="V_SkupinaCelkemDPH">IF(UPPER(UkazatDPH)="A",V_SkupinaCelkem," ")</definedName>
    <definedName name="V_SLEVA" localSheetId="0">-SUMIF('[20]GASTRO-1.NP'!$E:$E,"P",'[20]GASTRO-1.NP'!A:A)*'[20]GASTRO-1.NP'!IU1/100</definedName>
    <definedName name="V_SLEVA">-SUMIF('[15]GASTRO-1.NP'!$E:$E,"P",'[15]GASTRO-1.NP'!A:A)*'[15]GASTRO-1.NP'!IU1/100</definedName>
    <definedName name="V_Up">#REF!</definedName>
    <definedName name="V_UpPlus1" localSheetId="0">'[20]GASTRO-1.NP'!A65536+1</definedName>
    <definedName name="V_UpPlus1">'[15]GASTRO-1.NP'!A65536+1</definedName>
    <definedName name="VedProjProfese" localSheetId="1">#REF!</definedName>
    <definedName name="VedProjProfese" localSheetId="0">#REF!</definedName>
    <definedName name="VedProjProfese" localSheetId="7">#REF!</definedName>
    <definedName name="VedProjProfese">#REF!</definedName>
    <definedName name="VRN" localSheetId="1">#REF!</definedName>
    <definedName name="VRN" localSheetId="0">#REF!</definedName>
    <definedName name="VRN" localSheetId="7">#REF!</definedName>
    <definedName name="VRN">#REF!</definedName>
    <definedName name="VRNKc" localSheetId="1">#REF!</definedName>
    <definedName name="VRNKc" localSheetId="0">#REF!</definedName>
    <definedName name="VRNKc" localSheetId="7">#REF!</definedName>
    <definedName name="VRNKc">#REF!</definedName>
    <definedName name="VRNnazev" localSheetId="1">#REF!</definedName>
    <definedName name="VRNNazev" localSheetId="0">#REF!</definedName>
    <definedName name="VRNnazev" localSheetId="7">#REF!</definedName>
    <definedName name="VRNnazev">#REF!</definedName>
    <definedName name="VRNproc" localSheetId="1">#REF!</definedName>
    <definedName name="VRNproc" localSheetId="0">#REF!</definedName>
    <definedName name="VRNproc" localSheetId="7">#REF!</definedName>
    <definedName name="VRNproc">#REF!</definedName>
    <definedName name="VRNzakl" localSheetId="1">#REF!</definedName>
    <definedName name="VRNzakl" localSheetId="0">#REF!</definedName>
    <definedName name="VRNzakl" localSheetId="7">#REF!</definedName>
    <definedName name="VRNzakl">#REF!</definedName>
    <definedName name="výpočty">#REF!</definedName>
    <definedName name="VYPRACOVAL_01" localSheetId="1">#REF!</definedName>
    <definedName name="VYPRACOVAL_01" localSheetId="0">#REF!</definedName>
    <definedName name="VYPRACOVAL_01" localSheetId="7">#REF!</definedName>
    <definedName name="VYPRACOVAL_01">#REF!</definedName>
    <definedName name="VYPRACOVAL_02" localSheetId="1">#REF!</definedName>
    <definedName name="VYPRACOVAL_02" localSheetId="0">#REF!</definedName>
    <definedName name="VYPRACOVAL_02" localSheetId="7">#REF!</definedName>
    <definedName name="VYPRACOVAL_02">#REF!</definedName>
    <definedName name="VYPRACOVAL_03" localSheetId="1">#REF!</definedName>
    <definedName name="VYPRACOVAL_03" localSheetId="0">#REF!</definedName>
    <definedName name="VYPRACOVAL_03" localSheetId="7">#REF!</definedName>
    <definedName name="VYPRACOVAL_03">#REF!</definedName>
    <definedName name="vystup">#REF!</definedName>
    <definedName name="xx">'[7]Krycí list'!$A$8</definedName>
    <definedName name="zahrnsazby">#REF!</definedName>
    <definedName name="zahrnslevy">#REF!</definedName>
    <definedName name="Zakazka" localSheetId="1">#REF!</definedName>
    <definedName name="Zakazka" localSheetId="0">#REF!</definedName>
    <definedName name="Zakazka" localSheetId="7">#REF!</definedName>
    <definedName name="Zakazka">#REF!</definedName>
    <definedName name="ZakHead">#REF!</definedName>
    <definedName name="Zaklad22" localSheetId="1">#REF!</definedName>
    <definedName name="Zaklad22" localSheetId="0">#REF!</definedName>
    <definedName name="Zaklad22" localSheetId="7">#REF!</definedName>
    <definedName name="Zaklad22">#REF!</definedName>
    <definedName name="Zaklad5" localSheetId="1">#REF!</definedName>
    <definedName name="Zaklad5" localSheetId="0">#REF!</definedName>
    <definedName name="Zaklad5" localSheetId="7">#REF!</definedName>
    <definedName name="Zaklad5">#REF!</definedName>
    <definedName name="Zarmatury">"$#REF!.$A$1:$F$39"</definedName>
    <definedName name="Zarmatury_1" localSheetId="6">'ÚT'!$A$709:$F$1137</definedName>
    <definedName name="Zarmatury_1">#REF!</definedName>
    <definedName name="Zhotovitel" localSheetId="1">#REF!</definedName>
    <definedName name="Zhotovitel" localSheetId="0">#REF!</definedName>
    <definedName name="Zhotovitel" localSheetId="7">#REF!</definedName>
    <definedName name="Zhotovitel">#REF!</definedName>
    <definedName name="zisk">'[8]EZS'!$H$2</definedName>
    <definedName name="ZIZdodavka" localSheetId="6">'ÚT'!$A$1326:$F$1384</definedName>
    <definedName name="ZIZdodavka">#REF!</definedName>
    <definedName name="ZIZmontaze" localSheetId="6">'ÚT'!$A$1393:$F$1430</definedName>
    <definedName name="ZIZmontaze">#REF!</definedName>
    <definedName name="Zkotelna" localSheetId="6">'ÚT'!$A$32:$F$207</definedName>
    <definedName name="Zkotelna">#REF!</definedName>
    <definedName name="Znatery" localSheetId="6">'ÚT'!$A$1440:$F$1463</definedName>
    <definedName name="Znatery">#REF!</definedName>
    <definedName name="Zpotrubi" localSheetId="6">'ÚT'!$A$451:$F$698</definedName>
    <definedName name="Zpotrubi">#REF!</definedName>
    <definedName name="Zpracovatel" localSheetId="1">#REF!</definedName>
    <definedName name="Zpracovatel" localSheetId="0">#REF!</definedName>
    <definedName name="Zpracovatel" localSheetId="7">#REF!</definedName>
    <definedName name="Zpracovatel">#REF!</definedName>
    <definedName name="Zstrojovna" localSheetId="6">'ÚT'!$A$218:$F$440</definedName>
    <definedName name="Zstrojovna">#REF!</definedName>
    <definedName name="Ztelesa" localSheetId="6">'ÚT'!$A$1148:$F$1314</definedName>
    <definedName name="Ztelesa">#REF!</definedName>
    <definedName name="zti">#REF!</definedName>
  </definedNames>
  <calcPr fullCalcOnLoad="1"/>
</workbook>
</file>

<file path=xl/sharedStrings.xml><?xml version="1.0" encoding="utf-8"?>
<sst xmlns="http://schemas.openxmlformats.org/spreadsheetml/2006/main" count="2330" uniqueCount="851">
  <si>
    <t xml:space="preserve">        </t>
  </si>
  <si>
    <t>___________________________________________________________________________</t>
  </si>
  <si>
    <t>m</t>
  </si>
  <si>
    <t>ks</t>
  </si>
  <si>
    <t>ZÁKLADNÍ ROZPOČTOVÉ NÁKLADY</t>
  </si>
  <si>
    <t>ARCHITEKTONICKO-STAVEBNÍ A KONSTRUKČNÍ ČÁST</t>
  </si>
  <si>
    <t>MJ</t>
  </si>
  <si>
    <t>NÁKLADŮ STAVBY</t>
  </si>
  <si>
    <t xml:space="preserve"> </t>
  </si>
  <si>
    <t>ZPRACOVAL:</t>
  </si>
  <si>
    <t xml:space="preserve">HLAVNÍ PROJEKTANT: </t>
  </si>
  <si>
    <t>PROPOS LIBEREC S.R.O.</t>
  </si>
  <si>
    <t>ŠLIKOVA 127, LIBEREC 6</t>
  </si>
  <si>
    <t>NÁKLADY DODAVATELE CELKEM (VČ.  DPH)</t>
  </si>
  <si>
    <t>NÁKLADY DODAVATELE CELKEM (BEZ DPH)</t>
  </si>
  <si>
    <t xml:space="preserve">  ROZPOČET DODAVATELSKÝCH</t>
  </si>
  <si>
    <t>Cena celkem</t>
  </si>
  <si>
    <t>VRN - Vedlejší rozpočtové náklady</t>
  </si>
  <si>
    <t>PČ</t>
  </si>
  <si>
    <t>Kód</t>
  </si>
  <si>
    <t>Popis</t>
  </si>
  <si>
    <t>1</t>
  </si>
  <si>
    <t>Kč</t>
  </si>
  <si>
    <t>2</t>
  </si>
  <si>
    <t>5</t>
  </si>
  <si>
    <t>34</t>
  </si>
  <si>
    <t>45</t>
  </si>
  <si>
    <t>46</t>
  </si>
  <si>
    <t>47</t>
  </si>
  <si>
    <t>48</t>
  </si>
  <si>
    <t>49</t>
  </si>
  <si>
    <t>50</t>
  </si>
  <si>
    <t>51</t>
  </si>
  <si>
    <t>52</t>
  </si>
  <si>
    <t>Zařízení staveniště</t>
  </si>
  <si>
    <t>53</t>
  </si>
  <si>
    <t>54</t>
  </si>
  <si>
    <t>55</t>
  </si>
  <si>
    <t>032103000</t>
  </si>
  <si>
    <t>62</t>
  </si>
  <si>
    <t>034103000</t>
  </si>
  <si>
    <t>Energie pro zařízení staveniště</t>
  </si>
  <si>
    <t>66</t>
  </si>
  <si>
    <t>69</t>
  </si>
  <si>
    <t>039103000</t>
  </si>
  <si>
    <t>Rozebrání, bourání a odvoz zařízení staveniště</t>
  </si>
  <si>
    <t>Inženýrská činnost</t>
  </si>
  <si>
    <t>045203000</t>
  </si>
  <si>
    <t>045303000</t>
  </si>
  <si>
    <t>Koordinační činnost</t>
  </si>
  <si>
    <t>ROZPOČET</t>
  </si>
  <si>
    <t>m2</t>
  </si>
  <si>
    <t>4</t>
  </si>
  <si>
    <t>3</t>
  </si>
  <si>
    <t>6</t>
  </si>
  <si>
    <t>7</t>
  </si>
  <si>
    <t>8</t>
  </si>
  <si>
    <t>9</t>
  </si>
  <si>
    <t>10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</si>
  <si>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</si>
  <si>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</si>
  <si>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</si>
  <si>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</si>
  <si>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</si>
  <si>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</si>
  <si>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</si>
  <si>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</si>
  <si>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</si>
  <si>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</si>
  <si>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</si>
  <si>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</si>
  <si>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</si>
  <si>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</si>
  <si>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</si>
  <si>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</t>
  </si>
  <si>
    <t>57</t>
  </si>
  <si>
    <t>P.Č.</t>
  </si>
  <si>
    <t>Kód položky</t>
  </si>
  <si>
    <t>Množství celkem</t>
  </si>
  <si>
    <t>Cena jednotková</t>
  </si>
  <si>
    <t>hod</t>
  </si>
  <si>
    <t>74</t>
  </si>
  <si>
    <t>Izolace tepelné</t>
  </si>
  <si>
    <t>Celkem</t>
  </si>
  <si>
    <t>Část:</t>
  </si>
  <si>
    <t>Náklady na stavební buňky, zařízení staveniště</t>
  </si>
  <si>
    <t>034503000</t>
  </si>
  <si>
    <t>Informační tabule na staveništi</t>
  </si>
  <si>
    <t>041403000</t>
  </si>
  <si>
    <t>Koordinátor BOZP na staveništi</t>
  </si>
  <si>
    <t>89</t>
  </si>
  <si>
    <t xml:space="preserve">Kompletační činnost (zajištění smluv, konzultace, zákresy změn, ) </t>
  </si>
  <si>
    <t>90</t>
  </si>
  <si>
    <t>092103000</t>
  </si>
  <si>
    <t>C e l k e m</t>
  </si>
  <si>
    <t>ZDRAVOTNÍ TECHNIKA</t>
  </si>
  <si>
    <t>VZDUCHOTECHNIKA</t>
  </si>
  <si>
    <t>VYTÁPĚNÍ</t>
  </si>
  <si>
    <t>DAŇ Z PŘIDANÉ HODNOTY (21%)</t>
  </si>
  <si>
    <t xml:space="preserve">REKAPITULACE NÁKLADŮ                                     </t>
  </si>
  <si>
    <t>STAVBA:   STAVEBNÍ ÚPRAVY , ZŠ U SOUDU 369/8, LIBEREC 2</t>
  </si>
  <si>
    <t xml:space="preserve">OBJEKT:    ZŠ U SOUDU -  U SOUDU 369/8, 460 01 LIBEREC </t>
  </si>
  <si>
    <t>ČÁST:        D.1.4.b - VZDUCHOTECHNIKA</t>
  </si>
  <si>
    <t>Zkrácený popis</t>
  </si>
  <si>
    <t>Množství</t>
  </si>
  <si>
    <t>Technický ( doplňkový) popis položky</t>
  </si>
  <si>
    <t xml:space="preserve">PRÁCE A DODÁVKY OBJEKTU CELKEM </t>
  </si>
  <si>
    <t>ŠATNY 1.PP</t>
  </si>
  <si>
    <t>1.1</t>
  </si>
  <si>
    <t>Radiální nástěnný odsávací ventilátor např.  EBB 170 N                           vč. zpětné klapky ve výtlaku                                                                   -nebo výrobek srovnatelného standardu</t>
  </si>
  <si>
    <t>Qv=150m3/h, pex=80Pa</t>
  </si>
  <si>
    <t>-</t>
  </si>
  <si>
    <t>Montáž</t>
  </si>
  <si>
    <t>1.2</t>
  </si>
  <si>
    <t>Diagonální ventilátor, například: Mixvent TD 500/160   - nebo výrobek srovnatelného standardu                                                              včetně: pružných připojovacích manžet 2ks                                                                                        zpětné klapky RSK 160, přepínače otáček Regul 2</t>
  </si>
  <si>
    <t>Odvod 280m3/h; pe=150Pa</t>
  </si>
  <si>
    <t>1.3</t>
  </si>
  <si>
    <t xml:space="preserve">Diagonální ventilátor, například: Mixvent TD 500/160   - nebo výrobek srovnatelného standardu                                                              včetně: pružných připojovacích manžet 2ks                                                                                        zpětné klapky RSK 160,  doběhového spínače DT3   </t>
  </si>
  <si>
    <t>Odvod 250m3/h; pe=150Pa</t>
  </si>
  <si>
    <t>1.4</t>
  </si>
  <si>
    <t>Tlumič hluku pro kruhové potrubí prům. 160 / 900</t>
  </si>
  <si>
    <t>délka tlumiče 900mm</t>
  </si>
  <si>
    <t>1.5</t>
  </si>
  <si>
    <t>Tlumič hluku pro kruhové potrubí prům. 160 / 600</t>
  </si>
  <si>
    <t>délka tlumiče 600mm</t>
  </si>
  <si>
    <t>1.6</t>
  </si>
  <si>
    <t xml:space="preserve">Protidešťová žaluzie PZ-AL-500x200 + RAL                                                             /výfuk/ </t>
  </si>
  <si>
    <t>s ochr. sítem a upevňovacím rámem, materiál: hliníkové profily, průtočná plocha cca 0,08m2, RAL žaluzie - určí architekt projektu</t>
  </si>
  <si>
    <t>1.7</t>
  </si>
  <si>
    <t xml:space="preserve">Obdélníková výustka pro kruhové potrubí - 225x75;  VK-1.O-R1  </t>
  </si>
  <si>
    <t>odvod 70m3/h, materiál: hliníkové profily</t>
  </si>
  <si>
    <t>1.8</t>
  </si>
  <si>
    <r>
      <t>Odvodní talířový ventil kovový</t>
    </r>
    <r>
      <rPr>
        <sz val="8"/>
        <rFont val="Arial CE"/>
        <family val="2"/>
      </rPr>
      <t xml:space="preserve"> - prům. 125mm + RAL….                                              </t>
    </r>
  </si>
  <si>
    <t>Qv=50m3/h, pro připojení na kruhové potrubí,   vč. montážního rámečku,  materiál.:  pozink ocel. plech + RAL. . . . .(bílá)</t>
  </si>
  <si>
    <t>1.9</t>
  </si>
  <si>
    <r>
      <t>Odvodní talířový ventil kovový</t>
    </r>
    <r>
      <rPr>
        <sz val="8"/>
        <rFont val="Arial CE"/>
        <family val="2"/>
      </rPr>
      <t xml:space="preserve"> - prům. 160mm + RAL….                                              </t>
    </r>
  </si>
  <si>
    <t>Qv=150m3/h, pro připojení na kruhové potrubí,   vč. montážního rámečku,  materiál.:  pozink ocel. plech + RAL. . . . .(bílá)</t>
  </si>
  <si>
    <t>1.10</t>
  </si>
  <si>
    <t>Kruhové vzt. potrubí ohebné - SEMIFLEX  prům.: 125mm                   /napojení ventilů/</t>
  </si>
  <si>
    <t>vč. spojovacího, těsnícího  a montážního materiálu, materiál vícevrstvý Al. laminát</t>
  </si>
  <si>
    <t>1.11</t>
  </si>
  <si>
    <t>Kruhové vzt. potrubí ohebné - SEMIFLEX  prům.: 160mm                   /napojení ventilů/</t>
  </si>
  <si>
    <r>
      <t xml:space="preserve">Čtyřhranné vzduchotechnické potrubí sk.I - </t>
    </r>
    <r>
      <rPr>
        <u val="single"/>
        <sz val="8"/>
        <rFont val="Arial CE"/>
        <family val="2"/>
      </rPr>
      <t>VODOTĚSNÉ</t>
    </r>
    <r>
      <rPr>
        <sz val="8"/>
        <rFont val="Arial CE"/>
        <family val="2"/>
      </rPr>
      <t>,    materiál ocel. pozink. plech                                                                        / výfuk/</t>
    </r>
  </si>
  <si>
    <t>spojované R spoji a těsněné letováním, nebo tmelením, vč. spojovacího a montážního materiálu a materiálu na závěsy s pružným uložením</t>
  </si>
  <si>
    <t>Kruhové vzt. potrubí pevné - SPIRO-VODOTĚSNÉ, materiál ocel. pozink. plech,  prům.: 100mm</t>
  </si>
  <si>
    <t>vč. spojovacího a montážního materiálu a materiálu  na závěsy s pružným uložením, včetně tvarovek</t>
  </si>
  <si>
    <t>Kruhové vzt. potrubí pevné - SPIRO-VODOTĚSNÉ , materiál ocel. pozink. plech,  prům.: 125mm</t>
  </si>
  <si>
    <t>Kruhové vzt. potrubí pevné - SPIRO-VODOTĚSNÉ , materiál ocel. pozink. plech,  prům.: 160mm</t>
  </si>
  <si>
    <t>Tepelná izolace vzt. potrubí z min. vlny tl. 40mm,                             /izolace vzt. potrubí výfuku/</t>
  </si>
  <si>
    <t xml:space="preserve">povrch hliniková folie, upevněná na trny ,spoje  přelepeny Al.páskou  </t>
  </si>
  <si>
    <t>100</t>
  </si>
  <si>
    <t>Pomocné, přípravné a závěrečné vzduchotechnické práce</t>
  </si>
  <si>
    <t>100.1</t>
  </si>
  <si>
    <t xml:space="preserve">Náklady na dopravu VZT zařízení </t>
  </si>
  <si>
    <t>Doprava veškerých vzt. komponentů, potrubí, ventilátorů a spojovacího materiálu na místo stavby.</t>
  </si>
  <si>
    <t>100.2</t>
  </si>
  <si>
    <t>Pomocné konstrukce, lešení</t>
  </si>
  <si>
    <t>Pro práci do výšky cca 4 m nad podlahou, uvnitř budovy</t>
  </si>
  <si>
    <t>100.3</t>
  </si>
  <si>
    <t>Zednické výpomoci</t>
  </si>
  <si>
    <t>Spolupráce na prostupech do počtu cca 10-ti ks</t>
  </si>
  <si>
    <t>100.4</t>
  </si>
  <si>
    <t>Komplexní vyzkoušení</t>
  </si>
  <si>
    <t>Provozní zkoušky vzt. zařízení, ventilátorů v délce trvání 6-ti hod.</t>
  </si>
  <si>
    <t>100.5</t>
  </si>
  <si>
    <t>Zaregulování VZT</t>
  </si>
  <si>
    <t>Zaregulování průtoku vzduchu na koncových elementech v počtu cca 7-mi ks</t>
  </si>
  <si>
    <t>100.6</t>
  </si>
  <si>
    <t>Zaškolení obsluhy</t>
  </si>
  <si>
    <t>100.7</t>
  </si>
  <si>
    <t>Vypracování provozního řádu vzduchotechnického zařízení</t>
  </si>
  <si>
    <t>100.8</t>
  </si>
  <si>
    <t>Vypracování dokumentace skutečného provedení</t>
  </si>
  <si>
    <t>(2x tištěná paré, 1xCD s PDF)</t>
  </si>
  <si>
    <t>Stavební úpravy ZŠ U Soudu 369/8, Liberec 2</t>
  </si>
  <si>
    <t xml:space="preserve">Objekt:   </t>
  </si>
  <si>
    <t>D.1.4 a  Zařízení zdravotně technických instalací</t>
  </si>
  <si>
    <t>Statutární město LIBEREC,nám. Dr. E. Beneše 1, 460 01 Liberec 1</t>
  </si>
  <si>
    <t>Ing. arch. Irena Vybíralíková, Borový Vrch 286, 460 14 Liberec13</t>
  </si>
  <si>
    <t>Zařizovací předměty</t>
  </si>
  <si>
    <t xml:space="preserve">Celkem   </t>
  </si>
  <si>
    <t xml:space="preserve">ROZPOČET </t>
  </si>
  <si>
    <t xml:space="preserve">Stavba:   </t>
  </si>
  <si>
    <t>z.č.</t>
  </si>
  <si>
    <t>201427-DPS</t>
  </si>
  <si>
    <t xml:space="preserve">JKSO:   </t>
  </si>
  <si>
    <t xml:space="preserve">EČO:   </t>
  </si>
  <si>
    <t xml:space="preserve">Objednatel:   </t>
  </si>
  <si>
    <t xml:space="preserve">Zpracoval:   </t>
  </si>
  <si>
    <t>Miloslav Hercík</t>
  </si>
  <si>
    <t xml:space="preserve">Zhotovitel:   </t>
  </si>
  <si>
    <t xml:space="preserve">Datum:   </t>
  </si>
  <si>
    <t>800-721 Zdravotně technické instalace</t>
  </si>
  <si>
    <r>
      <t xml:space="preserve">                                   </t>
    </r>
    <r>
      <rPr>
        <b/>
        <sz val="12"/>
        <rFont val="Arial CE"/>
        <family val="2"/>
      </rPr>
      <t>721 Kanalizace</t>
    </r>
  </si>
  <si>
    <t>POLOŽKA</t>
  </si>
  <si>
    <t>POPIS</t>
  </si>
  <si>
    <t>MNOŽSTVÍ</t>
  </si>
  <si>
    <t>CENA</t>
  </si>
  <si>
    <t>NÁKLADY</t>
  </si>
  <si>
    <t>14-0806</t>
  </si>
  <si>
    <t>Demontáž potr. do DN 100</t>
  </si>
  <si>
    <t xml:space="preserve">  m</t>
  </si>
  <si>
    <t>14-0909</t>
  </si>
  <si>
    <t>vsazeni odbočky do potrPVC 110</t>
  </si>
  <si>
    <t xml:space="preserve"> ks</t>
  </si>
  <si>
    <t>17-1903</t>
  </si>
  <si>
    <t>Vsazení odb.do potr.plast.DN50</t>
  </si>
  <si>
    <t>17-3106</t>
  </si>
  <si>
    <t>Potrubí PE výtlak d40/5.5 mm</t>
  </si>
  <si>
    <t>17-3401</t>
  </si>
  <si>
    <t>Potr. PVC KG hrdlové DN 110</t>
  </si>
  <si>
    <t>17-3402</t>
  </si>
  <si>
    <t>PotrPVC KG DN 125</t>
  </si>
  <si>
    <t>17-4042</t>
  </si>
  <si>
    <t>Potr PPs HT hrdlové DN 40</t>
  </si>
  <si>
    <t>17-4043</t>
  </si>
  <si>
    <t>potr. PPs HT DN 50</t>
  </si>
  <si>
    <t>17-4045</t>
  </si>
  <si>
    <t>Potr.PPs HT DN 100</t>
  </si>
  <si>
    <t>17-4211</t>
  </si>
  <si>
    <t>čistící tvarovka OSMA DN 110</t>
  </si>
  <si>
    <t>19-4104</t>
  </si>
  <si>
    <t>Vyvedeni odpad.vypustek 40x1.8</t>
  </si>
  <si>
    <t>kus</t>
  </si>
  <si>
    <t>19-4105</t>
  </si>
  <si>
    <t>Vyvedeni odpad.vypustek 50x1.8</t>
  </si>
  <si>
    <t>19-4109</t>
  </si>
  <si>
    <t>Vyvedeni odpad.vypustek 110</t>
  </si>
  <si>
    <t>21-1421</t>
  </si>
  <si>
    <t>Podlah vpust DN50 svilý odtok</t>
  </si>
  <si>
    <t>27-4124</t>
  </si>
  <si>
    <t>přivzduš.ventil DN 110</t>
  </si>
  <si>
    <t>29-0111</t>
  </si>
  <si>
    <t>Zkouþka těsnosti do DN125</t>
  </si>
  <si>
    <t>29-0112</t>
  </si>
  <si>
    <t>Zkouska tesnosti DN150-DN200</t>
  </si>
  <si>
    <t>nab.cen</t>
  </si>
  <si>
    <t>Přečerpávač VILO KH 32-04</t>
  </si>
  <si>
    <t>73-1201</t>
  </si>
  <si>
    <t>Presun pro kanalizace do 24 m</t>
  </si>
  <si>
    <t xml:space="preserve">  %</t>
  </si>
  <si>
    <t>Kanalizace celkem</t>
  </si>
  <si>
    <t xml:space="preserve">          </t>
  </si>
  <si>
    <t xml:space="preserve">  722  Vodovod</t>
  </si>
  <si>
    <t>13-0801</t>
  </si>
  <si>
    <t>dmt potr.ocel. závit DN25</t>
  </si>
  <si>
    <t>17-1934</t>
  </si>
  <si>
    <t>Vsazení odb.do potr.plast.D25</t>
  </si>
  <si>
    <t>17-4002</t>
  </si>
  <si>
    <t>Potr z plast. hmot  DN 20/2.0</t>
  </si>
  <si>
    <t>17-4003</t>
  </si>
  <si>
    <t>Potr. z plast. hmot DN 25/2.7</t>
  </si>
  <si>
    <t>17-4004</t>
  </si>
  <si>
    <t>Potr. z plast. hmot DN 32/3.4</t>
  </si>
  <si>
    <t>17-6112</t>
  </si>
  <si>
    <t>Montáž potr.z plast.trub 20mm</t>
  </si>
  <si>
    <t>17-6113</t>
  </si>
  <si>
    <t>montáž potr.z plast.trub 25mm</t>
  </si>
  <si>
    <t>17-6114</t>
  </si>
  <si>
    <t>montáž potr.z plast.trub 32mm</t>
  </si>
  <si>
    <t>18-1222</t>
  </si>
  <si>
    <t>Izol-potr.trub.6-10mm do DN42</t>
  </si>
  <si>
    <t>18-1232</t>
  </si>
  <si>
    <t>izol.potr.trub.10-15mmdo DN42</t>
  </si>
  <si>
    <t>19-0401</t>
  </si>
  <si>
    <t>Vypustky DN 15</t>
  </si>
  <si>
    <t>19-0901</t>
  </si>
  <si>
    <t>Uzavreni nebo otevr.potr.</t>
  </si>
  <si>
    <t>22-0111</t>
  </si>
  <si>
    <t>Nastenky</t>
  </si>
  <si>
    <t>22-0873</t>
  </si>
  <si>
    <t>dmt armatur vodovod 2závit G25</t>
  </si>
  <si>
    <t>23-9103</t>
  </si>
  <si>
    <t>Mont.armat. s 2zav. G 1</t>
  </si>
  <si>
    <t>24-0123</t>
  </si>
  <si>
    <t>Kulovy kohout DN 25</t>
  </si>
  <si>
    <t>29-0226</t>
  </si>
  <si>
    <t>Tlak. zkousky potr. do DN 50</t>
  </si>
  <si>
    <t>29-0234</t>
  </si>
  <si>
    <t>Dezinf.potr. do DN 80</t>
  </si>
  <si>
    <t>73-2201</t>
  </si>
  <si>
    <t>Presun pro vodovod  do 24 m</t>
  </si>
  <si>
    <t>Vodovod celkem</t>
  </si>
  <si>
    <t>11-0811</t>
  </si>
  <si>
    <t>Dmtž klozetu</t>
  </si>
  <si>
    <t>11-2171</t>
  </si>
  <si>
    <t>Klozet kombi</t>
  </si>
  <si>
    <t>11-9122</t>
  </si>
  <si>
    <t>Montáž klozetu kombi</t>
  </si>
  <si>
    <t>21-1621</t>
  </si>
  <si>
    <t>Umyvadlo se zápach uzávěrkou</t>
  </si>
  <si>
    <t>33-2320</t>
  </si>
  <si>
    <t>Vylevka diturvitova</t>
  </si>
  <si>
    <t>33-9111</t>
  </si>
  <si>
    <t>Montáž výlevky</t>
  </si>
  <si>
    <t xml:space="preserve"> sb</t>
  </si>
  <si>
    <t>81-3141</t>
  </si>
  <si>
    <t>Rohový ventil DN 15</t>
  </si>
  <si>
    <t>81-9402</t>
  </si>
  <si>
    <t>Montáž rohových ventilà G1/2</t>
  </si>
  <si>
    <t>82-1312</t>
  </si>
  <si>
    <t>Baterie dřezové nástěn.pákové</t>
  </si>
  <si>
    <t>82-2611</t>
  </si>
  <si>
    <t>Beterie umyv.stojánkové pákové</t>
  </si>
  <si>
    <t>82-9121</t>
  </si>
  <si>
    <t>Montáž nástěn.bat. umyv.pákové</t>
  </si>
  <si>
    <t>82-9131</t>
  </si>
  <si>
    <t>Montáž baterií stojánkových1/2</t>
  </si>
  <si>
    <t>84-1311</t>
  </si>
  <si>
    <t>baterie sprch. Nástěn.pákové</t>
  </si>
  <si>
    <t>84-9412</t>
  </si>
  <si>
    <t>montáž sprch.nástěn.baterií</t>
  </si>
  <si>
    <t>98-0123</t>
  </si>
  <si>
    <t>Dvirka 30/30 cm</t>
  </si>
  <si>
    <t>73-5201</t>
  </si>
  <si>
    <t>presun pro zařizovací předm. Do 24m</t>
  </si>
  <si>
    <t>Zařizovací předm.celkem</t>
  </si>
  <si>
    <t>Stavební úpravy, ZŠ u Soudu 369/8, Liberec 2</t>
  </si>
  <si>
    <t>Vytápění</t>
  </si>
  <si>
    <t>Sestavení nákladů</t>
  </si>
  <si>
    <t xml:space="preserve">1 </t>
  </si>
  <si>
    <t>Ústřední vytápění</t>
  </si>
  <si>
    <t xml:space="preserve">2 </t>
  </si>
  <si>
    <t>Nátěry</t>
  </si>
  <si>
    <t>MNOŽST.</t>
  </si>
  <si>
    <t xml:space="preserve">4 </t>
  </si>
  <si>
    <t>Topná a tlaková zkouška</t>
  </si>
  <si>
    <t xml:space="preserve">5 </t>
  </si>
  <si>
    <t>Vyregulování těles</t>
  </si>
  <si>
    <t>NÁKLADY CELKEM</t>
  </si>
  <si>
    <t>800-731 ÚSTŘEDNÍ VYTÁPĚNÍ</t>
  </si>
  <si>
    <t>Strojovny</t>
  </si>
  <si>
    <t>Vypouštění/ napouštění soustavy (ca 3 m3)</t>
  </si>
  <si>
    <t>Celkem položky</t>
  </si>
  <si>
    <t xml:space="preserve">7 </t>
  </si>
  <si>
    <t xml:space="preserve">Dopravne                                         </t>
  </si>
  <si>
    <t>Strojovny celkem</t>
  </si>
  <si>
    <t>Rozvod potrubí</t>
  </si>
  <si>
    <t xml:space="preserve">8 </t>
  </si>
  <si>
    <t>Demont.trubek zavit.do DN 15</t>
  </si>
  <si>
    <t>Demont.trubek zavit.do DN 32</t>
  </si>
  <si>
    <t>Potr.trub.zavit.nizkotl. DN15</t>
  </si>
  <si>
    <t xml:space="preserve">11 </t>
  </si>
  <si>
    <t>Potr.trub.zavit.nizkotl. DN25</t>
  </si>
  <si>
    <t xml:space="preserve">12 </t>
  </si>
  <si>
    <t>Pripl. za pripojku     DN15</t>
  </si>
  <si>
    <t>Demont.tr.hladkych do 133</t>
  </si>
  <si>
    <t>Potr.trub.hl.nizkotl.  108/4.0</t>
  </si>
  <si>
    <t xml:space="preserve">15 </t>
  </si>
  <si>
    <t>Tlak.zk.zav.trubek   do DN40</t>
  </si>
  <si>
    <t xml:space="preserve">16 </t>
  </si>
  <si>
    <t>Tlak.zkousky trubek hl.108/4</t>
  </si>
  <si>
    <t xml:space="preserve">17 </t>
  </si>
  <si>
    <t>Zaslepeni zakovanim DN15</t>
  </si>
  <si>
    <t xml:space="preserve">18 </t>
  </si>
  <si>
    <t>Ocel.doplnk.konstrukce</t>
  </si>
  <si>
    <t xml:space="preserve"> kg</t>
  </si>
  <si>
    <t xml:space="preserve">19 </t>
  </si>
  <si>
    <t>Typove ulozeni potrubi</t>
  </si>
  <si>
    <t xml:space="preserve">20 </t>
  </si>
  <si>
    <t>Upevnovaci objimka DN 100</t>
  </si>
  <si>
    <t xml:space="preserve">Presun pro potrubi UT    do 6m          </t>
  </si>
  <si>
    <t>Rozvod potrubí celkem</t>
  </si>
  <si>
    <t>Armatury</t>
  </si>
  <si>
    <t>Mont.armatur s 1 zav.G 1/2</t>
  </si>
  <si>
    <t>Mont.armatur se 2 zav.G 1/2</t>
  </si>
  <si>
    <t>Navarky     G1/2</t>
  </si>
  <si>
    <t>KK VYPOUŠTĚCÍ  DN 15</t>
  </si>
  <si>
    <t>Sada TRV 15 + PŠ15 + TH,    1/2xEK- G1/2 PŘÍMÝ</t>
  </si>
  <si>
    <t>Objímka proti snadnému zcizení TH</t>
  </si>
  <si>
    <t xml:space="preserve">Presun pro armatury      do 6m          </t>
  </si>
  <si>
    <t>Armatury celkem</t>
  </si>
  <si>
    <t>Otopná tělesa</t>
  </si>
  <si>
    <t>Demontaz teles litinovych</t>
  </si>
  <si>
    <t>Montaz teles do 1500mm</t>
  </si>
  <si>
    <t>Montaz teles do 1140mm dvouřadých</t>
  </si>
  <si>
    <t>Pripl.za zednicke vypomoce</t>
  </si>
  <si>
    <t>DESK. TĚLESO, BOČNÍ PŘIPOJENÍ 22/090090-50</t>
  </si>
  <si>
    <t>DESK. TĚLESO, BOČNÍ PŘIPOJENÍ 33/090070-50</t>
  </si>
  <si>
    <t>DESK. TĚLESO, BOČNÍ PŘIPOJENÍ 21/090060-50</t>
  </si>
  <si>
    <t>DESK. TĚLESO, BOČNÍ PŘIPOJENÍ 21/060050-50</t>
  </si>
  <si>
    <t>DESK. TĚLESO, BOČNÍ PŘIPOJENÍ 22/030140-50</t>
  </si>
  <si>
    <t>DESK. TĚLESO, BOČNÍ PŘIPOJENÍ 22/030110-50</t>
  </si>
  <si>
    <t>DESK. TĚLESO, BOČNÍ PŘIPOJENÍ 22/090070-50</t>
  </si>
  <si>
    <t>DESK. TĚLESO, BOČNÍ PŘIPOJENÍ 22/090080-50</t>
  </si>
  <si>
    <t>DESK. TĚLESO, BOČNÍ PŘIPOJENÍ 21-055060-R0</t>
  </si>
  <si>
    <t>DESK. TĚLESO, BOČNÍ PŘIPOJENÍ 21-055110-R0</t>
  </si>
  <si>
    <t xml:space="preserve">presun pro telesa do 6m                   </t>
  </si>
  <si>
    <t>Otopná tělesa celkem</t>
  </si>
  <si>
    <t>800-713 IZOLACE TEPELNÉ</t>
  </si>
  <si>
    <t>Dodávka</t>
  </si>
  <si>
    <t>Minerální pouzdro + Al folie 108/40</t>
  </si>
  <si>
    <t>Minerální pouzdro + Al folie 108/60</t>
  </si>
  <si>
    <t>PU trubní návlek 22/20</t>
  </si>
  <si>
    <t>PU trubní návlek 35/25</t>
  </si>
  <si>
    <t>PU trubní návlek 45/25</t>
  </si>
  <si>
    <t>Montaz a uchycení izolace</t>
  </si>
  <si>
    <t>Dodávka celkem</t>
  </si>
  <si>
    <t>Syntet.potr.do DN50 dvojnasob.</t>
  </si>
  <si>
    <t>Syntet.potr.do DN50 zakladni</t>
  </si>
  <si>
    <t>Syntet.potr.do DN100 dvojnasob</t>
  </si>
  <si>
    <t>Syntet.potr.do DN100 zakladni</t>
  </si>
  <si>
    <t>Nátěry celkem</t>
  </si>
  <si>
    <t xml:space="preserve">ROZPOČET  </t>
  </si>
  <si>
    <t>ZŠ U Soudu</t>
  </si>
  <si>
    <t>šatny</t>
  </si>
  <si>
    <t>Silnoproudá elektrotechnika</t>
  </si>
  <si>
    <t>Statutární město Liberec</t>
  </si>
  <si>
    <t>Martin Müller</t>
  </si>
  <si>
    <t>10/2014</t>
  </si>
  <si>
    <t>Cena montáže</t>
  </si>
  <si>
    <t xml:space="preserve">Rozvaděče </t>
  </si>
  <si>
    <t>Rozvaděč R4-SV dle PD</t>
  </si>
  <si>
    <t>D.1.4.E.3, 1ks</t>
  </si>
  <si>
    <t>Zásuvková skříň ZS vč. jištění a chrániče 1x400V/16A, 1x400V/32A, 4x230V/16A</t>
  </si>
  <si>
    <t>D.1.4.E.2, 1+1=2ks</t>
  </si>
  <si>
    <t>Svítidla vč. zdrojů dle knihy svítidel</t>
  </si>
  <si>
    <t>Svítidlo A - Vestavné zářivkové svítidlo, 2x18W, vestavba do kazetového rastru 600x600, IP40, elektronický předřadník, plexi kryt</t>
  </si>
  <si>
    <t>D.1.4.E.2,5+8=13ks</t>
  </si>
  <si>
    <t>Svítidlo B - Přisazené zářivkové svítidlo, 2x18W, celokovové provedení, elektronický předřadník, plexi kryt</t>
  </si>
  <si>
    <t>Svítidlo C - Přisazené zářivkové svítidlo, 1x36W, celokovové provedení, elektronický předřadník, plexi kryt</t>
  </si>
  <si>
    <t>D.1.4.E.2, 1ks</t>
  </si>
  <si>
    <t>Svítidlo D - Přisazené zářivkové svítidlo, 2x36W, celokovové provedení, elektronický předřadník, plexi kryt</t>
  </si>
  <si>
    <t>D.1.4.E.2, 2+2+2+1+1=8ks</t>
  </si>
  <si>
    <t>Svítidlo F - Vestavné zářivkové svítidlo, 2x36W, vestavba do plného SDK podhledu, IP40, elektronický předřadník, plexi kryt</t>
  </si>
  <si>
    <t>D.1.4.E.2, 2+2+2+2+2+1+3=14ks</t>
  </si>
  <si>
    <t>Svítidlo G - Přisazené průmyslové zářivkové svítidlo, 2x36W, IP65, elektronický předřadník</t>
  </si>
  <si>
    <t>D.1.4.E.2, 1+3+3+1=8ks</t>
  </si>
  <si>
    <t>Svítidlo H - Přisazené kulaté čočkovité svítidlo, 2x26W, opálový kryt, elektronický předřadník, kovová montura</t>
  </si>
  <si>
    <t>D.1.4.E.2, 2+2=4ks</t>
  </si>
  <si>
    <t>Svítidlo I - Přisazené kulaté čočkovité svítidlo, 2x32W, opálový kryt, elektronický předřadník, kovová montura</t>
  </si>
  <si>
    <t>Svítidlo N - nouzové přisazené s piktogramem 8W/60min</t>
  </si>
  <si>
    <t>D.1.4.E.2, 1+1+1=3ks</t>
  </si>
  <si>
    <t>Záložní zdroj Z - dle typu svítidla, záloha 60 min</t>
  </si>
  <si>
    <t>D.1.4.E.2, 2+1+1+3=7ks</t>
  </si>
  <si>
    <t>Recyklační poplatek svítidla</t>
  </si>
  <si>
    <t>D.1.4.E.2,13+2+1+7+2+13+8+4+1+3=54ks</t>
  </si>
  <si>
    <t>Recyklační poplatek zdroje</t>
  </si>
  <si>
    <t>D.1.4.e.2, 26+4+1+14+4+26+16+8+2+3=104ks</t>
  </si>
  <si>
    <t>Koncové prvky</t>
  </si>
  <si>
    <t>Vypínač č.1 pod omítku modulární kompl., barva bílá/šedá</t>
  </si>
  <si>
    <t>D.1.4.E.2, 1+2+1+1+1=6ks</t>
  </si>
  <si>
    <t>Vypínač č.1/0 pod omítku modul. kompl., barva bílá/šedá</t>
  </si>
  <si>
    <t>Vypínač č.6 pod omítku modul. kompl., barva bílá/šedá</t>
  </si>
  <si>
    <t>D.1.4.E.2, 2+2+2+2+2+2=12ks</t>
  </si>
  <si>
    <t>Vypínač č.7 pod omítku modul. kompl., barva bílá/šedá</t>
  </si>
  <si>
    <t>Zásuvka 230V se clonkami pod omítku modulární kompl., barva bílá/šedá</t>
  </si>
  <si>
    <t>D.1.4.E.2, 1+2+1+2+2+1=9ks</t>
  </si>
  <si>
    <t>Záslepka KO68 bílá, se šrouby</t>
  </si>
  <si>
    <t>D.1.4.E.2, 1+1+3=5ks</t>
  </si>
  <si>
    <t>Zásuvka 230V IP54 na omítku barva bílá/šedá</t>
  </si>
  <si>
    <t>Zásuvka 400V/16A pod omítku vč, instalační krabice</t>
  </si>
  <si>
    <t>Krabice rozvodná 68mm vč. svorek a víčka</t>
  </si>
  <si>
    <t>D.1.4.E.2, 2+1=3ks</t>
  </si>
  <si>
    <t>Krabice přístrojová UNI 68mm</t>
  </si>
  <si>
    <t>D.1.4.E.2, 5+12+1+9+5=32ks</t>
  </si>
  <si>
    <t>Krabice přístrojová 68mm hloubka 66mm</t>
  </si>
  <si>
    <t>Krabice přepojovací povrchová</t>
  </si>
  <si>
    <t>D.1.4.E.2, 2+1+1+1+6=11ks</t>
  </si>
  <si>
    <t>Napojení ventilátoru 230V</t>
  </si>
  <si>
    <t>Čidlo pohybu stropní zápustné dle TZ, nastavení dálkovám ovladačem</t>
  </si>
  <si>
    <t>D.1.4.E.2, 2+1+1+1=5ks</t>
  </si>
  <si>
    <t>Čidlo pohybu stropní přisazené dle TZ, nastavení dálkovám ovladačem</t>
  </si>
  <si>
    <t>D.1.4.E.2, 2+1+1=4ks</t>
  </si>
  <si>
    <t>Dálkový ovladač pro nastavení čidel pohybu IR</t>
  </si>
  <si>
    <t>D.1.4.E.1, 1ks</t>
  </si>
  <si>
    <t>Kabely, kabelové trasy</t>
  </si>
  <si>
    <t>CYKY 5x6</t>
  </si>
  <si>
    <t>D.1.4.E.2, 25+35=60m</t>
  </si>
  <si>
    <t>,</t>
  </si>
  <si>
    <t>CYKY 5x2,5</t>
  </si>
  <si>
    <t>D.1.4.E.2, 35+25=60m</t>
  </si>
  <si>
    <t>CYKY 3x2,5</t>
  </si>
  <si>
    <t>D.1.4.E.2, 15+20+25+40+10+50+40+30=230m</t>
  </si>
  <si>
    <t>CYKY 5x1,5</t>
  </si>
  <si>
    <t>D.1.4.E.2, 40+20+10=70m</t>
  </si>
  <si>
    <t>CYKY 3x1,5</t>
  </si>
  <si>
    <t>D.1.4.E.2, 25+15+15+55+40+25+25+60+80+45+50+85+30=550</t>
  </si>
  <si>
    <t>CYSY 3x1,5</t>
  </si>
  <si>
    <t>D.1.4.E.2, 6x2m=12m</t>
  </si>
  <si>
    <t>CY6 ZŽ</t>
  </si>
  <si>
    <t>D.1.4.E.2, 10+40+40=90m</t>
  </si>
  <si>
    <t>Drátěný žlab 100x50 vč. kotvení</t>
  </si>
  <si>
    <t>mb</t>
  </si>
  <si>
    <t>D.1.4.E.2, 20m</t>
  </si>
  <si>
    <t>Plastová příchytka dvojitá vč. kotvení</t>
  </si>
  <si>
    <t>60+20+20=100ks</t>
  </si>
  <si>
    <t>Chránička do FX32</t>
  </si>
  <si>
    <t>D.1.4.E.2, 3x2m=6m</t>
  </si>
  <si>
    <t>Ostatní</t>
  </si>
  <si>
    <t>Pomocné zednické práce vč. prostupů</t>
  </si>
  <si>
    <t>D.1.4.E.1, 32hod</t>
  </si>
  <si>
    <t>Přeložky stáv. vedení dle TZ</t>
  </si>
  <si>
    <t>D.1.4.E.1, 12hod</t>
  </si>
  <si>
    <t>Demontáže stávajících rozvodů a svítidel</t>
  </si>
  <si>
    <t>D.1.4.E.1, 24hod</t>
  </si>
  <si>
    <t>Spojovací, podružný a instalační materiál</t>
  </si>
  <si>
    <t>soub</t>
  </si>
  <si>
    <t>D.1.4.E.1, 1soub</t>
  </si>
  <si>
    <t>Doprava</t>
  </si>
  <si>
    <t>Revize</t>
  </si>
  <si>
    <t>Odvoz a likvidace odpadu</t>
  </si>
  <si>
    <t>Projekt skutečného provedení</t>
  </si>
  <si>
    <t>VEDLEJŠÍ NÁKLADY (HL.VI)</t>
  </si>
  <si>
    <t>VEDLEJŠÍ ROZPOČTOVÉ NÁKLADY (VRN)</t>
  </si>
  <si>
    <t xml:space="preserve">AKCE: STAVEBNÍ ÚPRAVY ZŠ U SOUDU 369/8, LIBEREC2
</t>
  </si>
  <si>
    <r>
      <t xml:space="preserve">INVESTOR: STATUTÁRNÍ MĚSTO LIBEREC, NÁM. DR. E. BENEŠE 1, 460 01 </t>
    </r>
    <r>
      <rPr>
        <b/>
        <sz val="12"/>
        <color indexed="9"/>
        <rFont val="Times New Roman CE"/>
        <family val="0"/>
      </rPr>
      <t>XXXXXXXX</t>
    </r>
    <r>
      <rPr>
        <b/>
        <sz val="12"/>
        <color indexed="12"/>
        <rFont val="Times New Roman CE"/>
        <family val="1"/>
      </rPr>
      <t xml:space="preserve"> LIBEREC</t>
    </r>
  </si>
  <si>
    <t>DLE DOKUMENTACE PRO PROVEDENÍ STAVBY</t>
  </si>
  <si>
    <t>ŘÍJEN 2014</t>
  </si>
  <si>
    <t>ING. ARCH. IRENA VYBÍRALÍKOVÁ</t>
  </si>
  <si>
    <t>BOROVÝ VRCH 286, LIBEREC 13</t>
  </si>
  <si>
    <t>JKSO: 801 32 13</t>
  </si>
  <si>
    <r>
      <t>ELEKTROINSTALACE</t>
    </r>
    <r>
      <rPr>
        <sz val="11"/>
        <color indexed="12"/>
        <rFont val="Times New Roman"/>
        <family val="1"/>
      </rPr>
      <t xml:space="preserve"> (SILNOPROUD)</t>
    </r>
  </si>
  <si>
    <t>Stavba:</t>
  </si>
  <si>
    <t>Objekt:</t>
  </si>
  <si>
    <t>HLAVNÍ STAVEBNÍ ÚPRAVY</t>
  </si>
  <si>
    <t>Místo:</t>
  </si>
  <si>
    <t>Datum:</t>
  </si>
  <si>
    <t>Objednavatel:</t>
  </si>
  <si>
    <t>Zhotovitel:</t>
  </si>
  <si>
    <t>Projektant:</t>
  </si>
  <si>
    <t>Zpracovatel:</t>
  </si>
  <si>
    <t>Náklady z rozpočtu</t>
  </si>
  <si>
    <t>DPH</t>
  </si>
  <si>
    <t>základní</t>
  </si>
  <si>
    <t>-1</t>
  </si>
  <si>
    <t>HSV - Práce a dodávky HSV</t>
  </si>
  <si>
    <t xml:space="preserve">    3 - Svislé a kompletní konstrukce</t>
  </si>
  <si>
    <t xml:space="preserve">    43 - Vodorovné konstrukce - schodiště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</si>
  <si>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</si>
  <si>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</si>
  <si>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</si>
  <si>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</si>
  <si>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</si>
  <si>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</si>
  <si>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 vč.přesunu hmot</t>
  </si>
  <si>
    <t xml:space="preserve">    763 - Konstrukce suché výstavby</t>
  </si>
  <si>
    <t xml:space="preserve">    764 - Konstrukce klempířské vč. přesunu hmot</t>
  </si>
  <si>
    <t xml:space="preserve">    766 - Konstrukce truhlářské vč. přesunu hmot a finální úpravy</t>
  </si>
  <si>
    <t xml:space="preserve">    767 - Konstrukce zámečnické vč. přesunu hmot</t>
  </si>
  <si>
    <t xml:space="preserve">    771 - Podlahy z dlaždic</t>
  </si>
  <si>
    <t xml:space="preserve">    775 - Podlahy skládané (parkety, vlysy, lamely aj.) vč. přesunu hmot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</si>
  <si>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</si>
  <si>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</si>
  <si>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</si>
  <si>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Typ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</si>
  <si>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</si>
  <si>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</si>
  <si>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</si>
  <si>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</si>
  <si>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</si>
  <si>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</si>
  <si>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</si>
  <si>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</si>
  <si>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</si>
  <si>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</si>
  <si>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</si>
  <si>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</si>
  <si>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>K</t>
  </si>
  <si>
    <t>310238211</t>
  </si>
  <si>
    <t>Zazdívka otvorů pl do 1 m2 ve zdivu nadzákladovém cihlami pálenými na MVC</t>
  </si>
  <si>
    <t>m3</t>
  </si>
  <si>
    <t>310239211</t>
  </si>
  <si>
    <t>Zazdívka otvorů pl do 4 m2 ve zdivu nadzákladovém cihlami pálenými na MVC</t>
  </si>
  <si>
    <t>317234410</t>
  </si>
  <si>
    <t>Vyzdívka mezi nosníky z cihel pálených na MC</t>
  </si>
  <si>
    <t>317944321</t>
  </si>
  <si>
    <t>Válcované nosníky do č.12 dodatečně osazované do připravených otvorů</t>
  </si>
  <si>
    <t>t</t>
  </si>
  <si>
    <t>317944323</t>
  </si>
  <si>
    <t>Válcované nosníky č.14 až 22 dodatečně osazované do připravených otvorů</t>
  </si>
  <si>
    <t>342248112</t>
  </si>
  <si>
    <t>Příčky z cihel děrovaných tl 115 mm pevnosti P 10 na MVC</t>
  </si>
  <si>
    <t>346244381</t>
  </si>
  <si>
    <t>Plentování jednostranné v do 200 mm válcovaných nosníků cihlami</t>
  </si>
  <si>
    <t>43032151</t>
  </si>
  <si>
    <t>Schodišťová konstrukce a rampa z prostého betonu tř. C 20/25</t>
  </si>
  <si>
    <t>431351121</t>
  </si>
  <si>
    <t>Zřízení bednění podest schodišť a ramp přímočarých v do 4 m</t>
  </si>
  <si>
    <t>431351122</t>
  </si>
  <si>
    <t>Odstranění bednění podest schodišť a ramp přímočarých v do 4 m</t>
  </si>
  <si>
    <t>11</t>
  </si>
  <si>
    <t>564231111</t>
  </si>
  <si>
    <t>Podklad nebo podsyp ze štěrkopísku ŠP tl 100 mm</t>
  </si>
  <si>
    <t>12</t>
  </si>
  <si>
    <t>611325421</t>
  </si>
  <si>
    <t>Oprava vnitřní vápenocementové štukové omítky stropů v rozsahu plochy do 10%</t>
  </si>
  <si>
    <t>612321121</t>
  </si>
  <si>
    <t>Vápenocementová omítka hladká jednovrstvá vnitřních stěn nanášená ručně</t>
  </si>
  <si>
    <t>612321141</t>
  </si>
  <si>
    <t>Vápenocementová omítka štuková dvouvrstvá vnitřních stěn nanášená ručně</t>
  </si>
  <si>
    <t>15</t>
  </si>
  <si>
    <t>612325421</t>
  </si>
  <si>
    <t>Oprava vnitřní vápenocementové štukové omítky stěn v rozsahu plochy do 10%</t>
  </si>
  <si>
    <t>16</t>
  </si>
  <si>
    <t>612821002</t>
  </si>
  <si>
    <t>Vnitřní sanační štuková omítka pro vlhké zdivo prováděná ručně</t>
  </si>
  <si>
    <t>17</t>
  </si>
  <si>
    <t>615142012</t>
  </si>
  <si>
    <t>Potažení vnitřních nosníků rabicovým pletivem</t>
  </si>
  <si>
    <t>18</t>
  </si>
  <si>
    <t>632450133</t>
  </si>
  <si>
    <t>Vyrovnávací cementový potěr tl do 40 mm ze suchých směsí provedený v ploše</t>
  </si>
  <si>
    <t>19</t>
  </si>
  <si>
    <t>949101111</t>
  </si>
  <si>
    <t>Lešení pomocné pro objekty pozemních staveb s lešeňovou podlahou v do 1,9 m zatížení do 150 kg/m2</t>
  </si>
  <si>
    <t>20</t>
  </si>
  <si>
    <t>952901111</t>
  </si>
  <si>
    <t>Vyčištění budov bytové a občanské výstavby při výšce podlaží do 4 m</t>
  </si>
  <si>
    <t>96104411</t>
  </si>
  <si>
    <t xml:space="preserve">Bourání podkladu pod schodištěm z betonu </t>
  </si>
  <si>
    <t>962032230</t>
  </si>
  <si>
    <t>Bourání zdiva z cihel pálených nebo vápenopískových na MV nebo MVC do 1 m3</t>
  </si>
  <si>
    <t>962032231</t>
  </si>
  <si>
    <t>Bourání zdiva z cihel pálených nebo vápenopískových na MV nebo MVC přes 1 m3</t>
  </si>
  <si>
    <t>968062354</t>
  </si>
  <si>
    <t>Vybourání dřevěných rámů oken dvojitých včetně křídel pl do 1 m2</t>
  </si>
  <si>
    <t>968072455</t>
  </si>
  <si>
    <t>Vybourání kovových dveřních zárubní pl do 2 m2</t>
  </si>
  <si>
    <t>968072456</t>
  </si>
  <si>
    <t>Vybourání kovových dveřních zárubní pl přes 2 m2</t>
  </si>
  <si>
    <t>971033381</t>
  </si>
  <si>
    <t>Vybourání otvorů ve zdivu cihelném pl do 0,09 m2 na MVC nebo MV tl do 900 mm</t>
  </si>
  <si>
    <t>971033471</t>
  </si>
  <si>
    <t>Vybourání otvorů ve zdivu cihelném pl do 0,25 m2 na MVC nebo MV tl do 750 mm</t>
  </si>
  <si>
    <t>971035561</t>
  </si>
  <si>
    <t>Vybourání otvorů ve zdivu cihelném pl do 1 m2 na MC tl do 600 mm</t>
  </si>
  <si>
    <t>971035581</t>
  </si>
  <si>
    <t>Vybourání otvorů ve zdivu cihelném pl do 1 m2 na MC tl do 900 mm</t>
  </si>
  <si>
    <t>971035641</t>
  </si>
  <si>
    <t>Vybourání otvorů ve zdivu cihelném pl do 4 m2 na MC tl do 300 mm</t>
  </si>
  <si>
    <t>971035661</t>
  </si>
  <si>
    <t>Vybourání otvorů ve zdivu cihelném pl do 4 m2 na MC tl do 600 mm</t>
  </si>
  <si>
    <t>971035681</t>
  </si>
  <si>
    <t>Vybourání otvorů ve zdivu cihelném pl do 4 m2 na MC tl do 900 mm</t>
  </si>
  <si>
    <t>974031167</t>
  </si>
  <si>
    <t>Vysekání rýh ve zdivu cihelném hl do 150 mm š do 300 mm</t>
  </si>
  <si>
    <t>35</t>
  </si>
  <si>
    <t>974031664</t>
  </si>
  <si>
    <t>Vysekání rýh ve zdivu cihelném pro vtahování nosníků hl do 150 mm v do 150 mm</t>
  </si>
  <si>
    <t>36</t>
  </si>
  <si>
    <t>978013191</t>
  </si>
  <si>
    <t>Otlučení vnitřních omítek stěn MV nebo MVC stěn v rozsahu do 100 %</t>
  </si>
  <si>
    <t>37</t>
  </si>
  <si>
    <t>978059541</t>
  </si>
  <si>
    <t>Odsekání a odebrání obkladů stěn z vnitřních obkládaček plochy přes 1 m2</t>
  </si>
  <si>
    <t>38</t>
  </si>
  <si>
    <t>98001000</t>
  </si>
  <si>
    <t>Ostatní drobné bourací a demontážní práce</t>
  </si>
  <si>
    <t>39</t>
  </si>
  <si>
    <t>980010001</t>
  </si>
  <si>
    <t xml:space="preserve">Demontáž umyvadla v mč.-1,08 vč. zabezpečení rozvodů vody  </t>
  </si>
  <si>
    <t>40</t>
  </si>
  <si>
    <t>980010002</t>
  </si>
  <si>
    <t>Úprava stávající šachty v mč -1.03 vč. demontáže poklopu a zabetonování vel.600x900mm hl.970mm</t>
  </si>
  <si>
    <t>41</t>
  </si>
  <si>
    <t>999100120</t>
  </si>
  <si>
    <t>Montáž a dodávka hasícího práškového přístroje s hasící schopností 34A</t>
  </si>
  <si>
    <t>42</t>
  </si>
  <si>
    <t>999100140</t>
  </si>
  <si>
    <t>Ostatní požárně bezpečnostní konstrukce a práce specifikované v pbř (info cedule atd..)</t>
  </si>
  <si>
    <t>43</t>
  </si>
  <si>
    <t>999910110</t>
  </si>
  <si>
    <t xml:space="preserve">Ochrana výplní otvorů před poškozením </t>
  </si>
  <si>
    <t>44</t>
  </si>
  <si>
    <t>99991022</t>
  </si>
  <si>
    <t xml:space="preserve">Ochrana ostatních stávajících konstrukcí před poškozením </t>
  </si>
  <si>
    <t>999998150</t>
  </si>
  <si>
    <t>Zednické výpomoci specialistů</t>
  </si>
  <si>
    <t>997013111</t>
  </si>
  <si>
    <t>Vnitrostaveništní doprava suti a vybouraných hmot pro budovy v do 6 m s použitím mechanizace</t>
  </si>
  <si>
    <t>997013501</t>
  </si>
  <si>
    <t>Odvoz suti na skládku a vybouraných hmot nebo meziskládku do 1 km se složením</t>
  </si>
  <si>
    <t>997013509</t>
  </si>
  <si>
    <t>Příplatek k odvozu suti a vybouraných hmot na skládku za každý další kilometr přes 1 km</t>
  </si>
  <si>
    <t>997013801</t>
  </si>
  <si>
    <t>Poplatek za uložení stavebního betonového odpadu na skládce (skládkovné)</t>
  </si>
  <si>
    <t>997013803</t>
  </si>
  <si>
    <t>Poplatek za uložení stavebního odpadu z keramických materiálů na skládce (skládkovné)</t>
  </si>
  <si>
    <t>99701381</t>
  </si>
  <si>
    <t xml:space="preserve">Poplatek (úspora) za uložení kovového odpadu na skládce (skládkovné) </t>
  </si>
  <si>
    <t>997013831</t>
  </si>
  <si>
    <t>Poplatek za uložení stavebního směsného odpadu na skládce (skládkovné)</t>
  </si>
  <si>
    <t>998011001</t>
  </si>
  <si>
    <t>Přesun hmot pro budovy zděné v do 6 m</t>
  </si>
  <si>
    <t>711910100</t>
  </si>
  <si>
    <t>Hydroizolační stěrka ve vlhkých prostorách</t>
  </si>
  <si>
    <t>76312141</t>
  </si>
  <si>
    <t>SDK stěna předsazená tl 150 mm profil CW+UW 100 deska 1xA 12,5 TI EI 15</t>
  </si>
  <si>
    <t>76312142</t>
  </si>
  <si>
    <t>SDK stěna předsazená tl 300 mm profil CW+UW 100 deska 1xA 12,5 TI EI 15</t>
  </si>
  <si>
    <t>763131411</t>
  </si>
  <si>
    <t>SDK podhled desky 1xA 12,5 bez TI dvouvrstvá spodní kce profil CD+UD</t>
  </si>
  <si>
    <t>58</t>
  </si>
  <si>
    <t>76313510</t>
  </si>
  <si>
    <t>Akustický podhled kazetový 600x600 mm zavěšený, vč. nosné konstrukce</t>
  </si>
  <si>
    <t>59</t>
  </si>
  <si>
    <t>76313511</t>
  </si>
  <si>
    <t>Akustický podhled kazetový 600x600 mm zavěšený bez nosné konstrukce</t>
  </si>
  <si>
    <t>60</t>
  </si>
  <si>
    <t>76313581</t>
  </si>
  <si>
    <t>Demontáž podhledu sádrokartonového kazetového bez roštu</t>
  </si>
  <si>
    <t>61</t>
  </si>
  <si>
    <t>763135811</t>
  </si>
  <si>
    <t>Demontáž podhledu sádrokartonového kazetového na roštu viditelném</t>
  </si>
  <si>
    <t>998763301</t>
  </si>
  <si>
    <t>Přesun hmot tonážní pro sádrokartonové konstrukce v objektech v do 6 m</t>
  </si>
  <si>
    <t>63</t>
  </si>
  <si>
    <t>764002851</t>
  </si>
  <si>
    <t>Demontáž oplechování parapetů do suti</t>
  </si>
  <si>
    <t>64</t>
  </si>
  <si>
    <t>76425640</t>
  </si>
  <si>
    <t>Oplechování rovných parapetů mechanicky kotvené z poplastovaného plechu  rš 400 mm</t>
  </si>
  <si>
    <t>65</t>
  </si>
  <si>
    <t>766411821</t>
  </si>
  <si>
    <t>Demontáž truhlářského obložení stěn z palubek</t>
  </si>
  <si>
    <t>766441822</t>
  </si>
  <si>
    <t>Demontáž parapetních desek dřevěných, laminovaných šířky přes 30 cm délky přes 1,0 m</t>
  </si>
  <si>
    <t>67</t>
  </si>
  <si>
    <t>76669191</t>
  </si>
  <si>
    <t>Vyvěšení nebo zavěšení dřevěných křídel dveří pl do 2 m2 vč. likvidace</t>
  </si>
  <si>
    <t>68</t>
  </si>
  <si>
    <t>766691915</t>
  </si>
  <si>
    <t>Vyvěšení nebo zavěšení dřevěných křídel dveří pl přes 2 m2 vč. likvidace</t>
  </si>
  <si>
    <t>766999100</t>
  </si>
  <si>
    <t>Montáž a dodávka plastového okna vel.1200x500mm, sklápěcí, izolační dvojsklo vč. vnitřního parapetu, kování a systémových detailů, ozn. 1</t>
  </si>
  <si>
    <t>70</t>
  </si>
  <si>
    <t>766999200</t>
  </si>
  <si>
    <t>Montáž a dodávka vnitřních dřevěných dveří vel.900x1970mm do stávající zárubně vč. kování, bukového prahu a systémových detailů, ozn. 3</t>
  </si>
  <si>
    <t>71</t>
  </si>
  <si>
    <t>766999210</t>
  </si>
  <si>
    <t>Montáž a dodávka vnitřních dřevěných dveří vel.800x1970mm do stávající zárubně vč. kování, bukového prahu a systémových detailů, ozn. 4</t>
  </si>
  <si>
    <t>72</t>
  </si>
  <si>
    <t>766999220</t>
  </si>
  <si>
    <t>Montáž a dodávka vnitřních dřevěných dveří vel.700x1970mm, pravé vč. ocel. zárubně, kování, bukového prahu a systémových detailů, ozn. 5</t>
  </si>
  <si>
    <t>73</t>
  </si>
  <si>
    <t>766999230</t>
  </si>
  <si>
    <t>Montáž a dodávka vnitřních dřevěných dveří vel.700x1970mm, levé vč. ocel. zárubně, kování, bukového prahu a systémových detailů, ozn. 6</t>
  </si>
  <si>
    <t>766999240</t>
  </si>
  <si>
    <t>Montáž a dodávka vnitřních dřevěných dveří vel.800x1970mm vč. ocel. zárubně, kování, bukového prahu a systémových detailů, ozn. 7</t>
  </si>
  <si>
    <t>75</t>
  </si>
  <si>
    <t>766999250</t>
  </si>
  <si>
    <t>Montáž a dodávka vnitřních dřevěných dvoukřídlých dveří vel.1500x2100mm, prosklené vč. ocel. zárubně, kování, bukového prahu a systémových detailů, ozn. 8</t>
  </si>
  <si>
    <t>76</t>
  </si>
  <si>
    <t>766999300</t>
  </si>
  <si>
    <t>Montáž a dodávka vnitřních dřevěných posuvných dveří vel.1350x2100mm, pravých vč. obložkové zárubně, kování, přechodové lišty a systémových detailů, ozn. 13</t>
  </si>
  <si>
    <t>77</t>
  </si>
  <si>
    <t>766999310</t>
  </si>
  <si>
    <t>Montáž a dodávka vnitřních dřevěných posuvných dveří vel.1350x2100mm, levých vč. obložkové zárubně, kování, přechodové lišty a systémových detailů, ozn. 14</t>
  </si>
  <si>
    <t>78</t>
  </si>
  <si>
    <t>766999320</t>
  </si>
  <si>
    <t>Montáž a dodávka dřevěného madla u oken, průřez 40x80mm, prošroubovaného tenkostěnnými profily vč. kotvení a finální povrchové úpravy, ozn. 15,16,17</t>
  </si>
  <si>
    <t>79</t>
  </si>
  <si>
    <t>766999330</t>
  </si>
  <si>
    <t>Montáž a dodávka dřevěného madla u schodiště, průřez 40x80mm, prošroubovaného tenkostěnnými profily vč. kotvení a finální povrchové úpravy, ozn. 18</t>
  </si>
  <si>
    <t>80</t>
  </si>
  <si>
    <t>766999340</t>
  </si>
  <si>
    <t>Montáž a dodávka dřevěného madla u schodiště, průřez 40x80mm, vč. kotvení ocel. úchytkami do pletiva a finální povrchové úpravy, ozn. 19</t>
  </si>
  <si>
    <t>81</t>
  </si>
  <si>
    <t>766999350</t>
  </si>
  <si>
    <t>Montáž a dodávka dřevěného madla u schodiště, průřez 40x80mm vč. kotvení ocel. úchytkami do pletiva a finální povrchové úpravy, ozn. 20,21</t>
  </si>
  <si>
    <t>82</t>
  </si>
  <si>
    <t>766999400</t>
  </si>
  <si>
    <t>Montáž a dodávka dřevěné regálové skříně vel. 900x450x2700mm vč. dveří, dřevěného olištování a povrchové pravy - barevná folie , ozn. 22</t>
  </si>
  <si>
    <t>83</t>
  </si>
  <si>
    <t>767999100</t>
  </si>
  <si>
    <t>Demontáž vnitřních mříží vel. 1200x500mm vč. likvidace</t>
  </si>
  <si>
    <t>84</t>
  </si>
  <si>
    <t>767999102</t>
  </si>
  <si>
    <t>Demontáž drátěné šatní kóje s dveřmi vč. likvidace</t>
  </si>
  <si>
    <t>85</t>
  </si>
  <si>
    <t>767999103</t>
  </si>
  <si>
    <t>Demontáž plechové příčky s dveřmi vč. likvidace</t>
  </si>
  <si>
    <t>86</t>
  </si>
  <si>
    <t>767999110</t>
  </si>
  <si>
    <t>Montáž a dodávka vnitřní kovové mříže vel.1200x500m z tenkostěnných profilů kotvených do ostění vč. finální povrchové úpravy, ozn. 2</t>
  </si>
  <si>
    <t>87</t>
  </si>
  <si>
    <t>767999200</t>
  </si>
  <si>
    <t>Montáž a dodávka pletiva šatní kóje s dveřmi vel.1200x2100mm vč. kotvení, rámu a finální povrchové úpravy ozn. 12a</t>
  </si>
  <si>
    <t>88</t>
  </si>
  <si>
    <t>767999210</t>
  </si>
  <si>
    <t>Montáž a dodávka pletiva šatní kóje vel.2300x2400mm s posuvnými dveřmi vč. kotvení, rámu a finální povrchové úpravy ozn. 9</t>
  </si>
  <si>
    <t>767999220</t>
  </si>
  <si>
    <t>Montáž a dodávka pletiva šatní kóje vel.3700+2150x2400mm vč. kotvení, rámu a finální povrchové úpravy ozn. 10</t>
  </si>
  <si>
    <t>767999230</t>
  </si>
  <si>
    <t>Montáž a dodávka pletiva šatní kóje vel.3750x3250mm s posuvnými dveřmi, výplní z plechových dílů vč. kotvení, kování, rámu a finální povrchové úpravy ozn. 11</t>
  </si>
  <si>
    <t>91</t>
  </si>
  <si>
    <t>767999240</t>
  </si>
  <si>
    <t>Montáž a dodávka pletiva šatní kóje vel.3750x3250mm vč. kotvení, kování, rámu a finální povrchové úpravy ozn. 12</t>
  </si>
  <si>
    <t>92</t>
  </si>
  <si>
    <t>767999300</t>
  </si>
  <si>
    <t>Montáž a dodávka čistící zóny lepené textilní zátěžové do Al náběhů vel.3800x4000mm, ozn. 23</t>
  </si>
  <si>
    <t>93</t>
  </si>
  <si>
    <t>767999400</t>
  </si>
  <si>
    <t>Montáž a dodávka kovové šatní trojskříně na nohách vel.900x500x1750mm vč. vnitřního vybavení (polička, háčky, jmenovka, atd..) a finální povrchové pravy, ozn. 24</t>
  </si>
  <si>
    <t>94</t>
  </si>
  <si>
    <t>767999410</t>
  </si>
  <si>
    <t>Montáž a dodávka kovové šatní dvojskříně na nohách vel.600x500x1750mm vč. vnitřního vybavení (polička, háčky, jmenovka, atd..) a finální povrchové pravy, ozn. 25</t>
  </si>
  <si>
    <t>95</t>
  </si>
  <si>
    <t>767999500</t>
  </si>
  <si>
    <t>Montáž a dodávka vodotěsného poklopu vel.600x900 mm</t>
  </si>
  <si>
    <t>96</t>
  </si>
  <si>
    <t>771471810</t>
  </si>
  <si>
    <t>Demontáž soklíků z dlaždic keramických kladených do malty rovných</t>
  </si>
  <si>
    <t>97</t>
  </si>
  <si>
    <t>771474113</t>
  </si>
  <si>
    <t>Montáž soklíků z dlaždic keramických rovných flexibilní lepidlo v do 120 mm</t>
  </si>
  <si>
    <t>98</t>
  </si>
  <si>
    <t>771571810</t>
  </si>
  <si>
    <t>Demontáž podlah z dlaždic keramických kladených do malty</t>
  </si>
  <si>
    <t>99</t>
  </si>
  <si>
    <t>771574131</t>
  </si>
  <si>
    <t>Montáž podlah keramických režných protiskluzných lepených flexibilním lepidlem do 50 ks/m2</t>
  </si>
  <si>
    <t>M</t>
  </si>
  <si>
    <t>597611390</t>
  </si>
  <si>
    <t>dlaždice keramické protiskluzné vel. 300/300/9 mm</t>
  </si>
  <si>
    <t>101</t>
  </si>
  <si>
    <t>998771101</t>
  </si>
  <si>
    <t>Přesun hmot tonážní pro podlahy z dlaždic v objektech v do 6 m</t>
  </si>
  <si>
    <t>102</t>
  </si>
  <si>
    <t>775429121</t>
  </si>
  <si>
    <t>Montáž podlahové lišty přechodové připevněné vruty</t>
  </si>
  <si>
    <t>103</t>
  </si>
  <si>
    <t>55343222</t>
  </si>
  <si>
    <t>lišta přechodová elox stříbrná pro vyrovnání výškového rozdílu podlah</t>
  </si>
  <si>
    <t>104</t>
  </si>
  <si>
    <t>781474112</t>
  </si>
  <si>
    <t>Montáž obkladů vnitřních keramických hladkých do 12 ks/m2 lepených flexibilním lepidlem</t>
  </si>
  <si>
    <t>105</t>
  </si>
  <si>
    <t>59761000</t>
  </si>
  <si>
    <t>obkládačky keramické vel.300x300 mm</t>
  </si>
  <si>
    <t>106</t>
  </si>
  <si>
    <t>781494111</t>
  </si>
  <si>
    <t>Plastové profily rohové lepené flexibilním lepidlem</t>
  </si>
  <si>
    <t>107</t>
  </si>
  <si>
    <t>781494511</t>
  </si>
  <si>
    <t>Plastové profily ukončovací lepené flexibilním lepidlem</t>
  </si>
  <si>
    <t>108</t>
  </si>
  <si>
    <t>998781101</t>
  </si>
  <si>
    <t>Přesun hmot tonážní pro obklady keramické v objektech v do 6 m</t>
  </si>
  <si>
    <t>109</t>
  </si>
  <si>
    <t>783801812</t>
  </si>
  <si>
    <t>Odstranění nátěrů z omítek stěn oškrabáním s obroušením</t>
  </si>
  <si>
    <t>110</t>
  </si>
  <si>
    <t>78421110</t>
  </si>
  <si>
    <t>Dvojnásobné malby ze směsí na sdk v místnostech výšky do 3,80 m vč. penetrace</t>
  </si>
  <si>
    <t>111</t>
  </si>
  <si>
    <t>78421111</t>
  </si>
  <si>
    <t xml:space="preserve">Dvojnásobné malby ze směsí na zdivo v místnostech výšky do 3,80 m vč. penetrace </t>
  </si>
  <si>
    <t>STAVEBNÍ ÚPRAVY ZŠ U SOUDU 369-8, LIBEREC 2</t>
  </si>
  <si>
    <t>16.10.2014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</si>
</sst>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;\-#,##0.00"/>
    <numFmt numFmtId="166" formatCode="#,##0.0"/>
    <numFmt numFmtId="167" formatCode="#,##0.000;\-#,##0.000"/>
    <numFmt numFmtId="168" formatCode="#,##0.0_);[Red]\(#,##0.0\)"/>
    <numFmt numFmtId="169" formatCode="&quot;$&quot;#,##0.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d\-mmm\-yy\ \ \ h:mm"/>
    <numFmt numFmtId="177" formatCode="#,##0.0_);\(#,##0.0\)"/>
    <numFmt numFmtId="178" formatCode="#,##0.000_);\(#,##0.000\)"/>
    <numFmt numFmtId="179" formatCode="0.0%"/>
    <numFmt numFmtId="180" formatCode="mmm\-yy_)"/>
    <numFmt numFmtId="181" formatCode="0.0%;\(0.0%\)"/>
    <numFmt numFmtId="182" formatCode="0%_);[Red]\(0%\)"/>
    <numFmt numFmtId="183" formatCode="0.0%_);[Red]\(0.0%\)"/>
    <numFmt numFmtId="184" formatCode="0.0%;[Red]\-0.0%"/>
    <numFmt numFmtId="185" formatCode="0.00%;[Red]\-0.00%"/>
    <numFmt numFmtId="186" formatCode="#,##0\ _S_k"/>
    <numFmt numFmtId="187" formatCode="###,###,_);[Red]\(###,###,\)"/>
    <numFmt numFmtId="188" formatCode="###,###.0,_);[Red]\(###,###.0,\)"/>
    <numFmt numFmtId="189" formatCode="_-&quot;Ł&quot;* #,##0_-;\-&quot;Ł&quot;* #,##0_-;_-&quot;Ł&quot;* &quot;-&quot;_-;_-@_-"/>
    <numFmt numFmtId="190" formatCode="_-&quot;Ł&quot;* #,##0.00_-;\-&quot;Ł&quot;* #,##0.00_-;_-&quot;Ł&quot;* &quot;-&quot;??_-;_-@_-"/>
    <numFmt numFmtId="191" formatCode="###0_)"/>
    <numFmt numFmtId="192" formatCode="#,##0;[Red]#,##0"/>
    <numFmt numFmtId="193" formatCode="_-* #,##0.00\ _K_č_-;\-* #,##0.00\ _K_č_-;_-* \-??\ _K_č_-;_-@_-"/>
    <numFmt numFmtId="194" formatCode="_-* #,##0.00&quot; Kč&quot;_-;\-* #,##0.00&quot; Kč&quot;_-;_-* \-??&quot; Kč&quot;_-;_-@_-"/>
    <numFmt numFmtId="195" formatCode="#,##0.00000;\-#,##0.00000"/>
    <numFmt numFmtId="196" formatCode="#,##0.000_ ;\-#,##0.000\ "/>
    <numFmt numFmtId="197" formatCode="dd\.mm\.yyyy"/>
    <numFmt numFmtId="198" formatCode="0.00%;\-0.00%"/>
    <numFmt numFmtId="199" formatCode="####;\-####"/>
    <numFmt numFmtId="200" formatCode="#,##0.0;\-#,##0.0"/>
    <numFmt numFmtId="201" formatCode="#,##0;\-#,##0"/>
    <numFmt numFmtId="202" formatCode="#,##0.00_ ;\-#,##0.00\ "/>
    <numFmt numFmtId="203" formatCode="#,##0.00_*&quot;Kč&quot;;\-#,##0.00_*&quot;Kč&quot;"/>
    <numFmt numFmtId="204" formatCode="#,##0_*&quot;Kč&quot;;\-#,##0_*&quot;Kč&quot;"/>
  </numFmts>
  <fonts count="177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6"/>
      <color indexed="12"/>
      <name val="Times New Roman CE"/>
      <family val="1"/>
    </font>
    <font>
      <b/>
      <sz val="13"/>
      <color indexed="12"/>
      <name val="Times New Roman CE"/>
      <family val="1"/>
    </font>
    <font>
      <sz val="10"/>
      <name val="Helv"/>
      <family val="0"/>
    </font>
    <font>
      <b/>
      <sz val="14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9"/>
      <color indexed="12"/>
      <name val="Times New Roman CE"/>
      <family val="1"/>
    </font>
    <font>
      <b/>
      <sz val="10"/>
      <color indexed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CE"/>
      <family val="2"/>
    </font>
    <font>
      <sz val="9"/>
      <name val="Arial"/>
      <family val="2"/>
    </font>
    <font>
      <sz val="8"/>
      <name val="CG Times (E1)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name val="Univers (WN)"/>
      <family val="0"/>
    </font>
    <font>
      <sz val="11"/>
      <name val="Arial"/>
      <family val="2"/>
    </font>
    <font>
      <sz val="10"/>
      <name val="Univers (E1)"/>
      <family val="0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2"/>
      <name val="Univers (WN)"/>
      <family val="0"/>
    </font>
    <font>
      <b/>
      <sz val="10"/>
      <name val="Univers (WN)"/>
      <family val="0"/>
    </font>
    <font>
      <sz val="9"/>
      <name val="Arial CE"/>
      <family val="2"/>
    </font>
    <font>
      <sz val="8"/>
      <name val="MS Sans Serif"/>
      <family val="2"/>
    </font>
    <font>
      <u val="single"/>
      <sz val="11"/>
      <color indexed="12"/>
      <name val="Calibri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.5"/>
      <color indexed="12"/>
      <name val="Times New Roman CE"/>
      <family val="1"/>
    </font>
    <font>
      <b/>
      <sz val="13.5"/>
      <color indexed="12"/>
      <name val="Times New Roman CE"/>
      <family val="1"/>
    </font>
    <font>
      <b/>
      <sz val="14"/>
      <color indexed="12"/>
      <name val="Times New Roman"/>
      <family val="1"/>
    </font>
    <font>
      <sz val="8"/>
      <color indexed="8"/>
      <name val="Arial"/>
      <family val="2"/>
    </font>
    <font>
      <sz val="9"/>
      <color indexed="12"/>
      <name val="Times New Roman"/>
      <family val="1"/>
    </font>
    <font>
      <sz val="7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2"/>
      <name val="Times New Roman"/>
      <family val="1"/>
    </font>
    <font>
      <sz val="10"/>
      <color indexed="12"/>
      <name val="Arial CE"/>
      <family val="2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formata"/>
      <family val="0"/>
    </font>
    <font>
      <i/>
      <sz val="8"/>
      <color indexed="57"/>
      <name val="Arial"/>
      <family val="2"/>
    </font>
    <font>
      <b/>
      <sz val="11"/>
      <color indexed="10"/>
      <name val="Calibri"/>
      <family val="2"/>
    </font>
    <font>
      <sz val="8"/>
      <name val="Arial CE"/>
      <family val="2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22"/>
      <color indexed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color indexed="18"/>
      <name val="Times New Roman"/>
      <family val="1"/>
    </font>
    <font>
      <b/>
      <sz val="16"/>
      <name val="Trebuchet MS"/>
      <family val="2"/>
    </font>
    <font>
      <sz val="9"/>
      <name val="Trebuchet MS"/>
      <family val="2"/>
    </font>
    <font>
      <sz val="8"/>
      <color indexed="5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56"/>
      <name val="Trebuchet MS"/>
      <family val="2"/>
    </font>
    <font>
      <i/>
      <sz val="8"/>
      <color indexed="17"/>
      <name val="Arial"/>
      <family val="2"/>
    </font>
    <font>
      <b/>
      <sz val="20"/>
      <color indexed="10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sz val="10.5"/>
      <name val="Arial CE"/>
      <family val="2"/>
    </font>
    <font>
      <b/>
      <sz val="10.5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b/>
      <sz val="8"/>
      <color indexed="62"/>
      <name val="Arial CE"/>
      <family val="2"/>
    </font>
    <font>
      <sz val="8"/>
      <color indexed="62"/>
      <name val="Arial CE"/>
      <family val="2"/>
    </font>
    <font>
      <sz val="16"/>
      <color indexed="62"/>
      <name val="Arial CE"/>
      <family val="2"/>
    </font>
    <font>
      <sz val="8"/>
      <name val="Times New Roman CE"/>
      <family val="1"/>
    </font>
    <font>
      <sz val="16"/>
      <name val="Times New Roman CE"/>
      <family val="1"/>
    </font>
    <font>
      <u val="single"/>
      <sz val="8"/>
      <name val="Arial CE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6"/>
      <color indexed="62"/>
      <name val="Arial"/>
      <family val="2"/>
    </font>
    <font>
      <sz val="16"/>
      <name val="Arial"/>
      <family val="2"/>
    </font>
    <font>
      <b/>
      <sz val="8"/>
      <name val="MS Sans Serif"/>
      <family val="2"/>
    </font>
    <font>
      <sz val="16"/>
      <name val="MS Sans Serif"/>
      <family val="2"/>
    </font>
    <font>
      <b/>
      <sz val="9"/>
      <color indexed="8"/>
      <name val="Calibri"/>
      <family val="2"/>
    </font>
    <font>
      <b/>
      <sz val="11"/>
      <name val="Arial CE"/>
      <family val="2"/>
    </font>
    <font>
      <b/>
      <u val="single"/>
      <sz val="11"/>
      <color indexed="10"/>
      <name val="Arial CE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u val="double"/>
      <sz val="10"/>
      <name val="Arial CE"/>
      <family val="2"/>
    </font>
    <font>
      <b/>
      <u val="double"/>
      <sz val="10"/>
      <name val="Arial CE"/>
      <family val="2"/>
    </font>
    <font>
      <i/>
      <sz val="9"/>
      <name val="Arial"/>
      <family val="2"/>
    </font>
    <font>
      <sz val="10"/>
      <color indexed="12"/>
      <name val="Times New Roman CE"/>
      <family val="1"/>
    </font>
    <font>
      <b/>
      <sz val="12"/>
      <color indexed="9"/>
      <name val="Times New Roman CE"/>
      <family val="0"/>
    </font>
    <font>
      <b/>
      <sz val="12"/>
      <name val="Arial"/>
      <family val="2"/>
    </font>
    <font>
      <b/>
      <u val="single"/>
      <sz val="12"/>
      <color indexed="8"/>
      <name val="Arial CE"/>
      <family val="2"/>
    </font>
    <font>
      <b/>
      <sz val="16"/>
      <name val="Arial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Courier New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ourier New"/>
      <family val="2"/>
    </font>
    <font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39"/>
      </bottom>
    </border>
  </borders>
  <cellStyleXfs count="57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2" borderId="0" applyProtection="0">
      <alignment/>
    </xf>
    <xf numFmtId="6" fontId="19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8" fontId="19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0" fontId="14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8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8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8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9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4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49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49" fillId="2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49" fillId="27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49" fillId="28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168" fontId="20" fillId="0" borderId="0" applyNumberFormat="0" applyFill="0" applyBorder="0" applyAlignment="0">
      <protection/>
    </xf>
    <xf numFmtId="1" fontId="21" fillId="0" borderId="2" applyAlignment="0">
      <protection/>
    </xf>
    <xf numFmtId="169" fontId="22" fillId="29" borderId="3" applyNumberFormat="0" applyFont="0" applyFill="0" applyBorder="0" applyAlignment="0">
      <protection/>
    </xf>
    <xf numFmtId="0" fontId="150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3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93" fontId="35" fillId="0" borderId="0" applyFill="0" applyBorder="0">
      <alignment vertical="top" wrapText="1"/>
      <protection locked="0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5" fontId="19" fillId="0" borderId="0" applyFont="0" applyFill="0" applyBorder="0" applyAlignment="0" applyProtection="0"/>
    <xf numFmtId="0" fontId="23" fillId="0" borderId="6" applyProtection="0">
      <alignment horizontal="center" vertical="top" wrapText="1"/>
    </xf>
    <xf numFmtId="176" fontId="19" fillId="0" borderId="0" applyFont="0" applyFill="0" applyBorder="0" applyProtection="0">
      <alignment horizontal="left"/>
    </xf>
    <xf numFmtId="177" fontId="24" fillId="0" borderId="0" applyFont="0" applyFill="0" applyBorder="0" applyAlignment="0" applyProtection="0"/>
    <xf numFmtId="39" fontId="5" fillId="0" borderId="0" applyFont="0" applyFill="0" applyBorder="0" applyAlignment="0" applyProtection="0"/>
    <xf numFmtId="178" fontId="25" fillId="0" borderId="0" applyFont="0" applyFill="0" applyBorder="0" applyAlignment="0">
      <protection/>
    </xf>
    <xf numFmtId="9" fontId="21" fillId="0" borderId="0">
      <alignment horizontal="right"/>
      <protection/>
    </xf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37" fontId="26" fillId="0" borderId="0" applyFill="0" applyBorder="0" applyAlignment="0">
      <protection locked="0"/>
    </xf>
    <xf numFmtId="179" fontId="26" fillId="0" borderId="7" applyFill="0" applyBorder="0" applyAlignment="0">
      <protection locked="0"/>
    </xf>
    <xf numFmtId="177" fontId="26" fillId="0" borderId="0" applyFill="0" applyBorder="0" applyAlignment="0">
      <protection locked="0"/>
    </xf>
    <xf numFmtId="178" fontId="26" fillId="0" borderId="0" applyFill="0" applyBorder="0" applyAlignment="0" applyProtection="0"/>
    <xf numFmtId="0" fontId="14" fillId="0" borderId="0" applyNumberFormat="0" applyFill="0" applyBorder="0" applyProtection="0">
      <alignment horizontal="left"/>
    </xf>
    <xf numFmtId="0" fontId="153" fillId="32" borderId="8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13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7" fillId="0" borderId="0" applyFont="0" applyFill="0" applyBorder="0" applyAlignment="0" applyProtection="0"/>
    <xf numFmtId="165" fontId="60" fillId="0" borderId="0">
      <alignment horizontal="right"/>
      <protection/>
    </xf>
    <xf numFmtId="0" fontId="60" fillId="0" borderId="0">
      <alignment horizontal="left"/>
      <protection/>
    </xf>
    <xf numFmtId="0" fontId="60" fillId="0" borderId="0" applyBorder="0" applyProtection="0">
      <alignment horizontal="left"/>
    </xf>
    <xf numFmtId="0" fontId="154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155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156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1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/>
    </xf>
    <xf numFmtId="0" fontId="15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0" fillId="34" borderId="0" applyBorder="0" applyAlignment="0" applyProtection="0"/>
    <xf numFmtId="0" fontId="158" fillId="35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168" fontId="28" fillId="0" borderId="0" applyFill="0" applyBorder="0" applyAlignment="0"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 applyAlignment="0">
      <protection locked="0"/>
    </xf>
    <xf numFmtId="0" fontId="35" fillId="0" borderId="0" applyAlignment="0">
      <protection locked="0"/>
    </xf>
    <xf numFmtId="0" fontId="35" fillId="0" borderId="0" applyAlignment="0">
      <protection locked="0"/>
    </xf>
    <xf numFmtId="0" fontId="35" fillId="0" borderId="0" applyAlignment="0">
      <protection locked="0"/>
    </xf>
    <xf numFmtId="0" fontId="37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9" fillId="0" borderId="0">
      <alignment/>
      <protection/>
    </xf>
    <xf numFmtId="0" fontId="35" fillId="0" borderId="0" applyAlignment="0"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8" fillId="0" borderId="0">
      <alignment/>
      <protection/>
    </xf>
    <xf numFmtId="0" fontId="1" fillId="0" borderId="0">
      <alignment/>
      <protection/>
    </xf>
    <xf numFmtId="0" fontId="37" fillId="0" borderId="0" applyAlignment="0">
      <protection locked="0"/>
    </xf>
    <xf numFmtId="0" fontId="2" fillId="0" borderId="0">
      <alignment/>
      <protection/>
    </xf>
    <xf numFmtId="0" fontId="21" fillId="0" borderId="0">
      <alignment vertical="top" wrapText="1"/>
      <protection locked="0"/>
    </xf>
    <xf numFmtId="0" fontId="35" fillId="0" borderId="0" applyAlignment="0">
      <protection locked="0"/>
    </xf>
    <xf numFmtId="0" fontId="37" fillId="0" borderId="0" applyAlignment="0">
      <protection locked="0"/>
    </xf>
    <xf numFmtId="0" fontId="37" fillId="0" borderId="0" applyAlignment="0">
      <protection locked="0"/>
    </xf>
    <xf numFmtId="0" fontId="37" fillId="0" borderId="0" applyAlignment="0">
      <protection locked="0"/>
    </xf>
    <xf numFmtId="0" fontId="37" fillId="0" borderId="0" applyAlignment="0">
      <protection locked="0"/>
    </xf>
    <xf numFmtId="0" fontId="37" fillId="0" borderId="0" applyAlignment="0">
      <protection locked="0"/>
    </xf>
    <xf numFmtId="0" fontId="14" fillId="0" borderId="0" applyAlignment="0">
      <protection locked="0"/>
    </xf>
    <xf numFmtId="0" fontId="14" fillId="0" borderId="0">
      <alignment/>
      <protection/>
    </xf>
    <xf numFmtId="0" fontId="14" fillId="0" borderId="0" applyAlignment="0"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 wrapText="1" shrinkToFit="1"/>
      <protection/>
    </xf>
    <xf numFmtId="0" fontId="148" fillId="0" borderId="0">
      <alignment/>
      <protection/>
    </xf>
    <xf numFmtId="0" fontId="148" fillId="0" borderId="0">
      <alignment/>
      <protection/>
    </xf>
    <xf numFmtId="0" fontId="1" fillId="0" borderId="0">
      <alignment/>
      <protection/>
    </xf>
    <xf numFmtId="0" fontId="35" fillId="0" borderId="0" applyAlignment="0">
      <protection locked="0"/>
    </xf>
    <xf numFmtId="0" fontId="0" fillId="0" borderId="0">
      <alignment/>
      <protection/>
    </xf>
    <xf numFmtId="0" fontId="35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Alignment="0">
      <protection locked="0"/>
    </xf>
    <xf numFmtId="0" fontId="13" fillId="0" borderId="0" applyNumberFormat="0" applyFont="0" applyFill="0" applyBorder="0" applyAlignment="0" applyProtection="0"/>
    <xf numFmtId="2" fontId="0" fillId="0" borderId="0">
      <alignment/>
      <protection/>
    </xf>
    <xf numFmtId="0" fontId="37" fillId="0" borderId="0" applyAlignment="0">
      <protection locked="0"/>
    </xf>
    <xf numFmtId="0" fontId="35" fillId="0" borderId="0" applyAlignment="0">
      <protection locked="0"/>
    </xf>
    <xf numFmtId="0" fontId="35" fillId="0" borderId="0" applyAlignment="0"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 applyAlignment="0"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 applyAlignment="0">
      <protection locked="0"/>
    </xf>
    <xf numFmtId="0" fontId="35" fillId="0" borderId="0" applyAlignment="0">
      <protection locked="0"/>
    </xf>
    <xf numFmtId="0" fontId="35" fillId="0" borderId="0" applyAlignment="0">
      <protection locked="0"/>
    </xf>
    <xf numFmtId="0" fontId="35" fillId="0" borderId="0" applyAlignment="0">
      <protection locked="0"/>
    </xf>
    <xf numFmtId="0" fontId="1" fillId="0" borderId="0">
      <alignment/>
      <protection/>
    </xf>
    <xf numFmtId="0" fontId="35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181" fontId="25" fillId="0" borderId="16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69" fillId="0" borderId="17">
      <alignment horizontal="center" vertical="center" wrapText="1"/>
      <protection/>
    </xf>
    <xf numFmtId="0" fontId="30" fillId="0" borderId="18">
      <alignment/>
      <protection/>
    </xf>
    <xf numFmtId="0" fontId="14" fillId="0" borderId="0" applyNumberFormat="0" applyFill="0" applyBorder="0" applyAlignment="0" applyProtection="0"/>
    <xf numFmtId="0" fontId="16" fillId="0" borderId="19" applyNumberFormat="0" applyFont="0" applyFill="0" applyAlignment="0" applyProtection="0"/>
    <xf numFmtId="165" fontId="21" fillId="0" borderId="0">
      <alignment horizontal="right"/>
      <protection/>
    </xf>
    <xf numFmtId="167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0" applyNumberFormat="0" applyBorder="0" applyProtection="0">
      <alignment horizontal="left" wrapText="1"/>
    </xf>
    <xf numFmtId="0" fontId="17" fillId="0" borderId="0" applyFont="0">
      <alignment/>
      <protection/>
    </xf>
    <xf numFmtId="0" fontId="0" fillId="36" borderId="20" applyNumberFormat="0" applyFont="0" applyAlignment="0" applyProtection="0"/>
    <xf numFmtId="0" fontId="0" fillId="8" borderId="2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0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161" fillId="0" borderId="0">
      <alignment horizontal="left" vertical="top"/>
      <protection/>
    </xf>
    <xf numFmtId="0" fontId="162" fillId="0" borderId="0">
      <alignment horizontal="left"/>
      <protection/>
    </xf>
    <xf numFmtId="0" fontId="163" fillId="0" borderId="0">
      <alignment horizontal="left"/>
      <protection/>
    </xf>
    <xf numFmtId="0" fontId="163" fillId="0" borderId="0">
      <alignment horizontal="left"/>
      <protection/>
    </xf>
    <xf numFmtId="0" fontId="163" fillId="0" borderId="0">
      <alignment horizontal="left"/>
      <protection/>
    </xf>
    <xf numFmtId="0" fontId="164" fillId="0" borderId="0">
      <alignment horizontal="left" vertical="top"/>
      <protection/>
    </xf>
    <xf numFmtId="0" fontId="163" fillId="0" borderId="0">
      <alignment horizontal="right" vertical="center"/>
      <protection/>
    </xf>
    <xf numFmtId="0" fontId="163" fillId="0" borderId="0">
      <alignment horizontal="left" vertical="center"/>
      <protection/>
    </xf>
    <xf numFmtId="0" fontId="163" fillId="0" borderId="0">
      <alignment horizontal="center" vertical="center"/>
      <protection/>
    </xf>
    <xf numFmtId="0" fontId="163" fillId="0" borderId="0">
      <alignment horizontal="left" vertical="top"/>
      <protection/>
    </xf>
    <xf numFmtId="0" fontId="163" fillId="0" borderId="0">
      <alignment horizontal="right" vertical="top"/>
      <protection/>
    </xf>
    <xf numFmtId="0" fontId="163" fillId="0" borderId="0">
      <alignment horizontal="right" vertical="top"/>
      <protection/>
    </xf>
    <xf numFmtId="0" fontId="163" fillId="0" borderId="0">
      <alignment horizontal="left" vertical="top"/>
      <protection/>
    </xf>
    <xf numFmtId="0" fontId="163" fillId="0" borderId="0">
      <alignment horizontal="center" vertical="top"/>
      <protection/>
    </xf>
    <xf numFmtId="0" fontId="163" fillId="0" borderId="0">
      <alignment horizontal="right" vertical="top"/>
      <protection/>
    </xf>
    <xf numFmtId="0" fontId="163" fillId="0" borderId="0">
      <alignment horizontal="right" vertical="top"/>
      <protection/>
    </xf>
    <xf numFmtId="0" fontId="163" fillId="0" borderId="0">
      <alignment horizontal="right" vertical="top"/>
      <protection/>
    </xf>
    <xf numFmtId="0" fontId="165" fillId="0" borderId="0">
      <alignment horizontal="right" vertical="top"/>
      <protection/>
    </xf>
    <xf numFmtId="0" fontId="165" fillId="0" borderId="0">
      <alignment horizontal="right" vertical="top"/>
      <protection/>
    </xf>
    <xf numFmtId="0" fontId="165" fillId="0" borderId="0">
      <alignment horizontal="right" vertical="top"/>
      <protection/>
    </xf>
    <xf numFmtId="0" fontId="164" fillId="0" borderId="0">
      <alignment horizontal="left" vertical="top"/>
      <protection/>
    </xf>
    <xf numFmtId="0" fontId="161" fillId="0" borderId="0">
      <alignment horizontal="left" vertical="top"/>
      <protection/>
    </xf>
    <xf numFmtId="0" fontId="163" fillId="0" borderId="0">
      <alignment horizontal="left"/>
      <protection/>
    </xf>
    <xf numFmtId="0" fontId="164" fillId="0" borderId="0">
      <alignment horizontal="left" vertical="top"/>
      <protection/>
    </xf>
    <xf numFmtId="0" fontId="161" fillId="0" borderId="0">
      <alignment horizontal="left" vertical="top"/>
      <protection/>
    </xf>
    <xf numFmtId="0" fontId="161" fillId="0" borderId="0">
      <alignment horizontal="left" vertical="top"/>
      <protection/>
    </xf>
    <xf numFmtId="0" fontId="161" fillId="0" borderId="0">
      <alignment horizontal="left" vertical="top"/>
      <protection/>
    </xf>
    <xf numFmtId="0" fontId="161" fillId="0" borderId="0">
      <alignment horizontal="left" vertical="top"/>
      <protection/>
    </xf>
    <xf numFmtId="0" fontId="161" fillId="0" borderId="0">
      <alignment horizontal="left" vertical="top"/>
      <protection/>
    </xf>
    <xf numFmtId="0" fontId="161" fillId="0" borderId="0">
      <alignment horizontal="right"/>
      <protection/>
    </xf>
    <xf numFmtId="0" fontId="163" fillId="0" borderId="0">
      <alignment horizontal="left" vertical="center"/>
      <protection/>
    </xf>
    <xf numFmtId="0" fontId="165" fillId="0" borderId="0">
      <alignment horizontal="left" vertical="top"/>
      <protection/>
    </xf>
    <xf numFmtId="0" fontId="163" fillId="0" borderId="0">
      <alignment horizontal="left" vertical="top"/>
      <protection/>
    </xf>
    <xf numFmtId="0" fontId="162" fillId="0" borderId="0">
      <alignment horizontal="left" vertical="center"/>
      <protection/>
    </xf>
    <xf numFmtId="38" fontId="19" fillId="37" borderId="0" applyNumberFormat="0" applyFont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1" fontId="0" fillId="0" borderId="0">
      <alignment horizontal="center" vertical="center"/>
      <protection locked="0"/>
    </xf>
    <xf numFmtId="0" fontId="166" fillId="3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8" fontId="32" fillId="0" borderId="0" applyFill="0" applyBorder="0" applyAlignment="0" applyProtection="0"/>
    <xf numFmtId="184" fontId="33" fillId="0" borderId="0" applyFill="0" applyBorder="0" applyAlignment="0" applyProtection="0"/>
    <xf numFmtId="186" fontId="34" fillId="0" borderId="24">
      <alignment vertical="top" wrapText="1"/>
      <protection locked="0"/>
    </xf>
    <xf numFmtId="0" fontId="1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" fontId="24" fillId="0" borderId="0" applyFont="0" applyFill="0" applyBorder="0" applyAlignment="0" applyProtection="0"/>
    <xf numFmtId="38" fontId="19" fillId="0" borderId="25" applyNumberFormat="0" applyFont="0" applyFill="0" applyAlignment="0" applyProtection="0"/>
    <xf numFmtId="10" fontId="29" fillId="0" borderId="26" applyNumberFormat="0" applyFont="0" applyFill="0" applyAlignment="0" applyProtection="0"/>
    <xf numFmtId="0" fontId="168" fillId="39" borderId="27" applyNumberFormat="0" applyAlignment="0" applyProtection="0"/>
    <xf numFmtId="0" fontId="44" fillId="17" borderId="28" applyNumberFormat="0" applyAlignment="0" applyProtection="0"/>
    <xf numFmtId="0" fontId="44" fillId="17" borderId="28" applyNumberFormat="0" applyAlignment="0" applyProtection="0"/>
    <xf numFmtId="0" fontId="44" fillId="17" borderId="28" applyNumberFormat="0" applyAlignment="0" applyProtection="0"/>
    <xf numFmtId="0" fontId="44" fillId="17" borderId="28" applyNumberFormat="0" applyAlignment="0" applyProtection="0"/>
    <xf numFmtId="0" fontId="67" fillId="0" borderId="29">
      <alignment horizontal="left" wrapText="1" indent="1"/>
      <protection locked="0"/>
    </xf>
    <xf numFmtId="0" fontId="83" fillId="0" borderId="30">
      <alignment horizontal="left" wrapText="1" indent="1"/>
      <protection locked="0"/>
    </xf>
    <xf numFmtId="0" fontId="169" fillId="40" borderId="27" applyNumberFormat="0" applyAlignment="0" applyProtection="0"/>
    <xf numFmtId="0" fontId="68" fillId="41" borderId="28" applyNumberFormat="0" applyAlignment="0" applyProtection="0"/>
    <xf numFmtId="0" fontId="68" fillId="41" borderId="28" applyNumberFormat="0" applyAlignment="0" applyProtection="0"/>
    <xf numFmtId="0" fontId="68" fillId="41" borderId="28" applyNumberFormat="0" applyAlignment="0" applyProtection="0"/>
    <xf numFmtId="0" fontId="68" fillId="41" borderId="28" applyNumberFormat="0" applyAlignment="0" applyProtection="0"/>
    <xf numFmtId="0" fontId="15" fillId="0" borderId="0" applyNumberFormat="0" applyFill="0" applyBorder="0" applyAlignment="0" applyProtection="0"/>
    <xf numFmtId="0" fontId="170" fillId="40" borderId="31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1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5" fillId="0" borderId="24" applyFont="0" applyFill="0" applyBorder="0" applyAlignment="0" applyProtection="0"/>
    <xf numFmtId="0" fontId="21" fillId="0" borderId="1">
      <alignment vertical="center" wrapText="1"/>
      <protection/>
    </xf>
    <xf numFmtId="0" fontId="149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49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49" fillId="4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49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49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49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2" borderId="0" applyProtection="0">
      <alignment/>
    </xf>
  </cellStyleXfs>
  <cellXfs count="639">
    <xf numFmtId="0" fontId="0" fillId="0" borderId="0" xfId="0" applyAlignment="1">
      <alignment/>
    </xf>
    <xf numFmtId="0" fontId="10" fillId="0" borderId="0" xfId="315" applyFont="1">
      <alignment/>
      <protection/>
    </xf>
    <xf numFmtId="0" fontId="4" fillId="0" borderId="0" xfId="315" applyFont="1" applyAlignment="1">
      <alignment vertical="center"/>
      <protection/>
    </xf>
    <xf numFmtId="0" fontId="70" fillId="52" borderId="0" xfId="0" applyFont="1" applyFill="1" applyAlignment="1">
      <alignment/>
    </xf>
    <xf numFmtId="0" fontId="71" fillId="52" borderId="0" xfId="0" applyFont="1" applyFill="1" applyAlignment="1">
      <alignment/>
    </xf>
    <xf numFmtId="0" fontId="73" fillId="52" borderId="0" xfId="0" applyFont="1" applyFill="1" applyAlignment="1">
      <alignment/>
    </xf>
    <xf numFmtId="0" fontId="71" fillId="52" borderId="0" xfId="0" applyFont="1" applyFill="1" applyAlignment="1">
      <alignment horizontal="center"/>
    </xf>
    <xf numFmtId="0" fontId="74" fillId="52" borderId="0" xfId="0" applyFont="1" applyFill="1" applyAlignment="1">
      <alignment/>
    </xf>
    <xf numFmtId="0" fontId="0" fillId="0" borderId="0" xfId="359" applyAlignment="1">
      <alignment vertical="top"/>
      <protection/>
    </xf>
    <xf numFmtId="0" fontId="0" fillId="0" borderId="0" xfId="359" applyFont="1" applyAlignment="1">
      <alignment vertical="top"/>
      <protection/>
    </xf>
    <xf numFmtId="0" fontId="80" fillId="0" borderId="0" xfId="314" applyFont="1" applyAlignment="1">
      <alignment vertical="top"/>
      <protection locked="0"/>
    </xf>
    <xf numFmtId="42" fontId="51" fillId="0" borderId="0" xfId="357" applyNumberFormat="1" applyFont="1" applyBorder="1" applyAlignment="1">
      <alignment vertical="top" wrapText="1"/>
      <protection/>
    </xf>
    <xf numFmtId="42" fontId="51" fillId="0" borderId="0" xfId="357" applyNumberFormat="1" applyFont="1" applyFill="1" applyBorder="1" applyAlignment="1">
      <alignment vertical="top" wrapText="1"/>
      <protection/>
    </xf>
    <xf numFmtId="0" fontId="55" fillId="0" borderId="0" xfId="357" applyFont="1" applyBorder="1" applyAlignment="1">
      <alignment horizontal="left" wrapText="1"/>
      <protection/>
    </xf>
    <xf numFmtId="42" fontId="57" fillId="0" borderId="0" xfId="357" applyNumberFormat="1" applyFont="1" applyBorder="1" applyAlignment="1">
      <alignment vertical="center" wrapText="1"/>
      <protection/>
    </xf>
    <xf numFmtId="42" fontId="58" fillId="0" borderId="0" xfId="357" applyNumberFormat="1" applyFont="1" applyBorder="1" applyAlignment="1">
      <alignment vertical="center" wrapText="1"/>
      <protection/>
    </xf>
    <xf numFmtId="42" fontId="59" fillId="0" borderId="0" xfId="357" applyNumberFormat="1" applyFont="1" applyFill="1" applyBorder="1" applyAlignment="1">
      <alignment vertical="top" wrapText="1"/>
      <protection/>
    </xf>
    <xf numFmtId="0" fontId="69" fillId="0" borderId="0" xfId="356" applyFont="1" applyAlignment="1">
      <alignment horizontal="left" vertical="top"/>
      <protection locked="0"/>
    </xf>
    <xf numFmtId="0" fontId="69" fillId="0" borderId="0" xfId="356" applyFont="1" applyFill="1" applyAlignment="1">
      <alignment horizontal="left" vertical="top"/>
      <protection locked="0"/>
    </xf>
    <xf numFmtId="0" fontId="69" fillId="0" borderId="0" xfId="356" applyFont="1" applyBorder="1" applyAlignment="1">
      <alignment horizontal="left"/>
      <protection locked="0"/>
    </xf>
    <xf numFmtId="0" fontId="92" fillId="0" borderId="0" xfId="356" applyFont="1" applyFill="1" applyAlignment="1">
      <alignment horizontal="left"/>
      <protection locked="0"/>
    </xf>
    <xf numFmtId="0" fontId="21" fillId="0" borderId="0" xfId="356" applyFont="1" applyFill="1" applyAlignment="1">
      <alignment horizontal="left" vertical="top"/>
      <protection locked="0"/>
    </xf>
    <xf numFmtId="204" fontId="69" fillId="0" borderId="33" xfId="356" applyNumberFormat="1" applyFont="1" applyFill="1" applyBorder="1" applyAlignment="1" applyProtection="1">
      <alignment horizontal="right" vertical="top"/>
      <protection/>
    </xf>
    <xf numFmtId="0" fontId="94" fillId="0" borderId="0" xfId="356" applyFont="1" applyFill="1" applyAlignment="1">
      <alignment horizontal="left" vertical="top"/>
      <protection locked="0"/>
    </xf>
    <xf numFmtId="0" fontId="98" fillId="0" borderId="0" xfId="356" applyFont="1" applyFill="1" applyAlignment="1">
      <alignment horizontal="left"/>
      <protection locked="0"/>
    </xf>
    <xf numFmtId="0" fontId="35" fillId="0" borderId="0" xfId="356" applyFont="1" applyFill="1" applyAlignment="1">
      <alignment horizontal="left" vertical="top"/>
      <protection locked="0"/>
    </xf>
    <xf numFmtId="0" fontId="35" fillId="0" borderId="0" xfId="356" applyFont="1" applyAlignment="1">
      <alignment horizontal="left" vertical="top"/>
      <protection locked="0"/>
    </xf>
    <xf numFmtId="0" fontId="14" fillId="0" borderId="0" xfId="348">
      <alignment/>
      <protection/>
    </xf>
    <xf numFmtId="0" fontId="103" fillId="0" borderId="0" xfId="348" applyFont="1" applyAlignment="1" applyProtection="1">
      <alignment horizontal="left" vertical="top"/>
      <protection locked="0"/>
    </xf>
    <xf numFmtId="201" fontId="106" fillId="34" borderId="0" xfId="348" applyNumberFormat="1" applyFont="1" applyFill="1" applyAlignment="1" applyProtection="1">
      <alignment horizontal="left"/>
      <protection/>
    </xf>
    <xf numFmtId="0" fontId="107" fillId="34" borderId="0" xfId="348" applyFont="1" applyFill="1" applyAlignment="1" applyProtection="1">
      <alignment horizontal="left"/>
      <protection/>
    </xf>
    <xf numFmtId="167" fontId="107" fillId="34" borderId="0" xfId="348" applyNumberFormat="1" applyFont="1" applyFill="1" applyAlignment="1" applyProtection="1">
      <alignment horizontal="left"/>
      <protection/>
    </xf>
    <xf numFmtId="165" fontId="107" fillId="34" borderId="0" xfId="348" applyNumberFormat="1" applyFont="1" applyFill="1" applyAlignment="1" applyProtection="1">
      <alignment horizontal="left"/>
      <protection/>
    </xf>
    <xf numFmtId="0" fontId="108" fillId="0" borderId="0" xfId="348" applyFont="1" applyAlignment="1" applyProtection="1">
      <alignment horizontal="left" vertical="top"/>
      <protection locked="0"/>
    </xf>
    <xf numFmtId="201" fontId="15" fillId="34" borderId="0" xfId="348" applyNumberFormat="1" applyFont="1" applyFill="1" applyAlignment="1" applyProtection="1">
      <alignment horizontal="left"/>
      <protection/>
    </xf>
    <xf numFmtId="0" fontId="14" fillId="34" borderId="0" xfId="348" applyFont="1" applyFill="1" applyAlignment="1" applyProtection="1">
      <alignment horizontal="left"/>
      <protection/>
    </xf>
    <xf numFmtId="0" fontId="15" fillId="34" borderId="0" xfId="348" applyFont="1" applyFill="1" applyAlignment="1" applyProtection="1">
      <alignment horizontal="left"/>
      <protection/>
    </xf>
    <xf numFmtId="167" fontId="14" fillId="34" borderId="0" xfId="348" applyNumberFormat="1" applyFont="1" applyFill="1" applyAlignment="1" applyProtection="1">
      <alignment horizontal="left"/>
      <protection/>
    </xf>
    <xf numFmtId="165" fontId="15" fillId="34" borderId="0" xfId="348" applyNumberFormat="1" applyFont="1" applyFill="1" applyAlignment="1" applyProtection="1">
      <alignment horizontal="left"/>
      <protection/>
    </xf>
    <xf numFmtId="0" fontId="13" fillId="0" borderId="0" xfId="348" applyFont="1" applyAlignment="1" applyProtection="1">
      <alignment horizontal="left" vertical="top"/>
      <protection locked="0"/>
    </xf>
    <xf numFmtId="165" fontId="14" fillId="34" borderId="0" xfId="348" applyNumberFormat="1" applyFont="1" applyFill="1" applyAlignment="1" applyProtection="1">
      <alignment horizontal="left"/>
      <protection/>
    </xf>
    <xf numFmtId="14" fontId="15" fillId="34" borderId="0" xfId="348" applyNumberFormat="1" applyFont="1" applyFill="1" applyAlignment="1" applyProtection="1">
      <alignment horizontal="left"/>
      <protection/>
    </xf>
    <xf numFmtId="201" fontId="107" fillId="34" borderId="0" xfId="348" applyNumberFormat="1" applyFont="1" applyFill="1" applyAlignment="1" applyProtection="1">
      <alignment horizontal="left"/>
      <protection/>
    </xf>
    <xf numFmtId="201" fontId="21" fillId="53" borderId="34" xfId="348" applyNumberFormat="1" applyFont="1" applyFill="1" applyBorder="1" applyAlignment="1" applyProtection="1">
      <alignment horizontal="center" vertical="center" wrapText="1"/>
      <protection/>
    </xf>
    <xf numFmtId="0" fontId="21" fillId="53" borderId="35" xfId="348" applyFont="1" applyFill="1" applyBorder="1" applyAlignment="1" applyProtection="1">
      <alignment horizontal="center" vertical="center" wrapText="1"/>
      <protection/>
    </xf>
    <xf numFmtId="167" fontId="21" fillId="53" borderId="35" xfId="348" applyNumberFormat="1" applyFont="1" applyFill="1" applyBorder="1" applyAlignment="1" applyProtection="1">
      <alignment horizontal="center" vertical="center" wrapText="1"/>
      <protection/>
    </xf>
    <xf numFmtId="165" fontId="21" fillId="53" borderId="35" xfId="348" applyNumberFormat="1" applyFont="1" applyFill="1" applyBorder="1" applyAlignment="1" applyProtection="1">
      <alignment horizontal="center" vertical="center" wrapText="1"/>
      <protection/>
    </xf>
    <xf numFmtId="201" fontId="21" fillId="53" borderId="36" xfId="348" applyNumberFormat="1" applyFont="1" applyFill="1" applyBorder="1" applyAlignment="1" applyProtection="1">
      <alignment horizontal="center" vertical="center" wrapText="1"/>
      <protection/>
    </xf>
    <xf numFmtId="0" fontId="21" fillId="53" borderId="37" xfId="348" applyFont="1" applyFill="1" applyBorder="1" applyAlignment="1" applyProtection="1">
      <alignment horizontal="center" vertical="center" wrapText="1"/>
      <protection/>
    </xf>
    <xf numFmtId="167" fontId="21" fillId="53" borderId="37" xfId="348" applyNumberFormat="1" applyFont="1" applyFill="1" applyBorder="1" applyAlignment="1" applyProtection="1">
      <alignment horizontal="center" vertical="center" wrapText="1"/>
      <protection/>
    </xf>
    <xf numFmtId="165" fontId="21" fillId="53" borderId="37" xfId="348" applyNumberFormat="1" applyFont="1" applyFill="1" applyBorder="1" applyAlignment="1" applyProtection="1">
      <alignment horizontal="center" vertical="center" wrapText="1"/>
      <protection/>
    </xf>
    <xf numFmtId="201" fontId="107" fillId="0" borderId="1" xfId="348" applyNumberFormat="1" applyFont="1" applyBorder="1" applyAlignment="1" applyProtection="1">
      <alignment horizontal="left"/>
      <protection/>
    </xf>
    <xf numFmtId="0" fontId="107" fillId="0" borderId="1" xfId="348" applyFont="1" applyBorder="1" applyAlignment="1" applyProtection="1">
      <alignment horizontal="left"/>
      <protection/>
    </xf>
    <xf numFmtId="165" fontId="107" fillId="0" borderId="1" xfId="348" applyNumberFormat="1" applyFont="1" applyBorder="1" applyAlignment="1" applyProtection="1">
      <alignment horizontal="left"/>
      <protection/>
    </xf>
    <xf numFmtId="0" fontId="60" fillId="0" borderId="0" xfId="274" applyBorder="1" applyProtection="1">
      <alignment horizontal="left"/>
      <protection/>
    </xf>
    <xf numFmtId="0" fontId="108" fillId="0" borderId="0" xfId="348" applyFont="1" applyFill="1" applyAlignment="1" applyProtection="1">
      <alignment horizontal="left" vertical="top"/>
      <protection locked="0"/>
    </xf>
    <xf numFmtId="0" fontId="21" fillId="0" borderId="1" xfId="400" applyNumberFormat="1" applyBorder="1" applyProtection="1">
      <alignment horizontal="left" wrapText="1"/>
      <protection/>
    </xf>
    <xf numFmtId="0" fontId="108" fillId="0" borderId="0" xfId="348" applyFont="1" applyBorder="1" applyAlignment="1" applyProtection="1">
      <alignment horizontal="left" vertical="top"/>
      <protection locked="0"/>
    </xf>
    <xf numFmtId="165" fontId="108" fillId="0" borderId="0" xfId="348" applyNumberFormat="1" applyFont="1" applyAlignment="1" applyProtection="1">
      <alignment horizontal="right" vertical="top"/>
      <protection locked="0"/>
    </xf>
    <xf numFmtId="2" fontId="0" fillId="0" borderId="0" xfId="363">
      <alignment/>
      <protection/>
    </xf>
    <xf numFmtId="49" fontId="0" fillId="0" borderId="0" xfId="363" applyNumberFormat="1" applyFont="1" applyFill="1" applyAlignment="1" applyProtection="1">
      <alignment horizontal="left"/>
      <protection/>
    </xf>
    <xf numFmtId="49" fontId="0" fillId="0" borderId="0" xfId="363" applyNumberFormat="1" applyFont="1" applyFill="1" applyProtection="1">
      <alignment/>
      <protection/>
    </xf>
    <xf numFmtId="49" fontId="0" fillId="0" borderId="0" xfId="363" applyNumberFormat="1" applyFont="1" applyFill="1" applyAlignment="1" applyProtection="1">
      <alignment horizontal="center"/>
      <protection/>
    </xf>
    <xf numFmtId="2" fontId="0" fillId="0" borderId="0" xfId="363" applyNumberFormat="1" applyFont="1" applyFill="1" applyProtection="1">
      <alignment/>
      <protection/>
    </xf>
    <xf numFmtId="4" fontId="0" fillId="0" borderId="0" xfId="363" applyNumberFormat="1" applyFont="1" applyFill="1" applyProtection="1">
      <alignment/>
      <protection/>
    </xf>
    <xf numFmtId="49" fontId="116" fillId="0" borderId="0" xfId="363" applyNumberFormat="1" applyFont="1" applyFill="1" applyProtection="1">
      <alignment/>
      <protection/>
    </xf>
    <xf numFmtId="49" fontId="116" fillId="0" borderId="0" xfId="363" applyNumberFormat="1" applyFont="1" applyFill="1" applyAlignment="1" applyProtection="1">
      <alignment horizontal="center"/>
      <protection/>
    </xf>
    <xf numFmtId="2" fontId="116" fillId="0" borderId="0" xfId="363" applyNumberFormat="1" applyFont="1" applyFill="1" applyProtection="1">
      <alignment/>
      <protection/>
    </xf>
    <xf numFmtId="4" fontId="116" fillId="0" borderId="0" xfId="363" applyNumberFormat="1" applyFont="1" applyFill="1" applyProtection="1">
      <alignment/>
      <protection/>
    </xf>
    <xf numFmtId="0" fontId="106" fillId="54" borderId="0" xfId="0" applyFont="1" applyFill="1" applyAlignment="1" applyProtection="1">
      <alignment horizontal="left"/>
      <protection/>
    </xf>
    <xf numFmtId="0" fontId="107" fillId="54" borderId="0" xfId="0" applyFont="1" applyFill="1" applyAlignment="1" applyProtection="1">
      <alignment horizontal="left"/>
      <protection/>
    </xf>
    <xf numFmtId="0" fontId="107" fillId="54" borderId="0" xfId="0" applyFont="1" applyFill="1" applyAlignment="1" applyProtection="1">
      <alignment horizontal="left" wrapText="1"/>
      <protection/>
    </xf>
    <xf numFmtId="0" fontId="21" fillId="54" borderId="0" xfId="0" applyFont="1" applyFill="1" applyAlignment="1" applyProtection="1">
      <alignment horizontal="left"/>
      <protection/>
    </xf>
    <xf numFmtId="0" fontId="60" fillId="54" borderId="0" xfId="0" applyFont="1" applyFill="1" applyAlignment="1" applyProtection="1">
      <alignment horizontal="left"/>
      <protection/>
    </xf>
    <xf numFmtId="0" fontId="85" fillId="54" borderId="0" xfId="0" applyFont="1" applyFill="1" applyAlignment="1" applyProtection="1">
      <alignment horizontal="left" wrapText="1"/>
      <protection/>
    </xf>
    <xf numFmtId="0" fontId="60" fillId="54" borderId="0" xfId="0" applyFont="1" applyFill="1" applyAlignment="1" applyProtection="1">
      <alignment horizontal="left" wrapText="1"/>
      <protection/>
    </xf>
    <xf numFmtId="0" fontId="21" fillId="54" borderId="0" xfId="0" applyFont="1" applyFill="1" applyAlignment="1" applyProtection="1">
      <alignment horizontal="left" wrapText="1"/>
      <protection/>
    </xf>
    <xf numFmtId="49" fontId="21" fillId="54" borderId="0" xfId="0" applyNumberFormat="1" applyFont="1" applyFill="1" applyAlignment="1" applyProtection="1">
      <alignment horizontal="left"/>
      <protection/>
    </xf>
    <xf numFmtId="0" fontId="21" fillId="2" borderId="34" xfId="0" applyFont="1" applyFill="1" applyBorder="1" applyAlignment="1" applyProtection="1">
      <alignment horizontal="center" vertical="center" wrapText="1"/>
      <protection/>
    </xf>
    <xf numFmtId="0" fontId="21" fillId="2" borderId="35" xfId="0" applyFont="1" applyFill="1" applyBorder="1" applyAlignment="1" applyProtection="1">
      <alignment horizontal="center" vertical="center" wrapText="1"/>
      <protection/>
    </xf>
    <xf numFmtId="0" fontId="21" fillId="2" borderId="38" xfId="0" applyFont="1" applyFill="1" applyBorder="1" applyAlignment="1" applyProtection="1">
      <alignment horizontal="center" vertical="center" wrapText="1"/>
      <protection/>
    </xf>
    <xf numFmtId="0" fontId="21" fillId="2" borderId="39" xfId="0" applyFont="1" applyFill="1" applyBorder="1" applyAlignment="1" applyProtection="1">
      <alignment horizontal="center" vertical="center" wrapText="1"/>
      <protection/>
    </xf>
    <xf numFmtId="0" fontId="107" fillId="0" borderId="0" xfId="0" applyFont="1" applyAlignment="1" applyProtection="1">
      <alignment horizontal="left"/>
      <protection/>
    </xf>
    <xf numFmtId="0" fontId="107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 horizontal="left"/>
      <protection/>
    </xf>
    <xf numFmtId="165" fontId="21" fillId="0" borderId="1" xfId="0" applyNumberFormat="1" applyFont="1" applyBorder="1" applyAlignment="1" applyProtection="1">
      <alignment horizontal="right"/>
      <protection locked="0"/>
    </xf>
    <xf numFmtId="165" fontId="21" fillId="0" borderId="1" xfId="0" applyNumberFormat="1" applyFont="1" applyFill="1" applyBorder="1" applyAlignment="1" applyProtection="1">
      <alignment horizontal="right"/>
      <protection locked="0"/>
    </xf>
    <xf numFmtId="165" fontId="172" fillId="0" borderId="1" xfId="0" applyNumberFormat="1" applyFont="1" applyBorder="1" applyAlignment="1" applyProtection="1">
      <alignment horizontal="right" vertical="top"/>
      <protection locked="0"/>
    </xf>
    <xf numFmtId="165" fontId="172" fillId="0" borderId="0" xfId="0" applyNumberFormat="1" applyFont="1" applyAlignment="1" applyProtection="1">
      <alignment horizontal="right" vertical="top"/>
      <protection locked="0"/>
    </xf>
    <xf numFmtId="0" fontId="120" fillId="0" borderId="0" xfId="385" applyFont="1" applyBorder="1">
      <alignment/>
      <protection/>
    </xf>
    <xf numFmtId="0" fontId="47" fillId="0" borderId="0" xfId="315" applyFont="1" applyProtection="1">
      <alignment/>
      <protection/>
    </xf>
    <xf numFmtId="0" fontId="10" fillId="0" borderId="0" xfId="315" applyFont="1" applyProtection="1">
      <alignment/>
      <protection/>
    </xf>
    <xf numFmtId="0" fontId="4" fillId="0" borderId="0" xfId="315" applyFont="1" applyAlignment="1" applyProtection="1">
      <alignment vertical="center"/>
      <protection/>
    </xf>
    <xf numFmtId="0" fontId="4" fillId="0" borderId="0" xfId="315" applyFont="1" applyAlignment="1" applyProtection="1">
      <alignment vertical="center" wrapText="1"/>
      <protection/>
    </xf>
    <xf numFmtId="0" fontId="70" fillId="52" borderId="0" xfId="0" applyFont="1" applyFill="1" applyAlignment="1" applyProtection="1">
      <alignment/>
      <protection/>
    </xf>
    <xf numFmtId="0" fontId="10" fillId="52" borderId="0" xfId="0" applyFont="1" applyFill="1" applyAlignment="1" applyProtection="1">
      <alignment/>
      <protection/>
    </xf>
    <xf numFmtId="0" fontId="71" fillId="52" borderId="0" xfId="0" applyFont="1" applyFill="1" applyAlignment="1" applyProtection="1">
      <alignment/>
      <protection/>
    </xf>
    <xf numFmtId="0" fontId="73" fillId="52" borderId="0" xfId="0" applyFont="1" applyFill="1" applyAlignment="1" applyProtection="1">
      <alignment/>
      <protection/>
    </xf>
    <xf numFmtId="0" fontId="71" fillId="52" borderId="0" xfId="0" applyFont="1" applyFill="1" applyAlignment="1" applyProtection="1">
      <alignment horizontal="center"/>
      <protection/>
    </xf>
    <xf numFmtId="0" fontId="10" fillId="52" borderId="0" xfId="0" applyFont="1" applyFill="1" applyAlignment="1" applyProtection="1">
      <alignment horizontal="center"/>
      <protection/>
    </xf>
    <xf numFmtId="0" fontId="7" fillId="52" borderId="0" xfId="0" applyFont="1" applyFill="1" applyAlignment="1" applyProtection="1">
      <alignment horizontal="right"/>
      <protection/>
    </xf>
    <xf numFmtId="0" fontId="9" fillId="52" borderId="0" xfId="0" applyFont="1" applyFill="1" applyAlignment="1" applyProtection="1">
      <alignment horizontal="left"/>
      <protection/>
    </xf>
    <xf numFmtId="0" fontId="6" fillId="52" borderId="0" xfId="0" applyFont="1" applyFill="1" applyAlignment="1" applyProtection="1">
      <alignment/>
      <protection/>
    </xf>
    <xf numFmtId="0" fontId="7" fillId="52" borderId="0" xfId="0" applyFont="1" applyFill="1" applyAlignment="1" applyProtection="1">
      <alignment/>
      <protection/>
    </xf>
    <xf numFmtId="0" fontId="74" fillId="52" borderId="0" xfId="0" applyFont="1" applyFill="1" applyAlignment="1" applyProtection="1">
      <alignment/>
      <protection/>
    </xf>
    <xf numFmtId="0" fontId="79" fillId="0" borderId="0" xfId="359" applyFont="1" applyAlignment="1" applyProtection="1">
      <alignment horizontal="left" vertical="center"/>
      <protection/>
    </xf>
    <xf numFmtId="0" fontId="0" fillId="0" borderId="40" xfId="359" applyBorder="1" applyAlignment="1" applyProtection="1">
      <alignment horizontal="left" vertical="center"/>
      <protection/>
    </xf>
    <xf numFmtId="0" fontId="0" fillId="0" borderId="41" xfId="359" applyBorder="1" applyAlignment="1" applyProtection="1">
      <alignment horizontal="left" vertical="center"/>
      <protection/>
    </xf>
    <xf numFmtId="0" fontId="0" fillId="0" borderId="41" xfId="359" applyBorder="1" applyAlignment="1" applyProtection="1">
      <alignment horizontal="center" vertical="center"/>
      <protection/>
    </xf>
    <xf numFmtId="165" fontId="0" fillId="0" borderId="41" xfId="359" applyNumberFormat="1" applyBorder="1" applyAlignment="1" applyProtection="1">
      <alignment horizontal="left" vertical="center"/>
      <protection/>
    </xf>
    <xf numFmtId="0" fontId="0" fillId="0" borderId="42" xfId="359" applyBorder="1" applyAlignment="1" applyProtection="1">
      <alignment horizontal="left" vertical="center"/>
      <protection/>
    </xf>
    <xf numFmtId="0" fontId="0" fillId="0" borderId="0" xfId="359" applyFont="1" applyAlignment="1" applyProtection="1">
      <alignment horizontal="left" vertical="center"/>
      <protection/>
    </xf>
    <xf numFmtId="0" fontId="0" fillId="0" borderId="0" xfId="359" applyAlignment="1" applyProtection="1">
      <alignment vertical="top"/>
      <protection/>
    </xf>
    <xf numFmtId="0" fontId="0" fillId="0" borderId="43" xfId="359" applyBorder="1" applyAlignment="1" applyProtection="1">
      <alignment horizontal="left" vertical="center"/>
      <protection/>
    </xf>
    <xf numFmtId="0" fontId="0" fillId="0" borderId="44" xfId="359" applyBorder="1" applyAlignment="1" applyProtection="1">
      <alignment horizontal="left" vertical="center"/>
      <protection/>
    </xf>
    <xf numFmtId="0" fontId="0" fillId="0" borderId="0" xfId="359" applyFont="1" applyAlignment="1" applyProtection="1">
      <alignment horizontal="center" vertical="center"/>
      <protection/>
    </xf>
    <xf numFmtId="165" fontId="0" fillId="0" borderId="0" xfId="359" applyNumberFormat="1" applyFont="1" applyAlignment="1" applyProtection="1">
      <alignment horizontal="left" vertical="center"/>
      <protection/>
    </xf>
    <xf numFmtId="0" fontId="79" fillId="0" borderId="0" xfId="359" applyFont="1" applyAlignment="1" applyProtection="1">
      <alignment horizontal="center" vertical="center" wrapText="1"/>
      <protection/>
    </xf>
    <xf numFmtId="0" fontId="0" fillId="0" borderId="43" xfId="359" applyBorder="1" applyAlignment="1" applyProtection="1">
      <alignment horizontal="center" vertical="center" wrapText="1"/>
      <protection/>
    </xf>
    <xf numFmtId="0" fontId="77" fillId="55" borderId="45" xfId="359" applyFont="1" applyFill="1" applyBorder="1" applyAlignment="1" applyProtection="1">
      <alignment horizontal="center" vertical="center" wrapText="1"/>
      <protection/>
    </xf>
    <xf numFmtId="0" fontId="77" fillId="55" borderId="46" xfId="359" applyFont="1" applyFill="1" applyBorder="1" applyAlignment="1" applyProtection="1">
      <alignment horizontal="center" vertical="center" wrapText="1"/>
      <protection/>
    </xf>
    <xf numFmtId="165" fontId="77" fillId="55" borderId="46" xfId="359" applyNumberFormat="1" applyFont="1" applyFill="1" applyBorder="1" applyAlignment="1" applyProtection="1">
      <alignment horizontal="center" vertical="center" wrapText="1"/>
      <protection/>
    </xf>
    <xf numFmtId="0" fontId="0" fillId="0" borderId="44" xfId="359" applyBorder="1" applyAlignment="1" applyProtection="1">
      <alignment horizontal="center" vertical="center" wrapText="1"/>
      <protection/>
    </xf>
    <xf numFmtId="0" fontId="0" fillId="0" borderId="0" xfId="359" applyFont="1" applyAlignment="1" applyProtection="1">
      <alignment horizontal="center" vertical="center" wrapText="1"/>
      <protection/>
    </xf>
    <xf numFmtId="0" fontId="79" fillId="0" borderId="0" xfId="359" applyFont="1" applyAlignment="1" applyProtection="1">
      <alignment horizontal="left"/>
      <protection/>
    </xf>
    <xf numFmtId="0" fontId="78" fillId="0" borderId="43" xfId="359" applyFont="1" applyBorder="1" applyAlignment="1" applyProtection="1">
      <alignment horizontal="left"/>
      <protection/>
    </xf>
    <xf numFmtId="0" fontId="0" fillId="0" borderId="0" xfId="359" applyFont="1" applyAlignment="1" applyProtection="1">
      <alignment horizontal="left"/>
      <protection/>
    </xf>
    <xf numFmtId="0" fontId="0" fillId="0" borderId="0" xfId="359" applyFont="1" applyAlignment="1" applyProtection="1">
      <alignment horizontal="center"/>
      <protection/>
    </xf>
    <xf numFmtId="165" fontId="0" fillId="0" borderId="0" xfId="359" applyNumberFormat="1" applyFont="1" applyAlignment="1" applyProtection="1">
      <alignment horizontal="left"/>
      <protection/>
    </xf>
    <xf numFmtId="0" fontId="78" fillId="0" borderId="44" xfId="359" applyFont="1" applyBorder="1" applyAlignment="1" applyProtection="1">
      <alignment horizontal="left"/>
      <protection/>
    </xf>
    <xf numFmtId="0" fontId="0" fillId="0" borderId="47" xfId="359" applyFont="1" applyBorder="1" applyAlignment="1" applyProtection="1">
      <alignment horizontal="center" vertical="center"/>
      <protection/>
    </xf>
    <xf numFmtId="49" fontId="0" fillId="0" borderId="47" xfId="359" applyNumberFormat="1" applyFont="1" applyBorder="1" applyAlignment="1" applyProtection="1">
      <alignment horizontal="center" vertical="center" wrapText="1"/>
      <protection/>
    </xf>
    <xf numFmtId="0" fontId="0" fillId="0" borderId="47" xfId="359" applyFont="1" applyBorder="1" applyAlignment="1" applyProtection="1">
      <alignment horizontal="left" vertical="center" wrapText="1"/>
      <protection/>
    </xf>
    <xf numFmtId="0" fontId="0" fillId="0" borderId="47" xfId="359" applyBorder="1" applyAlignment="1" applyProtection="1">
      <alignment horizontal="left" vertical="center"/>
      <protection/>
    </xf>
    <xf numFmtId="0" fontId="0" fillId="0" borderId="47" xfId="359" applyFont="1" applyBorder="1" applyAlignment="1" applyProtection="1">
      <alignment horizontal="center" vertical="center" wrapText="1"/>
      <protection/>
    </xf>
    <xf numFmtId="165" fontId="0" fillId="0" borderId="47" xfId="359" applyNumberFormat="1" applyFont="1" applyBorder="1" applyAlignment="1" applyProtection="1">
      <alignment horizontal="right" vertical="center"/>
      <protection/>
    </xf>
    <xf numFmtId="0" fontId="81" fillId="0" borderId="0" xfId="359" applyFont="1" applyAlignment="1" applyProtection="1">
      <alignment horizontal="center" vertical="center"/>
      <protection/>
    </xf>
    <xf numFmtId="0" fontId="0" fillId="0" borderId="43" xfId="359" applyFont="1" applyBorder="1" applyAlignment="1" applyProtection="1">
      <alignment horizontal="left" vertical="center"/>
      <protection/>
    </xf>
    <xf numFmtId="0" fontId="0" fillId="0" borderId="44" xfId="359" applyFont="1" applyBorder="1" applyAlignment="1" applyProtection="1">
      <alignment horizontal="left" vertical="center"/>
      <protection/>
    </xf>
    <xf numFmtId="0" fontId="0" fillId="0" borderId="0" xfId="359" applyFont="1" applyAlignment="1" applyProtection="1">
      <alignment vertical="top"/>
      <protection/>
    </xf>
    <xf numFmtId="49" fontId="0" fillId="0" borderId="47" xfId="359" applyNumberFormat="1" applyBorder="1" applyAlignment="1" applyProtection="1">
      <alignment horizontal="center" vertical="center" wrapText="1"/>
      <protection/>
    </xf>
    <xf numFmtId="0" fontId="82" fillId="0" borderId="0" xfId="359" applyFont="1" applyAlignment="1" applyProtection="1">
      <alignment horizontal="center" vertical="center"/>
      <protection/>
    </xf>
    <xf numFmtId="0" fontId="0" fillId="0" borderId="47" xfId="359" applyFont="1" applyFill="1" applyBorder="1" applyAlignment="1" applyProtection="1">
      <alignment horizontal="center" vertical="center"/>
      <protection/>
    </xf>
    <xf numFmtId="49" fontId="0" fillId="0" borderId="47" xfId="359" applyNumberFormat="1" applyFont="1" applyFill="1" applyBorder="1" applyAlignment="1" applyProtection="1">
      <alignment horizontal="center" vertical="center" wrapText="1"/>
      <protection/>
    </xf>
    <xf numFmtId="0" fontId="0" fillId="0" borderId="47" xfId="359" applyFont="1" applyFill="1" applyBorder="1" applyAlignment="1" applyProtection="1">
      <alignment horizontal="center" vertical="center" wrapText="1"/>
      <protection/>
    </xf>
    <xf numFmtId="0" fontId="80" fillId="0" borderId="0" xfId="314" applyFont="1" applyAlignment="1" applyProtection="1">
      <alignment horizontal="center" vertical="center"/>
      <protection/>
    </xf>
    <xf numFmtId="0" fontId="80" fillId="0" borderId="43" xfId="314" applyFont="1" applyBorder="1" applyAlignment="1" applyProtection="1">
      <alignment horizontal="left" vertical="center"/>
      <protection/>
    </xf>
    <xf numFmtId="0" fontId="80" fillId="0" borderId="47" xfId="314" applyFont="1" applyBorder="1" applyAlignment="1" applyProtection="1">
      <alignment horizontal="center" vertical="center"/>
      <protection/>
    </xf>
    <xf numFmtId="49" fontId="80" fillId="0" borderId="47" xfId="314" applyNumberFormat="1" applyFont="1" applyBorder="1" applyAlignment="1" applyProtection="1">
      <alignment horizontal="center" vertical="center" wrapText="1"/>
      <protection/>
    </xf>
    <xf numFmtId="0" fontId="80" fillId="0" borderId="47" xfId="314" applyFont="1" applyBorder="1" applyAlignment="1" applyProtection="1">
      <alignment horizontal="center" vertical="center" wrapText="1"/>
      <protection/>
    </xf>
    <xf numFmtId="165" fontId="80" fillId="0" borderId="47" xfId="314" applyNumberFormat="1" applyFont="1" applyBorder="1" applyAlignment="1" applyProtection="1">
      <alignment horizontal="right" vertical="center"/>
      <protection/>
    </xf>
    <xf numFmtId="0" fontId="80" fillId="0" borderId="44" xfId="314" applyFont="1" applyBorder="1" applyAlignment="1" applyProtection="1">
      <alignment horizontal="left" vertical="center"/>
      <protection/>
    </xf>
    <xf numFmtId="0" fontId="80" fillId="0" borderId="0" xfId="314" applyFont="1" applyAlignment="1" applyProtection="1">
      <alignment horizontal="left" vertical="center"/>
      <protection/>
    </xf>
    <xf numFmtId="0" fontId="80" fillId="0" borderId="0" xfId="314" applyFont="1" applyAlignment="1" applyProtection="1">
      <alignment vertical="top"/>
      <protection/>
    </xf>
    <xf numFmtId="0" fontId="0" fillId="0" borderId="48" xfId="359" applyBorder="1" applyAlignment="1" applyProtection="1">
      <alignment horizontal="left" vertical="center"/>
      <protection/>
    </xf>
    <xf numFmtId="0" fontId="0" fillId="0" borderId="49" xfId="359" applyBorder="1" applyAlignment="1" applyProtection="1">
      <alignment horizontal="left" vertical="center"/>
      <protection/>
    </xf>
    <xf numFmtId="0" fontId="0" fillId="0" borderId="49" xfId="359" applyBorder="1" applyAlignment="1" applyProtection="1">
      <alignment horizontal="center" vertical="center"/>
      <protection/>
    </xf>
    <xf numFmtId="165" fontId="0" fillId="0" borderId="49" xfId="359" applyNumberFormat="1" applyBorder="1" applyAlignment="1" applyProtection="1">
      <alignment horizontal="left" vertical="center"/>
      <protection/>
    </xf>
    <xf numFmtId="0" fontId="0" fillId="0" borderId="50" xfId="359" applyBorder="1" applyAlignment="1" applyProtection="1">
      <alignment horizontal="left" vertical="center"/>
      <protection/>
    </xf>
    <xf numFmtId="0" fontId="79" fillId="0" borderId="0" xfId="359" applyFont="1" applyAlignment="1" applyProtection="1">
      <alignment horizontal="left" vertical="top"/>
      <protection/>
    </xf>
    <xf numFmtId="0" fontId="0" fillId="0" borderId="0" xfId="359" applyAlignment="1" applyProtection="1">
      <alignment horizontal="left" vertical="top"/>
      <protection/>
    </xf>
    <xf numFmtId="0" fontId="0" fillId="0" borderId="0" xfId="359" applyAlignment="1" applyProtection="1">
      <alignment horizontal="center" vertical="top"/>
      <protection/>
    </xf>
    <xf numFmtId="165" fontId="0" fillId="0" borderId="0" xfId="359" applyNumberFormat="1" applyAlignment="1" applyProtection="1">
      <alignment horizontal="left" vertical="top"/>
      <protection/>
    </xf>
    <xf numFmtId="49" fontId="113" fillId="0" borderId="0" xfId="363" applyNumberFormat="1" applyFont="1" applyFill="1" applyAlignment="1" applyProtection="1">
      <alignment horizontal="left"/>
      <protection/>
    </xf>
    <xf numFmtId="49" fontId="14" fillId="0" borderId="0" xfId="363" applyNumberFormat="1" applyFont="1" applyFill="1" applyProtection="1">
      <alignment/>
      <protection/>
    </xf>
    <xf numFmtId="49" fontId="14" fillId="0" borderId="0" xfId="363" applyNumberFormat="1" applyFont="1" applyFill="1" applyAlignment="1" applyProtection="1">
      <alignment horizontal="center"/>
      <protection/>
    </xf>
    <xf numFmtId="2" fontId="14" fillId="0" borderId="0" xfId="363" applyNumberFormat="1" applyFont="1" applyFill="1" applyProtection="1">
      <alignment/>
      <protection/>
    </xf>
    <xf numFmtId="4" fontId="14" fillId="0" borderId="0" xfId="363" applyNumberFormat="1" applyFont="1" applyFill="1" applyProtection="1">
      <alignment/>
      <protection/>
    </xf>
    <xf numFmtId="2" fontId="0" fillId="0" borderId="0" xfId="363" applyProtection="1">
      <alignment/>
      <protection/>
    </xf>
    <xf numFmtId="2" fontId="14" fillId="0" borderId="51" xfId="363" applyFont="1" applyBorder="1" applyProtection="1">
      <alignment/>
      <protection/>
    </xf>
    <xf numFmtId="49" fontId="14" fillId="0" borderId="52" xfId="363" applyNumberFormat="1" applyFont="1" applyFill="1" applyBorder="1" applyProtection="1">
      <alignment/>
      <protection/>
    </xf>
    <xf numFmtId="49" fontId="14" fillId="0" borderId="52" xfId="363" applyNumberFormat="1" applyFont="1" applyFill="1" applyBorder="1" applyAlignment="1" applyProtection="1">
      <alignment horizontal="center"/>
      <protection/>
    </xf>
    <xf numFmtId="2" fontId="14" fillId="0" borderId="52" xfId="363" applyNumberFormat="1" applyFont="1" applyFill="1" applyBorder="1" applyProtection="1">
      <alignment/>
      <protection/>
    </xf>
    <xf numFmtId="4" fontId="14" fillId="0" borderId="53" xfId="363" applyNumberFormat="1" applyFont="1" applyFill="1" applyBorder="1" applyProtection="1">
      <alignment/>
      <protection/>
    </xf>
    <xf numFmtId="2" fontId="14" fillId="0" borderId="54" xfId="363" applyFont="1" applyBorder="1" applyProtection="1">
      <alignment/>
      <protection/>
    </xf>
    <xf numFmtId="49" fontId="124" fillId="0" borderId="0" xfId="363" applyNumberFormat="1" applyFont="1" applyFill="1" applyBorder="1" applyAlignment="1" applyProtection="1">
      <alignment horizontal="center" vertical="center"/>
      <protection/>
    </xf>
    <xf numFmtId="49" fontId="14" fillId="0" borderId="0" xfId="363" applyNumberFormat="1" applyFont="1" applyFill="1" applyBorder="1" applyAlignment="1" applyProtection="1">
      <alignment horizontal="center"/>
      <protection/>
    </xf>
    <xf numFmtId="2" fontId="14" fillId="0" borderId="0" xfId="363" applyNumberFormat="1" applyFont="1" applyFill="1" applyBorder="1" applyProtection="1">
      <alignment/>
      <protection/>
    </xf>
    <xf numFmtId="4" fontId="14" fillId="0" borderId="0" xfId="363" applyNumberFormat="1" applyFont="1" applyFill="1" applyBorder="1" applyProtection="1">
      <alignment/>
      <protection/>
    </xf>
    <xf numFmtId="4" fontId="14" fillId="0" borderId="55" xfId="363" applyNumberFormat="1" applyFont="1" applyFill="1" applyBorder="1" applyProtection="1">
      <alignment/>
      <protection/>
    </xf>
    <xf numFmtId="49" fontId="14" fillId="0" borderId="54" xfId="363" applyNumberFormat="1" applyFont="1" applyFill="1" applyBorder="1" applyAlignment="1" applyProtection="1">
      <alignment horizontal="left"/>
      <protection/>
    </xf>
    <xf numFmtId="49" fontId="113" fillId="0" borderId="0" xfId="363" applyNumberFormat="1" applyFont="1" applyFill="1" applyBorder="1" applyAlignment="1" applyProtection="1">
      <alignment horizontal="left"/>
      <protection/>
    </xf>
    <xf numFmtId="49" fontId="113" fillId="0" borderId="0" xfId="363" applyNumberFormat="1" applyFont="1" applyFill="1" applyBorder="1" applyProtection="1">
      <alignment/>
      <protection/>
    </xf>
    <xf numFmtId="49" fontId="114" fillId="0" borderId="56" xfId="363" applyNumberFormat="1" applyFont="1" applyFill="1" applyBorder="1" applyAlignment="1" applyProtection="1">
      <alignment horizontal="left"/>
      <protection/>
    </xf>
    <xf numFmtId="49" fontId="14" fillId="0" borderId="57" xfId="363" applyNumberFormat="1" applyFont="1" applyFill="1" applyBorder="1" applyProtection="1">
      <alignment/>
      <protection/>
    </xf>
    <xf numFmtId="49" fontId="14" fillId="0" borderId="57" xfId="363" applyNumberFormat="1" applyFont="1" applyFill="1" applyBorder="1" applyAlignment="1" applyProtection="1">
      <alignment horizontal="center"/>
      <protection/>
    </xf>
    <xf numFmtId="2" fontId="14" fillId="0" borderId="57" xfId="363" applyNumberFormat="1" applyFont="1" applyFill="1" applyBorder="1" applyProtection="1">
      <alignment/>
      <protection/>
    </xf>
    <xf numFmtId="4" fontId="14" fillId="0" borderId="58" xfId="363" applyNumberFormat="1" applyFont="1" applyFill="1" applyBorder="1" applyProtection="1">
      <alignment/>
      <protection/>
    </xf>
    <xf numFmtId="49" fontId="14" fillId="0" borderId="0" xfId="363" applyNumberFormat="1" applyFont="1" applyFill="1" applyAlignment="1" applyProtection="1">
      <alignment horizontal="left"/>
      <protection/>
    </xf>
    <xf numFmtId="49" fontId="15" fillId="0" borderId="57" xfId="363" applyNumberFormat="1" applyFont="1" applyFill="1" applyBorder="1" applyAlignment="1" applyProtection="1">
      <alignment horizontal="left"/>
      <protection/>
    </xf>
    <xf numFmtId="49" fontId="17" fillId="0" borderId="0" xfId="363" applyNumberFormat="1" applyFont="1" applyFill="1" applyAlignment="1" applyProtection="1">
      <alignment horizontal="left"/>
      <protection/>
    </xf>
    <xf numFmtId="49" fontId="17" fillId="0" borderId="0" xfId="363" applyNumberFormat="1" applyFont="1" applyFill="1" applyProtection="1">
      <alignment/>
      <protection/>
    </xf>
    <xf numFmtId="49" fontId="15" fillId="0" borderId="0" xfId="363" applyNumberFormat="1" applyFont="1" applyFill="1" applyAlignment="1" applyProtection="1">
      <alignment horizontal="center"/>
      <protection/>
    </xf>
    <xf numFmtId="2" fontId="15" fillId="0" borderId="0" xfId="363" applyNumberFormat="1" applyFont="1" applyFill="1" applyProtection="1">
      <alignment/>
      <protection/>
    </xf>
    <xf numFmtId="4" fontId="17" fillId="0" borderId="0" xfId="363" applyNumberFormat="1" applyFont="1" applyFill="1" applyAlignment="1" applyProtection="1">
      <alignment horizontal="right"/>
      <protection/>
    </xf>
    <xf numFmtId="49" fontId="15" fillId="0" borderId="0" xfId="363" applyNumberFormat="1" applyFont="1" applyFill="1" applyProtection="1">
      <alignment/>
      <protection/>
    </xf>
    <xf numFmtId="4" fontId="15" fillId="0" borderId="0" xfId="363" applyNumberFormat="1" applyFont="1" applyFill="1" applyProtection="1">
      <alignment/>
      <protection/>
    </xf>
    <xf numFmtId="49" fontId="17" fillId="0" borderId="0" xfId="363" applyNumberFormat="1" applyFont="1" applyFill="1" applyAlignment="1" applyProtection="1">
      <alignment horizontal="center"/>
      <protection/>
    </xf>
    <xf numFmtId="2" fontId="17" fillId="0" borderId="0" xfId="363" applyNumberFormat="1" applyFont="1" applyFill="1" applyProtection="1">
      <alignment/>
      <protection/>
    </xf>
    <xf numFmtId="49" fontId="15" fillId="0" borderId="57" xfId="363" applyNumberFormat="1" applyFont="1" applyFill="1" applyBorder="1" applyAlignment="1" applyProtection="1">
      <alignment horizontal="center"/>
      <protection/>
    </xf>
    <xf numFmtId="4" fontId="15" fillId="0" borderId="57" xfId="363" applyNumberFormat="1" applyFont="1" applyFill="1" applyBorder="1" applyProtection="1">
      <alignment/>
      <protection/>
    </xf>
    <xf numFmtId="49" fontId="14" fillId="0" borderId="0" xfId="363" applyNumberFormat="1" applyFont="1" applyFill="1" applyBorder="1" applyAlignment="1" applyProtection="1">
      <alignment horizontal="left"/>
      <protection/>
    </xf>
    <xf numFmtId="49" fontId="14" fillId="0" borderId="0" xfId="363" applyNumberFormat="1" applyFont="1" applyFill="1" applyBorder="1" applyProtection="1">
      <alignment/>
      <protection/>
    </xf>
    <xf numFmtId="49" fontId="109" fillId="0" borderId="0" xfId="363" applyNumberFormat="1" applyFont="1" applyFill="1" applyBorder="1" applyAlignment="1" applyProtection="1">
      <alignment horizontal="left"/>
      <protection/>
    </xf>
    <xf numFmtId="2" fontId="115" fillId="0" borderId="0" xfId="363" applyNumberFormat="1" applyFont="1" applyFill="1" applyProtection="1">
      <alignment/>
      <protection/>
    </xf>
    <xf numFmtId="49" fontId="17" fillId="0" borderId="57" xfId="363" applyNumberFormat="1" applyFont="1" applyFill="1" applyBorder="1" applyAlignment="1" applyProtection="1">
      <alignment horizontal="left"/>
      <protection/>
    </xf>
    <xf numFmtId="49" fontId="17" fillId="0" borderId="57" xfId="363" applyNumberFormat="1" applyFont="1" applyFill="1" applyBorder="1" applyProtection="1">
      <alignment/>
      <protection/>
    </xf>
    <xf numFmtId="49" fontId="17" fillId="0" borderId="0" xfId="363" applyNumberFormat="1" applyFont="1" applyFill="1" applyBorder="1" applyAlignment="1" applyProtection="1">
      <alignment horizontal="left"/>
      <protection/>
    </xf>
    <xf numFmtId="49" fontId="17" fillId="0" borderId="0" xfId="363" applyNumberFormat="1" applyFont="1" applyFill="1" applyBorder="1" applyProtection="1">
      <alignment/>
      <protection/>
    </xf>
    <xf numFmtId="49" fontId="0" fillId="0" borderId="0" xfId="363" applyNumberFormat="1" applyFill="1" applyAlignment="1" applyProtection="1">
      <alignment horizontal="left"/>
      <protection/>
    </xf>
    <xf numFmtId="49" fontId="0" fillId="0" borderId="0" xfId="363" applyNumberFormat="1" applyFill="1" applyProtection="1">
      <alignment/>
      <protection/>
    </xf>
    <xf numFmtId="49" fontId="0" fillId="0" borderId="0" xfId="363" applyNumberFormat="1" applyFill="1" applyAlignment="1" applyProtection="1">
      <alignment horizontal="center"/>
      <protection/>
    </xf>
    <xf numFmtId="2" fontId="0" fillId="0" borderId="0" xfId="363" applyNumberFormat="1" applyFill="1" applyProtection="1">
      <alignment/>
      <protection/>
    </xf>
    <xf numFmtId="4" fontId="17" fillId="0" borderId="0" xfId="363" applyNumberFormat="1" applyFont="1" applyFill="1" applyProtection="1">
      <alignment/>
      <protection/>
    </xf>
    <xf numFmtId="2" fontId="0" fillId="0" borderId="0" xfId="363" applyNumberFormat="1" applyFont="1" applyFill="1" applyAlignment="1" applyProtection="1">
      <alignment horizontal="center"/>
      <protection/>
    </xf>
    <xf numFmtId="49" fontId="17" fillId="0" borderId="57" xfId="363" applyNumberFormat="1" applyFont="1" applyFill="1" applyBorder="1" applyAlignment="1" applyProtection="1">
      <alignment horizontal="center"/>
      <protection/>
    </xf>
    <xf numFmtId="2" fontId="115" fillId="0" borderId="57" xfId="363" applyNumberFormat="1" applyFont="1" applyFill="1" applyBorder="1" applyProtection="1">
      <alignment/>
      <protection/>
    </xf>
    <xf numFmtId="4" fontId="17" fillId="0" borderId="57" xfId="363" applyNumberFormat="1" applyFont="1" applyFill="1" applyBorder="1" applyProtection="1">
      <alignment/>
      <protection/>
    </xf>
    <xf numFmtId="4" fontId="0" fillId="0" borderId="0" xfId="363" applyNumberFormat="1" applyFill="1" applyProtection="1">
      <alignment/>
      <protection/>
    </xf>
    <xf numFmtId="2" fontId="116" fillId="0" borderId="57" xfId="363" applyNumberFormat="1" applyFont="1" applyFill="1" applyBorder="1" applyProtection="1">
      <alignment/>
      <protection/>
    </xf>
    <xf numFmtId="1" fontId="0" fillId="0" borderId="0" xfId="363" applyNumberFormat="1" applyAlignment="1" applyProtection="1">
      <alignment horizontal="left"/>
      <protection/>
    </xf>
    <xf numFmtId="49" fontId="17" fillId="0" borderId="0" xfId="363" applyNumberFormat="1" applyFont="1" applyProtection="1">
      <alignment/>
      <protection/>
    </xf>
    <xf numFmtId="49" fontId="109" fillId="0" borderId="0" xfId="363" applyNumberFormat="1" applyFont="1" applyFill="1" applyBorder="1" applyProtection="1">
      <alignment/>
      <protection/>
    </xf>
    <xf numFmtId="49" fontId="117" fillId="0" borderId="0" xfId="363" applyNumberFormat="1" applyFont="1" applyFill="1" applyAlignment="1" applyProtection="1">
      <alignment horizontal="left"/>
      <protection/>
    </xf>
    <xf numFmtId="49" fontId="117" fillId="0" borderId="0" xfId="363" applyNumberFormat="1" applyFont="1" applyFill="1" applyProtection="1">
      <alignment/>
      <protection/>
    </xf>
    <xf numFmtId="49" fontId="118" fillId="0" borderId="0" xfId="363" applyNumberFormat="1" applyFont="1" applyFill="1" applyBorder="1" applyAlignment="1" applyProtection="1">
      <alignment horizontal="left"/>
      <protection/>
    </xf>
    <xf numFmtId="49" fontId="118" fillId="0" borderId="0" xfId="363" applyNumberFormat="1" applyFont="1" applyFill="1" applyBorder="1" applyProtection="1">
      <alignment/>
      <protection/>
    </xf>
    <xf numFmtId="49" fontId="17" fillId="0" borderId="0" xfId="363" applyNumberFormat="1" applyFont="1" applyFill="1" applyBorder="1" applyAlignment="1" applyProtection="1">
      <alignment horizontal="center"/>
      <protection/>
    </xf>
    <xf numFmtId="2" fontId="116" fillId="0" borderId="0" xfId="363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201" fontId="10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 wrapText="1"/>
      <protection/>
    </xf>
    <xf numFmtId="0" fontId="15" fillId="0" borderId="0" xfId="0" applyFont="1" applyFill="1" applyAlignment="1" applyProtection="1">
      <alignment horizontal="left" wrapText="1"/>
      <protection/>
    </xf>
    <xf numFmtId="165" fontId="15" fillId="0" borderId="0" xfId="0" applyNumberFormat="1" applyFont="1" applyFill="1" applyAlignment="1" applyProtection="1">
      <alignment horizontal="right"/>
      <protection/>
    </xf>
    <xf numFmtId="201" fontId="60" fillId="0" borderId="1" xfId="0" applyNumberFormat="1" applyFont="1" applyFill="1" applyBorder="1" applyAlignment="1" applyProtection="1">
      <alignment horizontal="center"/>
      <protection/>
    </xf>
    <xf numFmtId="0" fontId="60" fillId="0" borderId="1" xfId="0" applyFont="1" applyFill="1" applyBorder="1" applyAlignment="1" applyProtection="1">
      <alignment horizontal="left" wrapText="1"/>
      <protection/>
    </xf>
    <xf numFmtId="0" fontId="15" fillId="0" borderId="1" xfId="0" applyFont="1" applyBorder="1" applyAlignment="1" applyProtection="1">
      <alignment wrapText="1"/>
      <protection/>
    </xf>
    <xf numFmtId="0" fontId="21" fillId="0" borderId="1" xfId="0" applyFont="1" applyBorder="1" applyAlignment="1" applyProtection="1">
      <alignment horizontal="left" wrapText="1"/>
      <protection/>
    </xf>
    <xf numFmtId="167" fontId="60" fillId="0" borderId="1" xfId="0" applyNumberFormat="1" applyFont="1" applyFill="1" applyBorder="1" applyAlignment="1" applyProtection="1">
      <alignment horizontal="right"/>
      <protection/>
    </xf>
    <xf numFmtId="165" fontId="60" fillId="0" borderId="1" xfId="0" applyNumberFormat="1" applyFont="1" applyFill="1" applyBorder="1" applyAlignment="1" applyProtection="1">
      <alignment horizontal="right"/>
      <protection/>
    </xf>
    <xf numFmtId="201" fontId="21" fillId="0" borderId="1" xfId="0" applyNumberFormat="1" applyFont="1" applyBorder="1" applyAlignment="1" applyProtection="1">
      <alignment horizontal="center"/>
      <protection/>
    </xf>
    <xf numFmtId="49" fontId="21" fillId="0" borderId="1" xfId="0" applyNumberFormat="1" applyFont="1" applyBorder="1" applyAlignment="1" applyProtection="1">
      <alignment horizontal="left" wrapText="1"/>
      <protection/>
    </xf>
    <xf numFmtId="0" fontId="14" fillId="0" borderId="1" xfId="0" applyFont="1" applyBorder="1" applyAlignment="1" applyProtection="1">
      <alignment wrapText="1"/>
      <protection/>
    </xf>
    <xf numFmtId="167" fontId="21" fillId="0" borderId="1" xfId="0" applyNumberFormat="1" applyFont="1" applyBorder="1" applyAlignment="1" applyProtection="1">
      <alignment horizontal="right"/>
      <protection/>
    </xf>
    <xf numFmtId="165" fontId="21" fillId="0" borderId="1" xfId="0" applyNumberFormat="1" applyFont="1" applyBorder="1" applyAlignment="1" applyProtection="1">
      <alignment horizontal="right"/>
      <protection/>
    </xf>
    <xf numFmtId="0" fontId="119" fillId="0" borderId="1" xfId="0" applyFont="1" applyBorder="1" applyAlignment="1" applyProtection="1">
      <alignment/>
      <protection/>
    </xf>
    <xf numFmtId="201" fontId="172" fillId="0" borderId="1" xfId="0" applyNumberFormat="1" applyFont="1" applyBorder="1" applyAlignment="1" applyProtection="1">
      <alignment horizontal="center" vertical="top"/>
      <protection/>
    </xf>
    <xf numFmtId="0" fontId="172" fillId="0" borderId="1" xfId="0" applyFont="1" applyBorder="1" applyAlignment="1" applyProtection="1">
      <alignment horizontal="left" vertical="top" wrapText="1"/>
      <protection/>
    </xf>
    <xf numFmtId="0" fontId="14" fillId="0" borderId="1" xfId="0" applyFont="1" applyFill="1" applyBorder="1" applyAlignment="1" applyProtection="1">
      <alignment wrapText="1"/>
      <protection/>
    </xf>
    <xf numFmtId="49" fontId="14" fillId="0" borderId="1" xfId="0" applyNumberFormat="1" applyFont="1" applyBorder="1" applyAlignment="1" applyProtection="1">
      <alignment horizontal="left" wrapText="1"/>
      <protection/>
    </xf>
    <xf numFmtId="0" fontId="21" fillId="0" borderId="1" xfId="0" applyFont="1" applyBorder="1" applyAlignment="1" applyProtection="1">
      <alignment/>
      <protection/>
    </xf>
    <xf numFmtId="165" fontId="60" fillId="0" borderId="1" xfId="0" applyNumberFormat="1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/>
      <protection/>
    </xf>
    <xf numFmtId="0" fontId="173" fillId="0" borderId="1" xfId="0" applyFont="1" applyBorder="1" applyAlignment="1" applyProtection="1">
      <alignment horizontal="left" vertical="top" wrapText="1"/>
      <protection/>
    </xf>
    <xf numFmtId="167" fontId="172" fillId="0" borderId="1" xfId="0" applyNumberFormat="1" applyFont="1" applyBorder="1" applyAlignment="1" applyProtection="1">
      <alignment horizontal="right" vertical="top"/>
      <protection/>
    </xf>
    <xf numFmtId="165" fontId="172" fillId="0" borderId="1" xfId="0" applyNumberFormat="1" applyFont="1" applyBorder="1" applyAlignment="1" applyProtection="1">
      <alignment horizontal="right" vertical="top"/>
      <protection/>
    </xf>
    <xf numFmtId="201" fontId="172" fillId="0" borderId="0" xfId="0" applyNumberFormat="1" applyFont="1" applyAlignment="1" applyProtection="1">
      <alignment horizontal="center" vertical="top"/>
      <protection/>
    </xf>
    <xf numFmtId="0" fontId="172" fillId="0" borderId="0" xfId="0" applyFont="1" applyAlignment="1" applyProtection="1">
      <alignment horizontal="left" vertical="top" wrapText="1"/>
      <protection/>
    </xf>
    <xf numFmtId="0" fontId="173" fillId="0" borderId="0" xfId="0" applyFont="1" applyAlignment="1" applyProtection="1">
      <alignment horizontal="left" vertical="top" wrapText="1"/>
      <protection/>
    </xf>
    <xf numFmtId="167" fontId="172" fillId="0" borderId="0" xfId="0" applyNumberFormat="1" applyFont="1" applyAlignment="1" applyProtection="1">
      <alignment horizontal="right" vertical="top"/>
      <protection/>
    </xf>
    <xf numFmtId="165" fontId="172" fillId="0" borderId="0" xfId="0" applyNumberFormat="1" applyFont="1" applyAlignment="1" applyProtection="1">
      <alignment horizontal="right" vertical="top"/>
      <protection/>
    </xf>
    <xf numFmtId="0" fontId="174" fillId="0" borderId="0" xfId="0" applyFont="1" applyAlignment="1" applyProtection="1">
      <alignment horizontal="left" vertical="top" wrapText="1"/>
      <protection/>
    </xf>
    <xf numFmtId="0" fontId="175" fillId="0" borderId="0" xfId="0" applyFont="1" applyAlignment="1" applyProtection="1">
      <alignment horizontal="left" vertical="top" wrapText="1"/>
      <protection/>
    </xf>
    <xf numFmtId="167" fontId="174" fillId="0" borderId="0" xfId="0" applyNumberFormat="1" applyFont="1" applyAlignment="1" applyProtection="1">
      <alignment horizontal="right" vertical="top"/>
      <protection/>
    </xf>
    <xf numFmtId="165" fontId="174" fillId="0" borderId="0" xfId="0" applyNumberFormat="1" applyFont="1" applyAlignment="1" applyProtection="1">
      <alignment horizontal="right" vertical="top"/>
      <protection/>
    </xf>
    <xf numFmtId="0" fontId="84" fillId="29" borderId="0" xfId="356" applyFont="1" applyFill="1" applyAlignment="1" applyProtection="1">
      <alignment horizontal="left" vertical="top"/>
      <protection/>
    </xf>
    <xf numFmtId="0" fontId="85" fillId="29" borderId="0" xfId="356" applyFont="1" applyFill="1" applyAlignment="1" applyProtection="1">
      <alignment horizontal="left" vertical="top" wrapText="1"/>
      <protection/>
    </xf>
    <xf numFmtId="0" fontId="69" fillId="29" borderId="0" xfId="356" applyFont="1" applyFill="1" applyAlignment="1" applyProtection="1">
      <alignment horizontal="left" vertical="top" wrapText="1"/>
      <protection/>
    </xf>
    <xf numFmtId="0" fontId="69" fillId="29" borderId="0" xfId="356" applyFont="1" applyFill="1" applyAlignment="1" applyProtection="1">
      <alignment horizontal="center" vertical="top" wrapText="1"/>
      <protection/>
    </xf>
    <xf numFmtId="204" fontId="69" fillId="29" borderId="0" xfId="356" applyNumberFormat="1" applyFont="1" applyFill="1" applyAlignment="1" applyProtection="1">
      <alignment horizontal="left" vertical="top"/>
      <protection/>
    </xf>
    <xf numFmtId="0" fontId="69" fillId="29" borderId="0" xfId="356" applyFont="1" applyFill="1" applyAlignment="1" applyProtection="1">
      <alignment horizontal="left" vertical="top"/>
      <protection/>
    </xf>
    <xf numFmtId="0" fontId="69" fillId="0" borderId="0" xfId="356" applyFont="1" applyAlignment="1" applyProtection="1">
      <alignment horizontal="left" vertical="top"/>
      <protection/>
    </xf>
    <xf numFmtId="0" fontId="86" fillId="0" borderId="0" xfId="356" applyFont="1" applyAlignment="1" applyProtection="1">
      <alignment horizontal="left" vertical="top"/>
      <protection/>
    </xf>
    <xf numFmtId="0" fontId="87" fillId="29" borderId="0" xfId="356" applyFont="1" applyFill="1" applyAlignment="1" applyProtection="1">
      <alignment horizontal="left" vertical="top"/>
      <protection/>
    </xf>
    <xf numFmtId="0" fontId="88" fillId="29" borderId="0" xfId="356" applyFont="1" applyFill="1" applyAlignment="1" applyProtection="1">
      <alignment horizontal="left" vertical="top" wrapText="1"/>
      <protection/>
    </xf>
    <xf numFmtId="0" fontId="88" fillId="29" borderId="0" xfId="356" applyFont="1" applyFill="1" applyAlignment="1" applyProtection="1">
      <alignment horizontal="left" vertical="top"/>
      <protection/>
    </xf>
    <xf numFmtId="0" fontId="69" fillId="56" borderId="34" xfId="356" applyFont="1" applyFill="1" applyBorder="1" applyAlignment="1" applyProtection="1">
      <alignment horizontal="center" vertical="top" wrapText="1"/>
      <protection/>
    </xf>
    <xf numFmtId="0" fontId="69" fillId="56" borderId="35" xfId="356" applyFont="1" applyFill="1" applyBorder="1" applyAlignment="1" applyProtection="1">
      <alignment horizontal="center" vertical="top" wrapText="1"/>
      <protection/>
    </xf>
    <xf numFmtId="0" fontId="69" fillId="56" borderId="35" xfId="356" applyFont="1" applyFill="1" applyBorder="1" applyAlignment="1" applyProtection="1">
      <alignment horizontal="center" vertical="top"/>
      <protection/>
    </xf>
    <xf numFmtId="0" fontId="69" fillId="56" borderId="59" xfId="356" applyFont="1" applyFill="1" applyBorder="1" applyAlignment="1" applyProtection="1">
      <alignment horizontal="center" vertical="top" wrapText="1"/>
      <protection/>
    </xf>
    <xf numFmtId="0" fontId="69" fillId="0" borderId="0" xfId="356" applyFont="1" applyFill="1" applyAlignment="1" applyProtection="1">
      <alignment horizontal="left" vertical="top"/>
      <protection/>
    </xf>
    <xf numFmtId="0" fontId="86" fillId="0" borderId="0" xfId="356" applyFont="1" applyFill="1" applyAlignment="1" applyProtection="1">
      <alignment horizontal="left" vertical="top"/>
      <protection/>
    </xf>
    <xf numFmtId="0" fontId="89" fillId="56" borderId="38" xfId="356" applyFont="1" applyFill="1" applyBorder="1" applyAlignment="1" applyProtection="1">
      <alignment horizontal="center" vertical="top" wrapText="1"/>
      <protection/>
    </xf>
    <xf numFmtId="0" fontId="89" fillId="56" borderId="39" xfId="356" applyFont="1" applyFill="1" applyBorder="1" applyAlignment="1" applyProtection="1">
      <alignment horizontal="center" vertical="top" wrapText="1"/>
      <protection/>
    </xf>
    <xf numFmtId="0" fontId="89" fillId="56" borderId="39" xfId="356" applyFont="1" applyFill="1" applyBorder="1" applyAlignment="1" applyProtection="1">
      <alignment horizontal="center" vertical="top"/>
      <protection/>
    </xf>
    <xf numFmtId="0" fontId="89" fillId="56" borderId="60" xfId="356" applyFont="1" applyFill="1" applyBorder="1" applyAlignment="1" applyProtection="1">
      <alignment horizontal="center" vertical="top" wrapText="1"/>
      <protection/>
    </xf>
    <xf numFmtId="0" fontId="69" fillId="0" borderId="0" xfId="356" applyFont="1" applyFill="1" applyAlignment="1" applyProtection="1">
      <alignment horizontal="left" vertical="top" wrapText="1"/>
      <protection/>
    </xf>
    <xf numFmtId="0" fontId="85" fillId="0" borderId="0" xfId="356" applyFont="1" applyFill="1" applyAlignment="1" applyProtection="1">
      <alignment horizontal="left" vertical="top" wrapText="1"/>
      <protection/>
    </xf>
    <xf numFmtId="0" fontId="69" fillId="0" borderId="0" xfId="356" applyFont="1" applyFill="1" applyAlignment="1" applyProtection="1">
      <alignment horizontal="center" vertical="top" wrapText="1"/>
      <protection/>
    </xf>
    <xf numFmtId="204" fontId="69" fillId="0" borderId="0" xfId="356" applyNumberFormat="1" applyFont="1" applyFill="1" applyAlignment="1" applyProtection="1">
      <alignment horizontal="left" vertical="top"/>
      <protection/>
    </xf>
    <xf numFmtId="201" fontId="85" fillId="0" borderId="0" xfId="356" applyNumberFormat="1" applyFont="1" applyBorder="1" applyAlignment="1" applyProtection="1">
      <alignment horizontal="center"/>
      <protection/>
    </xf>
    <xf numFmtId="0" fontId="85" fillId="0" borderId="0" xfId="356" applyFont="1" applyBorder="1" applyAlignment="1" applyProtection="1">
      <alignment horizontal="center" wrapText="1"/>
      <protection/>
    </xf>
    <xf numFmtId="0" fontId="90" fillId="0" borderId="0" xfId="356" applyFont="1" applyBorder="1" applyAlignment="1" applyProtection="1">
      <alignment horizontal="left" wrapText="1"/>
      <protection/>
    </xf>
    <xf numFmtId="165" fontId="90" fillId="0" borderId="0" xfId="356" applyNumberFormat="1" applyFont="1" applyBorder="1" applyAlignment="1" applyProtection="1">
      <alignment horizontal="right"/>
      <protection/>
    </xf>
    <xf numFmtId="0" fontId="90" fillId="0" borderId="0" xfId="356" applyFont="1" applyBorder="1" applyAlignment="1" applyProtection="1">
      <alignment horizontal="center" wrapText="1"/>
      <protection/>
    </xf>
    <xf numFmtId="204" fontId="90" fillId="0" borderId="0" xfId="356" applyNumberFormat="1" applyFont="1" applyFill="1" applyBorder="1" applyAlignment="1" applyProtection="1">
      <alignment horizontal="right"/>
      <protection/>
    </xf>
    <xf numFmtId="0" fontId="85" fillId="0" borderId="0" xfId="356" applyFont="1" applyBorder="1" applyAlignment="1" applyProtection="1">
      <alignment horizontal="left" wrapText="1"/>
      <protection/>
    </xf>
    <xf numFmtId="0" fontId="69" fillId="0" borderId="0" xfId="356" applyFont="1" applyBorder="1" applyAlignment="1" applyProtection="1">
      <alignment horizontal="left"/>
      <protection/>
    </xf>
    <xf numFmtId="0" fontId="86" fillId="0" borderId="0" xfId="356" applyFont="1" applyBorder="1" applyAlignment="1" applyProtection="1">
      <alignment horizontal="left"/>
      <protection/>
    </xf>
    <xf numFmtId="201" fontId="91" fillId="0" borderId="61" xfId="356" applyNumberFormat="1" applyFont="1" applyFill="1" applyBorder="1" applyAlignment="1" applyProtection="1">
      <alignment horizontal="center"/>
      <protection/>
    </xf>
    <xf numFmtId="0" fontId="91" fillId="0" borderId="61" xfId="356" applyFont="1" applyFill="1" applyBorder="1" applyAlignment="1" applyProtection="1">
      <alignment horizontal="center" wrapText="1"/>
      <protection/>
    </xf>
    <xf numFmtId="0" fontId="91" fillId="0" borderId="61" xfId="356" applyFont="1" applyFill="1" applyBorder="1" applyAlignment="1" applyProtection="1">
      <alignment horizontal="left" wrapText="1"/>
      <protection/>
    </xf>
    <xf numFmtId="165" fontId="91" fillId="0" borderId="61" xfId="356" applyNumberFormat="1" applyFont="1" applyFill="1" applyBorder="1" applyAlignment="1" applyProtection="1">
      <alignment horizontal="right"/>
      <protection/>
    </xf>
    <xf numFmtId="204" fontId="91" fillId="0" borderId="61" xfId="356" applyNumberFormat="1" applyFont="1" applyFill="1" applyBorder="1" applyAlignment="1" applyProtection="1">
      <alignment horizontal="right"/>
      <protection/>
    </xf>
    <xf numFmtId="0" fontId="92" fillId="0" borderId="0" xfId="356" applyFont="1" applyFill="1" applyAlignment="1" applyProtection="1">
      <alignment horizontal="left"/>
      <protection/>
    </xf>
    <xf numFmtId="0" fontId="93" fillId="0" borderId="0" xfId="356" applyFont="1" applyFill="1" applyAlignment="1" applyProtection="1">
      <alignment horizontal="left"/>
      <protection/>
    </xf>
    <xf numFmtId="201" fontId="69" fillId="0" borderId="62" xfId="356" applyNumberFormat="1" applyFont="1" applyFill="1" applyBorder="1" applyAlignment="1" applyProtection="1">
      <alignment horizontal="center" vertical="top"/>
      <protection/>
    </xf>
    <xf numFmtId="49" fontId="85" fillId="0" borderId="33" xfId="356" applyNumberFormat="1" applyFont="1" applyFill="1" applyBorder="1" applyAlignment="1" applyProtection="1">
      <alignment horizontal="center" vertical="top" wrapText="1"/>
      <protection/>
    </xf>
    <xf numFmtId="49" fontId="21" fillId="0" borderId="24" xfId="356" applyNumberFormat="1" applyFont="1" applyFill="1" applyBorder="1" applyAlignment="1" applyProtection="1">
      <alignment horizontal="left" vertical="top" wrapText="1"/>
      <protection/>
    </xf>
    <xf numFmtId="165" fontId="85" fillId="0" borderId="63" xfId="356" applyNumberFormat="1" applyFont="1" applyFill="1" applyBorder="1" applyAlignment="1" applyProtection="1">
      <alignment horizontal="right" vertical="top"/>
      <protection/>
    </xf>
    <xf numFmtId="0" fontId="21" fillId="0" borderId="63" xfId="356" applyFont="1" applyFill="1" applyBorder="1" applyAlignment="1" applyProtection="1">
      <alignment horizontal="center" vertical="top" wrapText="1"/>
      <protection/>
    </xf>
    <xf numFmtId="204" fontId="21" fillId="0" borderId="64" xfId="356" applyNumberFormat="1" applyFont="1" applyFill="1" applyBorder="1" applyAlignment="1" applyProtection="1">
      <alignment horizontal="right" vertical="top"/>
      <protection/>
    </xf>
    <xf numFmtId="0" fontId="21" fillId="0" borderId="65" xfId="356" applyFont="1" applyFill="1" applyBorder="1" applyAlignment="1" applyProtection="1">
      <alignment horizontal="left" vertical="top" wrapText="1"/>
      <protection/>
    </xf>
    <xf numFmtId="49" fontId="85" fillId="0" borderId="66" xfId="356" applyNumberFormat="1" applyFont="1" applyFill="1" applyBorder="1" applyAlignment="1" applyProtection="1">
      <alignment horizontal="center" vertical="top" wrapText="1"/>
      <protection/>
    </xf>
    <xf numFmtId="49" fontId="21" fillId="0" borderId="61" xfId="356" applyNumberFormat="1" applyFont="1" applyFill="1" applyBorder="1" applyAlignment="1" applyProtection="1">
      <alignment horizontal="left" vertical="top" wrapText="1"/>
      <protection/>
    </xf>
    <xf numFmtId="165" fontId="85" fillId="0" borderId="33" xfId="356" applyNumberFormat="1" applyFont="1" applyFill="1" applyBorder="1" applyAlignment="1" applyProtection="1">
      <alignment horizontal="right" vertical="top"/>
      <protection/>
    </xf>
    <xf numFmtId="0" fontId="69" fillId="0" borderId="33" xfId="356" applyFont="1" applyFill="1" applyBorder="1" applyAlignment="1" applyProtection="1">
      <alignment horizontal="center" vertical="top" wrapText="1"/>
      <protection/>
    </xf>
    <xf numFmtId="0" fontId="69" fillId="0" borderId="67" xfId="356" applyFont="1" applyFill="1" applyBorder="1" applyAlignment="1" applyProtection="1">
      <alignment horizontal="left" vertical="top" wrapText="1"/>
      <protection/>
    </xf>
    <xf numFmtId="0" fontId="69" fillId="0" borderId="63" xfId="356" applyNumberFormat="1" applyFont="1" applyFill="1" applyBorder="1" applyAlignment="1" applyProtection="1">
      <alignment horizontal="left" vertical="top" wrapText="1"/>
      <protection/>
    </xf>
    <xf numFmtId="0" fontId="21" fillId="0" borderId="68" xfId="356" applyFont="1" applyFill="1" applyBorder="1" applyAlignment="1" applyProtection="1">
      <alignment horizontal="left" vertical="top" wrapText="1"/>
      <protection/>
    </xf>
    <xf numFmtId="0" fontId="69" fillId="0" borderId="33" xfId="356" applyNumberFormat="1" applyFont="1" applyFill="1" applyBorder="1" applyAlignment="1" applyProtection="1">
      <alignment horizontal="left" vertical="top" wrapText="1"/>
      <protection/>
    </xf>
    <xf numFmtId="0" fontId="69" fillId="0" borderId="69" xfId="356" applyFont="1" applyFill="1" applyBorder="1" applyAlignment="1" applyProtection="1">
      <alignment horizontal="left" vertical="top" wrapText="1"/>
      <protection/>
    </xf>
    <xf numFmtId="49" fontId="60" fillId="0" borderId="70" xfId="356" applyNumberFormat="1" applyFont="1" applyFill="1" applyBorder="1" applyAlignment="1" applyProtection="1">
      <alignment horizontal="center" vertical="top" wrapText="1"/>
      <protection/>
    </xf>
    <xf numFmtId="0" fontId="69" fillId="0" borderId="70" xfId="356" applyFont="1" applyFill="1" applyBorder="1" applyAlignment="1" applyProtection="1">
      <alignment horizontal="left" vertical="top" wrapText="1"/>
      <protection/>
    </xf>
    <xf numFmtId="165" fontId="60" fillId="0" borderId="70" xfId="356" applyNumberFormat="1" applyFont="1" applyFill="1" applyBorder="1" applyAlignment="1" applyProtection="1">
      <alignment horizontal="right" vertical="top"/>
      <protection/>
    </xf>
    <xf numFmtId="0" fontId="21" fillId="0" borderId="33" xfId="356" applyFont="1" applyFill="1" applyBorder="1" applyAlignment="1" applyProtection="1">
      <alignment horizontal="center" vertical="top" wrapText="1"/>
      <protection/>
    </xf>
    <xf numFmtId="204" fontId="21" fillId="0" borderId="70" xfId="356" applyNumberFormat="1" applyFont="1" applyFill="1" applyBorder="1" applyAlignment="1" applyProtection="1">
      <alignment horizontal="right" vertical="top"/>
      <protection/>
    </xf>
    <xf numFmtId="0" fontId="69" fillId="0" borderId="71" xfId="356" applyFont="1" applyFill="1" applyBorder="1" applyAlignment="1" applyProtection="1">
      <alignment horizontal="left" vertical="top" wrapText="1"/>
      <protection/>
    </xf>
    <xf numFmtId="0" fontId="176" fillId="0" borderId="0" xfId="356" applyFont="1" applyFill="1" applyAlignment="1" applyProtection="1">
      <alignment horizontal="left" vertical="top"/>
      <protection/>
    </xf>
    <xf numFmtId="0" fontId="21" fillId="0" borderId="0" xfId="356" applyFont="1" applyFill="1" applyAlignment="1" applyProtection="1">
      <alignment horizontal="left" vertical="top"/>
      <protection/>
    </xf>
    <xf numFmtId="165" fontId="60" fillId="0" borderId="70" xfId="356" applyNumberFormat="1" applyFont="1" applyFill="1" applyBorder="1" applyAlignment="1" applyProtection="1">
      <alignment horizontal="right" vertical="top"/>
      <protection/>
    </xf>
    <xf numFmtId="204" fontId="21" fillId="0" borderId="70" xfId="356" applyNumberFormat="1" applyFont="1" applyFill="1" applyBorder="1" applyAlignment="1" applyProtection="1">
      <alignment horizontal="right" vertical="top"/>
      <protection/>
    </xf>
    <xf numFmtId="0" fontId="69" fillId="0" borderId="33" xfId="356" applyFont="1" applyFill="1" applyBorder="1" applyAlignment="1" applyProtection="1">
      <alignment horizontal="left" vertical="top" wrapText="1"/>
      <protection/>
    </xf>
    <xf numFmtId="0" fontId="21" fillId="0" borderId="72" xfId="356" applyFont="1" applyFill="1" applyBorder="1" applyAlignment="1" applyProtection="1">
      <alignment horizontal="left" vertical="top" wrapText="1"/>
      <protection/>
    </xf>
    <xf numFmtId="49" fontId="60" fillId="0" borderId="66" xfId="356" applyNumberFormat="1" applyFont="1" applyFill="1" applyBorder="1" applyAlignment="1" applyProtection="1">
      <alignment horizontal="center" vertical="top" wrapText="1"/>
      <protection/>
    </xf>
    <xf numFmtId="0" fontId="69" fillId="0" borderId="66" xfId="356" applyFont="1" applyFill="1" applyBorder="1" applyAlignment="1" applyProtection="1">
      <alignment horizontal="left" vertical="top" wrapText="1"/>
      <protection/>
    </xf>
    <xf numFmtId="165" fontId="60" fillId="0" borderId="66" xfId="356" applyNumberFormat="1" applyFont="1" applyFill="1" applyBorder="1" applyAlignment="1" applyProtection="1">
      <alignment horizontal="right" vertical="top"/>
      <protection/>
    </xf>
    <xf numFmtId="0" fontId="21" fillId="0" borderId="66" xfId="356" applyFont="1" applyFill="1" applyBorder="1" applyAlignment="1" applyProtection="1">
      <alignment horizontal="center" vertical="top" wrapText="1"/>
      <protection/>
    </xf>
    <xf numFmtId="204" fontId="21" fillId="0" borderId="66" xfId="356" applyNumberFormat="1" applyFont="1" applyFill="1" applyBorder="1" applyAlignment="1" applyProtection="1">
      <alignment horizontal="right" vertical="top"/>
      <protection/>
    </xf>
    <xf numFmtId="0" fontId="21" fillId="0" borderId="73" xfId="356" applyFont="1" applyFill="1" applyBorder="1" applyAlignment="1" applyProtection="1">
      <alignment horizontal="left" vertical="top" wrapText="1"/>
      <protection/>
    </xf>
    <xf numFmtId="0" fontId="94" fillId="0" borderId="0" xfId="356" applyFont="1" applyFill="1" applyAlignment="1" applyProtection="1">
      <alignment horizontal="left" vertical="top"/>
      <protection/>
    </xf>
    <xf numFmtId="0" fontId="95" fillId="0" borderId="0" xfId="356" applyFont="1" applyFill="1" applyAlignment="1" applyProtection="1">
      <alignment horizontal="left" vertical="top"/>
      <protection/>
    </xf>
    <xf numFmtId="0" fontId="69" fillId="0" borderId="33" xfId="356" applyFont="1" applyFill="1" applyBorder="1" applyAlignment="1" applyProtection="1">
      <alignment horizontal="left" vertical="top" wrapText="1"/>
      <protection/>
    </xf>
    <xf numFmtId="0" fontId="21" fillId="0" borderId="70" xfId="356" applyFont="1" applyFill="1" applyBorder="1" applyAlignment="1" applyProtection="1">
      <alignment horizontal="left" vertical="top" wrapText="1"/>
      <protection/>
    </xf>
    <xf numFmtId="0" fontId="21" fillId="0" borderId="70" xfId="356" applyFont="1" applyFill="1" applyBorder="1" applyAlignment="1" applyProtection="1">
      <alignment horizontal="center" vertical="top" wrapText="1"/>
      <protection/>
    </xf>
    <xf numFmtId="204" fontId="21" fillId="0" borderId="64" xfId="356" applyNumberFormat="1" applyFont="1" applyFill="1" applyBorder="1" applyAlignment="1" applyProtection="1">
      <alignment horizontal="right" vertical="top"/>
      <protection/>
    </xf>
    <xf numFmtId="0" fontId="21" fillId="0" borderId="71" xfId="356" applyFont="1" applyFill="1" applyBorder="1" applyAlignment="1" applyProtection="1">
      <alignment horizontal="left" vertical="top" wrapText="1"/>
      <protection/>
    </xf>
    <xf numFmtId="49" fontId="60" fillId="0" borderId="74" xfId="356" applyNumberFormat="1" applyFont="1" applyFill="1" applyBorder="1" applyAlignment="1" applyProtection="1">
      <alignment horizontal="center" vertical="top" wrapText="1"/>
      <protection/>
    </xf>
    <xf numFmtId="165" fontId="60" fillId="0" borderId="74" xfId="356" applyNumberFormat="1" applyFont="1" applyFill="1" applyBorder="1" applyAlignment="1" applyProtection="1">
      <alignment horizontal="right" vertical="top"/>
      <protection/>
    </xf>
    <xf numFmtId="0" fontId="21" fillId="0" borderId="74" xfId="356" applyFont="1" applyFill="1" applyBorder="1" applyAlignment="1" applyProtection="1">
      <alignment horizontal="center" vertical="top" wrapText="1"/>
      <protection/>
    </xf>
    <xf numFmtId="0" fontId="21" fillId="0" borderId="75" xfId="356" applyFont="1" applyFill="1" applyBorder="1" applyAlignment="1" applyProtection="1">
      <alignment horizontal="left" vertical="top" wrapText="1"/>
      <protection/>
    </xf>
    <xf numFmtId="49" fontId="85" fillId="0" borderId="63" xfId="356" applyNumberFormat="1" applyFont="1" applyFill="1" applyBorder="1" applyAlignment="1" applyProtection="1">
      <alignment horizontal="center" vertical="top" wrapText="1"/>
      <protection/>
    </xf>
    <xf numFmtId="0" fontId="69" fillId="0" borderId="63" xfId="356" applyFont="1" applyFill="1" applyBorder="1" applyAlignment="1" applyProtection="1">
      <alignment horizontal="center" vertical="top" wrapText="1"/>
      <protection/>
    </xf>
    <xf numFmtId="204" fontId="69" fillId="0" borderId="63" xfId="356" applyNumberFormat="1" applyFont="1" applyFill="1" applyBorder="1" applyAlignment="1" applyProtection="1">
      <alignment horizontal="right" vertical="top"/>
      <protection/>
    </xf>
    <xf numFmtId="0" fontId="69" fillId="0" borderId="68" xfId="356" applyFont="1" applyFill="1" applyBorder="1" applyAlignment="1" applyProtection="1">
      <alignment horizontal="left" vertical="top" wrapText="1"/>
      <protection/>
    </xf>
    <xf numFmtId="49" fontId="60" fillId="0" borderId="63" xfId="356" applyNumberFormat="1" applyFont="1" applyFill="1" applyBorder="1" applyAlignment="1" applyProtection="1">
      <alignment horizontal="center" vertical="top" wrapText="1"/>
      <protection/>
    </xf>
    <xf numFmtId="165" fontId="60" fillId="0" borderId="63" xfId="356" applyNumberFormat="1" applyFont="1" applyFill="1" applyBorder="1" applyAlignment="1" applyProtection="1">
      <alignment horizontal="right" vertical="top"/>
      <protection/>
    </xf>
    <xf numFmtId="0" fontId="21" fillId="0" borderId="63" xfId="356" applyFont="1" applyFill="1" applyBorder="1" applyAlignment="1" applyProtection="1">
      <alignment horizontal="center" vertical="top" wrapText="1"/>
      <protection/>
    </xf>
    <xf numFmtId="0" fontId="21" fillId="0" borderId="68" xfId="356" applyFont="1" applyFill="1" applyBorder="1" applyAlignment="1" applyProtection="1">
      <alignment horizontal="left" vertical="top" wrapText="1"/>
      <protection/>
    </xf>
    <xf numFmtId="49" fontId="21" fillId="0" borderId="24" xfId="356" applyNumberFormat="1" applyFont="1" applyFill="1" applyBorder="1" applyAlignment="1" applyProtection="1">
      <alignment horizontal="left" vertical="top" wrapText="1"/>
      <protection/>
    </xf>
    <xf numFmtId="165" fontId="85" fillId="0" borderId="70" xfId="356" applyNumberFormat="1" applyFont="1" applyFill="1" applyBorder="1" applyAlignment="1" applyProtection="1">
      <alignment horizontal="right" vertical="top"/>
      <protection/>
    </xf>
    <xf numFmtId="0" fontId="69" fillId="0" borderId="70" xfId="356" applyFont="1" applyFill="1" applyBorder="1" applyAlignment="1" applyProtection="1">
      <alignment horizontal="center" vertical="top" wrapText="1"/>
      <protection/>
    </xf>
    <xf numFmtId="204" fontId="69" fillId="0" borderId="70" xfId="356" applyNumberFormat="1" applyFont="1" applyFill="1" applyBorder="1" applyAlignment="1" applyProtection="1">
      <alignment horizontal="right" vertical="top"/>
      <protection/>
    </xf>
    <xf numFmtId="201" fontId="69" fillId="0" borderId="0" xfId="356" applyNumberFormat="1" applyFont="1" applyFill="1" applyAlignment="1" applyProtection="1">
      <alignment horizontal="center" vertical="top"/>
      <protection/>
    </xf>
    <xf numFmtId="0" fontId="85" fillId="0" borderId="0" xfId="356" applyFont="1" applyFill="1" applyAlignment="1" applyProtection="1">
      <alignment horizontal="center" vertical="top" wrapText="1"/>
      <protection/>
    </xf>
    <xf numFmtId="165" fontId="85" fillId="0" borderId="0" xfId="356" applyNumberFormat="1" applyFont="1" applyFill="1" applyAlignment="1" applyProtection="1">
      <alignment horizontal="right" vertical="top"/>
      <protection/>
    </xf>
    <xf numFmtId="204" fontId="69" fillId="0" borderId="0" xfId="356" applyNumberFormat="1" applyFont="1" applyFill="1" applyAlignment="1" applyProtection="1">
      <alignment horizontal="right" vertical="top"/>
      <protection/>
    </xf>
    <xf numFmtId="201" fontId="97" fillId="0" borderId="0" xfId="356" applyNumberFormat="1" applyFont="1" applyFill="1" applyAlignment="1" applyProtection="1">
      <alignment horizontal="center"/>
      <protection/>
    </xf>
    <xf numFmtId="49" fontId="97" fillId="0" borderId="0" xfId="356" applyNumberFormat="1" applyFont="1" applyFill="1" applyAlignment="1" applyProtection="1">
      <alignment horizontal="center" wrapText="1"/>
      <protection/>
    </xf>
    <xf numFmtId="0" fontId="97" fillId="0" borderId="0" xfId="356" applyFont="1" applyFill="1" applyAlignment="1" applyProtection="1">
      <alignment horizontal="left" wrapText="1"/>
      <protection/>
    </xf>
    <xf numFmtId="165" fontId="97" fillId="0" borderId="0" xfId="356" applyNumberFormat="1" applyFont="1" applyFill="1" applyAlignment="1" applyProtection="1">
      <alignment horizontal="right"/>
      <protection/>
    </xf>
    <xf numFmtId="0" fontId="97" fillId="0" borderId="0" xfId="356" applyFont="1" applyFill="1" applyAlignment="1" applyProtection="1">
      <alignment horizontal="center" wrapText="1"/>
      <protection/>
    </xf>
    <xf numFmtId="204" fontId="97" fillId="0" borderId="0" xfId="356" applyNumberFormat="1" applyFont="1" applyFill="1" applyAlignment="1" applyProtection="1">
      <alignment horizontal="right"/>
      <protection/>
    </xf>
    <xf numFmtId="0" fontId="98" fillId="0" borderId="0" xfId="356" applyFont="1" applyFill="1" applyAlignment="1" applyProtection="1">
      <alignment horizontal="left"/>
      <protection/>
    </xf>
    <xf numFmtId="0" fontId="99" fillId="0" borderId="0" xfId="356" applyFont="1" applyFill="1" applyAlignment="1" applyProtection="1">
      <alignment horizontal="left"/>
      <protection/>
    </xf>
    <xf numFmtId="201" fontId="21" fillId="0" borderId="76" xfId="356" applyNumberFormat="1" applyFont="1" applyFill="1" applyBorder="1" applyAlignment="1" applyProtection="1">
      <alignment horizontal="center" vertical="top"/>
      <protection/>
    </xf>
    <xf numFmtId="203" fontId="21" fillId="0" borderId="70" xfId="356" applyNumberFormat="1" applyFont="1" applyFill="1" applyBorder="1" applyAlignment="1" applyProtection="1">
      <alignment vertical="top" wrapText="1"/>
      <protection/>
    </xf>
    <xf numFmtId="165" fontId="60" fillId="0" borderId="70" xfId="356" applyNumberFormat="1" applyFont="1" applyFill="1" applyBorder="1" applyAlignment="1" applyProtection="1">
      <alignment horizontal="right" vertical="top" wrapText="1"/>
      <protection/>
    </xf>
    <xf numFmtId="203" fontId="21" fillId="0" borderId="70" xfId="356" applyNumberFormat="1" applyFont="1" applyFill="1" applyBorder="1" applyAlignment="1" applyProtection="1">
      <alignment horizontal="center" vertical="top"/>
      <protection/>
    </xf>
    <xf numFmtId="0" fontId="100" fillId="0" borderId="0" xfId="356" applyFont="1" applyFill="1" applyAlignment="1" applyProtection="1">
      <alignment horizontal="left" vertical="top"/>
      <protection/>
    </xf>
    <xf numFmtId="204" fontId="21" fillId="0" borderId="70" xfId="356" applyNumberFormat="1" applyFont="1" applyFill="1" applyBorder="1" applyAlignment="1" applyProtection="1">
      <alignment horizontal="right" vertical="top" wrapText="1"/>
      <protection/>
    </xf>
    <xf numFmtId="0" fontId="21" fillId="0" borderId="33" xfId="356" applyFont="1" applyFill="1" applyBorder="1" applyAlignment="1" applyProtection="1">
      <alignment horizontal="left" vertical="top" wrapText="1"/>
      <protection/>
    </xf>
    <xf numFmtId="165" fontId="60" fillId="0" borderId="33" xfId="356" applyNumberFormat="1" applyFont="1" applyFill="1" applyBorder="1" applyAlignment="1" applyProtection="1">
      <alignment horizontal="right" vertical="top"/>
      <protection/>
    </xf>
    <xf numFmtId="204" fontId="21" fillId="0" borderId="33" xfId="356" applyNumberFormat="1" applyFont="1" applyFill="1" applyBorder="1" applyAlignment="1" applyProtection="1">
      <alignment horizontal="right" vertical="top"/>
      <protection/>
    </xf>
    <xf numFmtId="0" fontId="21" fillId="0" borderId="69" xfId="356" applyFont="1" applyFill="1" applyBorder="1" applyAlignment="1" applyProtection="1">
      <alignment horizontal="left" vertical="top" wrapText="1"/>
      <protection/>
    </xf>
    <xf numFmtId="201" fontId="35" fillId="0" borderId="0" xfId="356" applyNumberFormat="1" applyFill="1" applyAlignment="1" applyProtection="1">
      <alignment horizontal="center" vertical="top"/>
      <protection/>
    </xf>
    <xf numFmtId="0" fontId="101" fillId="0" borderId="0" xfId="356" applyFont="1" applyFill="1" applyAlignment="1" applyProtection="1">
      <alignment horizontal="center" vertical="top" wrapText="1"/>
      <protection/>
    </xf>
    <xf numFmtId="0" fontId="35" fillId="0" borderId="0" xfId="356" applyFill="1" applyAlignment="1" applyProtection="1">
      <alignment horizontal="left" vertical="top" wrapText="1"/>
      <protection/>
    </xf>
    <xf numFmtId="165" fontId="101" fillId="0" borderId="0" xfId="356" applyNumberFormat="1" applyFont="1" applyFill="1" applyAlignment="1" applyProtection="1">
      <alignment horizontal="right" vertical="top"/>
      <protection/>
    </xf>
    <xf numFmtId="0" fontId="35" fillId="0" borderId="0" xfId="356" applyFill="1" applyAlignment="1" applyProtection="1">
      <alignment horizontal="center" vertical="top" wrapText="1"/>
      <protection/>
    </xf>
    <xf numFmtId="204" fontId="35" fillId="0" borderId="0" xfId="356" applyNumberFormat="1" applyFill="1" applyAlignment="1" applyProtection="1">
      <alignment horizontal="right" vertical="top"/>
      <protection/>
    </xf>
    <xf numFmtId="0" fontId="35" fillId="0" borderId="0" xfId="356" applyFont="1" applyFill="1" applyAlignment="1" applyProtection="1">
      <alignment horizontal="left" vertical="top"/>
      <protection/>
    </xf>
    <xf numFmtId="0" fontId="102" fillId="0" borderId="0" xfId="356" applyFont="1" applyFill="1" applyAlignment="1" applyProtection="1">
      <alignment horizontal="left" vertical="top"/>
      <protection/>
    </xf>
    <xf numFmtId="201" fontId="35" fillId="0" borderId="0" xfId="356" applyNumberFormat="1" applyAlignment="1" applyProtection="1">
      <alignment horizontal="center" vertical="top"/>
      <protection/>
    </xf>
    <xf numFmtId="0" fontId="101" fillId="0" borderId="0" xfId="356" applyFont="1" applyAlignment="1" applyProtection="1">
      <alignment horizontal="center" vertical="top" wrapText="1"/>
      <protection/>
    </xf>
    <xf numFmtId="0" fontId="35" fillId="0" borderId="0" xfId="356" applyAlignment="1" applyProtection="1">
      <alignment horizontal="left" vertical="top" wrapText="1"/>
      <protection/>
    </xf>
    <xf numFmtId="165" fontId="101" fillId="0" borderId="0" xfId="356" applyNumberFormat="1" applyFont="1" applyAlignment="1" applyProtection="1">
      <alignment horizontal="right" vertical="top"/>
      <protection/>
    </xf>
    <xf numFmtId="0" fontId="35" fillId="0" borderId="0" xfId="356" applyAlignment="1" applyProtection="1">
      <alignment horizontal="center" vertical="top" wrapText="1"/>
      <protection/>
    </xf>
    <xf numFmtId="204" fontId="35" fillId="0" borderId="0" xfId="356" applyNumberFormat="1" applyAlignment="1" applyProtection="1">
      <alignment horizontal="right" vertical="top"/>
      <protection/>
    </xf>
    <xf numFmtId="0" fontId="35" fillId="0" borderId="0" xfId="356" applyFont="1" applyAlignment="1" applyProtection="1">
      <alignment horizontal="left" vertical="top"/>
      <protection/>
    </xf>
    <xf numFmtId="0" fontId="102" fillId="0" borderId="0" xfId="356" applyFont="1" applyAlignment="1" applyProtection="1">
      <alignment horizontal="left" vertical="top"/>
      <protection/>
    </xf>
    <xf numFmtId="0" fontId="14" fillId="0" borderId="0" xfId="348" applyProtection="1">
      <alignment/>
      <protection/>
    </xf>
    <xf numFmtId="0" fontId="108" fillId="0" borderId="0" xfId="348" applyFont="1" applyAlignment="1" applyProtection="1">
      <alignment horizontal="left" vertical="top"/>
      <protection/>
    </xf>
    <xf numFmtId="0" fontId="14" fillId="0" borderId="0" xfId="348" applyFont="1" applyProtection="1">
      <alignment/>
      <protection/>
    </xf>
    <xf numFmtId="0" fontId="13" fillId="0" borderId="0" xfId="348" applyFont="1" applyAlignment="1" applyProtection="1">
      <alignment horizontal="left" vertical="top"/>
      <protection/>
    </xf>
    <xf numFmtId="0" fontId="109" fillId="0" borderId="1" xfId="348" applyFont="1" applyBorder="1" applyProtection="1">
      <alignment/>
      <protection/>
    </xf>
    <xf numFmtId="0" fontId="14" fillId="0" borderId="1" xfId="348" applyBorder="1" applyProtection="1">
      <alignment/>
      <protection/>
    </xf>
    <xf numFmtId="201" fontId="104" fillId="0" borderId="1" xfId="348" applyNumberFormat="1" applyFont="1" applyFill="1" applyBorder="1" applyAlignment="1" applyProtection="1">
      <alignment horizontal="center"/>
      <protection/>
    </xf>
    <xf numFmtId="0" fontId="15" fillId="0" borderId="0" xfId="348" applyFont="1" applyFill="1" applyAlignment="1" applyProtection="1">
      <alignment wrapText="1"/>
      <protection/>
    </xf>
    <xf numFmtId="1" fontId="17" fillId="0" borderId="1" xfId="348" applyNumberFormat="1" applyFont="1" applyBorder="1" applyProtection="1">
      <alignment/>
      <protection/>
    </xf>
    <xf numFmtId="1" fontId="0" fillId="0" borderId="1" xfId="348" applyNumberFormat="1" applyFont="1" applyBorder="1" applyProtection="1">
      <alignment/>
      <protection/>
    </xf>
    <xf numFmtId="1" fontId="34" fillId="0" borderId="1" xfId="348" applyNumberFormat="1" applyFont="1" applyBorder="1" applyProtection="1">
      <alignment/>
      <protection/>
    </xf>
    <xf numFmtId="2" fontId="34" fillId="0" borderId="1" xfId="348" applyNumberFormat="1" applyFont="1" applyBorder="1" applyProtection="1">
      <alignment/>
      <protection/>
    </xf>
    <xf numFmtId="2" fontId="0" fillId="0" borderId="1" xfId="348" applyNumberFormat="1" applyFont="1" applyBorder="1" applyAlignment="1" applyProtection="1">
      <alignment horizontal="right"/>
      <protection/>
    </xf>
    <xf numFmtId="2" fontId="0" fillId="0" borderId="1" xfId="348" applyNumberFormat="1" applyFont="1" applyBorder="1" applyProtection="1">
      <alignment/>
      <protection/>
    </xf>
    <xf numFmtId="0" fontId="108" fillId="0" borderId="0" xfId="348" applyFont="1" applyFill="1" applyAlignment="1" applyProtection="1">
      <alignment horizontal="left" vertical="top"/>
      <protection/>
    </xf>
    <xf numFmtId="2" fontId="17" fillId="0" borderId="1" xfId="348" applyNumberFormat="1" applyFont="1" applyBorder="1" applyProtection="1">
      <alignment/>
      <protection/>
    </xf>
    <xf numFmtId="0" fontId="108" fillId="0" borderId="0" xfId="348" applyFont="1" applyBorder="1" applyAlignment="1" applyProtection="1">
      <alignment horizontal="left" vertical="top"/>
      <protection/>
    </xf>
    <xf numFmtId="1" fontId="0" fillId="0" borderId="0" xfId="348" applyNumberFormat="1" applyFont="1" applyProtection="1">
      <alignment/>
      <protection/>
    </xf>
    <xf numFmtId="2" fontId="0" fillId="0" borderId="0" xfId="348" applyNumberFormat="1" applyFont="1" applyProtection="1">
      <alignment/>
      <protection/>
    </xf>
    <xf numFmtId="1" fontId="17" fillId="0" borderId="57" xfId="348" applyNumberFormat="1" applyFont="1" applyBorder="1" applyProtection="1">
      <alignment/>
      <protection/>
    </xf>
    <xf numFmtId="2" fontId="17" fillId="0" borderId="57" xfId="348" applyNumberFormat="1" applyFont="1" applyBorder="1" applyProtection="1">
      <alignment/>
      <protection/>
    </xf>
    <xf numFmtId="2" fontId="0" fillId="0" borderId="57" xfId="348" applyNumberFormat="1" applyFont="1" applyBorder="1" applyProtection="1">
      <alignment/>
      <protection/>
    </xf>
    <xf numFmtId="0" fontId="105" fillId="0" borderId="0" xfId="348" applyFont="1" applyAlignment="1" applyProtection="1">
      <alignment horizontal="left" wrapText="1"/>
      <protection/>
    </xf>
    <xf numFmtId="0" fontId="123" fillId="0" borderId="0" xfId="348" applyFont="1" applyAlignment="1" applyProtection="1">
      <alignment horizontal="left" wrapText="1"/>
      <protection/>
    </xf>
    <xf numFmtId="0" fontId="20" fillId="0" borderId="0" xfId="348" applyFont="1" applyProtection="1">
      <alignment/>
      <protection/>
    </xf>
    <xf numFmtId="0" fontId="1" fillId="0" borderId="0" xfId="348" applyFont="1" applyAlignment="1" applyProtection="1">
      <alignment horizontal="left" vertical="top"/>
      <protection/>
    </xf>
    <xf numFmtId="2" fontId="122" fillId="0" borderId="0" xfId="348" applyNumberFormat="1" applyFont="1" applyProtection="1">
      <alignment/>
      <protection/>
    </xf>
    <xf numFmtId="0" fontId="103" fillId="0" borderId="0" xfId="348" applyFont="1" applyAlignment="1" applyProtection="1">
      <alignment horizontal="left" vertical="top"/>
      <protection/>
    </xf>
    <xf numFmtId="0" fontId="111" fillId="0" borderId="0" xfId="348" applyFont="1" applyProtection="1">
      <alignment/>
      <protection/>
    </xf>
    <xf numFmtId="0" fontId="112" fillId="0" borderId="0" xfId="348" applyFont="1" applyProtection="1">
      <alignment/>
      <protection/>
    </xf>
    <xf numFmtId="0" fontId="108" fillId="0" borderId="0" xfId="348" applyFont="1" applyAlignment="1" applyProtection="1">
      <alignment horizontal="left" vertical="top" wrapText="1"/>
      <protection/>
    </xf>
    <xf numFmtId="201" fontId="108" fillId="0" borderId="0" xfId="348" applyNumberFormat="1" applyFont="1" applyAlignment="1" applyProtection="1">
      <alignment horizontal="center" vertical="top"/>
      <protection/>
    </xf>
    <xf numFmtId="167" fontId="108" fillId="0" borderId="0" xfId="348" applyNumberFormat="1" applyFont="1" applyAlignment="1" applyProtection="1">
      <alignment horizontal="right" vertical="top"/>
      <protection/>
    </xf>
    <xf numFmtId="165" fontId="108" fillId="0" borderId="0" xfId="348" applyNumberFormat="1" applyFont="1" applyAlignment="1" applyProtection="1">
      <alignment horizontal="right" vertical="top"/>
      <protection/>
    </xf>
    <xf numFmtId="42" fontId="51" fillId="0" borderId="0" xfId="357" applyNumberFormat="1" applyFont="1" applyBorder="1" applyAlignment="1" applyProtection="1">
      <alignment vertical="top" wrapText="1"/>
      <protection/>
    </xf>
    <xf numFmtId="42" fontId="52" fillId="0" borderId="0" xfId="357" applyNumberFormat="1" applyFont="1" applyBorder="1" applyAlignment="1" applyProtection="1">
      <alignment vertical="top" wrapText="1"/>
      <protection/>
    </xf>
    <xf numFmtId="42" fontId="51" fillId="0" borderId="0" xfId="357" applyNumberFormat="1" applyFont="1" applyFill="1" applyBorder="1" applyAlignment="1" applyProtection="1">
      <alignment vertical="top" wrapText="1"/>
      <protection/>
    </xf>
    <xf numFmtId="42" fontId="51" fillId="0" borderId="0" xfId="357" applyNumberFormat="1" applyFont="1" applyBorder="1" applyAlignment="1" applyProtection="1">
      <alignment horizontal="left" vertical="top" wrapText="1"/>
      <protection/>
    </xf>
    <xf numFmtId="0" fontId="55" fillId="0" borderId="0" xfId="357" applyFont="1" applyFill="1" applyBorder="1" applyAlignment="1" applyProtection="1">
      <alignment horizontal="left" wrapText="1"/>
      <protection/>
    </xf>
    <xf numFmtId="0" fontId="55" fillId="0" borderId="0" xfId="357" applyFont="1" applyBorder="1" applyAlignment="1" applyProtection="1">
      <alignment horizontal="left" wrapText="1"/>
      <protection/>
    </xf>
    <xf numFmtId="43" fontId="49" fillId="55" borderId="77" xfId="186" applyFont="1" applyFill="1" applyBorder="1" applyAlignment="1" applyProtection="1">
      <alignment horizontal="left" vertical="center" wrapText="1" indent="1"/>
      <protection/>
    </xf>
    <xf numFmtId="164" fontId="49" fillId="55" borderId="77" xfId="357" applyNumberFormat="1" applyFont="1" applyFill="1" applyBorder="1" applyAlignment="1" applyProtection="1">
      <alignment horizontal="right" vertical="center"/>
      <protection/>
    </xf>
    <xf numFmtId="42" fontId="56" fillId="0" borderId="0" xfId="357" applyNumberFormat="1" applyFont="1" applyBorder="1" applyAlignment="1" applyProtection="1">
      <alignment vertical="top" wrapText="1"/>
      <protection/>
    </xf>
    <xf numFmtId="42" fontId="56" fillId="0" borderId="0" xfId="357" applyNumberFormat="1" applyFont="1" applyBorder="1" applyAlignment="1" applyProtection="1">
      <alignment vertical="top" wrapText="1"/>
      <protection/>
    </xf>
    <xf numFmtId="42" fontId="57" fillId="0" borderId="0" xfId="357" applyNumberFormat="1" applyFont="1" applyBorder="1" applyAlignment="1" applyProtection="1">
      <alignment vertical="center" wrapText="1"/>
      <protection/>
    </xf>
    <xf numFmtId="0" fontId="59" fillId="0" borderId="0" xfId="357" applyNumberFormat="1" applyFont="1" applyFill="1" applyBorder="1" applyAlignment="1" applyProtection="1">
      <alignment horizontal="left" vertical="center" wrapText="1" indent="1"/>
      <protection/>
    </xf>
    <xf numFmtId="164" fontId="59" fillId="0" borderId="0" xfId="357" applyNumberFormat="1" applyFont="1" applyFill="1" applyBorder="1" applyAlignment="1" applyProtection="1">
      <alignment vertical="center" wrapText="1"/>
      <protection/>
    </xf>
    <xf numFmtId="42" fontId="57" fillId="0" borderId="0" xfId="357" applyNumberFormat="1" applyFont="1" applyFill="1" applyBorder="1" applyAlignment="1" applyProtection="1">
      <alignment vertical="center" wrapText="1"/>
      <protection/>
    </xf>
    <xf numFmtId="42" fontId="58" fillId="0" borderId="0" xfId="357" applyNumberFormat="1" applyFont="1" applyBorder="1" applyAlignment="1" applyProtection="1">
      <alignment vertical="center" wrapText="1"/>
      <protection/>
    </xf>
    <xf numFmtId="0" fontId="59" fillId="0" borderId="0" xfId="357" applyNumberFormat="1" applyFont="1" applyFill="1" applyBorder="1" applyAlignment="1" applyProtection="1">
      <alignment vertical="center" wrapText="1"/>
      <protection/>
    </xf>
    <xf numFmtId="164" fontId="59" fillId="0" borderId="0" xfId="357" applyNumberFormat="1" applyFont="1" applyBorder="1" applyAlignment="1" applyProtection="1">
      <alignment vertical="center" wrapText="1"/>
      <protection/>
    </xf>
    <xf numFmtId="42" fontId="58" fillId="0" borderId="0" xfId="357" applyNumberFormat="1" applyFont="1" applyFill="1" applyBorder="1" applyAlignment="1" applyProtection="1">
      <alignment vertical="center" wrapText="1"/>
      <protection/>
    </xf>
    <xf numFmtId="0" fontId="120" fillId="0" borderId="0" xfId="385" applyFont="1" applyBorder="1" applyProtection="1">
      <alignment/>
      <protection/>
    </xf>
    <xf numFmtId="0" fontId="120" fillId="0" borderId="0" xfId="385" applyFont="1" applyBorder="1" applyAlignment="1" applyProtection="1">
      <alignment horizontal="center"/>
      <protection/>
    </xf>
    <xf numFmtId="42" fontId="120" fillId="0" borderId="0" xfId="385" applyNumberFormat="1" applyFont="1" applyBorder="1" applyProtection="1">
      <alignment/>
      <protection/>
    </xf>
    <xf numFmtId="2" fontId="120" fillId="0" borderId="0" xfId="385" applyNumberFormat="1" applyFont="1" applyBorder="1" applyProtection="1">
      <alignment/>
      <protection/>
    </xf>
    <xf numFmtId="166" fontId="120" fillId="0" borderId="0" xfId="385" applyNumberFormat="1" applyFont="1" applyBorder="1" applyProtection="1">
      <alignment/>
      <protection/>
    </xf>
    <xf numFmtId="42" fontId="59" fillId="0" borderId="0" xfId="357" applyNumberFormat="1" applyFont="1" applyFill="1" applyBorder="1" applyAlignment="1" applyProtection="1">
      <alignment vertical="top" wrapText="1"/>
      <protection/>
    </xf>
    <xf numFmtId="43" fontId="59" fillId="0" borderId="0" xfId="186" applyFont="1" applyFill="1" applyBorder="1" applyAlignment="1" applyProtection="1">
      <alignment horizontal="left" vertical="center" wrapText="1" indent="1"/>
      <protection/>
    </xf>
    <xf numFmtId="164" fontId="59" fillId="0" borderId="0" xfId="357" applyNumberFormat="1" applyFont="1" applyFill="1" applyBorder="1" applyAlignment="1" applyProtection="1">
      <alignment horizontal="right" vertical="center"/>
      <protection/>
    </xf>
    <xf numFmtId="43" fontId="75" fillId="55" borderId="77" xfId="186" applyFont="1" applyFill="1" applyBorder="1" applyAlignment="1" applyProtection="1">
      <alignment horizontal="left" vertical="center" wrapText="1" indent="1"/>
      <protection/>
    </xf>
    <xf numFmtId="164" fontId="75" fillId="55" borderId="77" xfId="357" applyNumberFormat="1" applyFont="1" applyFill="1" applyBorder="1" applyAlignment="1" applyProtection="1">
      <alignment horizontal="right" vertical="center"/>
      <protection/>
    </xf>
    <xf numFmtId="165" fontId="107" fillId="34" borderId="0" xfId="348" applyNumberFormat="1" applyFont="1" applyFill="1" applyAlignment="1" applyProtection="1">
      <alignment horizontal="left"/>
      <protection locked="0"/>
    </xf>
    <xf numFmtId="165" fontId="15" fillId="34" borderId="0" xfId="348" applyNumberFormat="1" applyFont="1" applyFill="1" applyAlignment="1" applyProtection="1">
      <alignment horizontal="left"/>
      <protection locked="0"/>
    </xf>
    <xf numFmtId="165" fontId="14" fillId="34" borderId="0" xfId="348" applyNumberFormat="1" applyFont="1" applyFill="1" applyAlignment="1" applyProtection="1">
      <alignment horizontal="left"/>
      <protection locked="0"/>
    </xf>
    <xf numFmtId="165" fontId="21" fillId="53" borderId="35" xfId="348" applyNumberFormat="1" applyFont="1" applyFill="1" applyBorder="1" applyAlignment="1" applyProtection="1">
      <alignment horizontal="center" vertical="center" wrapText="1"/>
      <protection locked="0"/>
    </xf>
    <xf numFmtId="165" fontId="21" fillId="53" borderId="37" xfId="348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348" applyBorder="1" applyProtection="1">
      <alignment/>
      <protection locked="0"/>
    </xf>
    <xf numFmtId="0" fontId="109" fillId="0" borderId="1" xfId="348" applyFont="1" applyBorder="1" applyProtection="1">
      <alignment/>
      <protection locked="0"/>
    </xf>
    <xf numFmtId="2" fontId="0" fillId="0" borderId="1" xfId="348" applyNumberFormat="1" applyFont="1" applyBorder="1" applyAlignment="1" applyProtection="1">
      <alignment horizontal="right"/>
      <protection locked="0"/>
    </xf>
    <xf numFmtId="2" fontId="0" fillId="0" borderId="1" xfId="348" applyNumberFormat="1" applyFont="1" applyBorder="1" applyProtection="1">
      <alignment/>
      <protection locked="0"/>
    </xf>
    <xf numFmtId="2" fontId="0" fillId="0" borderId="0" xfId="348" applyNumberFormat="1" applyFont="1" applyProtection="1">
      <alignment/>
      <protection locked="0"/>
    </xf>
    <xf numFmtId="2" fontId="0" fillId="0" borderId="57" xfId="348" applyNumberFormat="1" applyFont="1" applyBorder="1" applyProtection="1">
      <alignment/>
      <protection locked="0"/>
    </xf>
    <xf numFmtId="0" fontId="14" fillId="0" borderId="0" xfId="348" applyProtection="1">
      <alignment/>
      <protection locked="0"/>
    </xf>
    <xf numFmtId="203" fontId="69" fillId="29" borderId="0" xfId="356" applyNumberFormat="1" applyFont="1" applyFill="1" applyAlignment="1" applyProtection="1">
      <alignment horizontal="left" vertical="top"/>
      <protection locked="0"/>
    </xf>
    <xf numFmtId="0" fontId="69" fillId="56" borderId="35" xfId="356" applyFont="1" applyFill="1" applyBorder="1" applyAlignment="1" applyProtection="1">
      <alignment horizontal="center" vertical="top"/>
      <protection locked="0"/>
    </xf>
    <xf numFmtId="0" fontId="89" fillId="56" borderId="39" xfId="356" applyFont="1" applyFill="1" applyBorder="1" applyAlignment="1" applyProtection="1">
      <alignment horizontal="center" vertical="top"/>
      <protection locked="0"/>
    </xf>
    <xf numFmtId="203" fontId="69" fillId="0" borderId="0" xfId="356" applyNumberFormat="1" applyFont="1" applyFill="1" applyAlignment="1" applyProtection="1">
      <alignment horizontal="left" vertical="top"/>
      <protection locked="0"/>
    </xf>
    <xf numFmtId="203" fontId="90" fillId="0" borderId="0" xfId="356" applyNumberFormat="1" applyFont="1" applyBorder="1" applyAlignment="1" applyProtection="1">
      <alignment horizontal="right"/>
      <protection locked="0"/>
    </xf>
    <xf numFmtId="203" fontId="91" fillId="0" borderId="61" xfId="356" applyNumberFormat="1" applyFont="1" applyFill="1" applyBorder="1" applyAlignment="1" applyProtection="1">
      <alignment horizontal="right"/>
      <protection locked="0"/>
    </xf>
    <xf numFmtId="203" fontId="69" fillId="0" borderId="63" xfId="356" applyNumberFormat="1" applyFont="1" applyFill="1" applyBorder="1" applyAlignment="1" applyProtection="1">
      <alignment horizontal="right" vertical="top"/>
      <protection locked="0"/>
    </xf>
    <xf numFmtId="203" fontId="69" fillId="0" borderId="33" xfId="356" applyNumberFormat="1" applyFont="1" applyFill="1" applyBorder="1" applyAlignment="1" applyProtection="1">
      <alignment horizontal="right" vertical="top"/>
      <protection locked="0"/>
    </xf>
    <xf numFmtId="203" fontId="21" fillId="0" borderId="70" xfId="356" applyNumberFormat="1" applyFont="1" applyFill="1" applyBorder="1" applyAlignment="1" applyProtection="1">
      <alignment horizontal="right" vertical="top"/>
      <protection locked="0"/>
    </xf>
    <xf numFmtId="203" fontId="21" fillId="0" borderId="70" xfId="356" applyNumberFormat="1" applyFont="1" applyFill="1" applyBorder="1" applyAlignment="1" applyProtection="1">
      <alignment horizontal="right" vertical="top"/>
      <protection locked="0"/>
    </xf>
    <xf numFmtId="203" fontId="21" fillId="0" borderId="66" xfId="356" applyNumberFormat="1" applyFont="1" applyFill="1" applyBorder="1" applyAlignment="1" applyProtection="1">
      <alignment horizontal="right" vertical="top"/>
      <protection locked="0"/>
    </xf>
    <xf numFmtId="203" fontId="21" fillId="0" borderId="74" xfId="356" applyNumberFormat="1" applyFont="1" applyFill="1" applyBorder="1" applyAlignment="1" applyProtection="1">
      <alignment horizontal="right" vertical="top"/>
      <protection locked="0"/>
    </xf>
    <xf numFmtId="203" fontId="21" fillId="0" borderId="63" xfId="356" applyNumberFormat="1" applyFont="1" applyFill="1" applyBorder="1" applyAlignment="1" applyProtection="1">
      <alignment horizontal="right" vertical="top"/>
      <protection locked="0"/>
    </xf>
    <xf numFmtId="203" fontId="69" fillId="0" borderId="70" xfId="356" applyNumberFormat="1" applyFont="1" applyFill="1" applyBorder="1" applyAlignment="1" applyProtection="1">
      <alignment horizontal="right" vertical="top"/>
      <protection locked="0"/>
    </xf>
    <xf numFmtId="203" fontId="69" fillId="0" borderId="0" xfId="356" applyNumberFormat="1" applyFont="1" applyFill="1" applyAlignment="1" applyProtection="1">
      <alignment horizontal="right" vertical="top"/>
      <protection locked="0"/>
    </xf>
    <xf numFmtId="203" fontId="97" fillId="0" borderId="0" xfId="356" applyNumberFormat="1" applyFont="1" applyFill="1" applyAlignment="1" applyProtection="1">
      <alignment horizontal="right"/>
      <protection locked="0"/>
    </xf>
    <xf numFmtId="203" fontId="21" fillId="0" borderId="70" xfId="356" applyNumberFormat="1" applyFont="1" applyFill="1" applyBorder="1" applyAlignment="1" applyProtection="1">
      <alignment horizontal="right" vertical="top" wrapText="1"/>
      <protection locked="0"/>
    </xf>
    <xf numFmtId="203" fontId="21" fillId="0" borderId="33" xfId="356" applyNumberFormat="1" applyFont="1" applyFill="1" applyBorder="1" applyAlignment="1" applyProtection="1">
      <alignment horizontal="right" vertical="top"/>
      <protection locked="0"/>
    </xf>
    <xf numFmtId="203" fontId="35" fillId="0" borderId="0" xfId="356" applyNumberFormat="1" applyFill="1" applyAlignment="1" applyProtection="1">
      <alignment horizontal="right" vertical="top"/>
      <protection locked="0"/>
    </xf>
    <xf numFmtId="203" fontId="35" fillId="0" borderId="0" xfId="356" applyNumberFormat="1" applyAlignment="1" applyProtection="1">
      <alignment horizontal="right" vertical="top"/>
      <protection locked="0"/>
    </xf>
    <xf numFmtId="4" fontId="14" fillId="0" borderId="0" xfId="363" applyNumberFormat="1" applyFont="1" applyFill="1" applyProtection="1">
      <alignment/>
      <protection locked="0"/>
    </xf>
    <xf numFmtId="4" fontId="14" fillId="0" borderId="52" xfId="363" applyNumberFormat="1" applyFont="1" applyFill="1" applyBorder="1" applyProtection="1">
      <alignment/>
      <protection locked="0"/>
    </xf>
    <xf numFmtId="4" fontId="14" fillId="0" borderId="0" xfId="363" applyNumberFormat="1" applyFont="1" applyFill="1" applyBorder="1" applyProtection="1">
      <alignment/>
      <protection locked="0"/>
    </xf>
    <xf numFmtId="4" fontId="14" fillId="0" borderId="57" xfId="363" applyNumberFormat="1" applyFont="1" applyFill="1" applyBorder="1" applyProtection="1">
      <alignment/>
      <protection locked="0"/>
    </xf>
    <xf numFmtId="4" fontId="17" fillId="0" borderId="0" xfId="363" applyNumberFormat="1" applyFont="1" applyFill="1" applyAlignment="1" applyProtection="1">
      <alignment horizontal="right"/>
      <protection locked="0"/>
    </xf>
    <xf numFmtId="4" fontId="0" fillId="0" borderId="0" xfId="363" applyNumberFormat="1" applyFont="1" applyFill="1" applyProtection="1">
      <alignment/>
      <protection locked="0"/>
    </xf>
    <xf numFmtId="4" fontId="15" fillId="0" borderId="0" xfId="363" applyNumberFormat="1" applyFont="1" applyFill="1" applyProtection="1">
      <alignment/>
      <protection locked="0"/>
    </xf>
    <xf numFmtId="2" fontId="0" fillId="0" borderId="0" xfId="363" applyNumberFormat="1" applyFill="1" applyProtection="1">
      <alignment/>
      <protection locked="0"/>
    </xf>
    <xf numFmtId="4" fontId="17" fillId="0" borderId="0" xfId="363" applyNumberFormat="1" applyFont="1" applyFill="1" applyProtection="1">
      <alignment/>
      <protection locked="0"/>
    </xf>
    <xf numFmtId="4" fontId="116" fillId="0" borderId="0" xfId="363" applyNumberFormat="1" applyFont="1" applyFill="1" applyProtection="1">
      <alignment/>
      <protection locked="0"/>
    </xf>
    <xf numFmtId="4" fontId="0" fillId="0" borderId="57" xfId="363" applyNumberFormat="1" applyFont="1" applyFill="1" applyBorder="1" applyProtection="1">
      <alignment/>
      <protection locked="0"/>
    </xf>
    <xf numFmtId="4" fontId="0" fillId="0" borderId="0" xfId="363" applyNumberFormat="1" applyFill="1" applyProtection="1">
      <alignment/>
      <protection locked="0"/>
    </xf>
    <xf numFmtId="4" fontId="17" fillId="0" borderId="57" xfId="363" applyNumberFormat="1" applyFont="1" applyFill="1" applyBorder="1" applyProtection="1">
      <alignment/>
      <protection locked="0"/>
    </xf>
    <xf numFmtId="2" fontId="0" fillId="0" borderId="0" xfId="363" applyProtection="1">
      <alignment/>
      <protection locked="0"/>
    </xf>
    <xf numFmtId="4" fontId="0" fillId="0" borderId="0" xfId="363" applyNumberFormat="1" applyFont="1" applyFill="1" applyBorder="1" applyProtection="1">
      <alignment/>
      <protection locked="0"/>
    </xf>
    <xf numFmtId="165" fontId="0" fillId="0" borderId="47" xfId="359" applyNumberFormat="1" applyFont="1" applyBorder="1" applyAlignment="1" applyProtection="1">
      <alignment horizontal="right" vertical="center"/>
      <protection locked="0"/>
    </xf>
    <xf numFmtId="165" fontId="0" fillId="0" borderId="47" xfId="359" applyNumberFormat="1" applyFont="1" applyFill="1" applyBorder="1" applyAlignment="1" applyProtection="1">
      <alignment horizontal="right" vertical="center"/>
      <protection locked="0"/>
    </xf>
    <xf numFmtId="0" fontId="37" fillId="0" borderId="0" xfId="364" applyAlignment="1">
      <alignment horizontal="left" vertical="top"/>
      <protection locked="0"/>
    </xf>
    <xf numFmtId="0" fontId="37" fillId="0" borderId="0" xfId="364" applyFont="1" applyAlignment="1">
      <alignment horizontal="left" vertical="center"/>
      <protection locked="0"/>
    </xf>
    <xf numFmtId="0" fontId="37" fillId="0" borderId="0" xfId="364" applyFont="1" applyAlignment="1">
      <alignment horizontal="center" vertical="center" wrapText="1"/>
      <protection locked="0"/>
    </xf>
    <xf numFmtId="165" fontId="132" fillId="0" borderId="0" xfId="364" applyNumberFormat="1" applyFont="1" applyAlignment="1">
      <alignment horizontal="right" vertical="center"/>
      <protection locked="0"/>
    </xf>
    <xf numFmtId="0" fontId="37" fillId="0" borderId="0" xfId="364" applyFont="1" applyAlignment="1">
      <alignment horizontal="left"/>
      <protection locked="0"/>
    </xf>
    <xf numFmtId="0" fontId="78" fillId="0" borderId="0" xfId="364" applyFont="1" applyAlignment="1">
      <alignment horizontal="left"/>
      <protection locked="0"/>
    </xf>
    <xf numFmtId="165" fontId="78" fillId="0" borderId="0" xfId="364" applyNumberFormat="1" applyFont="1" applyAlignment="1">
      <alignment horizontal="right" vertical="center"/>
      <protection locked="0"/>
    </xf>
    <xf numFmtId="165" fontId="37" fillId="0" borderId="0" xfId="364" applyNumberFormat="1" applyFont="1" applyAlignment="1">
      <alignment horizontal="right" vertical="center"/>
      <protection locked="0"/>
    </xf>
    <xf numFmtId="0" fontId="37" fillId="0" borderId="0" xfId="364" applyFont="1" applyAlignment="1">
      <alignment horizontal="left" vertical="top"/>
      <protection locked="0"/>
    </xf>
    <xf numFmtId="0" fontId="37" fillId="0" borderId="0" xfId="364" applyFont="1" applyAlignment="1" applyProtection="1">
      <alignment horizontal="left" vertical="center"/>
      <protection/>
    </xf>
    <xf numFmtId="0" fontId="37" fillId="0" borderId="40" xfId="364" applyBorder="1" applyAlignment="1" applyProtection="1">
      <alignment horizontal="left" vertical="center"/>
      <protection/>
    </xf>
    <xf numFmtId="0" fontId="37" fillId="0" borderId="41" xfId="364" applyBorder="1" applyAlignment="1" applyProtection="1">
      <alignment horizontal="left" vertical="center"/>
      <protection/>
    </xf>
    <xf numFmtId="0" fontId="37" fillId="0" borderId="42" xfId="364" applyBorder="1" applyAlignment="1" applyProtection="1">
      <alignment horizontal="left" vertical="center"/>
      <protection/>
    </xf>
    <xf numFmtId="0" fontId="37" fillId="0" borderId="43" xfId="364" applyBorder="1" applyAlignment="1" applyProtection="1">
      <alignment horizontal="left" vertical="center"/>
      <protection/>
    </xf>
    <xf numFmtId="0" fontId="37" fillId="0" borderId="44" xfId="364" applyBorder="1" applyAlignment="1" applyProtection="1">
      <alignment horizontal="left" vertical="center"/>
      <protection/>
    </xf>
    <xf numFmtId="0" fontId="125" fillId="0" borderId="0" xfId="364" applyFont="1" applyAlignment="1" applyProtection="1">
      <alignment horizontal="left" vertical="center"/>
      <protection/>
    </xf>
    <xf numFmtId="0" fontId="126" fillId="0" borderId="0" xfId="364" applyFont="1" applyAlignment="1" applyProtection="1">
      <alignment horizontal="left" vertical="center"/>
      <protection/>
    </xf>
    <xf numFmtId="0" fontId="77" fillId="0" borderId="0" xfId="364" applyFont="1" applyAlignment="1" applyProtection="1">
      <alignment horizontal="left" vertical="center"/>
      <protection/>
    </xf>
    <xf numFmtId="0" fontId="37" fillId="0" borderId="0" xfId="364" applyFont="1" applyAlignment="1" applyProtection="1">
      <alignment horizontal="center" vertical="center" wrapText="1"/>
      <protection/>
    </xf>
    <xf numFmtId="0" fontId="37" fillId="0" borderId="43" xfId="364" applyBorder="1" applyAlignment="1" applyProtection="1">
      <alignment horizontal="center" vertical="center" wrapText="1"/>
      <protection/>
    </xf>
    <xf numFmtId="0" fontId="77" fillId="55" borderId="45" xfId="364" applyFont="1" applyFill="1" applyBorder="1" applyAlignment="1" applyProtection="1">
      <alignment horizontal="center" vertical="center" wrapText="1"/>
      <protection/>
    </xf>
    <xf numFmtId="0" fontId="77" fillId="55" borderId="46" xfId="364" applyFont="1" applyFill="1" applyBorder="1" applyAlignment="1" applyProtection="1">
      <alignment horizontal="center" vertical="center" wrapText="1"/>
      <protection/>
    </xf>
    <xf numFmtId="0" fontId="37" fillId="0" borderId="44" xfId="364" applyBorder="1" applyAlignment="1" applyProtection="1">
      <alignment horizontal="center" vertical="center" wrapText="1"/>
      <protection/>
    </xf>
    <xf numFmtId="0" fontId="125" fillId="0" borderId="45" xfId="364" applyFont="1" applyBorder="1" applyAlignment="1" applyProtection="1">
      <alignment horizontal="center" vertical="center" wrapText="1"/>
      <protection/>
    </xf>
    <xf numFmtId="0" fontId="125" fillId="0" borderId="46" xfId="364" applyFont="1" applyBorder="1" applyAlignment="1" applyProtection="1">
      <alignment horizontal="center" vertical="center" wrapText="1"/>
      <protection/>
    </xf>
    <xf numFmtId="0" fontId="125" fillId="0" borderId="78" xfId="364" applyFont="1" applyBorder="1" applyAlignment="1" applyProtection="1">
      <alignment horizontal="center" vertical="center" wrapText="1"/>
      <protection/>
    </xf>
    <xf numFmtId="0" fontId="128" fillId="0" borderId="0" xfId="364" applyFont="1" applyAlignment="1" applyProtection="1">
      <alignment horizontal="left" vertical="center"/>
      <protection/>
    </xf>
    <xf numFmtId="0" fontId="37" fillId="0" borderId="79" xfId="364" applyBorder="1" applyAlignment="1" applyProtection="1">
      <alignment horizontal="left" vertical="center"/>
      <protection/>
    </xf>
    <xf numFmtId="0" fontId="37" fillId="0" borderId="80" xfId="364" applyBorder="1" applyAlignment="1" applyProtection="1">
      <alignment horizontal="left" vertical="center"/>
      <protection/>
    </xf>
    <xf numFmtId="195" fontId="131" fillId="0" borderId="80" xfId="364" applyNumberFormat="1" applyFont="1" applyBorder="1" applyAlignment="1" applyProtection="1">
      <alignment horizontal="right"/>
      <protection/>
    </xf>
    <xf numFmtId="195" fontId="131" fillId="0" borderId="81" xfId="364" applyNumberFormat="1" applyFont="1" applyBorder="1" applyAlignment="1" applyProtection="1">
      <alignment horizontal="right"/>
      <protection/>
    </xf>
    <xf numFmtId="0" fontId="37" fillId="0" borderId="0" xfId="364" applyFont="1" applyAlignment="1" applyProtection="1">
      <alignment horizontal="left"/>
      <protection/>
    </xf>
    <xf numFmtId="0" fontId="78" fillId="0" borderId="43" xfId="364" applyFont="1" applyBorder="1" applyAlignment="1" applyProtection="1">
      <alignment horizontal="left"/>
      <protection/>
    </xf>
    <xf numFmtId="0" fontId="129" fillId="0" borderId="0" xfId="364" applyFont="1" applyAlignment="1" applyProtection="1">
      <alignment horizontal="left"/>
      <protection/>
    </xf>
    <xf numFmtId="0" fontId="78" fillId="0" borderId="44" xfId="364" applyFont="1" applyBorder="1" applyAlignment="1" applyProtection="1">
      <alignment horizontal="left"/>
      <protection/>
    </xf>
    <xf numFmtId="0" fontId="78" fillId="0" borderId="82" xfId="364" applyFont="1" applyBorder="1" applyAlignment="1" applyProtection="1">
      <alignment horizontal="left"/>
      <protection/>
    </xf>
    <xf numFmtId="195" fontId="78" fillId="0" borderId="0" xfId="364" applyNumberFormat="1" applyFont="1" applyAlignment="1" applyProtection="1">
      <alignment horizontal="right"/>
      <protection/>
    </xf>
    <xf numFmtId="195" fontId="78" fillId="0" borderId="83" xfId="364" applyNumberFormat="1" applyFont="1" applyBorder="1" applyAlignment="1" applyProtection="1">
      <alignment horizontal="right"/>
      <protection/>
    </xf>
    <xf numFmtId="0" fontId="130" fillId="0" borderId="0" xfId="364" applyFont="1" applyAlignment="1" applyProtection="1">
      <alignment horizontal="left"/>
      <protection/>
    </xf>
    <xf numFmtId="0" fontId="37" fillId="0" borderId="47" xfId="364" applyFont="1" applyBorder="1" applyAlignment="1" applyProtection="1">
      <alignment horizontal="center" vertical="center"/>
      <protection/>
    </xf>
    <xf numFmtId="49" fontId="37" fillId="0" borderId="47" xfId="364" applyNumberFormat="1" applyFont="1" applyBorder="1" applyAlignment="1" applyProtection="1">
      <alignment horizontal="left" vertical="center" wrapText="1"/>
      <protection/>
    </xf>
    <xf numFmtId="0" fontId="37" fillId="0" borderId="47" xfId="364" applyFont="1" applyBorder="1" applyAlignment="1" applyProtection="1">
      <alignment horizontal="center" vertical="center" wrapText="1"/>
      <protection/>
    </xf>
    <xf numFmtId="167" fontId="37" fillId="0" borderId="47" xfId="364" applyNumberFormat="1" applyFont="1" applyBorder="1" applyAlignment="1" applyProtection="1">
      <alignment horizontal="right" vertical="center"/>
      <protection/>
    </xf>
    <xf numFmtId="0" fontId="127" fillId="0" borderId="47" xfId="364" applyFont="1" applyBorder="1" applyAlignment="1" applyProtection="1">
      <alignment horizontal="left" vertical="center"/>
      <protection/>
    </xf>
    <xf numFmtId="0" fontId="127" fillId="0" borderId="0" xfId="364" applyFont="1" applyAlignment="1" applyProtection="1">
      <alignment horizontal="center" vertical="center"/>
      <protection/>
    </xf>
    <xf numFmtId="195" fontId="127" fillId="0" borderId="0" xfId="364" applyNumberFormat="1" applyFont="1" applyAlignment="1" applyProtection="1">
      <alignment horizontal="right" vertical="center"/>
      <protection/>
    </xf>
    <xf numFmtId="195" fontId="127" fillId="0" borderId="83" xfId="364" applyNumberFormat="1" applyFont="1" applyBorder="1" applyAlignment="1" applyProtection="1">
      <alignment horizontal="right" vertical="center"/>
      <protection/>
    </xf>
    <xf numFmtId="0" fontId="133" fillId="0" borderId="47" xfId="364" applyFont="1" applyBorder="1" applyAlignment="1" applyProtection="1">
      <alignment horizontal="center" vertical="center"/>
      <protection/>
    </xf>
    <xf numFmtId="49" fontId="133" fillId="0" borderId="47" xfId="364" applyNumberFormat="1" applyFont="1" applyBorder="1" applyAlignment="1" applyProtection="1">
      <alignment horizontal="left" vertical="center" wrapText="1"/>
      <protection/>
    </xf>
    <xf numFmtId="0" fontId="133" fillId="0" borderId="47" xfId="364" applyFont="1" applyBorder="1" applyAlignment="1" applyProtection="1">
      <alignment horizontal="center" vertical="center" wrapText="1"/>
      <protection/>
    </xf>
    <xf numFmtId="167" fontId="133" fillId="0" borderId="47" xfId="364" applyNumberFormat="1" applyFont="1" applyBorder="1" applyAlignment="1" applyProtection="1">
      <alignment horizontal="right" vertical="center"/>
      <protection/>
    </xf>
    <xf numFmtId="0" fontId="127" fillId="0" borderId="84" xfId="364" applyFont="1" applyBorder="1" applyAlignment="1" applyProtection="1">
      <alignment horizontal="center" vertical="center"/>
      <protection/>
    </xf>
    <xf numFmtId="195" fontId="127" fillId="0" borderId="84" xfId="364" applyNumberFormat="1" applyFont="1" applyBorder="1" applyAlignment="1" applyProtection="1">
      <alignment horizontal="right" vertical="center"/>
      <protection/>
    </xf>
    <xf numFmtId="195" fontId="127" fillId="0" borderId="85" xfId="364" applyNumberFormat="1" applyFont="1" applyBorder="1" applyAlignment="1" applyProtection="1">
      <alignment horizontal="right" vertical="center"/>
      <protection/>
    </xf>
    <xf numFmtId="0" fontId="37" fillId="0" borderId="48" xfId="364" applyBorder="1" applyAlignment="1" applyProtection="1">
      <alignment horizontal="left" vertical="center"/>
      <protection/>
    </xf>
    <xf numFmtId="0" fontId="37" fillId="0" borderId="49" xfId="364" applyBorder="1" applyAlignment="1" applyProtection="1">
      <alignment horizontal="left" vertical="center"/>
      <protection/>
    </xf>
    <xf numFmtId="0" fontId="37" fillId="0" borderId="50" xfId="364" applyBorder="1" applyAlignment="1" applyProtection="1">
      <alignment horizontal="left" vertical="center"/>
      <protection/>
    </xf>
    <xf numFmtId="0" fontId="37" fillId="0" borderId="0" xfId="364" applyAlignment="1" applyProtection="1">
      <alignment horizontal="left" vertical="top"/>
      <protection/>
    </xf>
    <xf numFmtId="0" fontId="37" fillId="0" borderId="0" xfId="364" applyFont="1" applyAlignment="1" applyProtection="1">
      <alignment horizontal="left"/>
      <protection locked="0"/>
    </xf>
    <xf numFmtId="0" fontId="37" fillId="0" borderId="49" xfId="364" applyBorder="1" applyAlignment="1" applyProtection="1">
      <alignment horizontal="left" vertical="center"/>
      <protection locked="0"/>
    </xf>
    <xf numFmtId="0" fontId="37" fillId="0" borderId="0" xfId="364" applyAlignment="1" applyProtection="1">
      <alignment horizontal="left" vertical="top"/>
      <protection locked="0"/>
    </xf>
    <xf numFmtId="0" fontId="8" fillId="52" borderId="0" xfId="0" applyFont="1" applyFill="1" applyAlignment="1" applyProtection="1">
      <alignment vertical="center"/>
      <protection/>
    </xf>
    <xf numFmtId="49" fontId="8" fillId="52" borderId="0" xfId="0" applyNumberFormat="1" applyFont="1" applyFill="1" applyAlignment="1" applyProtection="1">
      <alignment horizontal="right"/>
      <protection/>
    </xf>
    <xf numFmtId="0" fontId="10" fillId="52" borderId="0" xfId="0" applyFont="1" applyFill="1" applyAlignment="1" applyProtection="1">
      <alignment vertical="center"/>
      <protection/>
    </xf>
    <xf numFmtId="0" fontId="6" fillId="52" borderId="0" xfId="0" applyFont="1" applyFill="1" applyAlignment="1" applyProtection="1">
      <alignment/>
      <protection/>
    </xf>
    <xf numFmtId="0" fontId="3" fillId="52" borderId="0" xfId="0" applyFont="1" applyFill="1" applyAlignment="1" applyProtection="1">
      <alignment/>
      <protection/>
    </xf>
    <xf numFmtId="0" fontId="8" fillId="52" borderId="0" xfId="0" applyFont="1" applyFill="1" applyAlignment="1" applyProtection="1">
      <alignment/>
      <protection/>
    </xf>
    <xf numFmtId="0" fontId="7" fillId="52" borderId="0" xfId="0" applyFont="1" applyFill="1" applyAlignment="1" applyProtection="1">
      <alignment/>
      <protection/>
    </xf>
    <xf numFmtId="0" fontId="7" fillId="0" borderId="0" xfId="315" applyFont="1" applyAlignment="1" applyProtection="1">
      <alignment vertical="top" wrapText="1"/>
      <protection/>
    </xf>
    <xf numFmtId="0" fontId="7" fillId="0" borderId="0" xfId="315" applyFont="1" applyAlignment="1" applyProtection="1">
      <alignment vertical="top"/>
      <protection/>
    </xf>
    <xf numFmtId="0" fontId="8" fillId="52" borderId="0" xfId="0" applyFont="1" applyFill="1" applyAlignment="1" applyProtection="1" quotePrefix="1">
      <alignment horizontal="left" indent="3"/>
      <protection/>
    </xf>
    <xf numFmtId="0" fontId="8" fillId="52" borderId="0" xfId="0" applyFont="1" applyFill="1" applyAlignment="1" applyProtection="1">
      <alignment horizontal="left" indent="3"/>
      <protection/>
    </xf>
    <xf numFmtId="0" fontId="8" fillId="52" borderId="0" xfId="0" applyFont="1" applyFill="1" applyAlignment="1" applyProtection="1">
      <alignment horizontal="left"/>
      <protection/>
    </xf>
    <xf numFmtId="0" fontId="72" fillId="52" borderId="0" xfId="0" applyFont="1" applyFill="1" applyAlignment="1" applyProtection="1">
      <alignment horizontal="center"/>
      <protection/>
    </xf>
    <xf numFmtId="0" fontId="48" fillId="52" borderId="0" xfId="0" applyFont="1" applyFill="1" applyAlignment="1" applyProtection="1">
      <alignment horizontal="center"/>
      <protection/>
    </xf>
    <xf numFmtId="0" fontId="4" fillId="52" borderId="0" xfId="0" applyFont="1" applyFill="1" applyAlignment="1" applyProtection="1">
      <alignment horizontal="center" vertical="center" wrapText="1"/>
      <protection/>
    </xf>
    <xf numFmtId="0" fontId="10" fillId="52" borderId="0" xfId="0" applyFont="1" applyFill="1" applyBorder="1" applyAlignment="1" applyProtection="1">
      <alignment horizontal="center"/>
      <protection/>
    </xf>
    <xf numFmtId="0" fontId="8" fillId="52" borderId="0" xfId="0" applyFont="1" applyFill="1" applyAlignment="1" applyProtection="1">
      <alignment/>
      <protection/>
    </xf>
    <xf numFmtId="0" fontId="9" fillId="52" borderId="0" xfId="0" applyFont="1" applyFill="1" applyAlignment="1" applyProtection="1">
      <alignment horizontal="left"/>
      <protection/>
    </xf>
    <xf numFmtId="0" fontId="6" fillId="52" borderId="0" xfId="0" applyFont="1" applyFill="1" applyAlignment="1" applyProtection="1">
      <alignment/>
      <protection/>
    </xf>
    <xf numFmtId="0" fontId="10" fillId="52" borderId="0" xfId="0" applyFont="1" applyFill="1" applyAlignment="1" applyProtection="1">
      <alignment/>
      <protection/>
    </xf>
    <xf numFmtId="0" fontId="10" fillId="52" borderId="0" xfId="0" applyFont="1" applyFill="1" applyAlignment="1" applyProtection="1">
      <alignment/>
      <protection/>
    </xf>
    <xf numFmtId="0" fontId="10" fillId="52" borderId="0" xfId="0" applyFont="1" applyFill="1" applyAlignment="1" applyProtection="1">
      <alignment horizontal="center" vertical="center" wrapText="1"/>
      <protection/>
    </xf>
    <xf numFmtId="0" fontId="4" fillId="52" borderId="86" xfId="0" applyFont="1" applyFill="1" applyBorder="1" applyAlignment="1" applyProtection="1">
      <alignment/>
      <protection/>
    </xf>
    <xf numFmtId="0" fontId="3" fillId="52" borderId="0" xfId="0" applyFont="1" applyFill="1" applyAlignment="1" applyProtection="1">
      <alignment horizontal="center"/>
      <protection/>
    </xf>
    <xf numFmtId="42" fontId="53" fillId="29" borderId="87" xfId="357" applyNumberFormat="1" applyFont="1" applyFill="1" applyBorder="1" applyAlignment="1" applyProtection="1">
      <alignment horizontal="center" vertical="center" wrapText="1"/>
      <protection/>
    </xf>
    <xf numFmtId="0" fontId="0" fillId="0" borderId="88" xfId="357" applyBorder="1" applyAlignment="1" applyProtection="1">
      <alignment horizontal="center" vertical="center" wrapText="1"/>
      <protection/>
    </xf>
    <xf numFmtId="0" fontId="54" fillId="0" borderId="89" xfId="357" applyFont="1" applyBorder="1" applyAlignment="1" applyProtection="1">
      <alignment horizontal="center" vertical="center" wrapText="1"/>
      <protection/>
    </xf>
    <xf numFmtId="0" fontId="76" fillId="0" borderId="0" xfId="364" applyFont="1" applyAlignment="1" applyProtection="1">
      <alignment horizontal="center" vertical="center"/>
      <protection/>
    </xf>
    <xf numFmtId="0" fontId="37" fillId="0" borderId="0" xfId="364" applyFont="1" applyAlignment="1" applyProtection="1">
      <alignment horizontal="left" vertical="center"/>
      <protection/>
    </xf>
    <xf numFmtId="0" fontId="125" fillId="0" borderId="0" xfId="364" applyFont="1" applyAlignment="1" applyProtection="1">
      <alignment horizontal="left" vertical="center" wrapText="1"/>
      <protection/>
    </xf>
    <xf numFmtId="0" fontId="126" fillId="0" borderId="0" xfId="364" applyFont="1" applyAlignment="1" applyProtection="1">
      <alignment horizontal="left" vertical="center" wrapText="1"/>
      <protection/>
    </xf>
    <xf numFmtId="197" fontId="77" fillId="0" borderId="0" xfId="364" applyNumberFormat="1" applyFont="1" applyAlignment="1" applyProtection="1">
      <alignment horizontal="left" vertical="top"/>
      <protection/>
    </xf>
    <xf numFmtId="0" fontId="77" fillId="0" borderId="0" xfId="364" applyFont="1" applyAlignment="1" applyProtection="1">
      <alignment horizontal="left" vertical="center"/>
      <protection/>
    </xf>
    <xf numFmtId="0" fontId="77" fillId="55" borderId="46" xfId="364" applyFont="1" applyFill="1" applyBorder="1" applyAlignment="1" applyProtection="1">
      <alignment horizontal="center" vertical="center" wrapText="1"/>
      <protection/>
    </xf>
    <xf numFmtId="0" fontId="37" fillId="55" borderId="46" xfId="364" applyFill="1" applyBorder="1" applyAlignment="1" applyProtection="1">
      <alignment horizontal="center" vertical="center" wrapText="1"/>
      <protection/>
    </xf>
    <xf numFmtId="0" fontId="37" fillId="55" borderId="78" xfId="364" applyFill="1" applyBorder="1" applyAlignment="1" applyProtection="1">
      <alignment horizontal="center" vertical="center" wrapText="1"/>
      <protection/>
    </xf>
    <xf numFmtId="165" fontId="128" fillId="0" borderId="0" xfId="364" applyNumberFormat="1" applyFont="1" applyAlignment="1" applyProtection="1">
      <alignment horizontal="right"/>
      <protection/>
    </xf>
    <xf numFmtId="165" fontId="129" fillId="0" borderId="0" xfId="364" applyNumberFormat="1" applyFont="1" applyAlignment="1" applyProtection="1">
      <alignment horizontal="right"/>
      <protection/>
    </xf>
    <xf numFmtId="0" fontId="78" fillId="0" borderId="0" xfId="364" applyFont="1" applyAlignment="1" applyProtection="1">
      <alignment horizontal="left"/>
      <protection/>
    </xf>
    <xf numFmtId="165" fontId="130" fillId="0" borderId="0" xfId="364" applyNumberFormat="1" applyFont="1" applyAlignment="1" applyProtection="1">
      <alignment horizontal="right"/>
      <protection/>
    </xf>
    <xf numFmtId="0" fontId="37" fillId="0" borderId="47" xfId="364" applyFont="1" applyBorder="1" applyAlignment="1" applyProtection="1">
      <alignment horizontal="left" vertical="center" wrapText="1"/>
      <protection/>
    </xf>
    <xf numFmtId="0" fontId="37" fillId="0" borderId="47" xfId="364" applyBorder="1" applyAlignment="1" applyProtection="1">
      <alignment horizontal="left" vertical="center"/>
      <protection/>
    </xf>
    <xf numFmtId="165" fontId="37" fillId="0" borderId="47" xfId="364" applyNumberFormat="1" applyFont="1" applyBorder="1" applyAlignment="1" applyProtection="1">
      <alignment horizontal="right" vertical="center"/>
      <protection locked="0"/>
    </xf>
    <xf numFmtId="0" fontId="37" fillId="0" borderId="47" xfId="364" applyBorder="1" applyAlignment="1" applyProtection="1">
      <alignment horizontal="left" vertical="center"/>
      <protection locked="0"/>
    </xf>
    <xf numFmtId="165" fontId="37" fillId="0" borderId="47" xfId="364" applyNumberFormat="1" applyFont="1" applyBorder="1" applyAlignment="1" applyProtection="1">
      <alignment horizontal="right" vertical="center"/>
      <protection/>
    </xf>
    <xf numFmtId="0" fontId="133" fillId="0" borderId="47" xfId="364" applyFont="1" applyBorder="1" applyAlignment="1" applyProtection="1">
      <alignment horizontal="left" vertical="center" wrapText="1"/>
      <protection/>
    </xf>
    <xf numFmtId="0" fontId="133" fillId="0" borderId="47" xfId="364" applyFont="1" applyBorder="1" applyAlignment="1" applyProtection="1">
      <alignment horizontal="left" vertical="center"/>
      <protection/>
    </xf>
    <xf numFmtId="165" fontId="133" fillId="0" borderId="47" xfId="364" applyNumberFormat="1" applyFont="1" applyBorder="1" applyAlignment="1" applyProtection="1">
      <alignment horizontal="right" vertical="center"/>
      <protection locked="0"/>
    </xf>
    <xf numFmtId="0" fontId="133" fillId="0" borderId="47" xfId="364" applyFont="1" applyBorder="1" applyAlignment="1" applyProtection="1">
      <alignment horizontal="left" vertical="center"/>
      <protection locked="0"/>
    </xf>
    <xf numFmtId="165" fontId="133" fillId="0" borderId="47" xfId="364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wrapText="1"/>
      <protection/>
    </xf>
    <xf numFmtId="165" fontId="174" fillId="0" borderId="0" xfId="0" applyNumberFormat="1" applyFont="1" applyAlignment="1" applyProtection="1">
      <alignment horizontal="right" vertical="top"/>
      <protection/>
    </xf>
    <xf numFmtId="0" fontId="79" fillId="0" borderId="47" xfId="359" applyFont="1" applyBorder="1" applyAlignment="1" applyProtection="1">
      <alignment horizontal="left" vertical="center" wrapText="1"/>
      <protection/>
    </xf>
    <xf numFmtId="0" fontId="0" fillId="0" borderId="47" xfId="359" applyFont="1" applyBorder="1" applyAlignment="1" applyProtection="1">
      <alignment horizontal="left" vertical="center"/>
      <protection/>
    </xf>
    <xf numFmtId="0" fontId="80" fillId="0" borderId="47" xfId="359" applyFont="1" applyBorder="1" applyAlignment="1" applyProtection="1">
      <alignment horizontal="left" vertical="center" wrapText="1"/>
      <protection/>
    </xf>
    <xf numFmtId="0" fontId="80" fillId="0" borderId="47" xfId="359" applyFont="1" applyBorder="1" applyAlignment="1" applyProtection="1">
      <alignment horizontal="left" vertical="center"/>
      <protection/>
    </xf>
    <xf numFmtId="0" fontId="0" fillId="0" borderId="47" xfId="359" applyFont="1" applyFill="1" applyBorder="1" applyAlignment="1" applyProtection="1">
      <alignment horizontal="left" vertical="center" wrapText="1"/>
      <protection/>
    </xf>
    <xf numFmtId="0" fontId="0" fillId="0" borderId="47" xfId="359" applyFill="1" applyBorder="1" applyAlignment="1" applyProtection="1">
      <alignment horizontal="left" vertical="center"/>
      <protection/>
    </xf>
    <xf numFmtId="0" fontId="79" fillId="0" borderId="47" xfId="359" applyFont="1" applyFill="1" applyBorder="1" applyAlignment="1" applyProtection="1">
      <alignment horizontal="left" vertical="center" wrapText="1"/>
      <protection/>
    </xf>
    <xf numFmtId="0" fontId="0" fillId="0" borderId="47" xfId="359" applyFont="1" applyFill="1" applyBorder="1" applyAlignment="1" applyProtection="1">
      <alignment horizontal="left" vertical="center"/>
      <protection/>
    </xf>
    <xf numFmtId="0" fontId="80" fillId="0" borderId="47" xfId="314" applyFont="1" applyBorder="1" applyAlignment="1" applyProtection="1">
      <alignment horizontal="left" vertical="center" wrapText="1"/>
      <protection/>
    </xf>
    <xf numFmtId="0" fontId="80" fillId="0" borderId="47" xfId="314" applyFont="1" applyBorder="1" applyAlignment="1" applyProtection="1">
      <alignment horizontal="left" vertical="center"/>
      <protection/>
    </xf>
    <xf numFmtId="0" fontId="76" fillId="0" borderId="0" xfId="359" applyFont="1" applyFill="1" applyAlignment="1" applyProtection="1">
      <alignment horizontal="center" vertical="center"/>
      <protection/>
    </xf>
    <xf numFmtId="0" fontId="0" fillId="0" borderId="0" xfId="359" applyFont="1" applyFill="1" applyAlignment="1" applyProtection="1">
      <alignment horizontal="left" vertical="center"/>
      <protection/>
    </xf>
    <xf numFmtId="0" fontId="77" fillId="55" borderId="46" xfId="359" applyFont="1" applyFill="1" applyBorder="1" applyAlignment="1" applyProtection="1">
      <alignment horizontal="center" vertical="center" wrapText="1"/>
      <protection/>
    </xf>
    <xf numFmtId="0" fontId="0" fillId="55" borderId="46" xfId="359" applyFill="1" applyBorder="1" applyAlignment="1" applyProtection="1">
      <alignment horizontal="center" vertical="center" wrapText="1"/>
      <protection/>
    </xf>
  </cellXfs>
  <cellStyles count="5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CCTV" xfId="15"/>
    <cellStyle name="_D 7.1_silnoproud" xfId="16"/>
    <cellStyle name="_DT" xfId="17"/>
    <cellStyle name="_e) Silnoproud" xfId="18"/>
    <cellStyle name="_EBC_vykaz_vymer" xfId="19"/>
    <cellStyle name="_EZS" xfId="20"/>
    <cellStyle name="_f) Slaboproud" xfId="21"/>
    <cellStyle name="_g) Hromosvod" xfId="22"/>
    <cellStyle name="_l) Technologické soubory - Park.systém+STA" xfId="23"/>
    <cellStyle name="_Ladronka_2_VV-DVD_kontrola_FINAL" xfId="24"/>
    <cellStyle name="_N02117-ELSYCO SK Socialnu Poistvnu Zilina SK" xfId="25"/>
    <cellStyle name="_N02129-Johnson Controls-EUROPAPIR Bratislava" xfId="26"/>
    <cellStyle name="_N02132-Johnson Controls-UNIPHARMA Bratislava - CCTV, ACCES" xfId="27"/>
    <cellStyle name="_N0214X-ROSS-EUROPAPIR Bratislava" xfId="28"/>
    <cellStyle name="_N06022-VATECH, Hotel Diplomat Plzeň" xfId="29"/>
    <cellStyle name="_N06156-1-Zimní stadion, Uherský Ostroh" xfId="30"/>
    <cellStyle name="_N07086-ESTE,ASKO Praha-Štěrboholy, slaboproud" xfId="31"/>
    <cellStyle name="_N0XXXX-Nabídky-vzor- new" xfId="32"/>
    <cellStyle name="_NXXXXX-Johnson Controls -vzor cen pro SK, EZS, EPS" xfId="33"/>
    <cellStyle name="_PERSONAL" xfId="34"/>
    <cellStyle name="_PERSONAL_1" xfId="35"/>
    <cellStyle name="_Q-Sadovky-výkaz-2003-07-01" xfId="36"/>
    <cellStyle name="_Q-Sadovky-výkaz-2003-07-01_1" xfId="37"/>
    <cellStyle name="_Q-Sadovky-výkaz-2003-07-01_2" xfId="38"/>
    <cellStyle name="_Q-Sadovky-výkaz-2003-07-01_2_DTZ_rekonstrukce_rozpočet" xfId="39"/>
    <cellStyle name="_Q-Sadovky-výkaz-2003-07-01_2_DTZ_rekonstrukce_soupis prací" xfId="40"/>
    <cellStyle name="_Q-Sadovky-výkaz-2003-07-01_2_DTZ_snížení energ. nár._soupis prací" xfId="41"/>
    <cellStyle name="_Q-Sadovky-výkaz-2003-07-01_2_MŠ Zahradní_rozpočet" xfId="42"/>
    <cellStyle name="_Q-Sadovky-výkaz-2003-07-01_2_Vzt roz 2.etapa" xfId="43"/>
    <cellStyle name="_Q-Sadovky-výkaz-2003-07-01_2_Vzt vznik výměr 2.etapa" xfId="44"/>
    <cellStyle name="_Q-Sadovky-výkaz-2003-07-01_3" xfId="45"/>
    <cellStyle name="_rekapitulace ELEKTRO-Imperial" xfId="46"/>
    <cellStyle name="_River Diamond_D-Polyfunkční dům_VV_2.kolo_změny040820051" xfId="47"/>
    <cellStyle name="_u) Areálové osvětlení" xfId="48"/>
    <cellStyle name="_v) Veřejné osvětlení" xfId="49"/>
    <cellStyle name="_vyhodnocení-1.kolo" xfId="50"/>
    <cellStyle name="_vyhodnocení-2.kolo" xfId="51"/>
    <cellStyle name="_vyhodnocení-3.kolo " xfId="52"/>
    <cellStyle name="_vyhodnocení-3.kolo _1" xfId="53"/>
    <cellStyle name="_vyhodnocení-3.kolo _1_0-SZ-rozpočet" xfId="54"/>
    <cellStyle name="_vyhodnocení-3.kolo _1_0-SZ-rozpočet_0-SZ-SO08.2-Rozpočet" xfId="55"/>
    <cellStyle name="_vyhodnocení-3.kolo _1_0-SZ-rozpočet_0-SZ-SO08.2-Rozpočet_DTZ_rekonstrukce_rozpočet" xfId="56"/>
    <cellStyle name="_vyhodnocení-3.kolo _1_0-SZ-rozpočet_0-SZ-SO08.2-Rozpočet_DTZ_rekonstrukce_soupis prací" xfId="57"/>
    <cellStyle name="_vyhodnocení-3.kolo _1_0-SZ-rozpočet_0-SZ-SO08.2-Rozpočet_DTZ_snížení energ. nár._soupis prací" xfId="58"/>
    <cellStyle name="_vyhodnocení-3.kolo _1_0-SZ-rozpočet_0-SZ-SO08.2-Rozpočet_MŠ Zahradní_rozpočet" xfId="59"/>
    <cellStyle name="_vyhodnocení-3.kolo _1_0-SZ-rozpočet_0-SZ-SO08.2-Rozpočet_Vzt roz 2.etapa" xfId="60"/>
    <cellStyle name="_vyhodnocení-3.kolo _1_0-SZ-rozpočet_0-SZ-SO08.2-Rozpočet_Vzt vznik výměr 2.etapa" xfId="61"/>
    <cellStyle name="_vyhodnocení-3.kolo _1_0-SZ-rozpočet_DTZ_rekonstrukce_rozpočet" xfId="62"/>
    <cellStyle name="_vyhodnocení-3.kolo _1_0-SZ-rozpočet_DTZ_rekonstrukce_soupis prací" xfId="63"/>
    <cellStyle name="_vyhodnocení-3.kolo _1_0-SZ-rozpočet_DTZ_snížení energ. nár._soupis prací" xfId="64"/>
    <cellStyle name="_vyhodnocení-3.kolo _1_0-SZ-rozpočet_MŠ Zahradní_rozpočet" xfId="65"/>
    <cellStyle name="_vyhodnocení-3.kolo _1_0-SZ-rozpočet_Vzt roz 2.etapa" xfId="66"/>
    <cellStyle name="_vyhodnocení-3.kolo _1_0-SZ-rozpočet_Vzt vznik výměr 2.etapa" xfId="67"/>
    <cellStyle name="_vyhodnocení-3.kolo _1_DTZ_rekonstrukce_rozpočet" xfId="68"/>
    <cellStyle name="_vyhodnocení-3.kolo _1_DTZ_rekonstrukce_soupis prací" xfId="69"/>
    <cellStyle name="_vyhodnocení-3.kolo _1_DTZ_snížení energ. nár._soupis prací" xfId="70"/>
    <cellStyle name="_vyhodnocení-3.kolo _1_MŠ Zahradní_rozpočet" xfId="71"/>
    <cellStyle name="_vyhodnocení-3.kolo _1_Vzt roz 2.etapa" xfId="72"/>
    <cellStyle name="_vyhodnocení-3.kolo _1_Vzt vznik výměr 2.etapa" xfId="73"/>
    <cellStyle name="1" xfId="74"/>
    <cellStyle name="1_DTZ_rekonstrukce_rozpočet" xfId="75"/>
    <cellStyle name="1_DTZ_rekonstrukce_soupis prací" xfId="76"/>
    <cellStyle name="1_DTZ_snížení energ. nár._soupis prací" xfId="77"/>
    <cellStyle name="1_MŠ Zahradní_rozpočet" xfId="78"/>
    <cellStyle name="1_Vzt roz 2.etapa" xfId="79"/>
    <cellStyle name="1_Vzt vznik výměr 2.etapa" xfId="80"/>
    <cellStyle name="20 % – Zvýraznění1" xfId="81"/>
    <cellStyle name="20 % – Zvýraznění1 2" xfId="82"/>
    <cellStyle name="20 % – Zvýraznění1 2 2" xfId="83"/>
    <cellStyle name="20 % – Zvýraznění1 2 2 2" xfId="84"/>
    <cellStyle name="20 % – Zvýraznění1 2 3" xfId="85"/>
    <cellStyle name="20 % – Zvýraznění2" xfId="86"/>
    <cellStyle name="20 % – Zvýraznění2 2" xfId="87"/>
    <cellStyle name="20 % – Zvýraznění2 2 2" xfId="88"/>
    <cellStyle name="20 % – Zvýraznění2 2 2 2" xfId="89"/>
    <cellStyle name="20 % – Zvýraznění2 2 3" xfId="90"/>
    <cellStyle name="20 % – Zvýraznění3" xfId="91"/>
    <cellStyle name="20 % – Zvýraznění3 2" xfId="92"/>
    <cellStyle name="20 % – Zvýraznění3 2 2" xfId="93"/>
    <cellStyle name="20 % – Zvýraznění3 2 2 2" xfId="94"/>
    <cellStyle name="20 % – Zvýraznění3 2 3" xfId="95"/>
    <cellStyle name="20 % – Zvýraznění4" xfId="96"/>
    <cellStyle name="20 % – Zvýraznění4 2" xfId="97"/>
    <cellStyle name="20 % – Zvýraznění4 2 2" xfId="98"/>
    <cellStyle name="20 % – Zvýraznění4 2 2 2" xfId="99"/>
    <cellStyle name="20 % – Zvýraznění4 2 3" xfId="100"/>
    <cellStyle name="20 % – Zvýraznění5" xfId="101"/>
    <cellStyle name="20 % – Zvýraznění5 2" xfId="102"/>
    <cellStyle name="20 % – Zvýraznění5 2 2" xfId="103"/>
    <cellStyle name="20 % – Zvýraznění5 2 2 2" xfId="104"/>
    <cellStyle name="20 % – Zvýraznění5 2 3" xfId="105"/>
    <cellStyle name="20 % – Zvýraznění6" xfId="106"/>
    <cellStyle name="20 % – Zvýraznění6 2" xfId="107"/>
    <cellStyle name="20 % – Zvýraznění6 2 2" xfId="108"/>
    <cellStyle name="20 % – Zvýraznění6 2 2 2" xfId="109"/>
    <cellStyle name="20 % – Zvýraznění6 2 3" xfId="110"/>
    <cellStyle name="40 % – Zvýraznění1" xfId="111"/>
    <cellStyle name="40 % – Zvýraznění1 2" xfId="112"/>
    <cellStyle name="40 % – Zvýraznění1 2 2" xfId="113"/>
    <cellStyle name="40 % – Zvýraznění1 2 2 2" xfId="114"/>
    <cellStyle name="40 % – Zvýraznění1 2 3" xfId="115"/>
    <cellStyle name="40 % – Zvýraznění2" xfId="116"/>
    <cellStyle name="40 % – Zvýraznění2 2" xfId="117"/>
    <cellStyle name="40 % – Zvýraznění2 2 2" xfId="118"/>
    <cellStyle name="40 % – Zvýraznění2 2 2 2" xfId="119"/>
    <cellStyle name="40 % – Zvýraznění2 2 3" xfId="120"/>
    <cellStyle name="40 % – Zvýraznění3" xfId="121"/>
    <cellStyle name="40 % – Zvýraznění3 2" xfId="122"/>
    <cellStyle name="40 % – Zvýraznění3 2 2" xfId="123"/>
    <cellStyle name="40 % – Zvýraznění3 2 2 2" xfId="124"/>
    <cellStyle name="40 % – Zvýraznění3 2 3" xfId="125"/>
    <cellStyle name="40 % – Zvýraznění4" xfId="126"/>
    <cellStyle name="40 % – Zvýraznění4 2" xfId="127"/>
    <cellStyle name="40 % – Zvýraznění4 2 2" xfId="128"/>
    <cellStyle name="40 % – Zvýraznění4 2 2 2" xfId="129"/>
    <cellStyle name="40 % – Zvýraznění4 2 3" xfId="130"/>
    <cellStyle name="40 % – Zvýraznění5" xfId="131"/>
    <cellStyle name="40 % – Zvýraznění5 2" xfId="132"/>
    <cellStyle name="40 % – Zvýraznění5 2 2" xfId="133"/>
    <cellStyle name="40 % – Zvýraznění5 2 2 2" xfId="134"/>
    <cellStyle name="40 % – Zvýraznění5 2 3" xfId="135"/>
    <cellStyle name="40 % – Zvýraznění6" xfId="136"/>
    <cellStyle name="40 % – Zvýraznění6 2" xfId="137"/>
    <cellStyle name="40 % – Zvýraznění6 2 2" xfId="138"/>
    <cellStyle name="40 % – Zvýraznění6 2 2 2" xfId="139"/>
    <cellStyle name="40 % – Zvýraznění6 2 3" xfId="140"/>
    <cellStyle name="60 % – Zvýraznění1" xfId="141"/>
    <cellStyle name="60 % – Zvýraznění1 2" xfId="142"/>
    <cellStyle name="60 % – Zvýraznění1 2 2" xfId="143"/>
    <cellStyle name="60 % – Zvýraznění1 2 2 2" xfId="144"/>
    <cellStyle name="60 % – Zvýraznění1 2 3" xfId="145"/>
    <cellStyle name="60 % – Zvýraznění2" xfId="146"/>
    <cellStyle name="60 % – Zvýraznění2 2" xfId="147"/>
    <cellStyle name="60 % – Zvýraznění2 2 2" xfId="148"/>
    <cellStyle name="60 % – Zvýraznění2 2 2 2" xfId="149"/>
    <cellStyle name="60 % – Zvýraznění2 2 3" xfId="150"/>
    <cellStyle name="60 % – Zvýraznění3" xfId="151"/>
    <cellStyle name="60 % – Zvýraznění3 2" xfId="152"/>
    <cellStyle name="60 % – Zvýraznění3 2 2" xfId="153"/>
    <cellStyle name="60 % – Zvýraznění3 2 2 2" xfId="154"/>
    <cellStyle name="60 % – Zvýraznění3 2 3" xfId="155"/>
    <cellStyle name="60 % – Zvýraznění4" xfId="156"/>
    <cellStyle name="60 % – Zvýraznění4 2" xfId="157"/>
    <cellStyle name="60 % – Zvýraznění4 2 2" xfId="158"/>
    <cellStyle name="60 % – Zvýraznění4 2 2 2" xfId="159"/>
    <cellStyle name="60 % – Zvýraznění4 2 3" xfId="160"/>
    <cellStyle name="60 % – Zvýraznění5" xfId="161"/>
    <cellStyle name="60 % – Zvýraznění5 2" xfId="162"/>
    <cellStyle name="60 % – Zvýraznění5 2 2" xfId="163"/>
    <cellStyle name="60 % – Zvýraznění5 2 2 2" xfId="164"/>
    <cellStyle name="60 % – Zvýraznění5 2 3" xfId="165"/>
    <cellStyle name="60 % – Zvýraznění6" xfId="166"/>
    <cellStyle name="60 % – Zvýraznění6 2" xfId="167"/>
    <cellStyle name="60 % – Zvýraznění6 2 2" xfId="168"/>
    <cellStyle name="60 % – Zvýraznění6 2 2 2" xfId="169"/>
    <cellStyle name="60 % – Zvýraznění6 2 3" xfId="170"/>
    <cellStyle name="Bold 11" xfId="171"/>
    <cellStyle name="cárkyd" xfId="172"/>
    <cellStyle name="cary" xfId="173"/>
    <cellStyle name="Celkem" xfId="174"/>
    <cellStyle name="Celkem 2" xfId="175"/>
    <cellStyle name="Celkem 2 2" xfId="176"/>
    <cellStyle name="Celkem 2 2 2" xfId="177"/>
    <cellStyle name="Celkem 2 3" xfId="178"/>
    <cellStyle name="Cena" xfId="179"/>
    <cellStyle name="Comma [0]_9eu2xkjwWrYu0YNRaLvhySkeD" xfId="180"/>
    <cellStyle name="Comma_9eu2xkjwWrYu0YNRaLvhySkeD" xfId="181"/>
    <cellStyle name="Currency (0)" xfId="182"/>
    <cellStyle name="Currency (2)" xfId="183"/>
    <cellStyle name="Currency [0]_3LU9hSJnLyQkkffIimuyOsjVm" xfId="184"/>
    <cellStyle name="Currency_3LU9hSJnLyQkkffIimuyOsjVm" xfId="185"/>
    <cellStyle name="Čárka 2" xfId="186"/>
    <cellStyle name="Comma" xfId="187"/>
    <cellStyle name="čárky 2" xfId="188"/>
    <cellStyle name="čárky 3" xfId="189"/>
    <cellStyle name="čárky 4" xfId="190"/>
    <cellStyle name="čárky 5" xfId="191"/>
    <cellStyle name="čárky 6" xfId="192"/>
    <cellStyle name="čárky 7" xfId="193"/>
    <cellStyle name="čárky 8" xfId="194"/>
    <cellStyle name="čárky 9" xfId="195"/>
    <cellStyle name="Comma [0]" xfId="196"/>
    <cellStyle name="Date" xfId="197"/>
    <cellStyle name="daten" xfId="198"/>
    <cellStyle name="Date-Time" xfId="199"/>
    <cellStyle name="Decimal 1" xfId="200"/>
    <cellStyle name="Decimal 2" xfId="201"/>
    <cellStyle name="Decimal 3" xfId="202"/>
    <cellStyle name="DPH (odst. 8)" xfId="203"/>
    <cellStyle name="Dziesiętny [0]_laroux" xfId="204"/>
    <cellStyle name="Dziesiętny_laroux" xfId="205"/>
    <cellStyle name="Excel Built-in Normal" xfId="206"/>
    <cellStyle name="Font_Ariel_Small" xfId="207"/>
    <cellStyle name="Halere" xfId="208"/>
    <cellStyle name="Hodnota kontingenční tabulky" xfId="209"/>
    <cellStyle name="Hyperlink" xfId="210"/>
    <cellStyle name="Hypertextový odkaz 2" xfId="211"/>
    <cellStyle name="Hypertextový odkaz 3" xfId="212"/>
    <cellStyle name="Hypertextový odkaz 4" xfId="213"/>
    <cellStyle name="Hypertextový odkaz 5" xfId="214"/>
    <cellStyle name="Hypertextový odkaz 6" xfId="215"/>
    <cellStyle name="Hypertextový odkaz 7" xfId="216"/>
    <cellStyle name="Chybně" xfId="217"/>
    <cellStyle name="Chybně 2" xfId="218"/>
    <cellStyle name="Chybně 2 2" xfId="219"/>
    <cellStyle name="Chybně 2 2 2" xfId="220"/>
    <cellStyle name="Chybně 2 3" xfId="221"/>
    <cellStyle name="Input" xfId="222"/>
    <cellStyle name="Input %" xfId="223"/>
    <cellStyle name="Input 1" xfId="224"/>
    <cellStyle name="Input 3" xfId="225"/>
    <cellStyle name="Kategorie kontingenční tabulky" xfId="226"/>
    <cellStyle name="Kontrolní buňka" xfId="227"/>
    <cellStyle name="Kontrolní buňka 2" xfId="228"/>
    <cellStyle name="Kontrolní buňka 2 2" xfId="229"/>
    <cellStyle name="Kontrolní buňka 2 2 2" xfId="230"/>
    <cellStyle name="Kontrolní buňka 2 3" xfId="231"/>
    <cellStyle name="Měna 2" xfId="232"/>
    <cellStyle name="Currency" xfId="233"/>
    <cellStyle name="měny 10" xfId="234"/>
    <cellStyle name="měny 10 7" xfId="235"/>
    <cellStyle name="měny 11" xfId="236"/>
    <cellStyle name="měny 11 2" xfId="237"/>
    <cellStyle name="měny 12" xfId="238"/>
    <cellStyle name="měny 2" xfId="239"/>
    <cellStyle name="měny 2 2" xfId="240"/>
    <cellStyle name="měny 2 2 2" xfId="241"/>
    <cellStyle name="měny 2 3" xfId="242"/>
    <cellStyle name="měny 2 3 2" xfId="243"/>
    <cellStyle name="měny 2 4" xfId="244"/>
    <cellStyle name="měny 2 4 2" xfId="245"/>
    <cellStyle name="měny 2 5" xfId="246"/>
    <cellStyle name="měny 3" xfId="247"/>
    <cellStyle name="měny 3 2" xfId="248"/>
    <cellStyle name="měny 3 2 2" xfId="249"/>
    <cellStyle name="měny 3 3" xfId="250"/>
    <cellStyle name="měny 3 3 2" xfId="251"/>
    <cellStyle name="měny 3 4" xfId="252"/>
    <cellStyle name="měny 3 4 2" xfId="253"/>
    <cellStyle name="měny 3 5" xfId="254"/>
    <cellStyle name="měny 4" xfId="255"/>
    <cellStyle name="měny 4 2" xfId="256"/>
    <cellStyle name="měny 4 2 2" xfId="257"/>
    <cellStyle name="měny 4 3" xfId="258"/>
    <cellStyle name="měny 4 4" xfId="259"/>
    <cellStyle name="měny 4 5" xfId="260"/>
    <cellStyle name="měny 5" xfId="261"/>
    <cellStyle name="měny 5 2" xfId="262"/>
    <cellStyle name="měny 6" xfId="263"/>
    <cellStyle name="měny 7" xfId="264"/>
    <cellStyle name="měny 7 2" xfId="265"/>
    <cellStyle name="měny 8" xfId="266"/>
    <cellStyle name="měny 8 2" xfId="267"/>
    <cellStyle name="měny 9" xfId="268"/>
    <cellStyle name="měny 9 2" xfId="269"/>
    <cellStyle name="Currency [0]" xfId="270"/>
    <cellStyle name="Month" xfId="271"/>
    <cellStyle name="Nadpis - ceny (odst. 5-7)" xfId="272"/>
    <cellStyle name="Nadpis - popis (odst. 1-4)" xfId="273"/>
    <cellStyle name="Nadpis - popis (odst. 1-4) 2" xfId="274"/>
    <cellStyle name="Nadpis 1" xfId="275"/>
    <cellStyle name="Nadpis 1 2" xfId="276"/>
    <cellStyle name="Nadpis 1 2 2" xfId="277"/>
    <cellStyle name="Nadpis 1 2 2 2" xfId="278"/>
    <cellStyle name="Nadpis 1 2 3" xfId="279"/>
    <cellStyle name="Nadpis 2" xfId="280"/>
    <cellStyle name="Nadpis 2 2" xfId="281"/>
    <cellStyle name="Nadpis 2 2 2" xfId="282"/>
    <cellStyle name="Nadpis 2 2 2 2" xfId="283"/>
    <cellStyle name="Nadpis 2 2 3" xfId="284"/>
    <cellStyle name="Nadpis 3" xfId="285"/>
    <cellStyle name="Nadpis 3 2" xfId="286"/>
    <cellStyle name="Nadpis 3 2 2" xfId="287"/>
    <cellStyle name="Nadpis 3 2 2 2" xfId="288"/>
    <cellStyle name="Nadpis 3 2 3" xfId="289"/>
    <cellStyle name="Nadpis 4" xfId="290"/>
    <cellStyle name="Nadpis 4 2" xfId="291"/>
    <cellStyle name="Nadpis 4 2 2" xfId="292"/>
    <cellStyle name="Nadpis 4 2 2 2" xfId="293"/>
    <cellStyle name="Nadpis 4 2 3" xfId="294"/>
    <cellStyle name="Nadpis kontingenční tabulky" xfId="295"/>
    <cellStyle name="Název" xfId="296"/>
    <cellStyle name="Název 2" xfId="297"/>
    <cellStyle name="Název 2 2" xfId="298"/>
    <cellStyle name="Název 2 2 2" xfId="299"/>
    <cellStyle name="Název 2 3" xfId="300"/>
    <cellStyle name="nenulovy" xfId="301"/>
    <cellStyle name="Neutrální" xfId="302"/>
    <cellStyle name="Neutrální 2" xfId="303"/>
    <cellStyle name="Neutrální 2 2" xfId="304"/>
    <cellStyle name="Neutrální 2 2 2" xfId="305"/>
    <cellStyle name="Neutrální 2 3" xfId="306"/>
    <cellStyle name="Normal 11" xfId="307"/>
    <cellStyle name="Normal_02_beton_vyztuz" xfId="308"/>
    <cellStyle name="normální 10" xfId="309"/>
    <cellStyle name="normální 11" xfId="310"/>
    <cellStyle name="normální 12" xfId="311"/>
    <cellStyle name="normální 12 2" xfId="312"/>
    <cellStyle name="normální 12_DTZ_rekonstrukce_rozpočet" xfId="313"/>
    <cellStyle name="normální 13" xfId="314"/>
    <cellStyle name="normální 14" xfId="315"/>
    <cellStyle name="normální 14 2" xfId="316"/>
    <cellStyle name="normální 15" xfId="317"/>
    <cellStyle name="normální 16" xfId="318"/>
    <cellStyle name="normální 17" xfId="319"/>
    <cellStyle name="normální 18" xfId="320"/>
    <cellStyle name="normální 19" xfId="321"/>
    <cellStyle name="normální 2" xfId="322"/>
    <cellStyle name="normální 2 2" xfId="323"/>
    <cellStyle name="normální 2 2 2" xfId="324"/>
    <cellStyle name="normální 2 2 2 2" xfId="325"/>
    <cellStyle name="normální 2 2 2_DTZ_rekonstrukce_rozpočet" xfId="326"/>
    <cellStyle name="normální 2 2 3" xfId="327"/>
    <cellStyle name="normální 2 2 4" xfId="328"/>
    <cellStyle name="normální 2 2 5" xfId="329"/>
    <cellStyle name="normální 2 2_DTZ_rekonstrukce_rozpočet" xfId="330"/>
    <cellStyle name="normální 2 3" xfId="331"/>
    <cellStyle name="normální 2 3 2" xfId="332"/>
    <cellStyle name="normální 2 3 2 2" xfId="333"/>
    <cellStyle name="normální 2 4" xfId="334"/>
    <cellStyle name="normální 2 5" xfId="335"/>
    <cellStyle name="normální 2 6" xfId="336"/>
    <cellStyle name="normální 2 7" xfId="337"/>
    <cellStyle name="Normální 2 8" xfId="338"/>
    <cellStyle name="normální 2_AQUEL - rozpocet 16.9" xfId="339"/>
    <cellStyle name="normální 20" xfId="340"/>
    <cellStyle name="normální 21" xfId="341"/>
    <cellStyle name="normální 21 2" xfId="342"/>
    <cellStyle name="normální 21_DTZ_rekonstrukce_rozpočet" xfId="343"/>
    <cellStyle name="normální 22" xfId="344"/>
    <cellStyle name="normální 23" xfId="345"/>
    <cellStyle name="normální 24" xfId="346"/>
    <cellStyle name="normální 25" xfId="347"/>
    <cellStyle name="Normální 256" xfId="348"/>
    <cellStyle name="Normální 26" xfId="349"/>
    <cellStyle name="normální 27" xfId="350"/>
    <cellStyle name="normální 28" xfId="351"/>
    <cellStyle name="normální 29" xfId="352"/>
    <cellStyle name="normální 3" xfId="353"/>
    <cellStyle name="normální 3 2" xfId="354"/>
    <cellStyle name="normální 3_DTZ_rekonstrukce_rozpočet" xfId="355"/>
    <cellStyle name="Normální 30" xfId="356"/>
    <cellStyle name="Normální 31" xfId="357"/>
    <cellStyle name="Normální 32" xfId="358"/>
    <cellStyle name="Normální 33" xfId="359"/>
    <cellStyle name="Normální 33 2" xfId="360"/>
    <cellStyle name="Normální 34" xfId="361"/>
    <cellStyle name="Normální 35" xfId="362"/>
    <cellStyle name="Normální 36" xfId="363"/>
    <cellStyle name="normální 37" xfId="364"/>
    <cellStyle name="normální 4" xfId="365"/>
    <cellStyle name="normální 4 2" xfId="366"/>
    <cellStyle name="normální 4 3" xfId="367"/>
    <cellStyle name="normální 4 3 2" xfId="368"/>
    <cellStyle name="normální 4 3_DTZ_rekonstrukce_rozpočet" xfId="369"/>
    <cellStyle name="normální 4 4" xfId="370"/>
    <cellStyle name="normální 4 5" xfId="371"/>
    <cellStyle name="normální 4_DTZ_rekonstrukce_rozpočet" xfId="372"/>
    <cellStyle name="normální 5" xfId="373"/>
    <cellStyle name="normální 5 2" xfId="374"/>
    <cellStyle name="normální 5 2 2" xfId="375"/>
    <cellStyle name="normální 5 2_DTZ_rekonstrukce_rozpočet" xfId="376"/>
    <cellStyle name="normální 5 3" xfId="377"/>
    <cellStyle name="normální 5_DTZ_rekonstrukce_rozpočet" xfId="378"/>
    <cellStyle name="normální 6" xfId="379"/>
    <cellStyle name="normální 6 2" xfId="380"/>
    <cellStyle name="normální 6_DTZ_rekonstrukce_rozpočet" xfId="381"/>
    <cellStyle name="normální 7" xfId="382"/>
    <cellStyle name="normální 8" xfId="383"/>
    <cellStyle name="normální 9" xfId="384"/>
    <cellStyle name="normální_Souhrn Hl. 3+6 + dph jednoduchý_roz" xfId="385"/>
    <cellStyle name="Normalny_laroux" xfId="386"/>
    <cellStyle name="Percent ()" xfId="387"/>
    <cellStyle name="Percent (0)" xfId="388"/>
    <cellStyle name="Percent (1)" xfId="389"/>
    <cellStyle name="Percent 1" xfId="390"/>
    <cellStyle name="Percent 2" xfId="391"/>
    <cellStyle name="Percent_Account Detail" xfId="392"/>
    <cellStyle name="Podhlavička" xfId="393"/>
    <cellStyle name="podkapitola" xfId="394"/>
    <cellStyle name="Pole kontingenční tabulky" xfId="395"/>
    <cellStyle name="Polozka" xfId="396"/>
    <cellStyle name="Položka - cena (odst. 6-7)" xfId="397"/>
    <cellStyle name="Položka - množství (odst. 5)" xfId="398"/>
    <cellStyle name="Položka - popis (odst. 1-4)" xfId="399"/>
    <cellStyle name="Položka - popis (odst. 1-4) 2" xfId="400"/>
    <cellStyle name="Popis" xfId="401"/>
    <cellStyle name="Poznámka" xfId="402"/>
    <cellStyle name="Poznámka 2" xfId="403"/>
    <cellStyle name="Percent" xfId="404"/>
    <cellStyle name="procent 10" xfId="405"/>
    <cellStyle name="procent 11" xfId="406"/>
    <cellStyle name="procent 11 2" xfId="407"/>
    <cellStyle name="procent 2" xfId="408"/>
    <cellStyle name="procent 2 2" xfId="409"/>
    <cellStyle name="procent 2 2 2" xfId="410"/>
    <cellStyle name="procent 2 2 2 2" xfId="411"/>
    <cellStyle name="procent 2 2 3" xfId="412"/>
    <cellStyle name="procent 2 3" xfId="413"/>
    <cellStyle name="procent 2 3 2" xfId="414"/>
    <cellStyle name="procent 2 4" xfId="415"/>
    <cellStyle name="procent 2 4 2" xfId="416"/>
    <cellStyle name="procent 2 5" xfId="417"/>
    <cellStyle name="procent 2 6" xfId="418"/>
    <cellStyle name="procent 3" xfId="419"/>
    <cellStyle name="procent 3 2" xfId="420"/>
    <cellStyle name="procent 3 2 2" xfId="421"/>
    <cellStyle name="procent 3 3" xfId="422"/>
    <cellStyle name="procent 3 3 2" xfId="423"/>
    <cellStyle name="procent 3 4" xfId="424"/>
    <cellStyle name="procent 3 4 2" xfId="425"/>
    <cellStyle name="procent 3 5" xfId="426"/>
    <cellStyle name="procent 3 6" xfId="427"/>
    <cellStyle name="procent 4" xfId="428"/>
    <cellStyle name="procent 4 2" xfId="429"/>
    <cellStyle name="procent 4 2 2" xfId="430"/>
    <cellStyle name="procent 4 3" xfId="431"/>
    <cellStyle name="procent 4 3 2" xfId="432"/>
    <cellStyle name="procent 4 4" xfId="433"/>
    <cellStyle name="procent 4 5" xfId="434"/>
    <cellStyle name="procent 4 6" xfId="435"/>
    <cellStyle name="procent 5" xfId="436"/>
    <cellStyle name="procent 5 2" xfId="437"/>
    <cellStyle name="procent 6" xfId="438"/>
    <cellStyle name="procent 7" xfId="439"/>
    <cellStyle name="procent 7 2" xfId="440"/>
    <cellStyle name="procent 8" xfId="441"/>
    <cellStyle name="procent 8 2" xfId="442"/>
    <cellStyle name="procent 9" xfId="443"/>
    <cellStyle name="procent 9 2" xfId="444"/>
    <cellStyle name="Propojená buňka" xfId="445"/>
    <cellStyle name="Propojená buňka 2" xfId="446"/>
    <cellStyle name="Propojená buňka 2 2" xfId="447"/>
    <cellStyle name="Propojená buňka 2 2 2" xfId="448"/>
    <cellStyle name="Propojená buňka 2 3" xfId="449"/>
    <cellStyle name="Roh kontingenční tabulky" xfId="450"/>
    <cellStyle name="rozpočet" xfId="451"/>
    <cellStyle name="S0" xfId="452"/>
    <cellStyle name="S10" xfId="453"/>
    <cellStyle name="S11" xfId="454"/>
    <cellStyle name="S12" xfId="455"/>
    <cellStyle name="S13" xfId="456"/>
    <cellStyle name="S14" xfId="457"/>
    <cellStyle name="S15" xfId="458"/>
    <cellStyle name="S16" xfId="459"/>
    <cellStyle name="S17" xfId="460"/>
    <cellStyle name="S18" xfId="461"/>
    <cellStyle name="S19" xfId="462"/>
    <cellStyle name="S2" xfId="463"/>
    <cellStyle name="S20" xfId="464"/>
    <cellStyle name="S21" xfId="465"/>
    <cellStyle name="S22" xfId="466"/>
    <cellStyle name="S23" xfId="467"/>
    <cellStyle name="S24" xfId="468"/>
    <cellStyle name="S25" xfId="469"/>
    <cellStyle name="S26" xfId="470"/>
    <cellStyle name="S27" xfId="471"/>
    <cellStyle name="S28" xfId="472"/>
    <cellStyle name="S29" xfId="473"/>
    <cellStyle name="S3" xfId="474"/>
    <cellStyle name="S30" xfId="475"/>
    <cellStyle name="S31" xfId="476"/>
    <cellStyle name="S32" xfId="477"/>
    <cellStyle name="S33" xfId="478"/>
    <cellStyle name="S34" xfId="479"/>
    <cellStyle name="S35" xfId="480"/>
    <cellStyle name="S4" xfId="481"/>
    <cellStyle name="S5" xfId="482"/>
    <cellStyle name="S6" xfId="483"/>
    <cellStyle name="S7" xfId="484"/>
    <cellStyle name="S9" xfId="485"/>
    <cellStyle name="Shaded" xfId="486"/>
    <cellStyle name="Skupina" xfId="487"/>
    <cellStyle name="Followed Hyperlink" xfId="488"/>
    <cellStyle name="Specifikace" xfId="489"/>
    <cellStyle name="Správně" xfId="490"/>
    <cellStyle name="Správně 2" xfId="491"/>
    <cellStyle name="Správně 2 2" xfId="492"/>
    <cellStyle name="Správně 2 2 2" xfId="493"/>
    <cellStyle name="Správně 2 3" xfId="494"/>
    <cellStyle name="Standaard_Blad1_3" xfId="495"/>
    <cellStyle name="Standard_aktuell" xfId="496"/>
    <cellStyle name="Styl 1" xfId="497"/>
    <cellStyle name="Styl 1 2" xfId="498"/>
    <cellStyle name="Styl 1 3" xfId="499"/>
    <cellStyle name="Styl 1_SO 01 - ZT" xfId="500"/>
    <cellStyle name="Sum" xfId="501"/>
    <cellStyle name="Sum %of HV" xfId="502"/>
    <cellStyle name="tabulka cenník" xfId="503"/>
    <cellStyle name="Text upozornění" xfId="504"/>
    <cellStyle name="Text upozornění 2" xfId="505"/>
    <cellStyle name="Text upozornění 2 2" xfId="506"/>
    <cellStyle name="Text upozornění 2 2 2" xfId="507"/>
    <cellStyle name="Text upozornění 2 3" xfId="508"/>
    <cellStyle name="Thousands (0)" xfId="509"/>
    <cellStyle name="Thousands (1)" xfId="510"/>
    <cellStyle name="time" xfId="511"/>
    <cellStyle name="Total" xfId="512"/>
    <cellStyle name="Underline 2" xfId="513"/>
    <cellStyle name="Vstup" xfId="514"/>
    <cellStyle name="Vstup 2" xfId="515"/>
    <cellStyle name="Vstup 2 2" xfId="516"/>
    <cellStyle name="Vstup 2 2 2" xfId="517"/>
    <cellStyle name="Vstup 2 3" xfId="518"/>
    <cellStyle name="Výkaz výměr položky" xfId="519"/>
    <cellStyle name="Výkaz výměr položky 2" xfId="520"/>
    <cellStyle name="Výpočet" xfId="521"/>
    <cellStyle name="Výpočet 2" xfId="522"/>
    <cellStyle name="Výpočet 2 2" xfId="523"/>
    <cellStyle name="Výpočet 2 2 2" xfId="524"/>
    <cellStyle name="Výpočet 2 3" xfId="525"/>
    <cellStyle name="Výsledek kontingenční tabulky" xfId="526"/>
    <cellStyle name="Výstup" xfId="527"/>
    <cellStyle name="Výstup 2" xfId="528"/>
    <cellStyle name="Výstup 2 2" xfId="529"/>
    <cellStyle name="Výstup 2 2 2" xfId="530"/>
    <cellStyle name="Výstup 2 3" xfId="531"/>
    <cellStyle name="Vysvětlující text" xfId="532"/>
    <cellStyle name="Vysvětlující text 2" xfId="533"/>
    <cellStyle name="Vysvětlující text 2 2" xfId="534"/>
    <cellStyle name="Vysvětlující text 2 2 2" xfId="535"/>
    <cellStyle name="Vysvětlující text 2 3" xfId="536"/>
    <cellStyle name="Walutowy [0]_laroux" xfId="537"/>
    <cellStyle name="Walutowy_laroux" xfId="538"/>
    <cellStyle name="Year" xfId="539"/>
    <cellStyle name="zbozi_p" xfId="540"/>
    <cellStyle name="Zvýraznění 1" xfId="541"/>
    <cellStyle name="Zvýraznění 1 2" xfId="542"/>
    <cellStyle name="Zvýraznění 1 2 2" xfId="543"/>
    <cellStyle name="Zvýraznění 1 2 2 2" xfId="544"/>
    <cellStyle name="Zvýraznění 1 2 3" xfId="545"/>
    <cellStyle name="Zvýraznění 2" xfId="546"/>
    <cellStyle name="Zvýraznění 2 2" xfId="547"/>
    <cellStyle name="Zvýraznění 2 2 2" xfId="548"/>
    <cellStyle name="Zvýraznění 2 2 2 2" xfId="549"/>
    <cellStyle name="Zvýraznění 2 2 3" xfId="550"/>
    <cellStyle name="Zvýraznění 3" xfId="551"/>
    <cellStyle name="Zvýraznění 3 2" xfId="552"/>
    <cellStyle name="Zvýraznění 3 2 2" xfId="553"/>
    <cellStyle name="Zvýraznění 3 2 2 2" xfId="554"/>
    <cellStyle name="Zvýraznění 3 2 3" xfId="555"/>
    <cellStyle name="Zvýraznění 4" xfId="556"/>
    <cellStyle name="Zvýraznění 4 2" xfId="557"/>
    <cellStyle name="Zvýraznění 4 2 2" xfId="558"/>
    <cellStyle name="Zvýraznění 4 2 2 2" xfId="559"/>
    <cellStyle name="Zvýraznění 4 2 3" xfId="560"/>
    <cellStyle name="Zvýraznění 5" xfId="561"/>
    <cellStyle name="Zvýraznění 5 2" xfId="562"/>
    <cellStyle name="Zvýraznění 5 2 2" xfId="563"/>
    <cellStyle name="Zvýraznění 5 2 2 2" xfId="564"/>
    <cellStyle name="Zvýraznění 5 2 3" xfId="565"/>
    <cellStyle name="Zvýraznění 6" xfId="566"/>
    <cellStyle name="Zvýraznění 6 2" xfId="567"/>
    <cellStyle name="Zvýraznění 6 2 2" xfId="568"/>
    <cellStyle name="Zvýraznění 6 2 2 2" xfId="569"/>
    <cellStyle name="Zvýraznění 6 2 3" xfId="570"/>
    <cellStyle name="Zvýrazni" xfId="571"/>
  </cellStyles>
  <dxfs count="166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</dxf>
    <dxf>
      <font>
        <b val="0"/>
        <color indexed="8"/>
      </font>
      <fill>
        <patternFill patternType="solid">
          <fgColor indexed="9"/>
          <bgColor indexed="26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ZZ%20&#352;ABLONY\Souhrny\Hl%203+6_rekap%20SO%2001_propocet%20venk.obj.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va\c\DATA\Akce_2000\Zdiby\HT%20v&#253;po&#269;ty%20ZDIB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GYMN&#193;ZIUM%20JILEMNICE%202013%20(3138)%20rozpr\08%20Rozpo&#269;et%2011.3.2013\Gymnazium%20Jilemnice%20-%20Rozpocty\Hl%203+6_rekap%20SO%2001_propocet%20venk.obj.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DATA\Akce_2000\Zdiby\HT%20v&#253;po&#269;ty%20ZDI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nda\Local%20Settings\Temporary%20Internet%20Files\Content.Outlook\L4L729QB\Profese\Profese\KSSLK-%20elektro%20s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enov&#233;%20nab&#237;dky\1-3\2012023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ARCHIV\3137\DTZ%20REKONTRUKCE%20(3137)\09%20Rozpo&#269;et%20a%20soupis%20prac&#237;\DTZ_rekonstrukce%20-%20Soupis%20prac&#237;\DTZ_rekonstrukce_soupis%20prac&#23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ZZ%20&#352;ABLONY\Souhrny\Ve&#345;ejn&#233;%20zak&#225;zky\Rekap%201%20obj%20na%20stojato_vv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_archiv\Archiv\PRACOVN&#205;\CS%20BETON_AB\CS%20BETON_PODKLADY\CS%20Beton%20var.3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DATA\Dokumenty\Technick&#233;%20zpr&#225;vy%2098\Z&#225;kupy\V&#253;po&#269;ty%20ZAKUP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POLYFUNK&#268;N&#205;%20KUB&#193;LKOVA%20JABLONEC\Profese%20-%20rozpo&#269;ty\2-SL-121-SZ-Soupis%20prac&#237;%20-%20Ocen&#283;n&#253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ARCHIV\3137\DTZ%20REKONTRUKCE%20(3137)\09%20Rozpo&#269;et%20a%20soupis%20prac&#237;\DTZ_rekonstrukce%20-%20Rozpo&#269;et\DTZ_rekonstrukce_rozpo&#269;e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eedsserver\A_Projects\My%20Documents\Gleeds\CR%20City\Hotel%20-%20building%20C\04%20Budget%20&amp;%20Cost\4.2%20Cost%20Planing\4.2.1%20Budget%20estimates\budget%20estimate%201802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RD%20KUNRATICE%20-%20FADW%20rozp\Profese\ZT\D4f%20V&#253;m&#283;ry%20plyn_13100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1.ARCHIV\RD%20TYRALA\Profese\VV%20zdvihac&#237;%20mechanismus_RD_TYRAL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RD%20KUNRATICE%20-%20FADW%20rozp\Profese\D.4.a-02_ovv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1.ARCHIV\RD%20TYRALA%20rozpr\09%20Rozpo&#269;et\RD%20Tyrala%20-%20rozpo&#269;et\Hl%203+6_rekap%20SO%2001_propocet%20venk.obj.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reza\Documents\01%20PROPOS\01%20KANCL\02%20AKCE\Vedlej&#353;&#225;ky\Vedlej&#353;&#237;%20rozpo&#269;tov&#233;%20n&#225;klady%20redukovan&#23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DATA\Dokumenty\Technick&#233;%20zpr&#225;vy%2098\Z&#225;kupy\V&#253;po&#269;ty%20ZAKUPY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reza\Documents\01%20PROPOS\ANTA%20KU&#268;ERA\pack\VZD_autosport_rozpo&#269;e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ZZ%20&#352;ABLONY\Souhrny\Souhrn%2011%20HL.%20+%20rek%20SO%2001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Rok%20-%202002\N0218X-IPS%20SKANSA-Trojsk&#253;%20vrch,%20Prah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1.ARCHIV\RD%20KUNRATICE%20-%20FADW%20rozp\09%20Rozpo&#269;et%20a%20soupis\SO%2002-%20Oplocen&#237;%20a%20zpevn&#283;n&#233;%20plochy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reza\Documents\01%20PROPOS\01%20KANCL\02%20AKCE\Tituly\Soupis%20prac&#237;%20a%20dod&#225;vek%20titul%202014%20+%20ostatn&#2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_Rozpo&#269;ty\DATA\Akce_20\Zdiby\HT%20v&#253;po&#269;ty%20ZDIBY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DATA\Akce_2000\Zdiby\HT%20v&#253;po&#269;ty%20ZDIBY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reza\Documents\01%20PROPOS\ANTA%20KU&#268;ERA\Autosalon%20Ku&#269;era%20-%20rozpo&#269;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karlik\Dokumenty\Nab&#237;dky\vzor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Nab&#237;dky\Nabidky\vzory%20pro%20SK\NETmont\Odberatelia\ALEXIA\Rozpocty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Objekt%20A-rozpo&#269;et%20pro%20v&#253;b&#283;r%20dodavatel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PO&#352;TA\F_1_4_5_SO%2001_Slaboproud_r01%20-%20vz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vzory%20pro%20SK\NETmont\Odberatelia\ALEXIA\Rozpocty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VO%20Beroun\EMAIL_4050451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Souhrn"/>
      <sheetName val="Rekapitulace SO 01"/>
      <sheetName val="SO1 - SO 1 - Bytový dům"/>
      <sheetName val="SO 4 - Úpravy prostranství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  <sheetName val="HV I_etap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Souhrn"/>
      <sheetName val="Rekapitulace SO 01"/>
      <sheetName val="SO1 - SO 1 - Bytový dům"/>
      <sheetName val="SO 4 - Úpravy prostranství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lán kontrolních bodů"/>
    </sheetNames>
    <sheetDataSet>
      <sheetData sheetId="0">
        <row r="6">
          <cell r="C6" t="str">
            <v>Administrativní budova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Předávací list"/>
      <sheetName val="Rekapitulace"/>
      <sheetName val="Nabídka"/>
      <sheetName val="Dodatek"/>
    </sheetNames>
    <sheetDataSet>
      <sheetData sheetId="0">
        <row r="2">
          <cell r="B2" t="str">
            <v>R O Z P O Č E T   P R O J E K T U</v>
          </cell>
        </row>
        <row r="3">
          <cell r="B3" t="str">
            <v>Výdejna jídel DTZ 1.N.P.</v>
          </cell>
        </row>
        <row r="4">
          <cell r="B4">
            <v>20120239</v>
          </cell>
        </row>
        <row r="8">
          <cell r="B8" t="str">
            <v>A</v>
          </cell>
        </row>
        <row r="20">
          <cell r="B20">
            <v>41218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TUL "/>
      <sheetName val="REKAPITULACE"/>
      <sheetName val="ARS"/>
      <sheetName val="ZTI "/>
      <sheetName val="GASTRO-1.NP"/>
      <sheetName val="GASTRO-2.NP"/>
      <sheetName val="DTZ-EL_SIL"/>
      <sheetName val="DTZ-EL_SLA"/>
      <sheetName val="VZT - Rekapitulace"/>
      <sheetName val="VZT"/>
      <sheetName val="Vedlejší náklady "/>
      <sheetName val="Příloha"/>
    </sheetNames>
    <sheetDataSet>
      <sheetData sheetId="4">
        <row r="17">
          <cell r="E17" t="str">
            <v>P</v>
          </cell>
        </row>
        <row r="18">
          <cell r="E18" t="str">
            <v>P</v>
          </cell>
        </row>
        <row r="20">
          <cell r="E20" t="str">
            <v>C</v>
          </cell>
          <cell r="J20">
            <v>0</v>
          </cell>
          <cell r="P20">
            <v>0</v>
          </cell>
        </row>
        <row r="22">
          <cell r="D22" t="str">
            <v>Poz.</v>
          </cell>
          <cell r="E22" t="str">
            <v>C</v>
          </cell>
          <cell r="F22" t="str">
            <v>Název a typ zařízení</v>
          </cell>
          <cell r="H22" t="str">
            <v>Ks</v>
          </cell>
          <cell r="I22" t="str">
            <v>Bez DPH
za kus</v>
          </cell>
          <cell r="J22" t="str">
            <v>Bez DPH
celkem</v>
          </cell>
          <cell r="K22" t="str">
            <v>DPH</v>
          </cell>
          <cell r="P22" t="str">
            <v>Bez DPH
celkem</v>
          </cell>
          <cell r="Q22" t="str">
            <v>DPH</v>
          </cell>
        </row>
        <row r="23">
          <cell r="D23">
            <v>1</v>
          </cell>
          <cell r="F23" t="str">
            <v>Šatna  a soc. zařízení personálu 1.NP</v>
          </cell>
        </row>
        <row r="24">
          <cell r="D24" t="str">
            <v>1.1.0</v>
          </cell>
          <cell r="E24" t="str">
            <v>P</v>
          </cell>
          <cell r="F24" t="str">
            <v>Šatní skříňka dělená</v>
          </cell>
          <cell r="H24">
            <v>1</v>
          </cell>
          <cell r="J24">
            <v>0</v>
          </cell>
          <cell r="K24">
            <v>20</v>
          </cell>
          <cell r="P24">
            <v>0</v>
          </cell>
          <cell r="Q24">
            <v>20</v>
          </cell>
        </row>
        <row r="25">
          <cell r="F25" t="str">
            <v>Typ: </v>
          </cell>
          <cell r="H25">
            <v>1</v>
          </cell>
        </row>
        <row r="26">
          <cell r="F26" t="str">
            <v>Rozměry v mm: </v>
          </cell>
          <cell r="G26" t="str">
            <v>600 x 500 x 1800</v>
          </cell>
          <cell r="H26">
            <v>1</v>
          </cell>
        </row>
        <row r="27">
          <cell r="D27" t="str">
            <v>1.2.0</v>
          </cell>
          <cell r="E27" t="str">
            <v>P</v>
          </cell>
          <cell r="F27" t="str">
            <v>Umyvadlo s mísící baterií - dodávka stavby</v>
          </cell>
          <cell r="H27">
            <v>1</v>
          </cell>
          <cell r="J27">
            <v>0</v>
          </cell>
          <cell r="K27">
            <v>20</v>
          </cell>
          <cell r="P27">
            <v>0</v>
          </cell>
          <cell r="Q27">
            <v>20</v>
          </cell>
        </row>
        <row r="28">
          <cell r="D28" t="str">
            <v>1.3.0</v>
          </cell>
          <cell r="E28" t="str">
            <v>P</v>
          </cell>
          <cell r="F28" t="str">
            <v>WC - dodávka stavby</v>
          </cell>
          <cell r="H28">
            <v>1</v>
          </cell>
          <cell r="J28">
            <v>0</v>
          </cell>
          <cell r="K28">
            <v>20</v>
          </cell>
          <cell r="P28">
            <v>0</v>
          </cell>
          <cell r="Q28">
            <v>20</v>
          </cell>
        </row>
        <row r="29">
          <cell r="E29" t="str">
            <v>C</v>
          </cell>
          <cell r="F29" t="str">
            <v>C E L K E M</v>
          </cell>
          <cell r="G29" t="str">
            <v>Šatna  a soc. zařízení personálu 1.NP</v>
          </cell>
          <cell r="J29">
            <v>0</v>
          </cell>
          <cell r="P29">
            <v>0</v>
          </cell>
        </row>
        <row r="30">
          <cell r="D30">
            <v>2</v>
          </cell>
          <cell r="F30" t="str">
            <v>Příjem 1. NP</v>
          </cell>
        </row>
        <row r="31">
          <cell r="D31" t="str">
            <v>2.1.0</v>
          </cell>
          <cell r="E31" t="str">
            <v>P</v>
          </cell>
          <cell r="F31" t="str">
            <v>Manipulační vozík na termoporty</v>
          </cell>
          <cell r="H31">
            <v>1</v>
          </cell>
          <cell r="J31">
            <v>0</v>
          </cell>
          <cell r="K31">
            <v>20</v>
          </cell>
          <cell r="P31">
            <v>0</v>
          </cell>
          <cell r="Q31">
            <v>20</v>
          </cell>
        </row>
        <row r="32">
          <cell r="F32" t="str">
            <v>se 4 otočnými kolečky, 2 z toho bržděné</v>
          </cell>
          <cell r="H32">
            <v>1</v>
          </cell>
        </row>
        <row r="33">
          <cell r="F33" t="str">
            <v>nosnost 250 kg </v>
          </cell>
          <cell r="H33">
            <v>1</v>
          </cell>
        </row>
        <row r="34">
          <cell r="F34" t="str">
            <v>Typ: </v>
          </cell>
          <cell r="H34">
            <v>1</v>
          </cell>
        </row>
        <row r="35">
          <cell r="F35" t="str">
            <v>Rozměry v mm: </v>
          </cell>
          <cell r="G35" t="str">
            <v>1055 x 755</v>
          </cell>
          <cell r="H35">
            <v>1</v>
          </cell>
        </row>
        <row r="36">
          <cell r="D36" t="str">
            <v>2.2.0</v>
          </cell>
          <cell r="E36" t="str">
            <v>P</v>
          </cell>
          <cell r="F36" t="str">
            <v>Chladící skříň na odpadky 130 l  , plné dveře </v>
          </cell>
          <cell r="H36">
            <v>1</v>
          </cell>
          <cell r="J36">
            <v>0</v>
          </cell>
          <cell r="K36">
            <v>20</v>
          </cell>
          <cell r="P36">
            <v>0</v>
          </cell>
          <cell r="Q36">
            <v>20</v>
          </cell>
        </row>
        <row r="37">
          <cell r="F37" t="str">
            <v>ventilované chlazení, teplota +2/+8 C </v>
          </cell>
          <cell r="H37">
            <v>1</v>
          </cell>
        </row>
        <row r="38">
          <cell r="F38" t="str">
            <v>bílé provedení</v>
          </cell>
          <cell r="H38">
            <v>1</v>
          </cell>
        </row>
        <row r="39">
          <cell r="F39" t="str">
            <v>Typ: </v>
          </cell>
          <cell r="H39">
            <v>1</v>
          </cell>
        </row>
        <row r="40">
          <cell r="F40" t="str">
            <v>Rozměry v mm: </v>
          </cell>
          <cell r="G40" t="str">
            <v>600 x 600 x 850</v>
          </cell>
          <cell r="H40">
            <v>1</v>
          </cell>
        </row>
        <row r="41">
          <cell r="F41" t="str">
            <v>Příkon v kW: </v>
          </cell>
          <cell r="G41" t="str">
            <v>230V/0,3</v>
          </cell>
          <cell r="H41">
            <v>1</v>
          </cell>
        </row>
        <row r="42">
          <cell r="D42" t="str">
            <v>2.3.0</v>
          </cell>
          <cell r="E42" t="str">
            <v>P</v>
          </cell>
          <cell r="F42" t="str">
            <v>Regál skladový 4 police, nosnost 50 kg </v>
          </cell>
          <cell r="H42">
            <v>1</v>
          </cell>
          <cell r="J42">
            <v>0</v>
          </cell>
          <cell r="K42">
            <v>20</v>
          </cell>
          <cell r="P42">
            <v>0</v>
          </cell>
          <cell r="Q42">
            <v>20</v>
          </cell>
        </row>
        <row r="43">
          <cell r="F43" t="str">
            <v>Typ: </v>
          </cell>
          <cell r="G43" t="str">
            <v>komaxit </v>
          </cell>
          <cell r="H43">
            <v>1</v>
          </cell>
        </row>
        <row r="44">
          <cell r="F44" t="str">
            <v>Rozměry v mm: </v>
          </cell>
          <cell r="G44" t="str">
            <v>1000 x 500 x 2000</v>
          </cell>
          <cell r="H44">
            <v>1</v>
          </cell>
        </row>
        <row r="45">
          <cell r="E45" t="str">
            <v>C</v>
          </cell>
          <cell r="F45" t="str">
            <v>C E L K E M</v>
          </cell>
          <cell r="G45" t="str">
            <v>Příjem 1. NP</v>
          </cell>
          <cell r="J45">
            <v>0</v>
          </cell>
          <cell r="P45">
            <v>0</v>
          </cell>
        </row>
        <row r="46">
          <cell r="D46">
            <v>3</v>
          </cell>
          <cell r="F46" t="str">
            <v>Úklidová komora 1NP</v>
          </cell>
        </row>
        <row r="47">
          <cell r="D47" t="str">
            <v>3.1.0</v>
          </cell>
          <cell r="E47" t="str">
            <v>P</v>
          </cell>
          <cell r="F47" t="str">
            <v>Výlevka - dodávka stavby </v>
          </cell>
          <cell r="H47">
            <v>1</v>
          </cell>
          <cell r="J47">
            <v>0</v>
          </cell>
          <cell r="K47">
            <v>20</v>
          </cell>
          <cell r="P47">
            <v>0</v>
          </cell>
          <cell r="Q47">
            <v>20</v>
          </cell>
        </row>
        <row r="48">
          <cell r="E48" t="str">
            <v>C</v>
          </cell>
          <cell r="F48" t="str">
            <v>C E L K E M</v>
          </cell>
          <cell r="G48" t="str">
            <v>Úklidová komora 1NP</v>
          </cell>
          <cell r="J48">
            <v>0</v>
          </cell>
          <cell r="P48">
            <v>0</v>
          </cell>
        </row>
        <row r="49">
          <cell r="D49">
            <v>4</v>
          </cell>
          <cell r="F49" t="str">
            <v>Umývárna GN a sklad termoportů 1NP</v>
          </cell>
        </row>
        <row r="50">
          <cell r="D50" t="str">
            <v>4.1.0</v>
          </cell>
          <cell r="E50" t="str">
            <v>P</v>
          </cell>
          <cell r="F50" t="str">
            <v>Regál na termoporty 3 police, nosnost 80 kg </v>
          </cell>
          <cell r="H50">
            <v>1</v>
          </cell>
          <cell r="J50">
            <v>0</v>
          </cell>
          <cell r="K50">
            <v>20</v>
          </cell>
          <cell r="P50">
            <v>0</v>
          </cell>
          <cell r="Q50">
            <v>20</v>
          </cell>
        </row>
        <row r="51">
          <cell r="F51" t="str">
            <v>Typ: </v>
          </cell>
          <cell r="G51" t="str">
            <v>Modular </v>
          </cell>
          <cell r="H51">
            <v>1</v>
          </cell>
        </row>
        <row r="52">
          <cell r="F52" t="str">
            <v>Rozměry v mm: </v>
          </cell>
          <cell r="G52" t="str">
            <v>1770 x 575 x 1500</v>
          </cell>
          <cell r="H52">
            <v>1</v>
          </cell>
        </row>
        <row r="53">
          <cell r="D53" t="str">
            <v>4.2.0</v>
          </cell>
          <cell r="E53" t="str">
            <v>P</v>
          </cell>
          <cell r="F53" t="str">
            <v>Mycí stůl se dvěma dřezy a s odkapem vlevo</v>
          </cell>
          <cell r="H53">
            <v>1</v>
          </cell>
          <cell r="J53">
            <v>0</v>
          </cell>
          <cell r="K53">
            <v>20</v>
          </cell>
          <cell r="P53">
            <v>0</v>
          </cell>
          <cell r="Q53">
            <v>20</v>
          </cell>
        </row>
        <row r="54">
          <cell r="F54" t="str">
            <v>VD 600 x 500 x 400, pravý, levý a zadní lem</v>
          </cell>
          <cell r="H54">
            <v>1</v>
          </cell>
        </row>
        <row r="55">
          <cell r="F55" t="str">
            <v>prolisovaná deska </v>
          </cell>
          <cell r="H55">
            <v>1</v>
          </cell>
        </row>
        <row r="56">
          <cell r="F56" t="str">
            <v>Typ: </v>
          </cell>
          <cell r="H56">
            <v>1</v>
          </cell>
        </row>
        <row r="57">
          <cell r="F57" t="str">
            <v>Rozměry v mm: </v>
          </cell>
          <cell r="G57" t="str">
            <v>2000 x 700 x 900</v>
          </cell>
          <cell r="H57">
            <v>1</v>
          </cell>
        </row>
        <row r="58">
          <cell r="D58" t="str">
            <v>4.2.1</v>
          </cell>
          <cell r="E58" t="str">
            <v>P</v>
          </cell>
          <cell r="F58" t="str">
            <v>tlaková sprcha s raménkem </v>
          </cell>
          <cell r="H58">
            <v>1</v>
          </cell>
          <cell r="J58">
            <v>0</v>
          </cell>
          <cell r="K58">
            <v>20</v>
          </cell>
          <cell r="P58">
            <v>0</v>
          </cell>
          <cell r="Q58">
            <v>20</v>
          </cell>
        </row>
        <row r="59">
          <cell r="F59" t="str">
            <v>Typ: </v>
          </cell>
          <cell r="G59" t="str">
            <v>stolní </v>
          </cell>
          <cell r="H59">
            <v>1</v>
          </cell>
        </row>
        <row r="60">
          <cell r="D60" t="str">
            <v>4.3.0</v>
          </cell>
          <cell r="E60" t="str">
            <v>P</v>
          </cell>
          <cell r="F60" t="str">
            <v>Pojízdná nádoba na odpadky 50 l s víkem </v>
          </cell>
          <cell r="H60">
            <v>1</v>
          </cell>
          <cell r="J60">
            <v>0</v>
          </cell>
          <cell r="K60">
            <v>20</v>
          </cell>
          <cell r="P60">
            <v>0</v>
          </cell>
          <cell r="Q60">
            <v>20</v>
          </cell>
        </row>
        <row r="61">
          <cell r="F61" t="str">
            <v>Typ: </v>
          </cell>
          <cell r="G61" t="str">
            <v>nerez , plast </v>
          </cell>
          <cell r="H61">
            <v>1</v>
          </cell>
        </row>
        <row r="62">
          <cell r="F62" t="str">
            <v>Rozměry v mm: </v>
          </cell>
          <cell r="H62">
            <v>1</v>
          </cell>
        </row>
        <row r="63">
          <cell r="E63" t="str">
            <v>C</v>
          </cell>
          <cell r="F63" t="str">
            <v>C E L K E M</v>
          </cell>
          <cell r="G63" t="str">
            <v>Umývárna GN a sklad termoportů 1NP</v>
          </cell>
          <cell r="J63">
            <v>0</v>
          </cell>
          <cell r="P63">
            <v>0</v>
          </cell>
        </row>
        <row r="64">
          <cell r="D64">
            <v>5</v>
          </cell>
          <cell r="F64" t="str">
            <v>Přípravna, výdej jídel a jídelna  1NP</v>
          </cell>
        </row>
        <row r="65">
          <cell r="D65" t="str">
            <v>5.1.0</v>
          </cell>
          <cell r="E65" t="str">
            <v>P</v>
          </cell>
          <cell r="F65" t="str">
            <v>Umyvadlo s mísící baterií - dodávka stavby</v>
          </cell>
          <cell r="H65">
            <v>1</v>
          </cell>
          <cell r="J65">
            <v>0</v>
          </cell>
          <cell r="K65">
            <v>20</v>
          </cell>
          <cell r="P65">
            <v>0</v>
          </cell>
          <cell r="Q65">
            <v>20</v>
          </cell>
        </row>
        <row r="66">
          <cell r="F66" t="str">
            <v>bez ručního uzavírání vody</v>
          </cell>
          <cell r="H66">
            <v>1</v>
          </cell>
        </row>
        <row r="67">
          <cell r="D67" t="str">
            <v>5.2.0</v>
          </cell>
          <cell r="E67" t="str">
            <v>P</v>
          </cell>
          <cell r="F67" t="str">
            <v>Pracovní stůl s dřezem vpravo a zásuvkou </v>
          </cell>
          <cell r="H67">
            <v>1</v>
          </cell>
          <cell r="J67">
            <v>0</v>
          </cell>
          <cell r="K67">
            <v>20</v>
          </cell>
          <cell r="P67">
            <v>0</v>
          </cell>
          <cell r="Q67">
            <v>20</v>
          </cell>
        </row>
        <row r="68">
          <cell r="F68" t="str">
            <v>VD 400 x 400 x 200, police, zadní, levý lem</v>
          </cell>
          <cell r="H68">
            <v>1</v>
          </cell>
        </row>
        <row r="69">
          <cell r="F69" t="str">
            <v>Typ: </v>
          </cell>
          <cell r="H69">
            <v>1</v>
          </cell>
        </row>
        <row r="70">
          <cell r="F70" t="str">
            <v>Rozměry v mm: </v>
          </cell>
          <cell r="G70" t="str">
            <v>1200 x 700 x 900</v>
          </cell>
          <cell r="H70">
            <v>1</v>
          </cell>
        </row>
        <row r="71">
          <cell r="D71" t="str">
            <v>5.2.1</v>
          </cell>
          <cell r="E71" t="str">
            <v>P</v>
          </cell>
          <cell r="F71" t="str">
            <v>Stojánková mísící baterie</v>
          </cell>
          <cell r="H71">
            <v>1</v>
          </cell>
          <cell r="J71">
            <v>0</v>
          </cell>
          <cell r="K71">
            <v>20</v>
          </cell>
          <cell r="P71">
            <v>0</v>
          </cell>
          <cell r="Q71">
            <v>20</v>
          </cell>
        </row>
        <row r="72">
          <cell r="F72" t="str">
            <v>Typ: </v>
          </cell>
          <cell r="H72">
            <v>1</v>
          </cell>
        </row>
        <row r="73">
          <cell r="D73" t="str">
            <v>5.2.2</v>
          </cell>
          <cell r="E73" t="str">
            <v>P</v>
          </cell>
          <cell r="F73" t="str">
            <v>Police nástěnná </v>
          </cell>
          <cell r="H73">
            <v>1</v>
          </cell>
          <cell r="J73">
            <v>0</v>
          </cell>
          <cell r="K73">
            <v>20</v>
          </cell>
          <cell r="P73">
            <v>0</v>
          </cell>
          <cell r="Q73">
            <v>20</v>
          </cell>
        </row>
        <row r="74">
          <cell r="F74" t="str">
            <v>Typ: </v>
          </cell>
          <cell r="H74">
            <v>1</v>
          </cell>
        </row>
        <row r="75">
          <cell r="F75" t="str">
            <v>Rozměry v mm: </v>
          </cell>
          <cell r="G75" t="str">
            <v>1200x300</v>
          </cell>
          <cell r="H75">
            <v>1</v>
          </cell>
        </row>
        <row r="76">
          <cell r="D76" t="str">
            <v>5.3.0</v>
          </cell>
          <cell r="E76" t="str">
            <v>P</v>
          </cell>
          <cell r="F76" t="str">
            <v>Chladící skříň - 500 l</v>
          </cell>
          <cell r="H76">
            <v>1</v>
          </cell>
          <cell r="J76">
            <v>0</v>
          </cell>
          <cell r="K76">
            <v>20</v>
          </cell>
          <cell r="P76">
            <v>0</v>
          </cell>
          <cell r="Q76">
            <v>20</v>
          </cell>
        </row>
        <row r="77">
          <cell r="F77" t="str">
            <v>bílé provedení, plné dveře, ventilátor</v>
          </cell>
          <cell r="H77">
            <v>1</v>
          </cell>
        </row>
        <row r="78">
          <cell r="F78" t="str">
            <v>dynamické chlazení, rozsah teplot 0 - +10°C</v>
          </cell>
          <cell r="H78">
            <v>1</v>
          </cell>
        </row>
        <row r="79">
          <cell r="F79" t="str">
            <v>Typ: </v>
          </cell>
          <cell r="H79">
            <v>1</v>
          </cell>
        </row>
        <row r="80">
          <cell r="F80" t="str">
            <v>Rozměry v mm: </v>
          </cell>
          <cell r="G80" t="str">
            <v>720 x 755 x 1520</v>
          </cell>
          <cell r="H80">
            <v>1</v>
          </cell>
        </row>
        <row r="81">
          <cell r="F81" t="str">
            <v>Příkon v kW: </v>
          </cell>
          <cell r="G81" t="str">
            <v>230V/0,3</v>
          </cell>
          <cell r="H81">
            <v>1</v>
          </cell>
        </row>
        <row r="82">
          <cell r="D82" t="str">
            <v>5.4.0</v>
          </cell>
          <cell r="E82" t="str">
            <v>P</v>
          </cell>
          <cell r="F82" t="str">
            <v>Pracovní stůl se dvěma policemi</v>
          </cell>
          <cell r="H82">
            <v>1</v>
          </cell>
          <cell r="J82">
            <v>0</v>
          </cell>
          <cell r="K82">
            <v>20</v>
          </cell>
          <cell r="P82">
            <v>0</v>
          </cell>
          <cell r="Q82">
            <v>20</v>
          </cell>
        </row>
        <row r="83">
          <cell r="F83" t="str">
            <v>levý lem</v>
          </cell>
          <cell r="H83">
            <v>1</v>
          </cell>
        </row>
        <row r="84">
          <cell r="F84" t="str">
            <v>Typ: </v>
          </cell>
          <cell r="H84">
            <v>1</v>
          </cell>
        </row>
        <row r="85">
          <cell r="F85" t="str">
            <v>Rozměry v mm: </v>
          </cell>
          <cell r="G85" t="str">
            <v>1200 x 700 x 900</v>
          </cell>
          <cell r="H85">
            <v>1</v>
          </cell>
        </row>
        <row r="86">
          <cell r="D86" t="str">
            <v>5.5.0</v>
          </cell>
          <cell r="E86" t="str">
            <v>P</v>
          </cell>
          <cell r="F86" t="str">
            <v>Výdejní vozík pro 3GN1/1</v>
          </cell>
          <cell r="H86">
            <v>2</v>
          </cell>
          <cell r="J86">
            <v>0</v>
          </cell>
          <cell r="K86">
            <v>20</v>
          </cell>
          <cell r="P86">
            <v>0</v>
          </cell>
          <cell r="Q86">
            <v>20</v>
          </cell>
        </row>
        <row r="87">
          <cell r="F87" t="str">
            <v>nedělená vyhřívaná vana, police</v>
          </cell>
          <cell r="H87">
            <v>2</v>
          </cell>
        </row>
        <row r="88">
          <cell r="F88" t="str">
            <v>regulace teploty, 4 otočná kolečka</v>
          </cell>
          <cell r="H88">
            <v>2</v>
          </cell>
        </row>
        <row r="89">
          <cell r="F89" t="str">
            <v>pohyblivý el. přívod s vidlicí</v>
          </cell>
          <cell r="H89">
            <v>2</v>
          </cell>
        </row>
        <row r="90">
          <cell r="F90" t="str">
            <v>Typ: </v>
          </cell>
          <cell r="H90">
            <v>2</v>
          </cell>
        </row>
        <row r="91">
          <cell r="F91" t="str">
            <v>Rozměry v mm: </v>
          </cell>
          <cell r="G91" t="str">
            <v>1225 x 665 x 900</v>
          </cell>
          <cell r="H91">
            <v>2</v>
          </cell>
        </row>
        <row r="92">
          <cell r="F92" t="str">
            <v>Příkon v kW: </v>
          </cell>
          <cell r="G92" t="str">
            <v>230V/2,4</v>
          </cell>
          <cell r="H92">
            <v>2</v>
          </cell>
        </row>
        <row r="93">
          <cell r="D93" t="str">
            <v>5.5.1</v>
          </cell>
          <cell r="E93" t="str">
            <v>P</v>
          </cell>
          <cell r="F93" t="str">
            <v>servírovací vozík 3 police s madlem </v>
          </cell>
          <cell r="H93">
            <v>1</v>
          </cell>
          <cell r="J93">
            <v>0</v>
          </cell>
          <cell r="K93">
            <v>20</v>
          </cell>
          <cell r="P93">
            <v>0</v>
          </cell>
          <cell r="Q93">
            <v>20</v>
          </cell>
        </row>
        <row r="94">
          <cell r="F94" t="str">
            <v>2 kola bržděná, 2 volně otočná </v>
          </cell>
          <cell r="H94">
            <v>1</v>
          </cell>
        </row>
        <row r="95">
          <cell r="F95" t="str">
            <v>Typ: </v>
          </cell>
          <cell r="H95">
            <v>1</v>
          </cell>
        </row>
        <row r="96">
          <cell r="F96" t="str">
            <v>Rozměry v mm: </v>
          </cell>
          <cell r="G96" t="str">
            <v>500x800x900</v>
          </cell>
          <cell r="H96">
            <v>1</v>
          </cell>
        </row>
        <row r="97">
          <cell r="D97" t="str">
            <v>5.6.0</v>
          </cell>
          <cell r="E97" t="str">
            <v>P</v>
          </cell>
          <cell r="F97" t="str">
            <v>Vyhřívaný zásobník na talíře - pojízdný</v>
          </cell>
          <cell r="H97">
            <v>1</v>
          </cell>
          <cell r="J97">
            <v>0</v>
          </cell>
          <cell r="K97">
            <v>20</v>
          </cell>
          <cell r="P97">
            <v>0</v>
          </cell>
          <cell r="Q97">
            <v>20</v>
          </cell>
        </row>
        <row r="98">
          <cell r="F98" t="str">
            <v>kap. 100 talířů o prům. 270mm, regulace teploty</v>
          </cell>
          <cell r="H98">
            <v>1</v>
          </cell>
        </row>
        <row r="99">
          <cell r="F99" t="str">
            <v>2 pevná, 2 otočná kolečka</v>
          </cell>
          <cell r="H99">
            <v>1</v>
          </cell>
        </row>
        <row r="100">
          <cell r="F100" t="str">
            <v>pohyblivý el. přívod s vidlicí</v>
          </cell>
          <cell r="H100">
            <v>1</v>
          </cell>
        </row>
        <row r="101">
          <cell r="F101" t="str">
            <v>Typ: </v>
          </cell>
          <cell r="H101">
            <v>1</v>
          </cell>
        </row>
        <row r="102">
          <cell r="F102" t="str">
            <v>Rozměry v mm: </v>
          </cell>
          <cell r="G102" t="str">
            <v>895 x 480 x 900</v>
          </cell>
          <cell r="H102">
            <v>1</v>
          </cell>
        </row>
        <row r="103">
          <cell r="F103" t="str">
            <v>Příkon v kW: </v>
          </cell>
          <cell r="G103" t="str">
            <v>230V/0,7</v>
          </cell>
          <cell r="H103">
            <v>1</v>
          </cell>
        </row>
        <row r="104">
          <cell r="D104" t="str">
            <v>5.7.0</v>
          </cell>
          <cell r="E104" t="str">
            <v>P</v>
          </cell>
          <cell r="F104" t="str">
            <v>Trubková dráha na podnosy s konzolami </v>
          </cell>
          <cell r="H104">
            <v>1</v>
          </cell>
          <cell r="J104">
            <v>0</v>
          </cell>
          <cell r="K104">
            <v>20</v>
          </cell>
          <cell r="P104">
            <v>0</v>
          </cell>
          <cell r="Q104">
            <v>20</v>
          </cell>
        </row>
        <row r="105">
          <cell r="F105" t="str">
            <v>Typ: </v>
          </cell>
          <cell r="H105">
            <v>1</v>
          </cell>
        </row>
        <row r="106">
          <cell r="F106" t="str">
            <v>Rozměry v mm: </v>
          </cell>
          <cell r="G106" t="str">
            <v>d. 4000 mm</v>
          </cell>
          <cell r="H106">
            <v>1</v>
          </cell>
        </row>
        <row r="107">
          <cell r="D107" t="str">
            <v>5.8.0</v>
          </cell>
          <cell r="E107" t="str">
            <v>P</v>
          </cell>
          <cell r="F107" t="str">
            <v>Nerezová parapetní deska </v>
          </cell>
          <cell r="H107">
            <v>1</v>
          </cell>
          <cell r="J107">
            <v>0</v>
          </cell>
          <cell r="K107">
            <v>20</v>
          </cell>
          <cell r="P107">
            <v>0</v>
          </cell>
          <cell r="Q107">
            <v>20</v>
          </cell>
        </row>
        <row r="108">
          <cell r="F108" t="str">
            <v>Typ: </v>
          </cell>
          <cell r="H108">
            <v>1</v>
          </cell>
        </row>
        <row r="109">
          <cell r="F109" t="str">
            <v>Rozměry v mm: </v>
          </cell>
          <cell r="G109" t="str">
            <v>3600 x 300 </v>
          </cell>
          <cell r="H109">
            <v>1</v>
          </cell>
        </row>
        <row r="110">
          <cell r="D110" t="str">
            <v>5.9.0</v>
          </cell>
          <cell r="E110" t="str">
            <v>P</v>
          </cell>
          <cell r="F110" t="str">
            <v>Vozík na tácy a příbory</v>
          </cell>
          <cell r="H110">
            <v>1</v>
          </cell>
          <cell r="J110">
            <v>0</v>
          </cell>
          <cell r="K110">
            <v>20</v>
          </cell>
          <cell r="P110">
            <v>0</v>
          </cell>
          <cell r="Q110">
            <v>20</v>
          </cell>
        </row>
        <row r="111">
          <cell r="F111" t="str">
            <v>1 police a 4 GN1/3-150</v>
          </cell>
          <cell r="H111">
            <v>1</v>
          </cell>
        </row>
        <row r="112">
          <cell r="F112" t="str">
            <v>4 otočná kolečka, z toho 2 bržděná</v>
          </cell>
          <cell r="H112">
            <v>1</v>
          </cell>
        </row>
        <row r="113">
          <cell r="F113" t="str">
            <v>Typ: </v>
          </cell>
          <cell r="H113">
            <v>1</v>
          </cell>
        </row>
        <row r="114">
          <cell r="F114" t="str">
            <v>Rozměry v mm: </v>
          </cell>
          <cell r="G114" t="str">
            <v>730 x 550 x 1200</v>
          </cell>
          <cell r="H114">
            <v>1</v>
          </cell>
        </row>
        <row r="115">
          <cell r="D115" t="str">
            <v>5.10.0</v>
          </cell>
          <cell r="E115" t="str">
            <v>P</v>
          </cell>
          <cell r="F115" t="str">
            <v>Umyvadlo s mísící baterií - dodávka stavby</v>
          </cell>
          <cell r="H115">
            <v>1</v>
          </cell>
          <cell r="J115">
            <v>0</v>
          </cell>
          <cell r="K115">
            <v>20</v>
          </cell>
          <cell r="P115">
            <v>0</v>
          </cell>
          <cell r="Q115">
            <v>20</v>
          </cell>
        </row>
        <row r="116">
          <cell r="F116" t="str">
            <v>Typ: </v>
          </cell>
          <cell r="H116">
            <v>1</v>
          </cell>
        </row>
        <row r="117">
          <cell r="D117" t="str">
            <v>5.11.0</v>
          </cell>
          <cell r="E117" t="str">
            <v>P</v>
          </cell>
          <cell r="F117" t="str">
            <v>Vozík na koše na sklenice s pohybl.plošinou </v>
          </cell>
          <cell r="H117">
            <v>1</v>
          </cell>
          <cell r="J117">
            <v>0</v>
          </cell>
          <cell r="K117">
            <v>20</v>
          </cell>
          <cell r="P117">
            <v>0</v>
          </cell>
          <cell r="Q117">
            <v>20</v>
          </cell>
        </row>
        <row r="118">
          <cell r="F118" t="str">
            <v>4 otočná kolečka, z toho 2 bržděná</v>
          </cell>
          <cell r="H118">
            <v>1</v>
          </cell>
        </row>
        <row r="119">
          <cell r="F119" t="str">
            <v>Typ: </v>
          </cell>
          <cell r="H119">
            <v>1</v>
          </cell>
        </row>
        <row r="120">
          <cell r="F120" t="str">
            <v>Rozměry v mm: </v>
          </cell>
          <cell r="G120" t="str">
            <v>723 x 670 x 900</v>
          </cell>
          <cell r="H120">
            <v>1</v>
          </cell>
        </row>
        <row r="121">
          <cell r="D121" t="str">
            <v>5.11.1</v>
          </cell>
          <cell r="E121" t="str">
            <v>P</v>
          </cell>
          <cell r="F121" t="str">
            <v>sada 5  košů na sklo s nástavcem </v>
          </cell>
          <cell r="H121">
            <v>1</v>
          </cell>
          <cell r="J121">
            <v>0</v>
          </cell>
          <cell r="K121">
            <v>20</v>
          </cell>
          <cell r="P121">
            <v>0</v>
          </cell>
          <cell r="Q121">
            <v>20</v>
          </cell>
        </row>
        <row r="122">
          <cell r="F122" t="str">
            <v>Typ: </v>
          </cell>
          <cell r="H122">
            <v>1</v>
          </cell>
        </row>
        <row r="123">
          <cell r="F123" t="str">
            <v>Rozměry v mm: </v>
          </cell>
          <cell r="G123" t="str">
            <v>500x500x110</v>
          </cell>
          <cell r="H123">
            <v>1</v>
          </cell>
        </row>
        <row r="124">
          <cell r="D124" t="str">
            <v>5.12.0</v>
          </cell>
          <cell r="E124" t="str">
            <v>P</v>
          </cell>
          <cell r="F124" t="str">
            <v>stůl na nápoje s trnoží a sprolomenou deskou</v>
          </cell>
          <cell r="H124">
            <v>1</v>
          </cell>
          <cell r="J124">
            <v>0</v>
          </cell>
          <cell r="K124">
            <v>20</v>
          </cell>
          <cell r="P124">
            <v>0</v>
          </cell>
          <cell r="Q124">
            <v>20</v>
          </cell>
        </row>
        <row r="125">
          <cell r="F125" t="str">
            <v>zadní lem</v>
          </cell>
          <cell r="H125">
            <v>1</v>
          </cell>
        </row>
        <row r="126">
          <cell r="F126" t="str">
            <v>Typ: </v>
          </cell>
          <cell r="H126">
            <v>1</v>
          </cell>
        </row>
        <row r="127">
          <cell r="F127" t="str">
            <v>Rozměry v mm: </v>
          </cell>
          <cell r="G127" t="str">
            <v>1200 x 600 x 900</v>
          </cell>
          <cell r="H127">
            <v>1</v>
          </cell>
        </row>
        <row r="128">
          <cell r="D128" t="str">
            <v>5.12.1</v>
          </cell>
          <cell r="E128" t="str">
            <v>P</v>
          </cell>
          <cell r="F128" t="str">
            <v>Trubková dráha na podnosy s konzolami </v>
          </cell>
          <cell r="H128">
            <v>1</v>
          </cell>
          <cell r="J128">
            <v>0</v>
          </cell>
          <cell r="K128">
            <v>20</v>
          </cell>
          <cell r="P128">
            <v>0</v>
          </cell>
          <cell r="Q128">
            <v>20</v>
          </cell>
        </row>
        <row r="129">
          <cell r="F129" t="str">
            <v>Typ: </v>
          </cell>
          <cell r="H129">
            <v>1</v>
          </cell>
        </row>
        <row r="130">
          <cell r="F130" t="str">
            <v>Rozměry v mm: </v>
          </cell>
          <cell r="G130" t="str">
            <v>d. 1200 mm</v>
          </cell>
          <cell r="H130">
            <v>1</v>
          </cell>
        </row>
        <row r="131">
          <cell r="F131" t="str">
            <v>Příkon v kW: </v>
          </cell>
          <cell r="H131">
            <v>1</v>
          </cell>
        </row>
        <row r="132">
          <cell r="D132" t="str">
            <v>5.13.0</v>
          </cell>
          <cell r="E132" t="str">
            <v>P</v>
          </cell>
          <cell r="F132" t="str">
            <v>Termos s výpustním kohoutem 10 l</v>
          </cell>
          <cell r="H132">
            <v>2</v>
          </cell>
          <cell r="J132">
            <v>0</v>
          </cell>
          <cell r="K132">
            <v>20</v>
          </cell>
          <cell r="P132">
            <v>0</v>
          </cell>
          <cell r="Q132">
            <v>20</v>
          </cell>
        </row>
        <row r="133">
          <cell r="F133" t="str">
            <v>Typ: </v>
          </cell>
          <cell r="H133">
            <v>2</v>
          </cell>
        </row>
        <row r="134">
          <cell r="D134" t="str">
            <v>5.14.0</v>
          </cell>
          <cell r="E134" t="str">
            <v>P</v>
          </cell>
          <cell r="F134" t="str">
            <v>Stůl s mikrovlnnými troubami s trnoží , zadní lem </v>
          </cell>
          <cell r="H134">
            <v>1</v>
          </cell>
          <cell r="J134">
            <v>0</v>
          </cell>
          <cell r="K134">
            <v>20</v>
          </cell>
          <cell r="P134">
            <v>0</v>
          </cell>
          <cell r="Q134">
            <v>20</v>
          </cell>
        </row>
        <row r="135">
          <cell r="F135" t="str">
            <v>Typ: </v>
          </cell>
          <cell r="H135">
            <v>1</v>
          </cell>
        </row>
        <row r="136">
          <cell r="F136" t="str">
            <v>Rozměry v mm: </v>
          </cell>
          <cell r="G136" t="str">
            <v>1200 x 600</v>
          </cell>
          <cell r="H136">
            <v>1</v>
          </cell>
        </row>
        <row r="137">
          <cell r="D137" t="str">
            <v>5.15.0</v>
          </cell>
          <cell r="E137" t="str">
            <v>P</v>
          </cell>
          <cell r="F137" t="str">
            <v>Mikrovlnná trouba  poloprofi 1000 W </v>
          </cell>
          <cell r="H137">
            <v>2</v>
          </cell>
          <cell r="J137">
            <v>0</v>
          </cell>
          <cell r="K137">
            <v>20</v>
          </cell>
          <cell r="P137">
            <v>0</v>
          </cell>
          <cell r="Q137">
            <v>20</v>
          </cell>
        </row>
        <row r="138">
          <cell r="F138" t="str">
            <v>1 magnetron </v>
          </cell>
          <cell r="H138">
            <v>2</v>
          </cell>
        </row>
        <row r="139">
          <cell r="F139" t="str">
            <v>Typ: </v>
          </cell>
          <cell r="H139">
            <v>2</v>
          </cell>
        </row>
        <row r="140">
          <cell r="F140" t="str">
            <v>Rozměry v mm: </v>
          </cell>
          <cell r="G140" t="str">
            <v>510 x 330 x 306</v>
          </cell>
          <cell r="H140">
            <v>2</v>
          </cell>
        </row>
        <row r="141">
          <cell r="F141" t="str">
            <v>Příkon v kW: </v>
          </cell>
          <cell r="G141" t="str">
            <v>230V/1,0</v>
          </cell>
          <cell r="H141">
            <v>2</v>
          </cell>
        </row>
        <row r="142">
          <cell r="D142" t="str">
            <v>5.16.0</v>
          </cell>
          <cell r="E142" t="str">
            <v>P</v>
          </cell>
          <cell r="F142" t="str">
            <v>Prodejní automat - pronájem</v>
          </cell>
          <cell r="H142">
            <v>1</v>
          </cell>
          <cell r="J142">
            <v>0</v>
          </cell>
          <cell r="K142">
            <v>20</v>
          </cell>
          <cell r="P142">
            <v>0</v>
          </cell>
          <cell r="Q142">
            <v>20</v>
          </cell>
        </row>
        <row r="143">
          <cell r="F143" t="str">
            <v>Typ: </v>
          </cell>
          <cell r="H143">
            <v>1</v>
          </cell>
        </row>
        <row r="144">
          <cell r="F144" t="str">
            <v>Rozměry v mm: </v>
          </cell>
          <cell r="H144">
            <v>1</v>
          </cell>
        </row>
        <row r="145">
          <cell r="F145" t="str">
            <v>Příkon v kW: </v>
          </cell>
          <cell r="G145" t="str">
            <v>230V/1</v>
          </cell>
          <cell r="H145">
            <v>1</v>
          </cell>
        </row>
        <row r="146">
          <cell r="D146" t="str">
            <v>5.17.0</v>
          </cell>
          <cell r="E146" t="str">
            <v>P</v>
          </cell>
          <cell r="F146" t="str">
            <v>Nápojový automat - pronájem </v>
          </cell>
          <cell r="H146">
            <v>1</v>
          </cell>
          <cell r="J146">
            <v>0</v>
          </cell>
          <cell r="K146">
            <v>20</v>
          </cell>
          <cell r="P146">
            <v>0</v>
          </cell>
          <cell r="Q146">
            <v>20</v>
          </cell>
        </row>
        <row r="147">
          <cell r="F147" t="str">
            <v>Typ: </v>
          </cell>
          <cell r="H147">
            <v>1</v>
          </cell>
        </row>
        <row r="148">
          <cell r="F148" t="str">
            <v>Rozměry v mm: </v>
          </cell>
          <cell r="H148">
            <v>1</v>
          </cell>
        </row>
        <row r="149">
          <cell r="F149" t="str">
            <v>Příkon v kW: </v>
          </cell>
          <cell r="G149" t="str">
            <v>230V/1</v>
          </cell>
          <cell r="H149">
            <v>1</v>
          </cell>
        </row>
        <row r="150">
          <cell r="D150" t="str">
            <v>5.18.0</v>
          </cell>
          <cell r="E150" t="str">
            <v>P</v>
          </cell>
          <cell r="F150" t="str">
            <v>Jídelní stůl pro 6 osob </v>
          </cell>
          <cell r="H150">
            <v>6</v>
          </cell>
          <cell r="J150">
            <v>0</v>
          </cell>
          <cell r="K150">
            <v>20</v>
          </cell>
          <cell r="P150">
            <v>0</v>
          </cell>
          <cell r="Q150">
            <v>20</v>
          </cell>
        </row>
        <row r="151">
          <cell r="F151" t="str">
            <v>Typ: </v>
          </cell>
          <cell r="H151">
            <v>6</v>
          </cell>
        </row>
        <row r="152">
          <cell r="F152" t="str">
            <v>Rozměry v mm: </v>
          </cell>
          <cell r="H152">
            <v>6</v>
          </cell>
        </row>
        <row r="153">
          <cell r="D153" t="str">
            <v>5.19.0</v>
          </cell>
          <cell r="E153" t="str">
            <v>P</v>
          </cell>
          <cell r="F153" t="str">
            <v>Židle k jídelnímu stolu - dodávka interiéru</v>
          </cell>
          <cell r="H153">
            <v>36</v>
          </cell>
          <cell r="J153">
            <v>0</v>
          </cell>
          <cell r="K153">
            <v>20</v>
          </cell>
          <cell r="P153">
            <v>0</v>
          </cell>
          <cell r="Q153">
            <v>20</v>
          </cell>
        </row>
        <row r="154">
          <cell r="F154" t="str">
            <v>Typ: </v>
          </cell>
          <cell r="H154">
            <v>36</v>
          </cell>
        </row>
        <row r="155">
          <cell r="F155" t="str">
            <v>Rozměry v mm: </v>
          </cell>
          <cell r="H155">
            <v>36</v>
          </cell>
        </row>
        <row r="156">
          <cell r="E156" t="str">
            <v>C</v>
          </cell>
          <cell r="F156" t="str">
            <v>C E L K E M</v>
          </cell>
          <cell r="G156" t="str">
            <v>Přípravna, výdej jídel a jídelna  1NP</v>
          </cell>
          <cell r="J156">
            <v>0</v>
          </cell>
          <cell r="P156">
            <v>0</v>
          </cell>
        </row>
        <row r="157">
          <cell r="D157">
            <v>6</v>
          </cell>
          <cell r="F157" t="str">
            <v>Umývárna stolního nádobí 1NP</v>
          </cell>
        </row>
        <row r="158">
          <cell r="D158" t="str">
            <v>6.1.0</v>
          </cell>
          <cell r="E158" t="str">
            <v>P</v>
          </cell>
          <cell r="F158" t="str">
            <v>Vozík na tácy s použitým nádobím</v>
          </cell>
          <cell r="H158">
            <v>3</v>
          </cell>
          <cell r="J158">
            <v>0</v>
          </cell>
          <cell r="K158">
            <v>20</v>
          </cell>
          <cell r="P158">
            <v>0</v>
          </cell>
          <cell r="Q158">
            <v>20</v>
          </cell>
        </row>
        <row r="159">
          <cell r="F159" t="str">
            <v>typ dle druhu podnosu</v>
          </cell>
          <cell r="H159">
            <v>3</v>
          </cell>
        </row>
        <row r="160">
          <cell r="F160" t="str">
            <v>4 otočná kolečka, z toho 2 bržděná</v>
          </cell>
          <cell r="H160">
            <v>3</v>
          </cell>
        </row>
        <row r="161">
          <cell r="F161" t="str">
            <v>Typ: </v>
          </cell>
          <cell r="H161">
            <v>3</v>
          </cell>
        </row>
        <row r="162">
          <cell r="F162" t="str">
            <v>Rozměry v mm: </v>
          </cell>
          <cell r="G162" t="str">
            <v>750 x 550 x 1600</v>
          </cell>
          <cell r="H162">
            <v>3</v>
          </cell>
        </row>
        <row r="163">
          <cell r="D163" t="str">
            <v>6.2.0</v>
          </cell>
          <cell r="E163" t="str">
            <v>P</v>
          </cell>
          <cell r="F163" t="str">
            <v>Vstupní stůl k myčce s dřezem vlevo</v>
          </cell>
          <cell r="H163">
            <v>1</v>
          </cell>
          <cell r="J163">
            <v>0</v>
          </cell>
          <cell r="K163">
            <v>20</v>
          </cell>
          <cell r="P163">
            <v>0</v>
          </cell>
          <cell r="Q163">
            <v>20</v>
          </cell>
        </row>
        <row r="164">
          <cell r="F164" t="str">
            <v>VD 400 x 400 x 200,  zadní lem</v>
          </cell>
          <cell r="H164">
            <v>1</v>
          </cell>
        </row>
        <row r="165">
          <cell r="F165" t="str">
            <v>s dráhou na koše</v>
          </cell>
          <cell r="H165">
            <v>1</v>
          </cell>
        </row>
        <row r="166">
          <cell r="F166" t="str">
            <v>Typ: </v>
          </cell>
          <cell r="H166">
            <v>1</v>
          </cell>
        </row>
        <row r="167">
          <cell r="F167" t="str">
            <v>Rozměry v mm: </v>
          </cell>
          <cell r="G167" t="str">
            <v>1400 x 700 x 900</v>
          </cell>
          <cell r="H167">
            <v>1</v>
          </cell>
        </row>
        <row r="168">
          <cell r="D168" t="str">
            <v>6.2.1</v>
          </cell>
          <cell r="E168" t="str">
            <v>P</v>
          </cell>
          <cell r="F168" t="str">
            <v>Stolní tlaková sprcha</v>
          </cell>
          <cell r="H168">
            <v>1</v>
          </cell>
          <cell r="J168">
            <v>0</v>
          </cell>
          <cell r="K168">
            <v>20</v>
          </cell>
          <cell r="P168">
            <v>0</v>
          </cell>
          <cell r="Q168">
            <v>20</v>
          </cell>
        </row>
        <row r="169">
          <cell r="F169" t="str">
            <v>bez raménka</v>
          </cell>
          <cell r="H169">
            <v>1</v>
          </cell>
        </row>
        <row r="170">
          <cell r="F170" t="str">
            <v>Typ: </v>
          </cell>
          <cell r="H170">
            <v>1</v>
          </cell>
        </row>
        <row r="171">
          <cell r="D171" t="str">
            <v>6.3.0</v>
          </cell>
          <cell r="E171" t="str">
            <v>P</v>
          </cell>
          <cell r="F171" t="str">
            <v>Průchozí myčka nádobí</v>
          </cell>
          <cell r="H171">
            <v>1</v>
          </cell>
          <cell r="J171">
            <v>0</v>
          </cell>
          <cell r="K171">
            <v>20</v>
          </cell>
          <cell r="P171">
            <v>0</v>
          </cell>
          <cell r="Q171">
            <v>20</v>
          </cell>
        </row>
        <row r="172">
          <cell r="F172" t="str">
            <v>kap. 1200 tal./hod, 4 mycí programy</v>
          </cell>
          <cell r="H172">
            <v>1</v>
          </cell>
        </row>
        <row r="173">
          <cell r="F173" t="str">
            <v>atmosférický bojler, oplach. Čerpadlo</v>
          </cell>
          <cell r="H173">
            <v>1</v>
          </cell>
        </row>
        <row r="174">
          <cell r="F174" t="str">
            <v>dávkovač oplach. Prostředku</v>
          </cell>
          <cell r="H174">
            <v>1</v>
          </cell>
        </row>
        <row r="175">
          <cell r="F175" t="str">
            <v>Wash Safe Control, digitální ovládání</v>
          </cell>
          <cell r="H175">
            <v>1</v>
          </cell>
        </row>
        <row r="176">
          <cell r="F176" t="str">
            <v>Typ: </v>
          </cell>
          <cell r="H176">
            <v>1</v>
          </cell>
        </row>
        <row r="177">
          <cell r="F177" t="str">
            <v>Rozměry v mm: </v>
          </cell>
          <cell r="G177" t="str">
            <v>735 x 815 x 1507</v>
          </cell>
          <cell r="H177">
            <v>1</v>
          </cell>
        </row>
        <row r="178">
          <cell r="F178" t="str">
            <v>Příkon v kW: </v>
          </cell>
          <cell r="G178" t="str">
            <v>400V/9,9</v>
          </cell>
          <cell r="H178">
            <v>1</v>
          </cell>
        </row>
        <row r="179">
          <cell r="D179" t="str">
            <v>6.3.1</v>
          </cell>
          <cell r="E179" t="str">
            <v>P</v>
          </cell>
          <cell r="F179" t="str">
            <v>VZT zákryt - dodávka VZT</v>
          </cell>
          <cell r="H179">
            <v>1</v>
          </cell>
          <cell r="J179">
            <v>0</v>
          </cell>
          <cell r="K179">
            <v>20</v>
          </cell>
          <cell r="P179">
            <v>0</v>
          </cell>
          <cell r="Q179">
            <v>20</v>
          </cell>
        </row>
        <row r="180">
          <cell r="F180" t="str">
            <v> s tukovými filtry a osvětlením </v>
          </cell>
          <cell r="H180">
            <v>1</v>
          </cell>
        </row>
        <row r="181">
          <cell r="F181" t="str">
            <v>Typ: </v>
          </cell>
          <cell r="H181">
            <v>1</v>
          </cell>
        </row>
        <row r="182">
          <cell r="F182" t="str">
            <v>Rozměry v mm: </v>
          </cell>
          <cell r="G182" t="str">
            <v>1000 x 1000 x 450</v>
          </cell>
          <cell r="H182">
            <v>1</v>
          </cell>
        </row>
        <row r="183">
          <cell r="D183" t="str">
            <v>6.4.0</v>
          </cell>
          <cell r="E183" t="str">
            <v>P</v>
          </cell>
          <cell r="F183" t="str">
            <v>Výstupní stůl z myčky </v>
          </cell>
          <cell r="H183">
            <v>1</v>
          </cell>
          <cell r="J183">
            <v>0</v>
          </cell>
          <cell r="K183">
            <v>20</v>
          </cell>
          <cell r="P183">
            <v>0</v>
          </cell>
          <cell r="Q183">
            <v>20</v>
          </cell>
        </row>
        <row r="184">
          <cell r="F184" t="str">
            <v>s dráhou na koše, zadní lem</v>
          </cell>
          <cell r="H184">
            <v>1</v>
          </cell>
        </row>
        <row r="185">
          <cell r="F185" t="str">
            <v>Typ: </v>
          </cell>
          <cell r="H185">
            <v>1</v>
          </cell>
        </row>
        <row r="186">
          <cell r="F186" t="str">
            <v>Rozměry v mm: </v>
          </cell>
          <cell r="G186" t="str">
            <v>600x700x870</v>
          </cell>
          <cell r="H186">
            <v>1</v>
          </cell>
        </row>
        <row r="187">
          <cell r="D187" t="str">
            <v>6.5.0</v>
          </cell>
          <cell r="E187" t="str">
            <v>P</v>
          </cell>
          <cell r="F187" t="str">
            <v>Změkčovač vody pro myčku </v>
          </cell>
          <cell r="H187">
            <v>1</v>
          </cell>
          <cell r="J187">
            <v>0</v>
          </cell>
          <cell r="K187">
            <v>20</v>
          </cell>
          <cell r="P187">
            <v>0</v>
          </cell>
          <cell r="Q187">
            <v>20</v>
          </cell>
        </row>
        <row r="188">
          <cell r="F188" t="str">
            <v>automatický, kabinetový s el. časovým řízením</v>
          </cell>
          <cell r="H188">
            <v>1</v>
          </cell>
        </row>
        <row r="189">
          <cell r="F189" t="str">
            <v>Typ: </v>
          </cell>
          <cell r="H189">
            <v>1</v>
          </cell>
        </row>
        <row r="190">
          <cell r="F190" t="str">
            <v>Rozměry v mm: </v>
          </cell>
          <cell r="G190" t="str">
            <v>500x600x550</v>
          </cell>
          <cell r="H190">
            <v>1</v>
          </cell>
        </row>
        <row r="191">
          <cell r="F191" t="str">
            <v>Příkon v kW: </v>
          </cell>
          <cell r="G191" t="str">
            <v>230V/0,5</v>
          </cell>
          <cell r="H191">
            <v>1</v>
          </cell>
        </row>
        <row r="192">
          <cell r="E192" t="str">
            <v>C</v>
          </cell>
          <cell r="F192" t="str">
            <v>C E L K E M</v>
          </cell>
          <cell r="G192" t="str">
            <v>Umývárna stolního nádobí 1NP</v>
          </cell>
          <cell r="J192">
            <v>0</v>
          </cell>
          <cell r="P192">
            <v>0</v>
          </cell>
        </row>
        <row r="193">
          <cell r="D193">
            <v>7</v>
          </cell>
          <cell r="F193" t="str">
            <v>Vedlejší náklady </v>
          </cell>
        </row>
        <row r="194">
          <cell r="D194" t="str">
            <v>7.1.0</v>
          </cell>
          <cell r="E194" t="str">
            <v>N20</v>
          </cell>
          <cell r="F194" t="str">
            <v>Montáž</v>
          </cell>
          <cell r="H194">
            <v>1</v>
          </cell>
          <cell r="J194">
            <v>0</v>
          </cell>
          <cell r="K194">
            <v>20</v>
          </cell>
          <cell r="P194">
            <v>0</v>
          </cell>
          <cell r="Q194">
            <v>20</v>
          </cell>
        </row>
        <row r="195">
          <cell r="D195" t="str">
            <v>7.2.0</v>
          </cell>
          <cell r="E195" t="str">
            <v>N20</v>
          </cell>
          <cell r="F195" t="str">
            <v>Doprava</v>
          </cell>
          <cell r="H195">
            <v>1</v>
          </cell>
          <cell r="J195">
            <v>0</v>
          </cell>
          <cell r="K195">
            <v>20</v>
          </cell>
          <cell r="P195">
            <v>0</v>
          </cell>
          <cell r="Q195">
            <v>20</v>
          </cell>
        </row>
        <row r="196">
          <cell r="E196" t="str">
            <v>C</v>
          </cell>
          <cell r="F196" t="str">
            <v>C E L K E M</v>
          </cell>
          <cell r="G196" t="str">
            <v>Vedlejší náklady </v>
          </cell>
          <cell r="J196">
            <v>0</v>
          </cell>
          <cell r="P196">
            <v>0</v>
          </cell>
        </row>
        <row r="199">
          <cell r="F199" t="str">
            <v>CELKEM ZA TECHNOLOGII BEZ DPH</v>
          </cell>
          <cell r="J199">
            <v>0</v>
          </cell>
        </row>
        <row r="200">
          <cell r="F200" t="str">
            <v>SLEVA NA TECHNOLOGII BEZ DPH</v>
          </cell>
          <cell r="J200">
            <v>0</v>
          </cell>
        </row>
        <row r="201">
          <cell r="F201" t="str">
            <v>MONTÁŽ,DOPRAVA,REVIZE</v>
          </cell>
          <cell r="J201">
            <v>0</v>
          </cell>
        </row>
        <row r="202">
          <cell r="F202" t="str">
            <v>CELKEM ZA DODÁVKU BEZ DPH</v>
          </cell>
          <cell r="J202">
            <v>0</v>
          </cell>
          <cell r="P202">
            <v>0</v>
          </cell>
        </row>
        <row r="204">
          <cell r="F204" t="str">
            <v>Rekapitulace DPH</v>
          </cell>
          <cell r="H204" t="str">
            <v>DPH
%</v>
          </cell>
          <cell r="I204" t="str">
            <v>DPH
Kč</v>
          </cell>
          <cell r="J204" t="str">
            <v>Celkem
bez DPH</v>
          </cell>
          <cell r="P204" t="str">
            <v>Celkem
bez DPH</v>
          </cell>
        </row>
        <row r="205">
          <cell r="H205" t="str">
            <v>N14</v>
          </cell>
          <cell r="J205">
            <v>0</v>
          </cell>
          <cell r="P205">
            <v>0</v>
          </cell>
        </row>
        <row r="206">
          <cell r="H206" t="str">
            <v>N20</v>
          </cell>
          <cell r="J206">
            <v>0</v>
          </cell>
          <cell r="P206">
            <v>0</v>
          </cell>
        </row>
        <row r="207">
          <cell r="H207" t="str">
            <v>S</v>
          </cell>
          <cell r="I207">
            <v>0</v>
          </cell>
          <cell r="J207">
            <v>0</v>
          </cell>
          <cell r="P207">
            <v>0</v>
          </cell>
        </row>
        <row r="208">
          <cell r="F208" t="str">
            <v> </v>
          </cell>
          <cell r="H208">
            <v>14</v>
          </cell>
          <cell r="I208">
            <v>0</v>
          </cell>
          <cell r="J208">
            <v>0</v>
          </cell>
          <cell r="P208">
            <v>0</v>
          </cell>
        </row>
        <row r="209">
          <cell r="H209">
            <v>20</v>
          </cell>
          <cell r="I209">
            <v>0</v>
          </cell>
          <cell r="J209">
            <v>0</v>
          </cell>
        </row>
        <row r="211">
          <cell r="F211" t="str">
            <v>CELKEM ZA DODÁVKU</v>
          </cell>
          <cell r="I211">
            <v>0</v>
          </cell>
          <cell r="J211">
            <v>0</v>
          </cell>
        </row>
        <row r="213">
          <cell r="F213" t="str">
            <v>CELKEM ZA DODÁVKU BEZ DPH</v>
          </cell>
          <cell r="J213">
            <v>0</v>
          </cell>
        </row>
        <row r="215">
          <cell r="F215" t="str">
            <v>CELKEM ZA DODÁVKU S DPH</v>
          </cell>
          <cell r="J21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ITUL "/>
      <sheetName val="1. Rekapitulac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Nabídka - titulní strana"/>
      <sheetName val="Položky nabídky"/>
      <sheetName val="Výpočet netto cen"/>
      <sheetName val="List1"/>
    </sheetNames>
    <sheetDataSet>
      <sheetData sheetId="3">
        <row r="7">
          <cell r="B7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lán kontrolních bodů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ARS"/>
      <sheetName val="ZTI"/>
      <sheetName val="GASTRO-1.NP"/>
      <sheetName val="GASTRO-2.NP"/>
      <sheetName val="DTZ-EL_SIL"/>
      <sheetName val="DTZ-EL_SLA"/>
      <sheetName val="VZT - Rekapitulace"/>
      <sheetName val="VZT"/>
      <sheetName val="Vedlejší náklady"/>
    </sheetNames>
    <sheetDataSet>
      <sheetData sheetId="4">
        <row r="17">
          <cell r="E17" t="str">
            <v>P</v>
          </cell>
        </row>
        <row r="18">
          <cell r="E18" t="str">
            <v>P</v>
          </cell>
        </row>
        <row r="20">
          <cell r="E20" t="str">
            <v>C</v>
          </cell>
          <cell r="J20">
            <v>0</v>
          </cell>
          <cell r="P20">
            <v>0</v>
          </cell>
        </row>
        <row r="22">
          <cell r="D22" t="str">
            <v>Poz.</v>
          </cell>
          <cell r="E22" t="str">
            <v>C</v>
          </cell>
          <cell r="F22" t="str">
            <v>Název a typ zařízení</v>
          </cell>
          <cell r="H22" t="str">
            <v>Ks</v>
          </cell>
          <cell r="I22" t="str">
            <v>Bez DPH
za kus</v>
          </cell>
          <cell r="J22" t="str">
            <v>Bez DPH
celkem</v>
          </cell>
          <cell r="K22" t="str">
            <v>DPH</v>
          </cell>
          <cell r="P22" t="str">
            <v>Bez DPH
celkem</v>
          </cell>
          <cell r="Q22" t="str">
            <v>DPH</v>
          </cell>
        </row>
        <row r="23">
          <cell r="D23">
            <v>1</v>
          </cell>
          <cell r="F23" t="str">
            <v>Šatna  a soc. zařízení personálu 1.NP</v>
          </cell>
        </row>
        <row r="24">
          <cell r="D24" t="str">
            <v>1.1.0</v>
          </cell>
          <cell r="E24" t="str">
            <v>P</v>
          </cell>
          <cell r="F24" t="str">
            <v>Šatní skříňka dělená</v>
          </cell>
          <cell r="H24">
            <v>1</v>
          </cell>
          <cell r="I24">
            <v>3200</v>
          </cell>
          <cell r="J24">
            <v>3200</v>
          </cell>
          <cell r="K24">
            <v>20</v>
          </cell>
          <cell r="P24">
            <v>0</v>
          </cell>
          <cell r="Q24">
            <v>20</v>
          </cell>
        </row>
        <row r="25">
          <cell r="F25" t="str">
            <v>Typ: </v>
          </cell>
          <cell r="H25">
            <v>1</v>
          </cell>
        </row>
        <row r="26">
          <cell r="F26" t="str">
            <v>Rozměry v mm: </v>
          </cell>
          <cell r="G26" t="str">
            <v>600 x 500 x 1800</v>
          </cell>
          <cell r="H26">
            <v>1</v>
          </cell>
        </row>
        <row r="27">
          <cell r="D27" t="str">
            <v>1.2.0</v>
          </cell>
          <cell r="E27" t="str">
            <v>P</v>
          </cell>
          <cell r="F27" t="str">
            <v>Umyvadlo s mísící baterií - dodávka stavby</v>
          </cell>
          <cell r="H27">
            <v>1</v>
          </cell>
          <cell r="J27">
            <v>0</v>
          </cell>
          <cell r="K27">
            <v>20</v>
          </cell>
          <cell r="P27">
            <v>0</v>
          </cell>
          <cell r="Q27">
            <v>20</v>
          </cell>
        </row>
        <row r="28">
          <cell r="D28" t="str">
            <v>1.3.0</v>
          </cell>
          <cell r="E28" t="str">
            <v>P</v>
          </cell>
          <cell r="F28" t="str">
            <v>WC - dodávka stavby</v>
          </cell>
          <cell r="H28">
            <v>1</v>
          </cell>
          <cell r="J28">
            <v>0</v>
          </cell>
          <cell r="K28">
            <v>20</v>
          </cell>
          <cell r="P28">
            <v>0</v>
          </cell>
          <cell r="Q28">
            <v>20</v>
          </cell>
        </row>
        <row r="29">
          <cell r="E29" t="str">
            <v>C</v>
          </cell>
          <cell r="F29" t="str">
            <v>C E L K E M</v>
          </cell>
          <cell r="G29" t="str">
            <v>Šatna  a soc. zařízení personálu 1.NP</v>
          </cell>
          <cell r="J29">
            <v>3200</v>
          </cell>
          <cell r="P29">
            <v>0</v>
          </cell>
        </row>
        <row r="30">
          <cell r="D30">
            <v>2</v>
          </cell>
          <cell r="F30" t="str">
            <v>Příjem 1. NP</v>
          </cell>
        </row>
        <row r="31">
          <cell r="D31" t="str">
            <v>2.1.0</v>
          </cell>
          <cell r="E31" t="str">
            <v>P</v>
          </cell>
          <cell r="F31" t="str">
            <v>Manipulační vozík na termoporty</v>
          </cell>
          <cell r="H31">
            <v>1</v>
          </cell>
          <cell r="I31">
            <v>7400</v>
          </cell>
          <cell r="J31">
            <v>7400</v>
          </cell>
          <cell r="K31">
            <v>20</v>
          </cell>
          <cell r="P31">
            <v>0</v>
          </cell>
          <cell r="Q31">
            <v>20</v>
          </cell>
        </row>
        <row r="32">
          <cell r="F32" t="str">
            <v>se 4 otočnými kolečky, 2 z toho bržděné</v>
          </cell>
          <cell r="H32">
            <v>1</v>
          </cell>
        </row>
        <row r="33">
          <cell r="F33" t="str">
            <v>nosnost 250 kg </v>
          </cell>
          <cell r="H33">
            <v>1</v>
          </cell>
        </row>
        <row r="34">
          <cell r="F34" t="str">
            <v>Typ: </v>
          </cell>
          <cell r="H34">
            <v>1</v>
          </cell>
        </row>
        <row r="35">
          <cell r="F35" t="str">
            <v>Rozměry v mm: </v>
          </cell>
          <cell r="G35" t="str">
            <v>1055 x 755</v>
          </cell>
          <cell r="H35">
            <v>1</v>
          </cell>
        </row>
        <row r="36">
          <cell r="D36" t="str">
            <v>2.2.0</v>
          </cell>
          <cell r="E36" t="str">
            <v>P</v>
          </cell>
          <cell r="F36" t="str">
            <v>Chladící skříň na odpadky 130 l  , plné dveře </v>
          </cell>
          <cell r="H36">
            <v>1</v>
          </cell>
          <cell r="I36">
            <v>9900</v>
          </cell>
          <cell r="J36">
            <v>9900</v>
          </cell>
          <cell r="K36">
            <v>20</v>
          </cell>
          <cell r="P36">
            <v>0</v>
          </cell>
          <cell r="Q36">
            <v>20</v>
          </cell>
        </row>
        <row r="37">
          <cell r="F37" t="str">
            <v>ventilované chlazení, teplota +2/+8 C </v>
          </cell>
          <cell r="H37">
            <v>1</v>
          </cell>
        </row>
        <row r="38">
          <cell r="F38" t="str">
            <v>bílé provedení</v>
          </cell>
          <cell r="H38">
            <v>1</v>
          </cell>
        </row>
        <row r="39">
          <cell r="F39" t="str">
            <v>Typ: </v>
          </cell>
          <cell r="H39">
            <v>1</v>
          </cell>
        </row>
        <row r="40">
          <cell r="F40" t="str">
            <v>Rozměry v mm: </v>
          </cell>
          <cell r="G40" t="str">
            <v>600 x 600 x 850</v>
          </cell>
          <cell r="H40">
            <v>1</v>
          </cell>
        </row>
        <row r="41">
          <cell r="F41" t="str">
            <v>Příkon v kW: </v>
          </cell>
          <cell r="G41" t="str">
            <v>230V/0,3</v>
          </cell>
          <cell r="H41">
            <v>1</v>
          </cell>
        </row>
        <row r="42">
          <cell r="D42" t="str">
            <v>2.3.0</v>
          </cell>
          <cell r="E42" t="str">
            <v>P</v>
          </cell>
          <cell r="F42" t="str">
            <v>Regál skladový 4 police, nosnost 50 kg </v>
          </cell>
          <cell r="H42">
            <v>1</v>
          </cell>
          <cell r="I42">
            <v>2600</v>
          </cell>
          <cell r="J42">
            <v>2600</v>
          </cell>
          <cell r="K42">
            <v>20</v>
          </cell>
          <cell r="P42">
            <v>0</v>
          </cell>
          <cell r="Q42">
            <v>20</v>
          </cell>
        </row>
        <row r="43">
          <cell r="F43" t="str">
            <v>Typ: </v>
          </cell>
          <cell r="G43" t="str">
            <v>komaxit </v>
          </cell>
          <cell r="H43">
            <v>1</v>
          </cell>
        </row>
        <row r="44">
          <cell r="F44" t="str">
            <v>Rozměry v mm: </v>
          </cell>
          <cell r="G44" t="str">
            <v>1000 x 500 x 2000</v>
          </cell>
          <cell r="H44">
            <v>1</v>
          </cell>
        </row>
        <row r="45">
          <cell r="E45" t="str">
            <v>C</v>
          </cell>
          <cell r="F45" t="str">
            <v>C E L K E M</v>
          </cell>
          <cell r="G45" t="str">
            <v>Příjem 1. NP</v>
          </cell>
          <cell r="J45">
            <v>19900</v>
          </cell>
          <cell r="P45">
            <v>0</v>
          </cell>
        </row>
        <row r="46">
          <cell r="D46">
            <v>3</v>
          </cell>
          <cell r="F46" t="str">
            <v>Úklidová komora 1NP</v>
          </cell>
        </row>
        <row r="47">
          <cell r="D47" t="str">
            <v>3.1.0</v>
          </cell>
          <cell r="E47" t="str">
            <v>P</v>
          </cell>
          <cell r="F47" t="str">
            <v>Výlevka - dodávka stavby </v>
          </cell>
          <cell r="H47">
            <v>1</v>
          </cell>
          <cell r="J47">
            <v>0</v>
          </cell>
          <cell r="K47">
            <v>20</v>
          </cell>
          <cell r="P47">
            <v>0</v>
          </cell>
          <cell r="Q47">
            <v>20</v>
          </cell>
        </row>
        <row r="48">
          <cell r="E48" t="str">
            <v>C</v>
          </cell>
          <cell r="F48" t="str">
            <v>C E L K E M</v>
          </cell>
          <cell r="G48" t="str">
            <v>Úklidová komora 1NP</v>
          </cell>
          <cell r="J48">
            <v>0</v>
          </cell>
          <cell r="P48">
            <v>0</v>
          </cell>
        </row>
        <row r="49">
          <cell r="D49">
            <v>4</v>
          </cell>
          <cell r="F49" t="str">
            <v>Umývárna GN a sklad termoportů 1NP</v>
          </cell>
        </row>
        <row r="50">
          <cell r="D50" t="str">
            <v>4.1.0</v>
          </cell>
          <cell r="E50" t="str">
            <v>P</v>
          </cell>
          <cell r="F50" t="str">
            <v>Regál na termoporty 3 police, nosnost 80 kg </v>
          </cell>
          <cell r="H50">
            <v>1</v>
          </cell>
          <cell r="I50">
            <v>7500</v>
          </cell>
          <cell r="J50">
            <v>7500</v>
          </cell>
          <cell r="K50">
            <v>20</v>
          </cell>
          <cell r="P50">
            <v>0</v>
          </cell>
          <cell r="Q50">
            <v>20</v>
          </cell>
        </row>
        <row r="51">
          <cell r="F51" t="str">
            <v>Typ: </v>
          </cell>
          <cell r="G51" t="str">
            <v>Modular </v>
          </cell>
          <cell r="H51">
            <v>1</v>
          </cell>
        </row>
        <row r="52">
          <cell r="F52" t="str">
            <v>Rozměry v mm: </v>
          </cell>
          <cell r="G52" t="str">
            <v>1770 x 575 x 1500</v>
          </cell>
          <cell r="H52">
            <v>1</v>
          </cell>
        </row>
        <row r="53">
          <cell r="D53" t="str">
            <v>4.2.0</v>
          </cell>
          <cell r="E53" t="str">
            <v>P</v>
          </cell>
          <cell r="F53" t="str">
            <v>Mycí stůl se dvěma dřezy a s odkapem vlevo</v>
          </cell>
          <cell r="H53">
            <v>1</v>
          </cell>
          <cell r="I53">
            <v>25720</v>
          </cell>
          <cell r="J53">
            <v>25720</v>
          </cell>
          <cell r="K53">
            <v>20</v>
          </cell>
          <cell r="P53">
            <v>0</v>
          </cell>
          <cell r="Q53">
            <v>20</v>
          </cell>
        </row>
        <row r="54">
          <cell r="F54" t="str">
            <v>VD 600 x 500 x 400, pravý, levý a zadní lem</v>
          </cell>
          <cell r="H54">
            <v>1</v>
          </cell>
        </row>
        <row r="55">
          <cell r="F55" t="str">
            <v>prolisovaná deska </v>
          </cell>
          <cell r="H55">
            <v>1</v>
          </cell>
        </row>
        <row r="56">
          <cell r="F56" t="str">
            <v>Typ: </v>
          </cell>
          <cell r="H56">
            <v>1</v>
          </cell>
        </row>
        <row r="57">
          <cell r="F57" t="str">
            <v>Rozměry v mm: </v>
          </cell>
          <cell r="G57" t="str">
            <v>2000 x 700 x 900</v>
          </cell>
          <cell r="H57">
            <v>1</v>
          </cell>
        </row>
        <row r="58">
          <cell r="D58" t="str">
            <v>4.2.1</v>
          </cell>
          <cell r="E58" t="str">
            <v>P</v>
          </cell>
          <cell r="F58" t="str">
            <v>tlaková sprcha s raménkem </v>
          </cell>
          <cell r="H58">
            <v>1</v>
          </cell>
          <cell r="I58">
            <v>4500</v>
          </cell>
          <cell r="J58">
            <v>4500</v>
          </cell>
          <cell r="K58">
            <v>20</v>
          </cell>
          <cell r="P58">
            <v>0</v>
          </cell>
          <cell r="Q58">
            <v>20</v>
          </cell>
        </row>
        <row r="59">
          <cell r="F59" t="str">
            <v>Typ: </v>
          </cell>
          <cell r="G59" t="str">
            <v>stolní </v>
          </cell>
          <cell r="H59">
            <v>1</v>
          </cell>
        </row>
        <row r="60">
          <cell r="D60" t="str">
            <v>4.3.0</v>
          </cell>
          <cell r="E60" t="str">
            <v>P</v>
          </cell>
          <cell r="F60" t="str">
            <v>Pojízdná nádoba na odpadky 50 l s víkem </v>
          </cell>
          <cell r="H60">
            <v>1</v>
          </cell>
          <cell r="I60">
            <v>3400</v>
          </cell>
          <cell r="J60">
            <v>3400</v>
          </cell>
          <cell r="K60">
            <v>20</v>
          </cell>
          <cell r="P60">
            <v>0</v>
          </cell>
          <cell r="Q60">
            <v>20</v>
          </cell>
        </row>
        <row r="61">
          <cell r="F61" t="str">
            <v>Typ: </v>
          </cell>
          <cell r="G61" t="str">
            <v>nerez , plast </v>
          </cell>
          <cell r="H61">
            <v>1</v>
          </cell>
        </row>
        <row r="62">
          <cell r="F62" t="str">
            <v>Rozměry v mm: </v>
          </cell>
          <cell r="H62">
            <v>1</v>
          </cell>
        </row>
        <row r="63">
          <cell r="E63" t="str">
            <v>C</v>
          </cell>
          <cell r="F63" t="str">
            <v>C E L K E M</v>
          </cell>
          <cell r="G63" t="str">
            <v>Umývárna GN a sklad termoportů 1NP</v>
          </cell>
          <cell r="J63">
            <v>41120</v>
          </cell>
          <cell r="P63">
            <v>0</v>
          </cell>
        </row>
        <row r="64">
          <cell r="D64">
            <v>5</v>
          </cell>
          <cell r="F64" t="str">
            <v>Přípravna, výdej jídel a jídelna  1NP</v>
          </cell>
        </row>
        <row r="65">
          <cell r="D65" t="str">
            <v>5.1.0</v>
          </cell>
          <cell r="E65" t="str">
            <v>P</v>
          </cell>
          <cell r="F65" t="str">
            <v>Umyvadlo s mísící baterií - dodávka stavby</v>
          </cell>
          <cell r="H65">
            <v>1</v>
          </cell>
          <cell r="J65">
            <v>0</v>
          </cell>
          <cell r="K65">
            <v>20</v>
          </cell>
          <cell r="P65">
            <v>0</v>
          </cell>
          <cell r="Q65">
            <v>20</v>
          </cell>
        </row>
        <row r="66">
          <cell r="F66" t="str">
            <v>bez ručního uzavírání vody</v>
          </cell>
          <cell r="H66">
            <v>1</v>
          </cell>
        </row>
        <row r="67">
          <cell r="D67" t="str">
            <v>5.2.0</v>
          </cell>
          <cell r="E67" t="str">
            <v>P</v>
          </cell>
          <cell r="F67" t="str">
            <v>Pracovní stůl s dřezem vpravo a zásuvkou </v>
          </cell>
          <cell r="H67">
            <v>1</v>
          </cell>
          <cell r="I67">
            <v>15640</v>
          </cell>
          <cell r="J67">
            <v>15640</v>
          </cell>
          <cell r="K67">
            <v>20</v>
          </cell>
          <cell r="P67">
            <v>0</v>
          </cell>
          <cell r="Q67">
            <v>20</v>
          </cell>
        </row>
        <row r="68">
          <cell r="F68" t="str">
            <v>VD 400 x 400 x 200, police, zadní, levý lem</v>
          </cell>
          <cell r="H68">
            <v>1</v>
          </cell>
        </row>
        <row r="69">
          <cell r="F69" t="str">
            <v>Typ: </v>
          </cell>
          <cell r="H69">
            <v>1</v>
          </cell>
        </row>
        <row r="70">
          <cell r="F70" t="str">
            <v>Rozměry v mm: </v>
          </cell>
          <cell r="G70" t="str">
            <v>1200 x 700 x 900</v>
          </cell>
          <cell r="H70">
            <v>1</v>
          </cell>
        </row>
        <row r="71">
          <cell r="D71" t="str">
            <v>5.2.1</v>
          </cell>
          <cell r="E71" t="str">
            <v>P</v>
          </cell>
          <cell r="F71" t="str">
            <v>Stojánková mísící baterie</v>
          </cell>
          <cell r="H71">
            <v>1</v>
          </cell>
          <cell r="I71">
            <v>1500</v>
          </cell>
          <cell r="J71">
            <v>1500</v>
          </cell>
          <cell r="K71">
            <v>20</v>
          </cell>
          <cell r="P71">
            <v>0</v>
          </cell>
          <cell r="Q71">
            <v>20</v>
          </cell>
        </row>
        <row r="72">
          <cell r="F72" t="str">
            <v>Typ: </v>
          </cell>
          <cell r="H72">
            <v>1</v>
          </cell>
        </row>
        <row r="73">
          <cell r="D73" t="str">
            <v>5.2.2</v>
          </cell>
          <cell r="E73" t="str">
            <v>P</v>
          </cell>
          <cell r="F73" t="str">
            <v>Police nástěnná </v>
          </cell>
          <cell r="H73">
            <v>1</v>
          </cell>
          <cell r="I73">
            <v>3010</v>
          </cell>
          <cell r="J73">
            <v>3010</v>
          </cell>
          <cell r="K73">
            <v>20</v>
          </cell>
          <cell r="P73">
            <v>0</v>
          </cell>
          <cell r="Q73">
            <v>20</v>
          </cell>
        </row>
        <row r="74">
          <cell r="F74" t="str">
            <v>Typ: </v>
          </cell>
          <cell r="H74">
            <v>1</v>
          </cell>
        </row>
        <row r="75">
          <cell r="F75" t="str">
            <v>Rozměry v mm: </v>
          </cell>
          <cell r="G75" t="str">
            <v>1200x300</v>
          </cell>
          <cell r="H75">
            <v>1</v>
          </cell>
        </row>
        <row r="76">
          <cell r="D76" t="str">
            <v>5.3.0</v>
          </cell>
          <cell r="E76" t="str">
            <v>P</v>
          </cell>
          <cell r="F76" t="str">
            <v>Chladící skříň - 500 l</v>
          </cell>
          <cell r="H76">
            <v>1</v>
          </cell>
          <cell r="I76">
            <v>19900</v>
          </cell>
          <cell r="J76">
            <v>19900</v>
          </cell>
          <cell r="K76">
            <v>20</v>
          </cell>
          <cell r="P76">
            <v>0</v>
          </cell>
          <cell r="Q76">
            <v>20</v>
          </cell>
        </row>
        <row r="77">
          <cell r="F77" t="str">
            <v>bílé provedení, plné dveře, ventilátor</v>
          </cell>
          <cell r="H77">
            <v>1</v>
          </cell>
        </row>
        <row r="78">
          <cell r="F78" t="str">
            <v>dynamické chlazení, rozsah teplot 0 - +10°C</v>
          </cell>
          <cell r="H78">
            <v>1</v>
          </cell>
        </row>
        <row r="79">
          <cell r="F79" t="str">
            <v>Typ: </v>
          </cell>
          <cell r="H79">
            <v>1</v>
          </cell>
        </row>
        <row r="80">
          <cell r="F80" t="str">
            <v>Rozměry v mm: </v>
          </cell>
          <cell r="G80" t="str">
            <v>720 x 755 x 1520</v>
          </cell>
          <cell r="H80">
            <v>1</v>
          </cell>
        </row>
        <row r="81">
          <cell r="F81" t="str">
            <v>Příkon v kW: </v>
          </cell>
          <cell r="G81" t="str">
            <v>230V/0,3</v>
          </cell>
          <cell r="H81">
            <v>1</v>
          </cell>
        </row>
        <row r="82">
          <cell r="D82" t="str">
            <v>5.4.0</v>
          </cell>
          <cell r="E82" t="str">
            <v>P</v>
          </cell>
          <cell r="F82" t="str">
            <v>Pracovní stůl se dvěma policemi</v>
          </cell>
          <cell r="H82">
            <v>1</v>
          </cell>
          <cell r="I82">
            <v>12900</v>
          </cell>
          <cell r="J82">
            <v>12900</v>
          </cell>
          <cell r="K82">
            <v>20</v>
          </cell>
          <cell r="P82">
            <v>0</v>
          </cell>
          <cell r="Q82">
            <v>20</v>
          </cell>
        </row>
        <row r="83">
          <cell r="F83" t="str">
            <v>levý lem</v>
          </cell>
          <cell r="H83">
            <v>1</v>
          </cell>
        </row>
        <row r="84">
          <cell r="F84" t="str">
            <v>Typ: </v>
          </cell>
          <cell r="H84">
            <v>1</v>
          </cell>
        </row>
        <row r="85">
          <cell r="F85" t="str">
            <v>Rozměry v mm: </v>
          </cell>
          <cell r="G85" t="str">
            <v>1200 x 700 x 900</v>
          </cell>
          <cell r="H85">
            <v>1</v>
          </cell>
        </row>
        <row r="86">
          <cell r="D86" t="str">
            <v>5.5.0</v>
          </cell>
          <cell r="E86" t="str">
            <v>P</v>
          </cell>
          <cell r="F86" t="str">
            <v>Výdejní vozík pro 3GN1/1</v>
          </cell>
          <cell r="H86">
            <v>2</v>
          </cell>
          <cell r="I86">
            <v>21500</v>
          </cell>
          <cell r="J86">
            <v>43000</v>
          </cell>
          <cell r="K86">
            <v>20</v>
          </cell>
          <cell r="P86">
            <v>0</v>
          </cell>
          <cell r="Q86">
            <v>20</v>
          </cell>
        </row>
        <row r="87">
          <cell r="F87" t="str">
            <v>nedělená vyhřívaná vana, police</v>
          </cell>
          <cell r="H87">
            <v>2</v>
          </cell>
        </row>
        <row r="88">
          <cell r="F88" t="str">
            <v>regulace teploty, 4 otočná kolečka</v>
          </cell>
          <cell r="H88">
            <v>2</v>
          </cell>
        </row>
        <row r="89">
          <cell r="F89" t="str">
            <v>pohyblivý el. přívod s vidlicí</v>
          </cell>
          <cell r="H89">
            <v>2</v>
          </cell>
        </row>
        <row r="90">
          <cell r="F90" t="str">
            <v>Typ: </v>
          </cell>
          <cell r="H90">
            <v>2</v>
          </cell>
        </row>
        <row r="91">
          <cell r="F91" t="str">
            <v>Rozměry v mm: </v>
          </cell>
          <cell r="G91" t="str">
            <v>1225 x 665 x 900</v>
          </cell>
          <cell r="H91">
            <v>2</v>
          </cell>
        </row>
        <row r="92">
          <cell r="F92" t="str">
            <v>Příkon v kW: </v>
          </cell>
          <cell r="G92" t="str">
            <v>230V/2,4</v>
          </cell>
          <cell r="H92">
            <v>2</v>
          </cell>
        </row>
        <row r="93">
          <cell r="D93" t="str">
            <v>5.5.1</v>
          </cell>
          <cell r="E93" t="str">
            <v>P</v>
          </cell>
          <cell r="F93" t="str">
            <v>servírovací vozík 3 police s madlem </v>
          </cell>
          <cell r="H93">
            <v>1</v>
          </cell>
          <cell r="I93">
            <v>6700</v>
          </cell>
          <cell r="J93">
            <v>6700</v>
          </cell>
          <cell r="K93">
            <v>20</v>
          </cell>
          <cell r="P93">
            <v>0</v>
          </cell>
          <cell r="Q93">
            <v>20</v>
          </cell>
        </row>
        <row r="94">
          <cell r="F94" t="str">
            <v>2 kola bržděná, 2 volně otočná </v>
          </cell>
          <cell r="H94">
            <v>1</v>
          </cell>
        </row>
        <row r="95">
          <cell r="F95" t="str">
            <v>Typ: </v>
          </cell>
          <cell r="H95">
            <v>1</v>
          </cell>
        </row>
        <row r="96">
          <cell r="F96" t="str">
            <v>Rozměry v mm: </v>
          </cell>
          <cell r="G96" t="str">
            <v>500x800x900</v>
          </cell>
          <cell r="H96">
            <v>1</v>
          </cell>
        </row>
        <row r="97">
          <cell r="D97" t="str">
            <v>5.6.0</v>
          </cell>
          <cell r="E97" t="str">
            <v>P</v>
          </cell>
          <cell r="F97" t="str">
            <v>Vyhřívaný zásobník na talíře - pojízdný</v>
          </cell>
          <cell r="H97">
            <v>1</v>
          </cell>
          <cell r="I97">
            <v>16700</v>
          </cell>
          <cell r="J97">
            <v>16700</v>
          </cell>
          <cell r="K97">
            <v>20</v>
          </cell>
          <cell r="P97">
            <v>0</v>
          </cell>
          <cell r="Q97">
            <v>20</v>
          </cell>
        </row>
        <row r="98">
          <cell r="F98" t="str">
            <v>kap. 100 talířů o prům. 270mm, regulace teploty</v>
          </cell>
          <cell r="H98">
            <v>1</v>
          </cell>
        </row>
        <row r="99">
          <cell r="F99" t="str">
            <v>2 pevná, 2 otočná kolečka</v>
          </cell>
          <cell r="H99">
            <v>1</v>
          </cell>
        </row>
        <row r="100">
          <cell r="F100" t="str">
            <v>pohyblivý el. přívod s vidlicí</v>
          </cell>
          <cell r="H100">
            <v>1</v>
          </cell>
        </row>
        <row r="101">
          <cell r="F101" t="str">
            <v>Typ: </v>
          </cell>
          <cell r="H101">
            <v>1</v>
          </cell>
        </row>
        <row r="102">
          <cell r="F102" t="str">
            <v>Rozměry v mm: </v>
          </cell>
          <cell r="G102" t="str">
            <v>895 x 480 x 900</v>
          </cell>
          <cell r="H102">
            <v>1</v>
          </cell>
        </row>
        <row r="103">
          <cell r="F103" t="str">
            <v>Příkon v kW: </v>
          </cell>
          <cell r="G103" t="str">
            <v>230V/0,7</v>
          </cell>
          <cell r="H103">
            <v>1</v>
          </cell>
        </row>
        <row r="104">
          <cell r="D104" t="str">
            <v>5.7.0</v>
          </cell>
          <cell r="E104" t="str">
            <v>P</v>
          </cell>
          <cell r="F104" t="str">
            <v>Trubková dráha na podnosy s konzolami </v>
          </cell>
          <cell r="H104">
            <v>1</v>
          </cell>
          <cell r="I104">
            <v>14000</v>
          </cell>
          <cell r="J104">
            <v>14000</v>
          </cell>
          <cell r="K104">
            <v>20</v>
          </cell>
          <cell r="P104">
            <v>0</v>
          </cell>
          <cell r="Q104">
            <v>20</v>
          </cell>
        </row>
        <row r="105">
          <cell r="F105" t="str">
            <v>Typ: </v>
          </cell>
          <cell r="H105">
            <v>1</v>
          </cell>
        </row>
        <row r="106">
          <cell r="F106" t="str">
            <v>Rozměry v mm: </v>
          </cell>
          <cell r="G106" t="str">
            <v>d. 4000 mm</v>
          </cell>
          <cell r="H106">
            <v>1</v>
          </cell>
        </row>
        <row r="107">
          <cell r="D107" t="str">
            <v>5.8.0</v>
          </cell>
          <cell r="E107" t="str">
            <v>P</v>
          </cell>
          <cell r="F107" t="str">
            <v>Nerezová parapetní deska </v>
          </cell>
          <cell r="H107">
            <v>1</v>
          </cell>
          <cell r="I107">
            <v>6400</v>
          </cell>
          <cell r="J107">
            <v>6400</v>
          </cell>
          <cell r="K107">
            <v>20</v>
          </cell>
          <cell r="P107">
            <v>0</v>
          </cell>
          <cell r="Q107">
            <v>20</v>
          </cell>
        </row>
        <row r="108">
          <cell r="F108" t="str">
            <v>Typ: </v>
          </cell>
          <cell r="H108">
            <v>1</v>
          </cell>
        </row>
        <row r="109">
          <cell r="F109" t="str">
            <v>Rozměry v mm: </v>
          </cell>
          <cell r="G109" t="str">
            <v>3600 x 300 </v>
          </cell>
          <cell r="H109">
            <v>1</v>
          </cell>
        </row>
        <row r="110">
          <cell r="D110" t="str">
            <v>5.9.0</v>
          </cell>
          <cell r="E110" t="str">
            <v>P</v>
          </cell>
          <cell r="F110" t="str">
            <v>Vozík na tácy a příbory</v>
          </cell>
          <cell r="H110">
            <v>1</v>
          </cell>
          <cell r="I110">
            <v>10500</v>
          </cell>
          <cell r="J110">
            <v>10500</v>
          </cell>
          <cell r="K110">
            <v>20</v>
          </cell>
          <cell r="P110">
            <v>0</v>
          </cell>
          <cell r="Q110">
            <v>20</v>
          </cell>
        </row>
        <row r="111">
          <cell r="F111" t="str">
            <v>1 police a 4 GN1/3-150</v>
          </cell>
          <cell r="H111">
            <v>1</v>
          </cell>
        </row>
        <row r="112">
          <cell r="F112" t="str">
            <v>4 otočná kolečka, z toho 2 bržděná</v>
          </cell>
          <cell r="H112">
            <v>1</v>
          </cell>
        </row>
        <row r="113">
          <cell r="F113" t="str">
            <v>Typ: </v>
          </cell>
          <cell r="H113">
            <v>1</v>
          </cell>
        </row>
        <row r="114">
          <cell r="F114" t="str">
            <v>Rozměry v mm: </v>
          </cell>
          <cell r="G114" t="str">
            <v>730 x 550 x 1200</v>
          </cell>
          <cell r="H114">
            <v>1</v>
          </cell>
        </row>
        <row r="115">
          <cell r="D115" t="str">
            <v>5.10.0</v>
          </cell>
          <cell r="E115" t="str">
            <v>P</v>
          </cell>
          <cell r="F115" t="str">
            <v>Umyvadlo s mísící baterií - dodávka stavby</v>
          </cell>
          <cell r="H115">
            <v>1</v>
          </cell>
          <cell r="J115">
            <v>0</v>
          </cell>
          <cell r="K115">
            <v>20</v>
          </cell>
          <cell r="P115">
            <v>0</v>
          </cell>
          <cell r="Q115">
            <v>20</v>
          </cell>
        </row>
        <row r="116">
          <cell r="F116" t="str">
            <v>Typ: </v>
          </cell>
          <cell r="H116">
            <v>1</v>
          </cell>
        </row>
        <row r="117">
          <cell r="D117" t="str">
            <v>5.11.0</v>
          </cell>
          <cell r="E117" t="str">
            <v>P</v>
          </cell>
          <cell r="F117" t="str">
            <v>Vozík na koše na sklenice s pohybl.plošinou </v>
          </cell>
          <cell r="H117">
            <v>1</v>
          </cell>
          <cell r="I117">
            <v>17500</v>
          </cell>
          <cell r="J117">
            <v>17500</v>
          </cell>
          <cell r="K117">
            <v>20</v>
          </cell>
          <cell r="P117">
            <v>0</v>
          </cell>
          <cell r="Q117">
            <v>20</v>
          </cell>
        </row>
        <row r="118">
          <cell r="F118" t="str">
            <v>4 otočná kolečka, z toho 2 bržděná</v>
          </cell>
          <cell r="H118">
            <v>1</v>
          </cell>
        </row>
        <row r="119">
          <cell r="F119" t="str">
            <v>Typ: </v>
          </cell>
          <cell r="H119">
            <v>1</v>
          </cell>
        </row>
        <row r="120">
          <cell r="F120" t="str">
            <v>Rozměry v mm: </v>
          </cell>
          <cell r="G120" t="str">
            <v>723 x 670 x 900</v>
          </cell>
          <cell r="H120">
            <v>1</v>
          </cell>
        </row>
        <row r="121">
          <cell r="D121" t="str">
            <v>5.11.1</v>
          </cell>
          <cell r="E121" t="str">
            <v>P</v>
          </cell>
          <cell r="F121" t="str">
            <v>sada 5  košů na sklo s nástavcem </v>
          </cell>
          <cell r="H121">
            <v>1</v>
          </cell>
          <cell r="I121">
            <v>3600</v>
          </cell>
          <cell r="J121">
            <v>3600</v>
          </cell>
          <cell r="K121">
            <v>20</v>
          </cell>
          <cell r="P121">
            <v>0</v>
          </cell>
          <cell r="Q121">
            <v>20</v>
          </cell>
        </row>
        <row r="122">
          <cell r="F122" t="str">
            <v>Typ: </v>
          </cell>
          <cell r="H122">
            <v>1</v>
          </cell>
        </row>
        <row r="123">
          <cell r="F123" t="str">
            <v>Rozměry v mm: </v>
          </cell>
          <cell r="G123" t="str">
            <v>500x500x110</v>
          </cell>
          <cell r="H123">
            <v>1</v>
          </cell>
        </row>
        <row r="124">
          <cell r="D124" t="str">
            <v>5.12.0</v>
          </cell>
          <cell r="E124" t="str">
            <v>P</v>
          </cell>
          <cell r="F124" t="str">
            <v>stůl na nápoje s trnoží a sprolomenou deskou</v>
          </cell>
          <cell r="H124">
            <v>1</v>
          </cell>
          <cell r="I124">
            <v>10040</v>
          </cell>
          <cell r="J124">
            <v>10040</v>
          </cell>
          <cell r="K124">
            <v>20</v>
          </cell>
          <cell r="P124">
            <v>0</v>
          </cell>
          <cell r="Q124">
            <v>20</v>
          </cell>
        </row>
        <row r="125">
          <cell r="F125" t="str">
            <v>zadní lem</v>
          </cell>
          <cell r="H125">
            <v>1</v>
          </cell>
        </row>
        <row r="126">
          <cell r="F126" t="str">
            <v>Typ: </v>
          </cell>
          <cell r="H126">
            <v>1</v>
          </cell>
        </row>
        <row r="127">
          <cell r="F127" t="str">
            <v>Rozměry v mm: </v>
          </cell>
          <cell r="G127" t="str">
            <v>1200 x 600 x 900</v>
          </cell>
          <cell r="H127">
            <v>1</v>
          </cell>
        </row>
        <row r="128">
          <cell r="D128" t="str">
            <v>5.12.1</v>
          </cell>
          <cell r="E128" t="str">
            <v>P</v>
          </cell>
          <cell r="F128" t="str">
            <v>Trubková dráha na podnosy s konzolami </v>
          </cell>
          <cell r="H128">
            <v>1</v>
          </cell>
          <cell r="I128">
            <v>4200</v>
          </cell>
          <cell r="J128">
            <v>4200</v>
          </cell>
          <cell r="K128">
            <v>20</v>
          </cell>
          <cell r="P128">
            <v>0</v>
          </cell>
          <cell r="Q128">
            <v>20</v>
          </cell>
        </row>
        <row r="129">
          <cell r="F129" t="str">
            <v>Typ: </v>
          </cell>
          <cell r="H129">
            <v>1</v>
          </cell>
        </row>
        <row r="130">
          <cell r="F130" t="str">
            <v>Rozměry v mm: </v>
          </cell>
          <cell r="G130" t="str">
            <v>d. 1200 mm</v>
          </cell>
          <cell r="H130">
            <v>1</v>
          </cell>
        </row>
        <row r="131">
          <cell r="F131" t="str">
            <v>Příkon v kW: </v>
          </cell>
          <cell r="H131">
            <v>1</v>
          </cell>
        </row>
        <row r="132">
          <cell r="D132" t="str">
            <v>5.13.0</v>
          </cell>
          <cell r="E132" t="str">
            <v>P</v>
          </cell>
          <cell r="F132" t="str">
            <v>Termos s výpustním kohoutem 10 l</v>
          </cell>
          <cell r="H132">
            <v>2</v>
          </cell>
          <cell r="I132">
            <v>5400</v>
          </cell>
          <cell r="J132">
            <v>10800</v>
          </cell>
          <cell r="K132">
            <v>20</v>
          </cell>
          <cell r="P132">
            <v>0</v>
          </cell>
          <cell r="Q132">
            <v>20</v>
          </cell>
        </row>
        <row r="133">
          <cell r="F133" t="str">
            <v>Typ: </v>
          </cell>
          <cell r="H133">
            <v>2</v>
          </cell>
        </row>
        <row r="134">
          <cell r="D134" t="str">
            <v>5.14.0</v>
          </cell>
          <cell r="E134" t="str">
            <v>P</v>
          </cell>
          <cell r="F134" t="str">
            <v>Stůl s mikrovlnnými troubami s trnoží , zadní lem </v>
          </cell>
          <cell r="H134">
            <v>1</v>
          </cell>
          <cell r="I134">
            <v>7530</v>
          </cell>
          <cell r="J134">
            <v>7530</v>
          </cell>
          <cell r="K134">
            <v>20</v>
          </cell>
          <cell r="P134">
            <v>0</v>
          </cell>
          <cell r="Q134">
            <v>20</v>
          </cell>
        </row>
        <row r="135">
          <cell r="F135" t="str">
            <v>Typ: </v>
          </cell>
          <cell r="H135">
            <v>1</v>
          </cell>
        </row>
        <row r="136">
          <cell r="F136" t="str">
            <v>Rozměry v mm: </v>
          </cell>
          <cell r="G136" t="str">
            <v>1200 x 600</v>
          </cell>
          <cell r="H136">
            <v>1</v>
          </cell>
        </row>
        <row r="137">
          <cell r="D137" t="str">
            <v>5.15.0</v>
          </cell>
          <cell r="E137" t="str">
            <v>P</v>
          </cell>
          <cell r="F137" t="str">
            <v>Mikrovlnná trouba  poloprofi 1000 W </v>
          </cell>
          <cell r="H137">
            <v>2</v>
          </cell>
          <cell r="I137">
            <v>2900</v>
          </cell>
          <cell r="J137">
            <v>5800</v>
          </cell>
          <cell r="K137">
            <v>20</v>
          </cell>
          <cell r="P137">
            <v>0</v>
          </cell>
          <cell r="Q137">
            <v>20</v>
          </cell>
        </row>
        <row r="138">
          <cell r="F138" t="str">
            <v>1 magnetron </v>
          </cell>
          <cell r="H138">
            <v>2</v>
          </cell>
        </row>
        <row r="139">
          <cell r="F139" t="str">
            <v>Typ: </v>
          </cell>
          <cell r="H139">
            <v>2</v>
          </cell>
        </row>
        <row r="140">
          <cell r="F140" t="str">
            <v>Rozměry v mm: </v>
          </cell>
          <cell r="G140" t="str">
            <v>510 x 330 x 306</v>
          </cell>
          <cell r="H140">
            <v>2</v>
          </cell>
        </row>
        <row r="141">
          <cell r="F141" t="str">
            <v>Příkon v kW: </v>
          </cell>
          <cell r="G141" t="str">
            <v>230V/1,0</v>
          </cell>
          <cell r="H141">
            <v>2</v>
          </cell>
        </row>
        <row r="142">
          <cell r="D142" t="str">
            <v>5.16.0</v>
          </cell>
          <cell r="E142" t="str">
            <v>P</v>
          </cell>
          <cell r="F142" t="str">
            <v>Prodejní automat - pronájem</v>
          </cell>
          <cell r="H142">
            <v>1</v>
          </cell>
          <cell r="J142">
            <v>0</v>
          </cell>
          <cell r="K142">
            <v>20</v>
          </cell>
          <cell r="P142">
            <v>0</v>
          </cell>
          <cell r="Q142">
            <v>20</v>
          </cell>
        </row>
        <row r="143">
          <cell r="F143" t="str">
            <v>Typ: </v>
          </cell>
          <cell r="H143">
            <v>1</v>
          </cell>
        </row>
        <row r="144">
          <cell r="F144" t="str">
            <v>Rozměry v mm: </v>
          </cell>
          <cell r="H144">
            <v>1</v>
          </cell>
        </row>
        <row r="145">
          <cell r="F145" t="str">
            <v>Příkon v kW: </v>
          </cell>
          <cell r="G145" t="str">
            <v>230V/1</v>
          </cell>
          <cell r="H145">
            <v>1</v>
          </cell>
        </row>
        <row r="146">
          <cell r="D146" t="str">
            <v>5.17.0</v>
          </cell>
          <cell r="E146" t="str">
            <v>P</v>
          </cell>
          <cell r="F146" t="str">
            <v>Nápojový automat - pronájem </v>
          </cell>
          <cell r="H146">
            <v>1</v>
          </cell>
          <cell r="J146">
            <v>0</v>
          </cell>
          <cell r="K146">
            <v>20</v>
          </cell>
          <cell r="P146">
            <v>0</v>
          </cell>
          <cell r="Q146">
            <v>20</v>
          </cell>
        </row>
        <row r="147">
          <cell r="F147" t="str">
            <v>Typ: </v>
          </cell>
          <cell r="H147">
            <v>1</v>
          </cell>
        </row>
        <row r="148">
          <cell r="F148" t="str">
            <v>Rozměry v mm: </v>
          </cell>
          <cell r="H148">
            <v>1</v>
          </cell>
        </row>
        <row r="149">
          <cell r="F149" t="str">
            <v>Příkon v kW: </v>
          </cell>
          <cell r="G149" t="str">
            <v>230V/1</v>
          </cell>
          <cell r="H149">
            <v>1</v>
          </cell>
        </row>
        <row r="150">
          <cell r="D150" t="str">
            <v>5.18.0</v>
          </cell>
          <cell r="E150" t="str">
            <v>P</v>
          </cell>
          <cell r="F150" t="str">
            <v>Jídelní stůl pro 6 osob </v>
          </cell>
          <cell r="H150">
            <v>6</v>
          </cell>
          <cell r="I150">
            <v>4200</v>
          </cell>
          <cell r="J150">
            <v>25200</v>
          </cell>
          <cell r="K150">
            <v>20</v>
          </cell>
          <cell r="P150">
            <v>0</v>
          </cell>
          <cell r="Q150">
            <v>20</v>
          </cell>
        </row>
        <row r="151">
          <cell r="F151" t="str">
            <v>Typ: </v>
          </cell>
          <cell r="H151">
            <v>6</v>
          </cell>
        </row>
        <row r="152">
          <cell r="F152" t="str">
            <v>Rozměry v mm: </v>
          </cell>
          <cell r="H152">
            <v>6</v>
          </cell>
        </row>
        <row r="153">
          <cell r="D153" t="str">
            <v>5.19.0</v>
          </cell>
          <cell r="E153" t="str">
            <v>P</v>
          </cell>
          <cell r="F153" t="str">
            <v>Židle k jídelnímu stolu - dodávka interiéru</v>
          </cell>
          <cell r="H153">
            <v>36</v>
          </cell>
          <cell r="I153">
            <v>1100</v>
          </cell>
          <cell r="J153">
            <v>39600</v>
          </cell>
          <cell r="K153">
            <v>20</v>
          </cell>
          <cell r="P153">
            <v>0</v>
          </cell>
          <cell r="Q153">
            <v>20</v>
          </cell>
        </row>
        <row r="154">
          <cell r="F154" t="str">
            <v>Typ: </v>
          </cell>
          <cell r="H154">
            <v>36</v>
          </cell>
        </row>
        <row r="155">
          <cell r="F155" t="str">
            <v>Rozměry v mm: </v>
          </cell>
          <cell r="H155">
            <v>36</v>
          </cell>
        </row>
        <row r="156">
          <cell r="E156" t="str">
            <v>C</v>
          </cell>
          <cell r="F156" t="str">
            <v>C E L K E M</v>
          </cell>
          <cell r="G156" t="str">
            <v>Přípravna, výdej jídel a jídelna  1NP</v>
          </cell>
          <cell r="J156">
            <v>274520</v>
          </cell>
          <cell r="P156">
            <v>0</v>
          </cell>
        </row>
        <row r="157">
          <cell r="D157">
            <v>6</v>
          </cell>
          <cell r="F157" t="str">
            <v>Umývárna stolního nádobí 1NP</v>
          </cell>
        </row>
        <row r="158">
          <cell r="D158" t="str">
            <v>6.1.0</v>
          </cell>
          <cell r="E158" t="str">
            <v>P</v>
          </cell>
          <cell r="F158" t="str">
            <v>Vozík na tácy s použitým nádobím</v>
          </cell>
          <cell r="H158">
            <v>3</v>
          </cell>
          <cell r="I158">
            <v>12500</v>
          </cell>
          <cell r="J158">
            <v>37500</v>
          </cell>
          <cell r="K158">
            <v>20</v>
          </cell>
          <cell r="P158">
            <v>0</v>
          </cell>
          <cell r="Q158">
            <v>20</v>
          </cell>
        </row>
        <row r="159">
          <cell r="F159" t="str">
            <v>typ dle druhu podnosu</v>
          </cell>
          <cell r="H159">
            <v>3</v>
          </cell>
        </row>
        <row r="160">
          <cell r="F160" t="str">
            <v>4 otočná kolečka, z toho 2 bržděná</v>
          </cell>
          <cell r="H160">
            <v>3</v>
          </cell>
        </row>
        <row r="161">
          <cell r="F161" t="str">
            <v>Typ: </v>
          </cell>
          <cell r="H161">
            <v>3</v>
          </cell>
        </row>
        <row r="162">
          <cell r="F162" t="str">
            <v>Rozměry v mm: </v>
          </cell>
          <cell r="G162" t="str">
            <v>750 x 550 x 1600</v>
          </cell>
          <cell r="H162">
            <v>3</v>
          </cell>
        </row>
        <row r="163">
          <cell r="D163" t="str">
            <v>6.2.0</v>
          </cell>
          <cell r="E163" t="str">
            <v>P</v>
          </cell>
          <cell r="F163" t="str">
            <v>Vstupní stůl k myčce s dřezem vlevo</v>
          </cell>
          <cell r="H163">
            <v>1</v>
          </cell>
          <cell r="I163">
            <v>17400</v>
          </cell>
          <cell r="J163">
            <v>17400</v>
          </cell>
          <cell r="K163">
            <v>20</v>
          </cell>
          <cell r="P163">
            <v>0</v>
          </cell>
          <cell r="Q163">
            <v>20</v>
          </cell>
        </row>
        <row r="164">
          <cell r="F164" t="str">
            <v>VD 400 x 400 x 200,  zadní lem</v>
          </cell>
          <cell r="H164">
            <v>1</v>
          </cell>
        </row>
        <row r="165">
          <cell r="F165" t="str">
            <v>s dráhou na koše</v>
          </cell>
          <cell r="H165">
            <v>1</v>
          </cell>
        </row>
        <row r="166">
          <cell r="F166" t="str">
            <v>Typ: </v>
          </cell>
          <cell r="H166">
            <v>1</v>
          </cell>
        </row>
        <row r="167">
          <cell r="F167" t="str">
            <v>Rozměry v mm: </v>
          </cell>
          <cell r="G167" t="str">
            <v>1400 x 700 x 900</v>
          </cell>
          <cell r="H167">
            <v>1</v>
          </cell>
        </row>
        <row r="168">
          <cell r="D168" t="str">
            <v>6.2.1</v>
          </cell>
          <cell r="E168" t="str">
            <v>P</v>
          </cell>
          <cell r="F168" t="str">
            <v>Stolní tlaková sprcha</v>
          </cell>
          <cell r="H168">
            <v>1</v>
          </cell>
          <cell r="I168">
            <v>4200</v>
          </cell>
          <cell r="J168">
            <v>4200</v>
          </cell>
          <cell r="K168">
            <v>20</v>
          </cell>
          <cell r="P168">
            <v>0</v>
          </cell>
          <cell r="Q168">
            <v>20</v>
          </cell>
        </row>
        <row r="169">
          <cell r="F169" t="str">
            <v>bez raménka</v>
          </cell>
          <cell r="H169">
            <v>1</v>
          </cell>
        </row>
        <row r="170">
          <cell r="F170" t="str">
            <v>Typ: </v>
          </cell>
          <cell r="H170">
            <v>1</v>
          </cell>
        </row>
        <row r="171">
          <cell r="D171" t="str">
            <v>6.3.0</v>
          </cell>
          <cell r="E171" t="str">
            <v>P</v>
          </cell>
          <cell r="F171" t="str">
            <v>Průchozí myčka nádobí</v>
          </cell>
          <cell r="H171">
            <v>1</v>
          </cell>
          <cell r="I171">
            <v>13500</v>
          </cell>
          <cell r="J171">
            <v>13500</v>
          </cell>
          <cell r="K171">
            <v>20</v>
          </cell>
          <cell r="P171">
            <v>0</v>
          </cell>
          <cell r="Q171">
            <v>20</v>
          </cell>
        </row>
        <row r="172">
          <cell r="F172" t="str">
            <v>kap. 1200 tal./hod, 4 mycí programy</v>
          </cell>
          <cell r="H172">
            <v>1</v>
          </cell>
        </row>
        <row r="173">
          <cell r="F173" t="str">
            <v>atmosférický bojler, oplach. Čerpadlo</v>
          </cell>
          <cell r="H173">
            <v>1</v>
          </cell>
        </row>
        <row r="174">
          <cell r="F174" t="str">
            <v>dávkovač oplach. Prostředku</v>
          </cell>
          <cell r="H174">
            <v>1</v>
          </cell>
        </row>
        <row r="175">
          <cell r="F175" t="str">
            <v>Wash Safe Control, digitální ovládání</v>
          </cell>
          <cell r="H175">
            <v>1</v>
          </cell>
        </row>
        <row r="176">
          <cell r="F176" t="str">
            <v>Typ: </v>
          </cell>
          <cell r="H176">
            <v>1</v>
          </cell>
        </row>
        <row r="177">
          <cell r="F177" t="str">
            <v>Rozměry v mm: </v>
          </cell>
          <cell r="G177" t="str">
            <v>735 x 815 x 1507</v>
          </cell>
          <cell r="H177">
            <v>1</v>
          </cell>
        </row>
        <row r="178">
          <cell r="F178" t="str">
            <v>Příkon v kW: </v>
          </cell>
          <cell r="G178" t="str">
            <v>400V/9,9</v>
          </cell>
          <cell r="H178">
            <v>1</v>
          </cell>
        </row>
        <row r="179">
          <cell r="D179" t="str">
            <v>6.3.1</v>
          </cell>
          <cell r="E179" t="str">
            <v>P</v>
          </cell>
          <cell r="F179" t="str">
            <v>VZT zákryt - dodávka VZT</v>
          </cell>
          <cell r="H179">
            <v>1</v>
          </cell>
          <cell r="J179">
            <v>0</v>
          </cell>
          <cell r="K179">
            <v>20</v>
          </cell>
          <cell r="P179">
            <v>0</v>
          </cell>
          <cell r="Q179">
            <v>20</v>
          </cell>
        </row>
        <row r="180">
          <cell r="F180" t="str">
            <v> s tukovými filtry a osvětlením </v>
          </cell>
          <cell r="H180">
            <v>1</v>
          </cell>
        </row>
        <row r="181">
          <cell r="F181" t="str">
            <v>Typ: </v>
          </cell>
          <cell r="H181">
            <v>1</v>
          </cell>
        </row>
        <row r="182">
          <cell r="F182" t="str">
            <v>Rozměry v mm: </v>
          </cell>
          <cell r="G182" t="str">
            <v>1000 x 1000 x 450</v>
          </cell>
          <cell r="H182">
            <v>1</v>
          </cell>
        </row>
        <row r="183">
          <cell r="D183" t="str">
            <v>6.4.0</v>
          </cell>
          <cell r="E183" t="str">
            <v>P</v>
          </cell>
          <cell r="F183" t="str">
            <v>Výstupní stůl z myčky </v>
          </cell>
          <cell r="H183">
            <v>1</v>
          </cell>
          <cell r="I183">
            <v>8200</v>
          </cell>
          <cell r="J183">
            <v>8200</v>
          </cell>
          <cell r="K183">
            <v>20</v>
          </cell>
          <cell r="P183">
            <v>0</v>
          </cell>
          <cell r="Q183">
            <v>20</v>
          </cell>
        </row>
        <row r="184">
          <cell r="F184" t="str">
            <v>s dráhou na koše, zadní lem</v>
          </cell>
          <cell r="H184">
            <v>1</v>
          </cell>
        </row>
        <row r="185">
          <cell r="F185" t="str">
            <v>Typ: </v>
          </cell>
          <cell r="H185">
            <v>1</v>
          </cell>
        </row>
        <row r="186">
          <cell r="F186" t="str">
            <v>Rozměry v mm: </v>
          </cell>
          <cell r="G186" t="str">
            <v>600x700x870</v>
          </cell>
          <cell r="H186">
            <v>1</v>
          </cell>
        </row>
        <row r="187">
          <cell r="D187" t="str">
            <v>6.5.0</v>
          </cell>
          <cell r="E187" t="str">
            <v>P</v>
          </cell>
          <cell r="F187" t="str">
            <v>Změkčovač vody pro myčku </v>
          </cell>
          <cell r="H187">
            <v>1</v>
          </cell>
          <cell r="I187">
            <v>15000</v>
          </cell>
          <cell r="J187">
            <v>15000</v>
          </cell>
          <cell r="K187">
            <v>20</v>
          </cell>
          <cell r="P187">
            <v>0</v>
          </cell>
          <cell r="Q187">
            <v>20</v>
          </cell>
        </row>
        <row r="188">
          <cell r="F188" t="str">
            <v>automatický, kabinetový s el. časovým řízením</v>
          </cell>
          <cell r="H188">
            <v>1</v>
          </cell>
        </row>
        <row r="189">
          <cell r="F189" t="str">
            <v>Typ: </v>
          </cell>
          <cell r="H189">
            <v>1</v>
          </cell>
        </row>
        <row r="190">
          <cell r="F190" t="str">
            <v>Rozměry v mm: </v>
          </cell>
          <cell r="G190" t="str">
            <v>500x600x550</v>
          </cell>
          <cell r="H190">
            <v>1</v>
          </cell>
        </row>
        <row r="191">
          <cell r="F191" t="str">
            <v>Příkon v kW: </v>
          </cell>
          <cell r="G191" t="str">
            <v>230V/0,5</v>
          </cell>
          <cell r="H191">
            <v>1</v>
          </cell>
        </row>
        <row r="192">
          <cell r="E192" t="str">
            <v>C</v>
          </cell>
          <cell r="F192" t="str">
            <v>C E L K E M</v>
          </cell>
          <cell r="G192" t="str">
            <v>Umývárna stolního nádobí 1NP</v>
          </cell>
          <cell r="J192">
            <v>95800</v>
          </cell>
          <cell r="P192">
            <v>0</v>
          </cell>
        </row>
        <row r="193">
          <cell r="D193">
            <v>7</v>
          </cell>
          <cell r="F193" t="str">
            <v>Vedlejší náklady </v>
          </cell>
        </row>
        <row r="194">
          <cell r="D194" t="str">
            <v>7.1.0</v>
          </cell>
          <cell r="E194" t="str">
            <v>N20</v>
          </cell>
          <cell r="F194" t="str">
            <v>Montáž</v>
          </cell>
          <cell r="H194">
            <v>1</v>
          </cell>
          <cell r="I194">
            <v>12000</v>
          </cell>
          <cell r="J194">
            <v>12000</v>
          </cell>
          <cell r="K194">
            <v>20</v>
          </cell>
          <cell r="P194">
            <v>0</v>
          </cell>
          <cell r="Q194">
            <v>20</v>
          </cell>
        </row>
        <row r="195">
          <cell r="D195" t="str">
            <v>7.2.0</v>
          </cell>
          <cell r="E195" t="str">
            <v>N20</v>
          </cell>
          <cell r="F195" t="str">
            <v>Doprava</v>
          </cell>
          <cell r="H195">
            <v>1</v>
          </cell>
          <cell r="I195">
            <v>3000</v>
          </cell>
          <cell r="J195">
            <v>3000</v>
          </cell>
          <cell r="K195">
            <v>20</v>
          </cell>
          <cell r="P195">
            <v>0</v>
          </cell>
          <cell r="Q195">
            <v>20</v>
          </cell>
        </row>
        <row r="196">
          <cell r="E196" t="str">
            <v>C</v>
          </cell>
          <cell r="F196" t="str">
            <v>C E L K E M</v>
          </cell>
          <cell r="G196" t="str">
            <v>Vedlejší náklady </v>
          </cell>
          <cell r="J196">
            <v>15000</v>
          </cell>
          <cell r="P196">
            <v>0</v>
          </cell>
        </row>
        <row r="199">
          <cell r="F199" t="str">
            <v>CELKEM ZA TECHNOLOGII BEZ DPH</v>
          </cell>
          <cell r="J199">
            <v>434540</v>
          </cell>
        </row>
        <row r="200">
          <cell r="F200" t="str">
            <v>SLEVA NA TECHNOLOGII BEZ DPH</v>
          </cell>
          <cell r="J200">
            <v>0</v>
          </cell>
        </row>
        <row r="201">
          <cell r="F201" t="str">
            <v>MONTÁŽ,DOPRAVA,REVIZE</v>
          </cell>
          <cell r="J201">
            <v>15000</v>
          </cell>
        </row>
        <row r="202">
          <cell r="F202" t="str">
            <v>CELKEM ZA DODÁVKU BEZ DPH</v>
          </cell>
          <cell r="J202">
            <v>449540</v>
          </cell>
          <cell r="P202">
            <v>0</v>
          </cell>
        </row>
        <row r="204">
          <cell r="F204" t="str">
            <v>Rekapitulace DPH</v>
          </cell>
          <cell r="H204" t="str">
            <v>DPH
%</v>
          </cell>
          <cell r="I204" t="str">
            <v>DPH
Kč</v>
          </cell>
          <cell r="J204" t="str">
            <v>Celkem
bez DPH</v>
          </cell>
          <cell r="P204" t="str">
            <v>Celkem
bez DPH</v>
          </cell>
        </row>
        <row r="205">
          <cell r="H205" t="str">
            <v>N14</v>
          </cell>
          <cell r="J205">
            <v>0</v>
          </cell>
          <cell r="P205">
            <v>0</v>
          </cell>
        </row>
        <row r="206">
          <cell r="H206" t="str">
            <v>N20</v>
          </cell>
          <cell r="J206">
            <v>15000</v>
          </cell>
          <cell r="P206">
            <v>0</v>
          </cell>
        </row>
        <row r="207">
          <cell r="H207" t="str">
            <v>S</v>
          </cell>
          <cell r="I207">
            <v>0</v>
          </cell>
          <cell r="J207">
            <v>0</v>
          </cell>
          <cell r="P207">
            <v>0</v>
          </cell>
        </row>
        <row r="208">
          <cell r="F208" t="str">
            <v> </v>
          </cell>
          <cell r="H208">
            <v>14</v>
          </cell>
          <cell r="I208">
            <v>0</v>
          </cell>
          <cell r="J208">
            <v>0</v>
          </cell>
          <cell r="P208">
            <v>0</v>
          </cell>
        </row>
        <row r="209">
          <cell r="H209">
            <v>20</v>
          </cell>
          <cell r="I209">
            <v>89908</v>
          </cell>
          <cell r="J209">
            <v>449540</v>
          </cell>
        </row>
        <row r="211">
          <cell r="F211" t="str">
            <v>CELKEM ZA DODÁVKU</v>
          </cell>
          <cell r="I211">
            <v>89908</v>
          </cell>
          <cell r="J211">
            <v>449540</v>
          </cell>
        </row>
        <row r="213">
          <cell r="F213" t="str">
            <v>CELKEM ZA DODÁVKU BEZ DPH</v>
          </cell>
          <cell r="J213">
            <v>449540</v>
          </cell>
        </row>
        <row r="215">
          <cell r="F215" t="str">
            <v>CELKEM ZA DODÁVKU S DPH</v>
          </cell>
          <cell r="J215">
            <v>539448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st plan"/>
      <sheetName val="original data EX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ZTI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Title"/>
      <sheetName val="Data"/>
    </sheetNames>
    <sheetDataSet>
      <sheetData sheetId="0">
        <row r="34">
          <cell r="L34" t="str">
            <v>Dokumentace provedení stavby (DPS)</v>
          </cell>
        </row>
        <row r="40">
          <cell r="L40" t="str">
            <v>     </v>
          </cell>
        </row>
        <row r="41">
          <cell r="L41" t="str">
            <v>     </v>
          </cell>
        </row>
        <row r="42">
          <cell r="L42" t="str">
            <v>     </v>
          </cell>
        </row>
        <row r="43">
          <cell r="L43" t="str">
            <v>     </v>
          </cell>
        </row>
        <row r="44">
          <cell r="L44" t="str">
            <v>     </v>
          </cell>
        </row>
        <row r="45">
          <cell r="L45" t="str">
            <v>     </v>
          </cell>
        </row>
        <row r="46">
          <cell r="L46" t="str">
            <v>     </v>
          </cell>
        </row>
        <row r="47">
          <cell r="L47" t="str">
            <v>     </v>
          </cell>
        </row>
        <row r="48">
          <cell r="L48" t="str">
            <v>     </v>
          </cell>
        </row>
        <row r="55">
          <cell r="L55" t="str">
            <v>1.2  VÝKAZ - VÝMĚR</v>
          </cell>
        </row>
        <row r="58">
          <cell r="L58" t="str">
            <v>R00</v>
          </cell>
        </row>
        <row r="68">
          <cell r="L68" t="str">
            <v>GRADIOR GROUP a.s., Křižíkova 68, 660 90 Brno, DIČ: CZ26232171</v>
          </cell>
        </row>
        <row r="69">
          <cell r="L69" t="str">
            <v>Zapsána v Obchodním rejstříku vedeném Krajským soudem v Brně, oddíl B, vložka 3467</v>
          </cell>
        </row>
        <row r="70">
          <cell r="L70" t="str">
            <v>tel.: +420 538 717 700, fax: +420 538 717 701, www.gradior.cz</v>
          </cell>
        </row>
        <row r="71">
          <cell r="L71" t="str">
            <v>OBJEKT:</v>
          </cell>
        </row>
        <row r="72">
          <cell r="L72" t="str">
            <v>INVESTOR:</v>
          </cell>
        </row>
        <row r="73">
          <cell r="L73" t="str">
            <v>AKCE:</v>
          </cell>
        </row>
        <row r="75">
          <cell r="L75" t="str">
            <v>STUPEŇ:</v>
          </cell>
        </row>
        <row r="76">
          <cell r="L76" t="str">
            <v>PROVOZNÍ CELEK:</v>
          </cell>
        </row>
        <row r="84">
          <cell r="L84" t="str">
            <v>ČÍSLO:</v>
          </cell>
        </row>
        <row r="87">
          <cell r="L87" t="str">
            <v>REVIZE:</v>
          </cell>
        </row>
        <row r="94">
          <cell r="L94" t="str">
            <v>DÍL (PROFESE):</v>
          </cell>
        </row>
        <row r="117">
          <cell r="L117" t="str">
            <v>číslo položky</v>
          </cell>
        </row>
        <row r="118">
          <cell r="L118" t="str">
            <v>popis prací a dodávek</v>
          </cell>
        </row>
        <row r="119">
          <cell r="L119" t="str">
            <v>jedn.</v>
          </cell>
        </row>
        <row r="120">
          <cell r="L120" t="str">
            <v>ks</v>
          </cell>
        </row>
        <row r="121">
          <cell r="L121" t="str">
            <v>cena za ks</v>
          </cell>
        </row>
        <row r="122">
          <cell r="L122" t="str">
            <v>cena celkem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YTÁPĚNÍ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Souhrn"/>
      <sheetName val="Rekapitulace SO 01"/>
      <sheetName val="SO1 - SO 1 - Bytový dům"/>
      <sheetName val="SO 4 - Úpravy prostranství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VRN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-SI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Rekapitulace SO 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TAPA I. - Telefony"/>
      <sheetName val="ETAPA I. - STA"/>
      <sheetName val="ETAPA I. - Domácí telefony"/>
      <sheetName val="ETAPA I. - EPS"/>
      <sheetName val="ETAPA II. - Telefony"/>
      <sheetName val="Zemní práce (2)"/>
      <sheetName val="ETAPA II. - STA"/>
      <sheetName val="ETAPA II. - Domácí telefony"/>
      <sheetName val="ETAPA II. - EPS"/>
      <sheetName val="Přípojka slaboproud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SO 02 "/>
      <sheetName val="pracovní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říloh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Souhrn"/>
      <sheetName val="SO 1 - Rek"/>
      <sheetName val="SO.1 - ZTI"/>
      <sheetName val="SO.1 - VZT"/>
      <sheetName val="SO.1 - ELE "/>
      <sheetName val="SO.1 - ÚT"/>
      <sheetName val="SO.2"/>
      <sheetName val="SO.3"/>
      <sheetName val="SO 4 - Rek"/>
      <sheetName val="SO.4.1"/>
      <sheetName val="SO.4.2"/>
      <sheetName val="VR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evody"/>
      <sheetName val="Kalkulace"/>
    </sheetNames>
    <sheetDataSet>
      <sheetData sheetId="0">
        <row r="4">
          <cell r="C4">
            <v>1</v>
          </cell>
        </row>
        <row r="5">
          <cell r="B5">
            <v>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jekt A-EPS"/>
      <sheetName val="Objekt A-EZS"/>
      <sheetName val="Objekt A-DATA"/>
      <sheetName val="Objekt A-CCTV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8">
          <cell r="A8" t="str">
            <v>12/173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Eurolu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28">
      <selection activeCell="G44" sqref="G44:I44"/>
    </sheetView>
  </sheetViews>
  <sheetFormatPr defaultColWidth="9.00390625" defaultRowHeight="12.75"/>
  <cols>
    <col min="1" max="8" width="9.125" style="96" customWidth="1"/>
    <col min="9" max="9" width="15.375" style="96" customWidth="1"/>
    <col min="10" max="18" width="9.125" style="96" customWidth="1"/>
    <col min="19" max="16384" width="9.125" style="4" customWidth="1"/>
  </cols>
  <sheetData>
    <row r="1" spans="1:18" s="1" customFormat="1" ht="13.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2" customFormat="1" ht="24" customHeight="1">
      <c r="A2" s="580" t="s">
        <v>505</v>
      </c>
      <c r="B2" s="581"/>
      <c r="C2" s="581"/>
      <c r="D2" s="581"/>
      <c r="E2" s="581"/>
      <c r="F2" s="581"/>
      <c r="G2" s="581"/>
      <c r="H2" s="581"/>
      <c r="I2" s="581"/>
      <c r="J2" s="92"/>
      <c r="K2" s="93"/>
      <c r="L2" s="92"/>
      <c r="M2" s="92"/>
      <c r="N2" s="92"/>
      <c r="O2" s="92"/>
      <c r="P2" s="92"/>
      <c r="Q2" s="92"/>
      <c r="R2" s="92"/>
    </row>
    <row r="3" spans="1:18" s="2" customFormat="1" ht="37.5" customHeight="1">
      <c r="A3" s="580" t="s">
        <v>506</v>
      </c>
      <c r="B3" s="581"/>
      <c r="C3" s="581"/>
      <c r="D3" s="581"/>
      <c r="E3" s="581"/>
      <c r="F3" s="581"/>
      <c r="G3" s="581"/>
      <c r="H3" s="581"/>
      <c r="I3" s="581"/>
      <c r="J3" s="92"/>
      <c r="K3" s="93"/>
      <c r="L3" s="92"/>
      <c r="M3" s="92"/>
      <c r="N3" s="92"/>
      <c r="O3" s="92"/>
      <c r="P3" s="92"/>
      <c r="Q3" s="92"/>
      <c r="R3" s="92"/>
    </row>
    <row r="4" spans="1:18" s="3" customFormat="1" ht="3" customHeight="1">
      <c r="A4" s="595"/>
      <c r="B4" s="595"/>
      <c r="C4" s="595"/>
      <c r="D4" s="595"/>
      <c r="E4" s="595"/>
      <c r="F4" s="595"/>
      <c r="G4" s="595"/>
      <c r="H4" s="595"/>
      <c r="I4" s="595"/>
      <c r="J4" s="94"/>
      <c r="K4" s="94"/>
      <c r="L4" s="94"/>
      <c r="M4" s="94"/>
      <c r="N4" s="94"/>
      <c r="O4" s="94"/>
      <c r="P4" s="94"/>
      <c r="Q4" s="94"/>
      <c r="R4" s="94"/>
    </row>
    <row r="5" spans="1:9" ht="12.75">
      <c r="A5" s="95"/>
      <c r="B5" s="95"/>
      <c r="C5" s="95"/>
      <c r="D5" s="95"/>
      <c r="E5" s="95"/>
      <c r="F5" s="95"/>
      <c r="G5" s="95"/>
      <c r="H5" s="95"/>
      <c r="I5" s="95"/>
    </row>
    <row r="6" spans="1:9" ht="12.75">
      <c r="A6" s="95"/>
      <c r="B6" s="95"/>
      <c r="C6" s="95"/>
      <c r="D6" s="95"/>
      <c r="E6" s="95"/>
      <c r="F6" s="95"/>
      <c r="G6" s="95"/>
      <c r="H6" s="95"/>
      <c r="I6" s="95"/>
    </row>
    <row r="7" spans="1:9" ht="12.75" hidden="1">
      <c r="A7" s="95"/>
      <c r="B7" s="95"/>
      <c r="C7" s="95"/>
      <c r="D7" s="95"/>
      <c r="E7" s="95"/>
      <c r="F7" s="95"/>
      <c r="G7" s="95"/>
      <c r="H7" s="95"/>
      <c r="I7" s="95"/>
    </row>
    <row r="8" spans="1:9" ht="12.75" hidden="1">
      <c r="A8" s="95"/>
      <c r="B8" s="95"/>
      <c r="C8" s="95"/>
      <c r="D8" s="95"/>
      <c r="E8" s="95"/>
      <c r="F8" s="95"/>
      <c r="G8" s="95"/>
      <c r="H8" s="95"/>
      <c r="I8" s="95"/>
    </row>
    <row r="9" spans="1:9" ht="12.75" hidden="1">
      <c r="A9" s="95"/>
      <c r="B9" s="95"/>
      <c r="C9" s="95"/>
      <c r="D9" s="95"/>
      <c r="E9" s="95"/>
      <c r="F9" s="95"/>
      <c r="G9" s="95"/>
      <c r="H9" s="95"/>
      <c r="I9" s="95"/>
    </row>
    <row r="10" spans="1:9" ht="12.75" hidden="1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12.75" hidden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2.75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12.7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12.75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12.7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12.75">
      <c r="A16" s="95"/>
      <c r="B16" s="95"/>
      <c r="C16" s="95"/>
      <c r="D16" s="95"/>
      <c r="E16" s="95"/>
      <c r="F16" s="95"/>
      <c r="G16" s="95"/>
      <c r="H16" s="95"/>
      <c r="I16" s="95"/>
    </row>
    <row r="17" spans="1:9" ht="12.75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12.75">
      <c r="A18" s="95"/>
      <c r="B18" s="95"/>
      <c r="C18" s="95"/>
      <c r="D18" s="95"/>
      <c r="E18" s="95"/>
      <c r="F18" s="95"/>
      <c r="G18" s="95"/>
      <c r="H18" s="95"/>
      <c r="I18" s="95"/>
    </row>
    <row r="19" spans="1:9" ht="15.75" customHeight="1">
      <c r="A19" s="594" t="s">
        <v>0</v>
      </c>
      <c r="B19" s="594"/>
      <c r="C19" s="594"/>
      <c r="D19" s="594"/>
      <c r="E19" s="594"/>
      <c r="F19" s="594"/>
      <c r="G19" s="594"/>
      <c r="H19" s="594"/>
      <c r="I19" s="594"/>
    </row>
    <row r="20" spans="1:9" ht="12.75">
      <c r="A20" s="95"/>
      <c r="B20" s="95"/>
      <c r="C20" s="95"/>
      <c r="D20" s="95"/>
      <c r="E20" s="95"/>
      <c r="F20" s="95"/>
      <c r="G20" s="95"/>
      <c r="H20" s="95"/>
      <c r="I20" s="95"/>
    </row>
    <row r="21" spans="1:18" s="5" customFormat="1" ht="33" customHeight="1">
      <c r="A21" s="585" t="s">
        <v>15</v>
      </c>
      <c r="B21" s="585"/>
      <c r="C21" s="585"/>
      <c r="D21" s="585"/>
      <c r="E21" s="585"/>
      <c r="F21" s="585"/>
      <c r="G21" s="585"/>
      <c r="H21" s="585"/>
      <c r="I21" s="585"/>
      <c r="J21" s="97"/>
      <c r="K21" s="97"/>
      <c r="L21" s="97"/>
      <c r="M21" s="97"/>
      <c r="N21" s="97"/>
      <c r="O21" s="97"/>
      <c r="P21" s="97"/>
      <c r="Q21" s="97"/>
      <c r="R21" s="97"/>
    </row>
    <row r="22" spans="1:9" ht="27">
      <c r="A22" s="585" t="s">
        <v>7</v>
      </c>
      <c r="B22" s="585"/>
      <c r="C22" s="585"/>
      <c r="D22" s="585"/>
      <c r="E22" s="585"/>
      <c r="F22" s="585"/>
      <c r="G22" s="585"/>
      <c r="H22" s="585"/>
      <c r="I22" s="585"/>
    </row>
    <row r="23" spans="1:18" s="5" customFormat="1" ht="27.75" customHeight="1">
      <c r="A23" s="587" t="s">
        <v>507</v>
      </c>
      <c r="B23" s="587"/>
      <c r="C23" s="587"/>
      <c r="D23" s="587"/>
      <c r="E23" s="587"/>
      <c r="F23" s="587"/>
      <c r="G23" s="587"/>
      <c r="H23" s="587"/>
      <c r="I23" s="587"/>
      <c r="J23" s="97"/>
      <c r="K23" s="97"/>
      <c r="L23" s="97"/>
      <c r="M23" s="97"/>
      <c r="N23" s="97"/>
      <c r="O23" s="97"/>
      <c r="P23" s="97"/>
      <c r="Q23" s="97"/>
      <c r="R23" s="97"/>
    </row>
    <row r="24" spans="1:9" ht="17.25" hidden="1">
      <c r="A24" s="586"/>
      <c r="B24" s="586"/>
      <c r="C24" s="586"/>
      <c r="D24" s="586"/>
      <c r="E24" s="586"/>
      <c r="F24" s="586"/>
      <c r="G24" s="586"/>
      <c r="H24" s="586"/>
      <c r="I24" s="586"/>
    </row>
    <row r="25" spans="1:18" s="6" customFormat="1" ht="3.75" customHeight="1">
      <c r="A25" s="588" t="s">
        <v>1</v>
      </c>
      <c r="B25" s="588"/>
      <c r="C25" s="588"/>
      <c r="D25" s="588"/>
      <c r="E25" s="588"/>
      <c r="F25" s="588"/>
      <c r="G25" s="588"/>
      <c r="H25" s="588"/>
      <c r="I25" s="588"/>
      <c r="J25" s="98"/>
      <c r="K25" s="98"/>
      <c r="L25" s="98"/>
      <c r="M25" s="98"/>
      <c r="N25" s="98"/>
      <c r="O25" s="98"/>
      <c r="P25" s="98"/>
      <c r="Q25" s="98"/>
      <c r="R25" s="98"/>
    </row>
    <row r="26" spans="1:9" ht="38.25" customHeight="1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27">
      <c r="A27" s="95"/>
      <c r="B27" s="95"/>
      <c r="C27" s="95"/>
      <c r="D27" s="585"/>
      <c r="E27" s="585"/>
      <c r="F27" s="585"/>
      <c r="G27" s="95"/>
      <c r="H27" s="95"/>
      <c r="I27" s="95"/>
    </row>
    <row r="28" spans="1:9" ht="33" customHeight="1">
      <c r="A28" s="95"/>
      <c r="B28" s="95"/>
      <c r="C28" s="95"/>
      <c r="D28" s="95"/>
      <c r="E28" s="95"/>
      <c r="F28" s="95"/>
      <c r="G28" s="95"/>
      <c r="H28" s="95"/>
      <c r="I28" s="95"/>
    </row>
    <row r="29" spans="1:9" ht="27" customHeight="1" hidden="1">
      <c r="A29" s="596"/>
      <c r="B29" s="596"/>
      <c r="C29" s="596"/>
      <c r="D29" s="596"/>
      <c r="E29" s="596"/>
      <c r="F29" s="596"/>
      <c r="G29" s="596"/>
      <c r="H29" s="596"/>
      <c r="I29" s="596"/>
    </row>
    <row r="30" spans="1:9" ht="22.5" customHeight="1">
      <c r="A30" s="95"/>
      <c r="B30" s="100"/>
      <c r="C30" s="582"/>
      <c r="D30" s="583"/>
      <c r="E30" s="583"/>
      <c r="F30" s="583"/>
      <c r="G30" s="583"/>
      <c r="H30" s="583"/>
      <c r="I30" s="95"/>
    </row>
    <row r="31" spans="1:9" ht="21.75" customHeight="1">
      <c r="A31" s="95"/>
      <c r="B31" s="100"/>
      <c r="C31" s="582"/>
      <c r="D31" s="583"/>
      <c r="E31" s="583"/>
      <c r="F31" s="583"/>
      <c r="G31" s="583"/>
      <c r="H31" s="583"/>
      <c r="I31" s="95"/>
    </row>
    <row r="32" spans="1:9" ht="21" customHeight="1">
      <c r="A32" s="95"/>
      <c r="B32" s="100"/>
      <c r="C32" s="584"/>
      <c r="D32" s="584"/>
      <c r="E32" s="584"/>
      <c r="F32" s="584"/>
      <c r="G32" s="584"/>
      <c r="H32" s="584"/>
      <c r="I32" s="95"/>
    </row>
    <row r="33" spans="1:9" ht="15" customHeight="1">
      <c r="A33" s="95"/>
      <c r="B33" s="100"/>
      <c r="C33" s="590"/>
      <c r="D33" s="590"/>
      <c r="E33" s="590"/>
      <c r="F33" s="590"/>
      <c r="G33" s="590"/>
      <c r="H33" s="590"/>
      <c r="I33" s="590"/>
    </row>
    <row r="34" spans="1:9" ht="15" customHeight="1">
      <c r="A34" s="95"/>
      <c r="B34" s="100"/>
      <c r="C34" s="101"/>
      <c r="D34" s="101"/>
      <c r="E34" s="101"/>
      <c r="F34" s="101"/>
      <c r="G34" s="101"/>
      <c r="H34" s="101"/>
      <c r="I34" s="101"/>
    </row>
    <row r="35" spans="1:9" ht="15" customHeight="1">
      <c r="A35" s="95"/>
      <c r="B35" s="100"/>
      <c r="C35" s="590"/>
      <c r="D35" s="590"/>
      <c r="E35" s="590"/>
      <c r="F35" s="590"/>
      <c r="G35" s="590"/>
      <c r="H35" s="590"/>
      <c r="I35" s="590"/>
    </row>
    <row r="36" spans="1:9" ht="15" customHeight="1">
      <c r="A36" s="95"/>
      <c r="B36" s="100"/>
      <c r="C36" s="590"/>
      <c r="D36" s="590"/>
      <c r="E36" s="590"/>
      <c r="F36" s="590"/>
      <c r="G36" s="590"/>
      <c r="H36" s="590"/>
      <c r="I36" s="95"/>
    </row>
    <row r="37" spans="1:18" s="5" customFormat="1" ht="59.25" customHeight="1">
      <c r="A37" s="102"/>
      <c r="B37" s="102"/>
      <c r="C37" s="591"/>
      <c r="D37" s="591"/>
      <c r="E37" s="591"/>
      <c r="F37" s="591"/>
      <c r="G37" s="591"/>
      <c r="H37" s="102"/>
      <c r="I37" s="102"/>
      <c r="J37" s="97"/>
      <c r="K37" s="97"/>
      <c r="L37" s="97"/>
      <c r="M37" s="97"/>
      <c r="N37" s="97"/>
      <c r="O37" s="97"/>
      <c r="P37" s="97"/>
      <c r="Q37" s="97"/>
      <c r="R37" s="97"/>
    </row>
    <row r="38" spans="1:9" ht="12.75" hidden="1">
      <c r="A38" s="95"/>
      <c r="B38" s="95"/>
      <c r="C38" s="95"/>
      <c r="D38" s="95"/>
      <c r="E38" s="95"/>
      <c r="F38" s="95"/>
      <c r="G38" s="95"/>
      <c r="H38" s="95"/>
      <c r="I38" s="95"/>
    </row>
    <row r="39" spans="1:9" ht="12.75" hidden="1">
      <c r="A39" s="95"/>
      <c r="B39" s="95"/>
      <c r="C39" s="95"/>
      <c r="D39" s="95"/>
      <c r="E39" s="95"/>
      <c r="F39" s="95"/>
      <c r="G39" s="95"/>
      <c r="H39" s="95"/>
      <c r="I39" s="95"/>
    </row>
    <row r="40" spans="1:9" ht="12.75" hidden="1">
      <c r="A40" s="95"/>
      <c r="B40" s="95"/>
      <c r="C40" s="95"/>
      <c r="D40" s="95"/>
      <c r="E40" s="95"/>
      <c r="F40" s="95"/>
      <c r="G40" s="95"/>
      <c r="H40" s="95"/>
      <c r="I40" s="95"/>
    </row>
    <row r="41" spans="1:9" ht="12.75" hidden="1">
      <c r="A41" s="95"/>
      <c r="B41" s="95"/>
      <c r="C41" s="95"/>
      <c r="D41" s="95"/>
      <c r="E41" s="95"/>
      <c r="F41" s="95"/>
      <c r="G41" s="95"/>
      <c r="H41" s="95"/>
      <c r="I41" s="95"/>
    </row>
    <row r="42" spans="1:9" ht="12.75">
      <c r="A42" s="95"/>
      <c r="B42" s="95"/>
      <c r="C42" s="95"/>
      <c r="D42" s="95"/>
      <c r="E42" s="95"/>
      <c r="F42" s="95"/>
      <c r="G42" s="95"/>
      <c r="H42" s="95"/>
      <c r="I42" s="95"/>
    </row>
    <row r="43" spans="1:9" ht="14.25">
      <c r="A43" s="592" t="s">
        <v>8</v>
      </c>
      <c r="B43" s="592"/>
      <c r="C43" s="592"/>
      <c r="D43" s="95"/>
      <c r="E43" s="95"/>
      <c r="F43" s="95"/>
      <c r="G43" s="589" t="s">
        <v>9</v>
      </c>
      <c r="H43" s="589"/>
      <c r="I43" s="95"/>
    </row>
    <row r="44" spans="1:9" ht="14.25">
      <c r="A44" s="589" t="s">
        <v>10</v>
      </c>
      <c r="B44" s="589"/>
      <c r="C44" s="589"/>
      <c r="D44" s="589"/>
      <c r="E44" s="95"/>
      <c r="F44" s="95"/>
      <c r="G44" s="593"/>
      <c r="H44" s="593"/>
      <c r="I44" s="593"/>
    </row>
    <row r="45" spans="1:9" ht="15.75" customHeight="1">
      <c r="A45" s="576" t="s">
        <v>509</v>
      </c>
      <c r="B45" s="577"/>
      <c r="C45" s="577"/>
      <c r="D45" s="577"/>
      <c r="E45" s="577"/>
      <c r="F45" s="577"/>
      <c r="G45" s="578" t="s">
        <v>11</v>
      </c>
      <c r="H45" s="578"/>
      <c r="I45" s="578"/>
    </row>
    <row r="46" spans="1:9" ht="14.25" customHeight="1">
      <c r="A46" s="577"/>
      <c r="B46" s="577"/>
      <c r="C46" s="577"/>
      <c r="D46" s="577"/>
      <c r="E46" s="577"/>
      <c r="F46" s="577"/>
      <c r="G46" s="578" t="s">
        <v>12</v>
      </c>
      <c r="H46" s="578"/>
      <c r="I46" s="578"/>
    </row>
    <row r="47" spans="1:9" ht="14.25">
      <c r="A47" s="578" t="s">
        <v>510</v>
      </c>
      <c r="B47" s="578"/>
      <c r="C47" s="578"/>
      <c r="D47" s="578"/>
      <c r="E47" s="578"/>
      <c r="F47" s="578"/>
      <c r="G47" s="95"/>
      <c r="H47" s="95"/>
      <c r="I47" s="95"/>
    </row>
    <row r="48" spans="1:9" ht="15.75">
      <c r="A48" s="579"/>
      <c r="B48" s="579"/>
      <c r="C48" s="579"/>
      <c r="D48" s="579"/>
      <c r="E48" s="579"/>
      <c r="F48" s="579"/>
      <c r="G48" s="95"/>
      <c r="H48" s="95"/>
      <c r="I48" s="95"/>
    </row>
    <row r="49" spans="1:9" ht="17.25" customHeight="1">
      <c r="A49" s="575"/>
      <c r="B49" s="575"/>
      <c r="C49" s="575"/>
      <c r="D49" s="575"/>
      <c r="E49" s="575"/>
      <c r="F49" s="95"/>
      <c r="G49" s="95"/>
      <c r="H49" s="574" t="s">
        <v>508</v>
      </c>
      <c r="I49" s="574"/>
    </row>
    <row r="50" spans="1:18" s="7" customFormat="1" ht="18.75" customHeight="1">
      <c r="A50" s="573"/>
      <c r="B50" s="573"/>
      <c r="C50" s="573"/>
      <c r="D50" s="573"/>
      <c r="E50" s="573"/>
      <c r="F50" s="103"/>
      <c r="G50" s="103"/>
      <c r="H50" s="574"/>
      <c r="I50" s="574"/>
      <c r="J50" s="104"/>
      <c r="K50" s="104"/>
      <c r="L50" s="104"/>
      <c r="M50" s="104"/>
      <c r="N50" s="104"/>
      <c r="O50" s="104"/>
      <c r="P50" s="104"/>
      <c r="Q50" s="104"/>
      <c r="R50" s="104"/>
    </row>
  </sheetData>
  <sheetProtection password="EFF1" sheet="1"/>
  <mergeCells count="31">
    <mergeCell ref="C33:I33"/>
    <mergeCell ref="C35:I35"/>
    <mergeCell ref="A19:I19"/>
    <mergeCell ref="A4:I4"/>
    <mergeCell ref="A29:I29"/>
    <mergeCell ref="C30:H30"/>
    <mergeCell ref="A44:D44"/>
    <mergeCell ref="C36:H36"/>
    <mergeCell ref="C37:G37"/>
    <mergeCell ref="G43:H43"/>
    <mergeCell ref="A43:C43"/>
    <mergeCell ref="G44:I44"/>
    <mergeCell ref="A2:I2"/>
    <mergeCell ref="C31:H31"/>
    <mergeCell ref="C32:H32"/>
    <mergeCell ref="A21:I21"/>
    <mergeCell ref="A24:I24"/>
    <mergeCell ref="A23:I23"/>
    <mergeCell ref="A22:I22"/>
    <mergeCell ref="D27:F27"/>
    <mergeCell ref="A25:I25"/>
    <mergeCell ref="A3:I3"/>
    <mergeCell ref="A50:E50"/>
    <mergeCell ref="H50:I50"/>
    <mergeCell ref="A49:E49"/>
    <mergeCell ref="A45:F46"/>
    <mergeCell ref="G45:I45"/>
    <mergeCell ref="H49:I49"/>
    <mergeCell ref="A48:F48"/>
    <mergeCell ref="A47:F47"/>
    <mergeCell ref="G46:I46"/>
  </mergeCells>
  <printOptions horizontalCentered="1"/>
  <pageMargins left="0.984251968503937" right="0.4" top="0.984251968503937" bottom="0.6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.25" style="435" customWidth="1"/>
    <col min="2" max="2" width="67.125" style="435" customWidth="1"/>
    <col min="3" max="3" width="24.125" style="436" customWidth="1"/>
    <col min="4" max="4" width="1.25" style="437" customWidth="1"/>
    <col min="5" max="5" width="9.875" style="437" bestFit="1" customWidth="1"/>
    <col min="6" max="6" width="9.125" style="435" customWidth="1"/>
    <col min="7" max="7" width="14.25390625" style="435" bestFit="1" customWidth="1"/>
    <col min="8" max="18" width="9.125" style="435" customWidth="1"/>
    <col min="19" max="16384" width="9.125" style="11" customWidth="1"/>
  </cols>
  <sheetData>
    <row r="1" ht="4.5" customHeight="1" thickBot="1"/>
    <row r="2" spans="2:3" ht="90.75" customHeight="1" thickBot="1">
      <c r="B2" s="597" t="s">
        <v>99</v>
      </c>
      <c r="C2" s="598"/>
    </row>
    <row r="3" spans="1:18" s="13" customFormat="1" ht="42" customHeight="1" thickBot="1">
      <c r="A3" s="438"/>
      <c r="B3" s="599" t="s">
        <v>511</v>
      </c>
      <c r="C3" s="599"/>
      <c r="D3" s="439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</row>
    <row r="4" spans="2:3" ht="44.25" customHeight="1" thickBot="1">
      <c r="B4" s="441" t="s">
        <v>4</v>
      </c>
      <c r="C4" s="442">
        <f>SUBTOTAL(9,C6:C15)</f>
        <v>0</v>
      </c>
    </row>
    <row r="5" spans="2:3" ht="10.5" customHeight="1">
      <c r="B5" s="443"/>
      <c r="C5" s="444"/>
    </row>
    <row r="6" spans="1:18" s="14" customFormat="1" ht="25.5" customHeight="1">
      <c r="A6" s="445"/>
      <c r="B6" s="446" t="s">
        <v>5</v>
      </c>
      <c r="C6" s="447">
        <f>ARS!N14</f>
        <v>0</v>
      </c>
      <c r="D6" s="448"/>
      <c r="E6" s="448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</row>
    <row r="7" spans="1:18" s="15" customFormat="1" ht="9.75" customHeight="1">
      <c r="A7" s="449"/>
      <c r="B7" s="450"/>
      <c r="C7" s="451"/>
      <c r="D7" s="452"/>
      <c r="E7" s="452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</row>
    <row r="8" spans="1:18" s="14" customFormat="1" ht="25.5" customHeight="1">
      <c r="A8" s="445"/>
      <c r="B8" s="446" t="s">
        <v>95</v>
      </c>
      <c r="C8" s="447">
        <f>ZTI!G98</f>
        <v>0</v>
      </c>
      <c r="D8" s="448"/>
      <c r="E8" s="448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</row>
    <row r="9" spans="1:18" s="15" customFormat="1" ht="9.75" customHeight="1">
      <c r="A9" s="449"/>
      <c r="B9" s="450"/>
      <c r="C9" s="451"/>
      <c r="D9" s="452"/>
      <c r="E9" s="452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</row>
    <row r="10" spans="1:18" s="14" customFormat="1" ht="25.5" customHeight="1">
      <c r="A10" s="445"/>
      <c r="B10" s="446" t="s">
        <v>96</v>
      </c>
      <c r="C10" s="447">
        <f>VZT!G8</f>
        <v>0</v>
      </c>
      <c r="D10" s="448"/>
      <c r="E10" s="448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</row>
    <row r="11" spans="1:18" s="15" customFormat="1" ht="9.75" customHeight="1">
      <c r="A11" s="449"/>
      <c r="B11" s="450"/>
      <c r="C11" s="451"/>
      <c r="D11" s="452"/>
      <c r="E11" s="452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</row>
    <row r="12" spans="1:18" s="14" customFormat="1" ht="25.5" customHeight="1">
      <c r="A12" s="445"/>
      <c r="B12" s="446" t="s">
        <v>512</v>
      </c>
      <c r="C12" s="447">
        <f>'ELE-SIL'!G115</f>
        <v>0</v>
      </c>
      <c r="D12" s="448"/>
      <c r="E12" s="448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</row>
    <row r="13" spans="1:18" s="15" customFormat="1" ht="9.75" customHeight="1">
      <c r="A13" s="449"/>
      <c r="B13" s="450"/>
      <c r="C13" s="451"/>
      <c r="D13" s="452"/>
      <c r="E13" s="452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</row>
    <row r="14" spans="1:18" s="14" customFormat="1" ht="25.5" customHeight="1">
      <c r="A14" s="445"/>
      <c r="B14" s="446" t="s">
        <v>97</v>
      </c>
      <c r="C14" s="447">
        <f>ÚT!F26</f>
        <v>0</v>
      </c>
      <c r="D14" s="448"/>
      <c r="E14" s="448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</row>
    <row r="15" spans="1:18" s="12" customFormat="1" ht="15" customHeight="1">
      <c r="A15" s="435"/>
      <c r="B15" s="435"/>
      <c r="C15" s="436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</row>
    <row r="16" spans="1:18" s="12" customFormat="1" ht="43.5" customHeight="1" thickBot="1">
      <c r="A16" s="435"/>
      <c r="B16" s="435"/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</row>
    <row r="17" spans="2:3" ht="44.25" customHeight="1" thickBot="1">
      <c r="B17" s="441" t="s">
        <v>503</v>
      </c>
      <c r="C17" s="442">
        <f>SUM(C19:C19)</f>
        <v>0</v>
      </c>
    </row>
    <row r="18" spans="1:18" s="15" customFormat="1" ht="9.75" customHeight="1">
      <c r="A18" s="449"/>
      <c r="B18" s="450"/>
      <c r="C18" s="451"/>
      <c r="D18" s="452"/>
      <c r="E18" s="452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</row>
    <row r="19" spans="1:18" s="14" customFormat="1" ht="25.5" customHeight="1">
      <c r="A19" s="445"/>
      <c r="B19" s="446" t="s">
        <v>504</v>
      </c>
      <c r="C19" s="447">
        <f>'VRN '!J19</f>
        <v>0</v>
      </c>
      <c r="D19" s="448"/>
      <c r="E19" s="448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</row>
    <row r="20" spans="1:18" s="89" customFormat="1" ht="28.5" customHeight="1" thickBot="1">
      <c r="A20" s="453"/>
      <c r="B20" s="453"/>
      <c r="C20" s="454"/>
      <c r="D20" s="455"/>
      <c r="E20" s="453"/>
      <c r="F20" s="456"/>
      <c r="G20" s="457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</row>
    <row r="21" spans="1:18" s="12" customFormat="1" ht="50.25" customHeight="1" thickBot="1">
      <c r="A21" s="435"/>
      <c r="B21" s="441" t="s">
        <v>14</v>
      </c>
      <c r="C21" s="442">
        <f>C17+C4</f>
        <v>0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</row>
    <row r="22" spans="1:18" s="12" customFormat="1" ht="27" customHeight="1">
      <c r="A22" s="435"/>
      <c r="B22" s="435"/>
      <c r="C22" s="436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</row>
    <row r="23" spans="1:18" s="16" customFormat="1" ht="29.25" customHeight="1">
      <c r="A23" s="458"/>
      <c r="B23" s="459" t="s">
        <v>98</v>
      </c>
      <c r="C23" s="460">
        <f>C21*0.21</f>
        <v>0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</row>
    <row r="24" spans="1:18" s="12" customFormat="1" ht="27" customHeight="1" thickBot="1">
      <c r="A24" s="435"/>
      <c r="B24" s="435"/>
      <c r="C24" s="436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</row>
    <row r="25" spans="1:18" s="12" customFormat="1" ht="60.75" customHeight="1" thickBot="1">
      <c r="A25" s="435"/>
      <c r="B25" s="461" t="s">
        <v>13</v>
      </c>
      <c r="C25" s="462">
        <f>SUM(C21:C23)</f>
        <v>0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</row>
    <row r="26" spans="1:18" s="12" customFormat="1" ht="27" customHeight="1">
      <c r="A26" s="437"/>
      <c r="B26" s="435"/>
      <c r="C26" s="436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</row>
  </sheetData>
  <sheetProtection password="EFF1" sheet="1"/>
  <mergeCells count="2">
    <mergeCell ref="B2:C2"/>
    <mergeCell ref="B3:C3"/>
  </mergeCells>
  <printOptions horizontalCentered="1"/>
  <pageMargins left="0.77" right="0.15748031496062992" top="0.65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43" sqref="L143:M144"/>
    </sheetView>
  </sheetViews>
  <sheetFormatPr defaultColWidth="9.00390625" defaultRowHeight="14.25" customHeight="1"/>
  <cols>
    <col min="1" max="1" width="4.625" style="569" customWidth="1"/>
    <col min="2" max="2" width="1.37890625" style="569" customWidth="1"/>
    <col min="3" max="3" width="3.625" style="569" customWidth="1"/>
    <col min="4" max="4" width="3.75390625" style="569" customWidth="1"/>
    <col min="5" max="6" width="9.625" style="569" customWidth="1"/>
    <col min="7" max="7" width="24.375" style="569" customWidth="1"/>
    <col min="8" max="8" width="10.75390625" style="569" customWidth="1"/>
    <col min="9" max="9" width="6.00390625" style="569" customWidth="1"/>
    <col min="10" max="10" width="4.375" style="569" customWidth="1"/>
    <col min="11" max="11" width="9.875" style="569" customWidth="1"/>
    <col min="12" max="12" width="6.25390625" style="569" customWidth="1"/>
    <col min="13" max="14" width="5.125" style="569" customWidth="1"/>
    <col min="15" max="15" width="1.75390625" style="569" customWidth="1"/>
    <col min="16" max="16" width="7.00390625" style="569" customWidth="1"/>
    <col min="17" max="17" width="3.625" style="569" customWidth="1"/>
    <col min="18" max="18" width="1.37890625" style="569" customWidth="1"/>
    <col min="19" max="19" width="7.00390625" style="569" customWidth="1"/>
    <col min="20" max="20" width="25.375" style="569" hidden="1" customWidth="1"/>
    <col min="21" max="21" width="14.00390625" style="569" hidden="1" customWidth="1"/>
    <col min="22" max="22" width="10.625" style="569" hidden="1" customWidth="1"/>
    <col min="23" max="23" width="14.00390625" style="569" hidden="1" customWidth="1"/>
    <col min="24" max="24" width="10.375" style="569" hidden="1" customWidth="1"/>
    <col min="25" max="25" width="12.875" style="569" hidden="1" customWidth="1"/>
    <col min="26" max="26" width="9.375" style="569" hidden="1" customWidth="1"/>
    <col min="27" max="27" width="12.875" style="569" hidden="1" customWidth="1"/>
    <col min="28" max="28" width="14.00390625" style="569" hidden="1" customWidth="1"/>
    <col min="29" max="29" width="9.375" style="569" customWidth="1"/>
    <col min="30" max="30" width="12.875" style="569" customWidth="1"/>
    <col min="31" max="31" width="14.00390625" style="569" customWidth="1"/>
    <col min="32" max="43" width="9.00390625" style="520" customWidth="1"/>
    <col min="44" max="64" width="9.00390625" style="512" hidden="1" customWidth="1"/>
    <col min="65" max="16384" width="9.00390625" style="520" customWidth="1"/>
  </cols>
  <sheetData>
    <row r="2" spans="1:31" s="513" customFormat="1" ht="7.5" customHeight="1">
      <c r="A2" s="521"/>
      <c r="B2" s="522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4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</row>
    <row r="3" spans="1:31" s="513" customFormat="1" ht="37.5" customHeight="1">
      <c r="A3" s="521"/>
      <c r="B3" s="525"/>
      <c r="C3" s="600" t="s">
        <v>50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526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</row>
    <row r="4" spans="1:31" s="513" customFormat="1" ht="7.5" customHeight="1">
      <c r="A4" s="521"/>
      <c r="B4" s="525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6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</row>
    <row r="5" spans="1:31" s="513" customFormat="1" ht="30.75" customHeight="1">
      <c r="A5" s="521"/>
      <c r="B5" s="525"/>
      <c r="C5" s="527" t="s">
        <v>513</v>
      </c>
      <c r="D5" s="521"/>
      <c r="E5" s="521"/>
      <c r="F5" s="602" t="s">
        <v>849</v>
      </c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521"/>
      <c r="R5" s="526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</row>
    <row r="6" spans="1:31" s="513" customFormat="1" ht="37.5" customHeight="1">
      <c r="A6" s="521"/>
      <c r="B6" s="525"/>
      <c r="C6" s="528" t="s">
        <v>514</v>
      </c>
      <c r="D6" s="521"/>
      <c r="E6" s="521"/>
      <c r="F6" s="603" t="s">
        <v>515</v>
      </c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521"/>
      <c r="R6" s="526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</row>
    <row r="7" spans="1:31" s="513" customFormat="1" ht="7.5" customHeight="1">
      <c r="A7" s="521"/>
      <c r="B7" s="525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6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</row>
    <row r="8" spans="1:31" s="513" customFormat="1" ht="18.75" customHeight="1">
      <c r="A8" s="521"/>
      <c r="B8" s="525"/>
      <c r="C8" s="527" t="s">
        <v>516</v>
      </c>
      <c r="D8" s="521"/>
      <c r="E8" s="521"/>
      <c r="F8" s="529" t="s">
        <v>8</v>
      </c>
      <c r="G8" s="521"/>
      <c r="H8" s="521"/>
      <c r="I8" s="521"/>
      <c r="J8" s="521"/>
      <c r="K8" s="527" t="s">
        <v>517</v>
      </c>
      <c r="L8" s="521"/>
      <c r="M8" s="604" t="s">
        <v>850</v>
      </c>
      <c r="N8" s="601"/>
      <c r="O8" s="601"/>
      <c r="P8" s="601"/>
      <c r="Q8" s="521"/>
      <c r="R8" s="526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</row>
    <row r="9" spans="1:31" s="513" customFormat="1" ht="7.5" customHeight="1">
      <c r="A9" s="521"/>
      <c r="B9" s="525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6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</row>
    <row r="10" spans="1:31" s="513" customFormat="1" ht="15.75" customHeight="1">
      <c r="A10" s="521"/>
      <c r="B10" s="525"/>
      <c r="C10" s="527" t="s">
        <v>518</v>
      </c>
      <c r="D10" s="521"/>
      <c r="E10" s="521"/>
      <c r="F10" s="529" t="s">
        <v>8</v>
      </c>
      <c r="G10" s="521"/>
      <c r="H10" s="521"/>
      <c r="I10" s="521"/>
      <c r="J10" s="521"/>
      <c r="K10" s="527" t="s">
        <v>520</v>
      </c>
      <c r="L10" s="521"/>
      <c r="M10" s="605" t="s">
        <v>8</v>
      </c>
      <c r="N10" s="601"/>
      <c r="O10" s="601"/>
      <c r="P10" s="601"/>
      <c r="Q10" s="601"/>
      <c r="R10" s="526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</row>
    <row r="11" spans="1:31" s="513" customFormat="1" ht="15" customHeight="1">
      <c r="A11" s="521"/>
      <c r="B11" s="525"/>
      <c r="C11" s="527" t="s">
        <v>519</v>
      </c>
      <c r="D11" s="521"/>
      <c r="E11" s="521"/>
      <c r="F11" s="529" t="s">
        <v>8</v>
      </c>
      <c r="G11" s="521"/>
      <c r="H11" s="521"/>
      <c r="I11" s="521"/>
      <c r="J11" s="521"/>
      <c r="K11" s="527" t="s">
        <v>521</v>
      </c>
      <c r="L11" s="521"/>
      <c r="M11" s="605" t="s">
        <v>8</v>
      </c>
      <c r="N11" s="601"/>
      <c r="O11" s="601"/>
      <c r="P11" s="601"/>
      <c r="Q11" s="601"/>
      <c r="R11" s="526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</row>
    <row r="12" spans="1:31" s="513" customFormat="1" ht="11.25" customHeight="1">
      <c r="A12" s="521"/>
      <c r="B12" s="525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6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</row>
    <row r="13" spans="1:31" s="514" customFormat="1" ht="30" customHeight="1">
      <c r="A13" s="530"/>
      <c r="B13" s="531"/>
      <c r="C13" s="532" t="s">
        <v>18</v>
      </c>
      <c r="D13" s="533" t="s">
        <v>545</v>
      </c>
      <c r="E13" s="533" t="s">
        <v>19</v>
      </c>
      <c r="F13" s="606" t="s">
        <v>20</v>
      </c>
      <c r="G13" s="607"/>
      <c r="H13" s="607"/>
      <c r="I13" s="607"/>
      <c r="J13" s="533" t="s">
        <v>6</v>
      </c>
      <c r="K13" s="533" t="s">
        <v>104</v>
      </c>
      <c r="L13" s="606" t="s">
        <v>546</v>
      </c>
      <c r="M13" s="607"/>
      <c r="N13" s="606" t="s">
        <v>547</v>
      </c>
      <c r="O13" s="607"/>
      <c r="P13" s="607"/>
      <c r="Q13" s="608"/>
      <c r="R13" s="534"/>
      <c r="S13" s="530"/>
      <c r="T13" s="535" t="s">
        <v>548</v>
      </c>
      <c r="U13" s="536" t="s">
        <v>523</v>
      </c>
      <c r="V13" s="536" t="s">
        <v>549</v>
      </c>
      <c r="W13" s="536" t="s">
        <v>550</v>
      </c>
      <c r="X13" s="536" t="s">
        <v>551</v>
      </c>
      <c r="Y13" s="536" t="s">
        <v>552</v>
      </c>
      <c r="Z13" s="536" t="s">
        <v>553</v>
      </c>
      <c r="AA13" s="537" t="s">
        <v>554</v>
      </c>
      <c r="AB13" s="530"/>
      <c r="AC13" s="530"/>
      <c r="AD13" s="530"/>
      <c r="AE13" s="530"/>
    </row>
    <row r="14" spans="1:63" s="513" customFormat="1" ht="30" customHeight="1">
      <c r="A14" s="521"/>
      <c r="B14" s="525"/>
      <c r="C14" s="538" t="s">
        <v>522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609">
        <f>$BK$14</f>
        <v>0</v>
      </c>
      <c r="O14" s="601"/>
      <c r="P14" s="601"/>
      <c r="Q14" s="601"/>
      <c r="R14" s="526"/>
      <c r="S14" s="521"/>
      <c r="T14" s="539"/>
      <c r="U14" s="540"/>
      <c r="V14" s="540"/>
      <c r="W14" s="541">
        <f>$W$15+$W$76</f>
        <v>1707.040241</v>
      </c>
      <c r="X14" s="540"/>
      <c r="Y14" s="541">
        <f>$Y$15+$Y$76</f>
        <v>63.82346132000001</v>
      </c>
      <c r="Z14" s="540"/>
      <c r="AA14" s="542">
        <f>$AA$15+$AA$76</f>
        <v>63.417427110000006</v>
      </c>
      <c r="AB14" s="521"/>
      <c r="AC14" s="521"/>
      <c r="AD14" s="521"/>
      <c r="AE14" s="521"/>
      <c r="AT14" s="513" t="s">
        <v>555</v>
      </c>
      <c r="AU14" s="513" t="s">
        <v>525</v>
      </c>
      <c r="BK14" s="515">
        <f>$BK$15+$BK$76</f>
        <v>0</v>
      </c>
    </row>
    <row r="15" spans="1:63" s="516" customFormat="1" ht="37.5" customHeight="1">
      <c r="A15" s="543"/>
      <c r="B15" s="544"/>
      <c r="C15" s="543"/>
      <c r="D15" s="545" t="s">
        <v>526</v>
      </c>
      <c r="E15" s="543"/>
      <c r="F15" s="543"/>
      <c r="G15" s="543"/>
      <c r="H15" s="543"/>
      <c r="I15" s="543"/>
      <c r="J15" s="543"/>
      <c r="K15" s="543"/>
      <c r="L15" s="543"/>
      <c r="M15" s="543"/>
      <c r="N15" s="610">
        <f>$BK$15</f>
        <v>0</v>
      </c>
      <c r="O15" s="611"/>
      <c r="P15" s="611"/>
      <c r="Q15" s="611"/>
      <c r="R15" s="546"/>
      <c r="S15" s="543"/>
      <c r="T15" s="547"/>
      <c r="U15" s="543"/>
      <c r="V15" s="543"/>
      <c r="W15" s="548">
        <f>$W$16+$W$24+$W$28+$W$30+$W$38+$W$66+$W$74</f>
        <v>1044.858557</v>
      </c>
      <c r="X15" s="543"/>
      <c r="Y15" s="548">
        <f>$Y$16+$Y$24+$Y$28+$Y$30+$Y$38+$Y$66+$Y$74</f>
        <v>51.870156560000005</v>
      </c>
      <c r="Z15" s="543"/>
      <c r="AA15" s="549">
        <f>$AA$16+$AA$24+$AA$28+$AA$30+$AA$38+$AA$66+$AA$74</f>
        <v>55.80549500000001</v>
      </c>
      <c r="AB15" s="543"/>
      <c r="AC15" s="543"/>
      <c r="AD15" s="543"/>
      <c r="AE15" s="543"/>
      <c r="AR15" s="517" t="s">
        <v>21</v>
      </c>
      <c r="AT15" s="517" t="s">
        <v>555</v>
      </c>
      <c r="AU15" s="517" t="s">
        <v>556</v>
      </c>
      <c r="AY15" s="517" t="s">
        <v>557</v>
      </c>
      <c r="BK15" s="518">
        <f>$BK$16+$BK$24+$BK$28+$BK$30+$BK$38+$BK$66+$BK$74</f>
        <v>0</v>
      </c>
    </row>
    <row r="16" spans="1:63" s="516" customFormat="1" ht="21" customHeight="1">
      <c r="A16" s="543"/>
      <c r="B16" s="544"/>
      <c r="C16" s="543"/>
      <c r="D16" s="550" t="s">
        <v>527</v>
      </c>
      <c r="E16" s="543"/>
      <c r="F16" s="543"/>
      <c r="G16" s="543"/>
      <c r="H16" s="543"/>
      <c r="I16" s="543"/>
      <c r="J16" s="543"/>
      <c r="K16" s="543"/>
      <c r="L16" s="543"/>
      <c r="M16" s="543"/>
      <c r="N16" s="612">
        <f>$BK$16</f>
        <v>0</v>
      </c>
      <c r="O16" s="611"/>
      <c r="P16" s="611"/>
      <c r="Q16" s="611"/>
      <c r="R16" s="546"/>
      <c r="S16" s="543"/>
      <c r="T16" s="547"/>
      <c r="U16" s="543"/>
      <c r="V16" s="543"/>
      <c r="W16" s="548">
        <f>SUM($W$17:$W$23)</f>
        <v>88.31455</v>
      </c>
      <c r="X16" s="543"/>
      <c r="Y16" s="548">
        <f>SUM($Y$17:$Y$23)</f>
        <v>10.310566430000002</v>
      </c>
      <c r="Z16" s="543"/>
      <c r="AA16" s="549">
        <f>SUM($AA$17:$AA$23)</f>
        <v>0</v>
      </c>
      <c r="AB16" s="543"/>
      <c r="AC16" s="543"/>
      <c r="AD16" s="543"/>
      <c r="AE16" s="543"/>
      <c r="AR16" s="517" t="s">
        <v>21</v>
      </c>
      <c r="AT16" s="517" t="s">
        <v>555</v>
      </c>
      <c r="AU16" s="517" t="s">
        <v>21</v>
      </c>
      <c r="AY16" s="517" t="s">
        <v>557</v>
      </c>
      <c r="BK16" s="518">
        <f>SUM($BK$17:$BK$23)</f>
        <v>0</v>
      </c>
    </row>
    <row r="17" spans="1:64" s="513" customFormat="1" ht="27" customHeight="1">
      <c r="A17" s="521"/>
      <c r="B17" s="525"/>
      <c r="C17" s="551" t="s">
        <v>21</v>
      </c>
      <c r="D17" s="551" t="s">
        <v>558</v>
      </c>
      <c r="E17" s="552" t="s">
        <v>559</v>
      </c>
      <c r="F17" s="613" t="s">
        <v>560</v>
      </c>
      <c r="G17" s="614"/>
      <c r="H17" s="614"/>
      <c r="I17" s="614"/>
      <c r="J17" s="553" t="s">
        <v>561</v>
      </c>
      <c r="K17" s="554">
        <v>0.154</v>
      </c>
      <c r="L17" s="615"/>
      <c r="M17" s="616"/>
      <c r="N17" s="617">
        <f>ROUND($L$17*$K$17,2)</f>
        <v>0</v>
      </c>
      <c r="O17" s="614"/>
      <c r="P17" s="614"/>
      <c r="Q17" s="614"/>
      <c r="R17" s="526"/>
      <c r="S17" s="521"/>
      <c r="T17" s="555"/>
      <c r="U17" s="556" t="s">
        <v>524</v>
      </c>
      <c r="V17" s="557">
        <v>4.794</v>
      </c>
      <c r="W17" s="557">
        <f>$V$17*$K$17</f>
        <v>0.7382759999999999</v>
      </c>
      <c r="X17" s="557">
        <v>1.8775</v>
      </c>
      <c r="Y17" s="557">
        <f>$X$17*$K$17</f>
        <v>0.289135</v>
      </c>
      <c r="Z17" s="557">
        <v>0</v>
      </c>
      <c r="AA17" s="558">
        <f>$Z$17*$K$17</f>
        <v>0</v>
      </c>
      <c r="AB17" s="521"/>
      <c r="AC17" s="521"/>
      <c r="AD17" s="521"/>
      <c r="AE17" s="521"/>
      <c r="AR17" s="513" t="s">
        <v>52</v>
      </c>
      <c r="AT17" s="513" t="s">
        <v>558</v>
      </c>
      <c r="AU17" s="513" t="s">
        <v>23</v>
      </c>
      <c r="AY17" s="513" t="s">
        <v>557</v>
      </c>
      <c r="BE17" s="519">
        <f>IF($U$17="základní",$N$17,0)</f>
        <v>0</v>
      </c>
      <c r="BF17" s="519">
        <f>IF($U$17="snížená",$N$17,0)</f>
        <v>0</v>
      </c>
      <c r="BG17" s="519">
        <f>IF($U$17="zákl. přenesená",$N$17,0)</f>
        <v>0</v>
      </c>
      <c r="BH17" s="519">
        <f>IF($U$17="sníž. přenesená",$N$17,0)</f>
        <v>0</v>
      </c>
      <c r="BI17" s="519">
        <f>IF($U$17="nulová",$N$17,0)</f>
        <v>0</v>
      </c>
      <c r="BJ17" s="513" t="s">
        <v>21</v>
      </c>
      <c r="BK17" s="519">
        <f>ROUND($L$17*$K$17,2)</f>
        <v>0</v>
      </c>
      <c r="BL17" s="513" t="s">
        <v>52</v>
      </c>
    </row>
    <row r="18" spans="1:64" s="513" customFormat="1" ht="27" customHeight="1">
      <c r="A18" s="521"/>
      <c r="B18" s="525"/>
      <c r="C18" s="551" t="s">
        <v>23</v>
      </c>
      <c r="D18" s="551" t="s">
        <v>558</v>
      </c>
      <c r="E18" s="552" t="s">
        <v>562</v>
      </c>
      <c r="F18" s="613" t="s">
        <v>563</v>
      </c>
      <c r="G18" s="614"/>
      <c r="H18" s="614"/>
      <c r="I18" s="614"/>
      <c r="J18" s="553" t="s">
        <v>561</v>
      </c>
      <c r="K18" s="554">
        <v>0.567</v>
      </c>
      <c r="L18" s="615"/>
      <c r="M18" s="616"/>
      <c r="N18" s="617">
        <f>ROUND($L$18*$K$18,2)</f>
        <v>0</v>
      </c>
      <c r="O18" s="614"/>
      <c r="P18" s="614"/>
      <c r="Q18" s="614"/>
      <c r="R18" s="526"/>
      <c r="S18" s="521"/>
      <c r="T18" s="555"/>
      <c r="U18" s="556" t="s">
        <v>524</v>
      </c>
      <c r="V18" s="557">
        <v>3.842</v>
      </c>
      <c r="W18" s="557">
        <f>$V$18*$K$18</f>
        <v>2.1784139999999996</v>
      </c>
      <c r="X18" s="557">
        <v>1.8775</v>
      </c>
      <c r="Y18" s="557">
        <f>$X$18*$K$18</f>
        <v>1.0645425</v>
      </c>
      <c r="Z18" s="557">
        <v>0</v>
      </c>
      <c r="AA18" s="558">
        <f>$Z$18*$K$18</f>
        <v>0</v>
      </c>
      <c r="AB18" s="521"/>
      <c r="AC18" s="521"/>
      <c r="AD18" s="521"/>
      <c r="AE18" s="521"/>
      <c r="AR18" s="513" t="s">
        <v>52</v>
      </c>
      <c r="AT18" s="513" t="s">
        <v>558</v>
      </c>
      <c r="AU18" s="513" t="s">
        <v>23</v>
      </c>
      <c r="AY18" s="513" t="s">
        <v>557</v>
      </c>
      <c r="BE18" s="519">
        <f>IF($U$18="základní",$N$18,0)</f>
        <v>0</v>
      </c>
      <c r="BF18" s="519">
        <f>IF($U$18="snížená",$N$18,0)</f>
        <v>0</v>
      </c>
      <c r="BG18" s="519">
        <f>IF($U$18="zákl. přenesená",$N$18,0)</f>
        <v>0</v>
      </c>
      <c r="BH18" s="519">
        <f>IF($U$18="sníž. přenesená",$N$18,0)</f>
        <v>0</v>
      </c>
      <c r="BI18" s="519">
        <f>IF($U$18="nulová",$N$18,0)</f>
        <v>0</v>
      </c>
      <c r="BJ18" s="513" t="s">
        <v>21</v>
      </c>
      <c r="BK18" s="519">
        <f>ROUND($L$18*$K$18,2)</f>
        <v>0</v>
      </c>
      <c r="BL18" s="513" t="s">
        <v>52</v>
      </c>
    </row>
    <row r="19" spans="1:64" s="513" customFormat="1" ht="15.75" customHeight="1">
      <c r="A19" s="521"/>
      <c r="B19" s="525"/>
      <c r="C19" s="551" t="s">
        <v>53</v>
      </c>
      <c r="D19" s="551" t="s">
        <v>558</v>
      </c>
      <c r="E19" s="552" t="s">
        <v>564</v>
      </c>
      <c r="F19" s="613" t="s">
        <v>565</v>
      </c>
      <c r="G19" s="614"/>
      <c r="H19" s="614"/>
      <c r="I19" s="614"/>
      <c r="J19" s="553" t="s">
        <v>561</v>
      </c>
      <c r="K19" s="554">
        <v>1.118</v>
      </c>
      <c r="L19" s="615"/>
      <c r="M19" s="616"/>
      <c r="N19" s="617">
        <f>ROUND($L$19*$K$19,2)</f>
        <v>0</v>
      </c>
      <c r="O19" s="614"/>
      <c r="P19" s="614"/>
      <c r="Q19" s="614"/>
      <c r="R19" s="526"/>
      <c r="S19" s="521"/>
      <c r="T19" s="555"/>
      <c r="U19" s="556" t="s">
        <v>524</v>
      </c>
      <c r="V19" s="557">
        <v>6.77</v>
      </c>
      <c r="W19" s="557">
        <f>$V$19*$K$19</f>
        <v>7.56886</v>
      </c>
      <c r="X19" s="557">
        <v>1.94302</v>
      </c>
      <c r="Y19" s="557">
        <f>$X$19*$K$19</f>
        <v>2.1722963600000003</v>
      </c>
      <c r="Z19" s="557">
        <v>0</v>
      </c>
      <c r="AA19" s="558">
        <f>$Z$19*$K$19</f>
        <v>0</v>
      </c>
      <c r="AB19" s="521"/>
      <c r="AC19" s="521"/>
      <c r="AD19" s="521"/>
      <c r="AE19" s="521"/>
      <c r="AR19" s="513" t="s">
        <v>52</v>
      </c>
      <c r="AT19" s="513" t="s">
        <v>558</v>
      </c>
      <c r="AU19" s="513" t="s">
        <v>23</v>
      </c>
      <c r="AY19" s="513" t="s">
        <v>557</v>
      </c>
      <c r="BE19" s="519">
        <f>IF($U$19="základní",$N$19,0)</f>
        <v>0</v>
      </c>
      <c r="BF19" s="519">
        <f>IF($U$19="snížená",$N$19,0)</f>
        <v>0</v>
      </c>
      <c r="BG19" s="519">
        <f>IF($U$19="zákl. přenesená",$N$19,0)</f>
        <v>0</v>
      </c>
      <c r="BH19" s="519">
        <f>IF($U$19="sníž. přenesená",$N$19,0)</f>
        <v>0</v>
      </c>
      <c r="BI19" s="519">
        <f>IF($U$19="nulová",$N$19,0)</f>
        <v>0</v>
      </c>
      <c r="BJ19" s="513" t="s">
        <v>21</v>
      </c>
      <c r="BK19" s="519">
        <f>ROUND($L$19*$K$19,2)</f>
        <v>0</v>
      </c>
      <c r="BL19" s="513" t="s">
        <v>52</v>
      </c>
    </row>
    <row r="20" spans="1:64" s="513" customFormat="1" ht="27" customHeight="1">
      <c r="A20" s="521"/>
      <c r="B20" s="525"/>
      <c r="C20" s="551" t="s">
        <v>52</v>
      </c>
      <c r="D20" s="551" t="s">
        <v>558</v>
      </c>
      <c r="E20" s="552" t="s">
        <v>566</v>
      </c>
      <c r="F20" s="613" t="s">
        <v>567</v>
      </c>
      <c r="G20" s="614"/>
      <c r="H20" s="614"/>
      <c r="I20" s="614"/>
      <c r="J20" s="553" t="s">
        <v>568</v>
      </c>
      <c r="K20" s="554">
        <v>0.793</v>
      </c>
      <c r="L20" s="615"/>
      <c r="M20" s="616"/>
      <c r="N20" s="617">
        <f>ROUND($L$20*$K$20,2)</f>
        <v>0</v>
      </c>
      <c r="O20" s="614"/>
      <c r="P20" s="614"/>
      <c r="Q20" s="614"/>
      <c r="R20" s="526"/>
      <c r="S20" s="521"/>
      <c r="T20" s="555"/>
      <c r="U20" s="556" t="s">
        <v>524</v>
      </c>
      <c r="V20" s="557">
        <v>40.5</v>
      </c>
      <c r="W20" s="557">
        <f>$V$20*$K$20</f>
        <v>32.1165</v>
      </c>
      <c r="X20" s="557">
        <v>1.09</v>
      </c>
      <c r="Y20" s="557">
        <f>$X$20*$K$20</f>
        <v>0.8643700000000001</v>
      </c>
      <c r="Z20" s="557">
        <v>0</v>
      </c>
      <c r="AA20" s="558">
        <f>$Z$20*$K$20</f>
        <v>0</v>
      </c>
      <c r="AB20" s="521"/>
      <c r="AC20" s="521"/>
      <c r="AD20" s="521"/>
      <c r="AE20" s="521"/>
      <c r="AR20" s="513" t="s">
        <v>52</v>
      </c>
      <c r="AT20" s="513" t="s">
        <v>558</v>
      </c>
      <c r="AU20" s="513" t="s">
        <v>23</v>
      </c>
      <c r="AY20" s="513" t="s">
        <v>557</v>
      </c>
      <c r="BE20" s="519">
        <f>IF($U$20="základní",$N$20,0)</f>
        <v>0</v>
      </c>
      <c r="BF20" s="519">
        <f>IF($U$20="snížená",$N$20,0)</f>
        <v>0</v>
      </c>
      <c r="BG20" s="519">
        <f>IF($U$20="zákl. přenesená",$N$20,0)</f>
        <v>0</v>
      </c>
      <c r="BH20" s="519">
        <f>IF($U$20="sníž. přenesená",$N$20,0)</f>
        <v>0</v>
      </c>
      <c r="BI20" s="519">
        <f>IF($U$20="nulová",$N$20,0)</f>
        <v>0</v>
      </c>
      <c r="BJ20" s="513" t="s">
        <v>21</v>
      </c>
      <c r="BK20" s="519">
        <f>ROUND($L$20*$K$20,2)</f>
        <v>0</v>
      </c>
      <c r="BL20" s="513" t="s">
        <v>52</v>
      </c>
    </row>
    <row r="21" spans="1:64" s="513" customFormat="1" ht="27" customHeight="1">
      <c r="A21" s="521"/>
      <c r="B21" s="525"/>
      <c r="C21" s="551" t="s">
        <v>24</v>
      </c>
      <c r="D21" s="551" t="s">
        <v>558</v>
      </c>
      <c r="E21" s="552" t="s">
        <v>569</v>
      </c>
      <c r="F21" s="613" t="s">
        <v>570</v>
      </c>
      <c r="G21" s="614"/>
      <c r="H21" s="614"/>
      <c r="I21" s="614"/>
      <c r="J21" s="553" t="s">
        <v>568</v>
      </c>
      <c r="K21" s="554">
        <v>0.271</v>
      </c>
      <c r="L21" s="615"/>
      <c r="M21" s="616"/>
      <c r="N21" s="617">
        <f>ROUND($L$21*$K$21,2)</f>
        <v>0</v>
      </c>
      <c r="O21" s="614"/>
      <c r="P21" s="614"/>
      <c r="Q21" s="614"/>
      <c r="R21" s="526"/>
      <c r="S21" s="521"/>
      <c r="T21" s="555"/>
      <c r="U21" s="556" t="s">
        <v>524</v>
      </c>
      <c r="V21" s="557">
        <v>36.9</v>
      </c>
      <c r="W21" s="557">
        <f>$V$21*$K$21</f>
        <v>9.9999</v>
      </c>
      <c r="X21" s="557">
        <v>1.09</v>
      </c>
      <c r="Y21" s="557">
        <f>$X$21*$K$21</f>
        <v>0.29539000000000004</v>
      </c>
      <c r="Z21" s="557">
        <v>0</v>
      </c>
      <c r="AA21" s="558">
        <f>$Z$21*$K$21</f>
        <v>0</v>
      </c>
      <c r="AB21" s="521"/>
      <c r="AC21" s="521"/>
      <c r="AD21" s="521"/>
      <c r="AE21" s="521"/>
      <c r="AR21" s="513" t="s">
        <v>52</v>
      </c>
      <c r="AT21" s="513" t="s">
        <v>558</v>
      </c>
      <c r="AU21" s="513" t="s">
        <v>23</v>
      </c>
      <c r="AY21" s="513" t="s">
        <v>557</v>
      </c>
      <c r="BE21" s="519">
        <f>IF($U$21="základní",$N$21,0)</f>
        <v>0</v>
      </c>
      <c r="BF21" s="519">
        <f>IF($U$21="snížená",$N$21,0)</f>
        <v>0</v>
      </c>
      <c r="BG21" s="519">
        <f>IF($U$21="zákl. přenesená",$N$21,0)</f>
        <v>0</v>
      </c>
      <c r="BH21" s="519">
        <f>IF($U$21="sníž. přenesená",$N$21,0)</f>
        <v>0</v>
      </c>
      <c r="BI21" s="519">
        <f>IF($U$21="nulová",$N$21,0)</f>
        <v>0</v>
      </c>
      <c r="BJ21" s="513" t="s">
        <v>21</v>
      </c>
      <c r="BK21" s="519">
        <f>ROUND($L$21*$K$21,2)</f>
        <v>0</v>
      </c>
      <c r="BL21" s="513" t="s">
        <v>52</v>
      </c>
    </row>
    <row r="22" spans="1:64" s="513" customFormat="1" ht="27" customHeight="1">
      <c r="A22" s="521"/>
      <c r="B22" s="525"/>
      <c r="C22" s="551" t="s">
        <v>54</v>
      </c>
      <c r="D22" s="551" t="s">
        <v>558</v>
      </c>
      <c r="E22" s="552" t="s">
        <v>571</v>
      </c>
      <c r="F22" s="613" t="s">
        <v>572</v>
      </c>
      <c r="G22" s="614"/>
      <c r="H22" s="614"/>
      <c r="I22" s="614"/>
      <c r="J22" s="553" t="s">
        <v>51</v>
      </c>
      <c r="K22" s="554">
        <v>14.085</v>
      </c>
      <c r="L22" s="615"/>
      <c r="M22" s="616"/>
      <c r="N22" s="617">
        <f>ROUND($L$22*$K$22,2)</f>
        <v>0</v>
      </c>
      <c r="O22" s="614"/>
      <c r="P22" s="614"/>
      <c r="Q22" s="614"/>
      <c r="R22" s="526"/>
      <c r="S22" s="521"/>
      <c r="T22" s="555"/>
      <c r="U22" s="556" t="s">
        <v>524</v>
      </c>
      <c r="V22" s="557">
        <v>0.616</v>
      </c>
      <c r="W22" s="557">
        <f>$V$22*$K$22</f>
        <v>8.67636</v>
      </c>
      <c r="X22" s="557">
        <v>0.11669</v>
      </c>
      <c r="Y22" s="557">
        <f>$X$22*$K$22</f>
        <v>1.64357865</v>
      </c>
      <c r="Z22" s="557">
        <v>0</v>
      </c>
      <c r="AA22" s="558">
        <f>$Z$22*$K$22</f>
        <v>0</v>
      </c>
      <c r="AB22" s="521"/>
      <c r="AC22" s="521"/>
      <c r="AD22" s="521"/>
      <c r="AE22" s="521"/>
      <c r="AR22" s="513" t="s">
        <v>52</v>
      </c>
      <c r="AT22" s="513" t="s">
        <v>558</v>
      </c>
      <c r="AU22" s="513" t="s">
        <v>23</v>
      </c>
      <c r="AY22" s="513" t="s">
        <v>557</v>
      </c>
      <c r="BE22" s="519">
        <f>IF($U$22="základní",$N$22,0)</f>
        <v>0</v>
      </c>
      <c r="BF22" s="519">
        <f>IF($U$22="snížená",$N$22,0)</f>
        <v>0</v>
      </c>
      <c r="BG22" s="519">
        <f>IF($U$22="zákl. přenesená",$N$22,0)</f>
        <v>0</v>
      </c>
      <c r="BH22" s="519">
        <f>IF($U$22="sníž. přenesená",$N$22,0)</f>
        <v>0</v>
      </c>
      <c r="BI22" s="519">
        <f>IF($U$22="nulová",$N$22,0)</f>
        <v>0</v>
      </c>
      <c r="BJ22" s="513" t="s">
        <v>21</v>
      </c>
      <c r="BK22" s="519">
        <f>ROUND($L$22*$K$22,2)</f>
        <v>0</v>
      </c>
      <c r="BL22" s="513" t="s">
        <v>52</v>
      </c>
    </row>
    <row r="23" spans="1:64" s="513" customFormat="1" ht="27" customHeight="1">
      <c r="A23" s="521"/>
      <c r="B23" s="525"/>
      <c r="C23" s="551" t="s">
        <v>55</v>
      </c>
      <c r="D23" s="551" t="s">
        <v>558</v>
      </c>
      <c r="E23" s="552" t="s">
        <v>573</v>
      </c>
      <c r="F23" s="613" t="s">
        <v>574</v>
      </c>
      <c r="G23" s="614"/>
      <c r="H23" s="614"/>
      <c r="I23" s="614"/>
      <c r="J23" s="553" t="s">
        <v>51</v>
      </c>
      <c r="K23" s="554">
        <v>22.344</v>
      </c>
      <c r="L23" s="615"/>
      <c r="M23" s="616"/>
      <c r="N23" s="617">
        <f>ROUND($L$23*$K$23,2)</f>
        <v>0</v>
      </c>
      <c r="O23" s="614"/>
      <c r="P23" s="614"/>
      <c r="Q23" s="614"/>
      <c r="R23" s="526"/>
      <c r="S23" s="521"/>
      <c r="T23" s="555"/>
      <c r="U23" s="556" t="s">
        <v>524</v>
      </c>
      <c r="V23" s="557">
        <v>1.21</v>
      </c>
      <c r="W23" s="557">
        <f>$V$23*$K$23</f>
        <v>27.03624</v>
      </c>
      <c r="X23" s="557">
        <v>0.17818</v>
      </c>
      <c r="Y23" s="557">
        <f>$X$23*$K$23</f>
        <v>3.9812539200000003</v>
      </c>
      <c r="Z23" s="557">
        <v>0</v>
      </c>
      <c r="AA23" s="558">
        <f>$Z$23*$K$23</f>
        <v>0</v>
      </c>
      <c r="AB23" s="521"/>
      <c r="AC23" s="521"/>
      <c r="AD23" s="521"/>
      <c r="AE23" s="521"/>
      <c r="AR23" s="513" t="s">
        <v>52</v>
      </c>
      <c r="AT23" s="513" t="s">
        <v>558</v>
      </c>
      <c r="AU23" s="513" t="s">
        <v>23</v>
      </c>
      <c r="AY23" s="513" t="s">
        <v>557</v>
      </c>
      <c r="BE23" s="519">
        <f>IF($U$23="základní",$N$23,0)</f>
        <v>0</v>
      </c>
      <c r="BF23" s="519">
        <f>IF($U$23="snížená",$N$23,0)</f>
        <v>0</v>
      </c>
      <c r="BG23" s="519">
        <f>IF($U$23="zákl. přenesená",$N$23,0)</f>
        <v>0</v>
      </c>
      <c r="BH23" s="519">
        <f>IF($U$23="sníž. přenesená",$N$23,0)</f>
        <v>0</v>
      </c>
      <c r="BI23" s="519">
        <f>IF($U$23="nulová",$N$23,0)</f>
        <v>0</v>
      </c>
      <c r="BJ23" s="513" t="s">
        <v>21</v>
      </c>
      <c r="BK23" s="519">
        <f>ROUND($L$23*$K$23,2)</f>
        <v>0</v>
      </c>
      <c r="BL23" s="513" t="s">
        <v>52</v>
      </c>
    </row>
    <row r="24" spans="1:63" s="516" customFormat="1" ht="30.75" customHeight="1">
      <c r="A24" s="543"/>
      <c r="B24" s="544"/>
      <c r="C24" s="543"/>
      <c r="D24" s="550" t="s">
        <v>528</v>
      </c>
      <c r="E24" s="543"/>
      <c r="F24" s="543"/>
      <c r="G24" s="543"/>
      <c r="H24" s="543"/>
      <c r="I24" s="543"/>
      <c r="J24" s="543"/>
      <c r="K24" s="543"/>
      <c r="L24" s="570"/>
      <c r="M24" s="570"/>
      <c r="N24" s="612">
        <f>$BK$24</f>
        <v>0</v>
      </c>
      <c r="O24" s="611"/>
      <c r="P24" s="611"/>
      <c r="Q24" s="611"/>
      <c r="R24" s="546"/>
      <c r="S24" s="543"/>
      <c r="T24" s="547"/>
      <c r="U24" s="543"/>
      <c r="V24" s="543"/>
      <c r="W24" s="548">
        <f>SUM($W$25:$W$27)</f>
        <v>14.685321</v>
      </c>
      <c r="X24" s="543"/>
      <c r="Y24" s="548">
        <f>SUM($Y$25:$Y$27)</f>
        <v>5.50866979</v>
      </c>
      <c r="Z24" s="543"/>
      <c r="AA24" s="549">
        <f>SUM($AA$25:$AA$27)</f>
        <v>0</v>
      </c>
      <c r="AB24" s="543"/>
      <c r="AC24" s="543"/>
      <c r="AD24" s="543"/>
      <c r="AE24" s="543"/>
      <c r="AR24" s="517" t="s">
        <v>21</v>
      </c>
      <c r="AT24" s="517" t="s">
        <v>555</v>
      </c>
      <c r="AU24" s="517" t="s">
        <v>21</v>
      </c>
      <c r="AY24" s="517" t="s">
        <v>557</v>
      </c>
      <c r="BK24" s="518">
        <f>SUM($BK$25:$BK$27)</f>
        <v>0</v>
      </c>
    </row>
    <row r="25" spans="1:64" s="513" customFormat="1" ht="27" customHeight="1">
      <c r="A25" s="521"/>
      <c r="B25" s="525"/>
      <c r="C25" s="551" t="s">
        <v>56</v>
      </c>
      <c r="D25" s="551" t="s">
        <v>558</v>
      </c>
      <c r="E25" s="552" t="s">
        <v>575</v>
      </c>
      <c r="F25" s="613" t="s">
        <v>576</v>
      </c>
      <c r="G25" s="614"/>
      <c r="H25" s="614"/>
      <c r="I25" s="614"/>
      <c r="J25" s="553" t="s">
        <v>561</v>
      </c>
      <c r="K25" s="554">
        <v>2.217</v>
      </c>
      <c r="L25" s="615"/>
      <c r="M25" s="616"/>
      <c r="N25" s="617">
        <f>ROUND($L$25*$K$25,2)</f>
        <v>0</v>
      </c>
      <c r="O25" s="614"/>
      <c r="P25" s="614"/>
      <c r="Q25" s="614"/>
      <c r="R25" s="526"/>
      <c r="S25" s="521"/>
      <c r="T25" s="555"/>
      <c r="U25" s="556" t="s">
        <v>524</v>
      </c>
      <c r="V25" s="557">
        <v>2.513</v>
      </c>
      <c r="W25" s="557">
        <f>$V$25*$K$25</f>
        <v>5.571321</v>
      </c>
      <c r="X25" s="557">
        <v>2.45337</v>
      </c>
      <c r="Y25" s="557">
        <f>$X$25*$K$25</f>
        <v>5.43912129</v>
      </c>
      <c r="Z25" s="557">
        <v>0</v>
      </c>
      <c r="AA25" s="558">
        <f>$Z$25*$K$25</f>
        <v>0</v>
      </c>
      <c r="AB25" s="521"/>
      <c r="AC25" s="521"/>
      <c r="AD25" s="521"/>
      <c r="AE25" s="521"/>
      <c r="AR25" s="513" t="s">
        <v>52</v>
      </c>
      <c r="AT25" s="513" t="s">
        <v>558</v>
      </c>
      <c r="AU25" s="513" t="s">
        <v>23</v>
      </c>
      <c r="AY25" s="513" t="s">
        <v>557</v>
      </c>
      <c r="BE25" s="519">
        <f>IF($U$25="základní",$N$25,0)</f>
        <v>0</v>
      </c>
      <c r="BF25" s="519">
        <f>IF($U$25="snížená",$N$25,0)</f>
        <v>0</v>
      </c>
      <c r="BG25" s="519">
        <f>IF($U$25="zákl. přenesená",$N$25,0)</f>
        <v>0</v>
      </c>
      <c r="BH25" s="519">
        <f>IF($U$25="sníž. přenesená",$N$25,0)</f>
        <v>0</v>
      </c>
      <c r="BI25" s="519">
        <f>IF($U$25="nulová",$N$25,0)</f>
        <v>0</v>
      </c>
      <c r="BJ25" s="513" t="s">
        <v>21</v>
      </c>
      <c r="BK25" s="519">
        <f>ROUND($L$25*$K$25,2)</f>
        <v>0</v>
      </c>
      <c r="BL25" s="513" t="s">
        <v>52</v>
      </c>
    </row>
    <row r="26" spans="1:64" s="513" customFormat="1" ht="27" customHeight="1">
      <c r="A26" s="521"/>
      <c r="B26" s="525"/>
      <c r="C26" s="551" t="s">
        <v>57</v>
      </c>
      <c r="D26" s="551" t="s">
        <v>558</v>
      </c>
      <c r="E26" s="552" t="s">
        <v>577</v>
      </c>
      <c r="F26" s="613" t="s">
        <v>578</v>
      </c>
      <c r="G26" s="614"/>
      <c r="H26" s="614"/>
      <c r="I26" s="614"/>
      <c r="J26" s="553" t="s">
        <v>51</v>
      </c>
      <c r="K26" s="554">
        <v>5.425</v>
      </c>
      <c r="L26" s="615"/>
      <c r="M26" s="616"/>
      <c r="N26" s="617">
        <f>ROUND($L$26*$K$26,2)</f>
        <v>0</v>
      </c>
      <c r="O26" s="614"/>
      <c r="P26" s="614"/>
      <c r="Q26" s="614"/>
      <c r="R26" s="526"/>
      <c r="S26" s="521"/>
      <c r="T26" s="555"/>
      <c r="U26" s="556" t="s">
        <v>524</v>
      </c>
      <c r="V26" s="557">
        <v>1.342</v>
      </c>
      <c r="W26" s="557">
        <f>$V$26*$K$26</f>
        <v>7.28035</v>
      </c>
      <c r="X26" s="557">
        <v>0.01282</v>
      </c>
      <c r="Y26" s="557">
        <f>$X$26*$K$26</f>
        <v>0.0695485</v>
      </c>
      <c r="Z26" s="557">
        <v>0</v>
      </c>
      <c r="AA26" s="558">
        <f>$Z$26*$K$26</f>
        <v>0</v>
      </c>
      <c r="AB26" s="521"/>
      <c r="AC26" s="521"/>
      <c r="AD26" s="521"/>
      <c r="AE26" s="521"/>
      <c r="AR26" s="513" t="s">
        <v>52</v>
      </c>
      <c r="AT26" s="513" t="s">
        <v>558</v>
      </c>
      <c r="AU26" s="513" t="s">
        <v>23</v>
      </c>
      <c r="AY26" s="513" t="s">
        <v>557</v>
      </c>
      <c r="BE26" s="519">
        <f>IF($U$26="základní",$N$26,0)</f>
        <v>0</v>
      </c>
      <c r="BF26" s="519">
        <f>IF($U$26="snížená",$N$26,0)</f>
        <v>0</v>
      </c>
      <c r="BG26" s="519">
        <f>IF($U$26="zákl. přenesená",$N$26,0)</f>
        <v>0</v>
      </c>
      <c r="BH26" s="519">
        <f>IF($U$26="sníž. přenesená",$N$26,0)</f>
        <v>0</v>
      </c>
      <c r="BI26" s="519">
        <f>IF($U$26="nulová",$N$26,0)</f>
        <v>0</v>
      </c>
      <c r="BJ26" s="513" t="s">
        <v>21</v>
      </c>
      <c r="BK26" s="519">
        <f>ROUND($L$26*$K$26,2)</f>
        <v>0</v>
      </c>
      <c r="BL26" s="513" t="s">
        <v>52</v>
      </c>
    </row>
    <row r="27" spans="1:64" s="513" customFormat="1" ht="27" customHeight="1">
      <c r="A27" s="521"/>
      <c r="B27" s="525"/>
      <c r="C27" s="551" t="s">
        <v>58</v>
      </c>
      <c r="D27" s="551" t="s">
        <v>558</v>
      </c>
      <c r="E27" s="552" t="s">
        <v>579</v>
      </c>
      <c r="F27" s="613" t="s">
        <v>580</v>
      </c>
      <c r="G27" s="614"/>
      <c r="H27" s="614"/>
      <c r="I27" s="614"/>
      <c r="J27" s="553" t="s">
        <v>51</v>
      </c>
      <c r="K27" s="554">
        <v>5.425</v>
      </c>
      <c r="L27" s="615"/>
      <c r="M27" s="616"/>
      <c r="N27" s="617">
        <f>ROUND($L$27*$K$27,2)</f>
        <v>0</v>
      </c>
      <c r="O27" s="614"/>
      <c r="P27" s="614"/>
      <c r="Q27" s="614"/>
      <c r="R27" s="526"/>
      <c r="S27" s="521"/>
      <c r="T27" s="555"/>
      <c r="U27" s="556" t="s">
        <v>524</v>
      </c>
      <c r="V27" s="557">
        <v>0.338</v>
      </c>
      <c r="W27" s="557">
        <f>$V$27*$K$27</f>
        <v>1.83365</v>
      </c>
      <c r="X27" s="557">
        <v>0</v>
      </c>
      <c r="Y27" s="557">
        <f>$X$27*$K$27</f>
        <v>0</v>
      </c>
      <c r="Z27" s="557">
        <v>0</v>
      </c>
      <c r="AA27" s="558">
        <f>$Z$27*$K$27</f>
        <v>0</v>
      </c>
      <c r="AB27" s="521"/>
      <c r="AC27" s="521"/>
      <c r="AD27" s="521"/>
      <c r="AE27" s="521"/>
      <c r="AR27" s="513" t="s">
        <v>52</v>
      </c>
      <c r="AT27" s="513" t="s">
        <v>558</v>
      </c>
      <c r="AU27" s="513" t="s">
        <v>23</v>
      </c>
      <c r="AY27" s="513" t="s">
        <v>557</v>
      </c>
      <c r="BE27" s="519">
        <f>IF($U$27="základní",$N$27,0)</f>
        <v>0</v>
      </c>
      <c r="BF27" s="519">
        <f>IF($U$27="snížená",$N$27,0)</f>
        <v>0</v>
      </c>
      <c r="BG27" s="519">
        <f>IF($U$27="zákl. přenesená",$N$27,0)</f>
        <v>0</v>
      </c>
      <c r="BH27" s="519">
        <f>IF($U$27="sníž. přenesená",$N$27,0)</f>
        <v>0</v>
      </c>
      <c r="BI27" s="519">
        <f>IF($U$27="nulová",$N$27,0)</f>
        <v>0</v>
      </c>
      <c r="BJ27" s="513" t="s">
        <v>21</v>
      </c>
      <c r="BK27" s="519">
        <f>ROUND($L$27*$K$27,2)</f>
        <v>0</v>
      </c>
      <c r="BL27" s="513" t="s">
        <v>52</v>
      </c>
    </row>
    <row r="28" spans="1:63" s="516" customFormat="1" ht="30.75" customHeight="1">
      <c r="A28" s="543"/>
      <c r="B28" s="544"/>
      <c r="C28" s="543"/>
      <c r="D28" s="550" t="s">
        <v>529</v>
      </c>
      <c r="E28" s="543"/>
      <c r="F28" s="543"/>
      <c r="G28" s="543"/>
      <c r="H28" s="543"/>
      <c r="I28" s="543"/>
      <c r="J28" s="543"/>
      <c r="K28" s="543"/>
      <c r="L28" s="570"/>
      <c r="M28" s="570"/>
      <c r="N28" s="612">
        <f>$BK$28</f>
        <v>0</v>
      </c>
      <c r="O28" s="611"/>
      <c r="P28" s="611"/>
      <c r="Q28" s="611"/>
      <c r="R28" s="546"/>
      <c r="S28" s="543"/>
      <c r="T28" s="547"/>
      <c r="U28" s="543"/>
      <c r="V28" s="543"/>
      <c r="W28" s="548">
        <f>$W$29</f>
        <v>0.098208</v>
      </c>
      <c r="X28" s="543"/>
      <c r="Y28" s="548">
        <f>$Y$29</f>
        <v>0</v>
      </c>
      <c r="Z28" s="543"/>
      <c r="AA28" s="549">
        <f>$AA$29</f>
        <v>0</v>
      </c>
      <c r="AB28" s="543"/>
      <c r="AC28" s="543"/>
      <c r="AD28" s="543"/>
      <c r="AE28" s="543"/>
      <c r="AR28" s="517" t="s">
        <v>21</v>
      </c>
      <c r="AT28" s="517" t="s">
        <v>555</v>
      </c>
      <c r="AU28" s="517" t="s">
        <v>21</v>
      </c>
      <c r="AY28" s="517" t="s">
        <v>557</v>
      </c>
      <c r="BK28" s="518">
        <f>$BK$29</f>
        <v>0</v>
      </c>
    </row>
    <row r="29" spans="1:64" s="513" customFormat="1" ht="27" customHeight="1">
      <c r="A29" s="521"/>
      <c r="B29" s="525"/>
      <c r="C29" s="551" t="s">
        <v>581</v>
      </c>
      <c r="D29" s="551" t="s">
        <v>558</v>
      </c>
      <c r="E29" s="552" t="s">
        <v>582</v>
      </c>
      <c r="F29" s="613" t="s">
        <v>583</v>
      </c>
      <c r="G29" s="614"/>
      <c r="H29" s="614"/>
      <c r="I29" s="614"/>
      <c r="J29" s="553" t="s">
        <v>51</v>
      </c>
      <c r="K29" s="554">
        <v>3.168</v>
      </c>
      <c r="L29" s="615"/>
      <c r="M29" s="616"/>
      <c r="N29" s="617">
        <f>ROUND($L$29*$K$29,2)</f>
        <v>0</v>
      </c>
      <c r="O29" s="614"/>
      <c r="P29" s="614"/>
      <c r="Q29" s="614"/>
      <c r="R29" s="526"/>
      <c r="S29" s="521"/>
      <c r="T29" s="555"/>
      <c r="U29" s="556" t="s">
        <v>524</v>
      </c>
      <c r="V29" s="557">
        <v>0.031</v>
      </c>
      <c r="W29" s="557">
        <f>$V$29*$K$29</f>
        <v>0.098208</v>
      </c>
      <c r="X29" s="557">
        <v>0</v>
      </c>
      <c r="Y29" s="557">
        <f>$X$29*$K$29</f>
        <v>0</v>
      </c>
      <c r="Z29" s="557">
        <v>0</v>
      </c>
      <c r="AA29" s="558">
        <f>$Z$29*$K$29</f>
        <v>0</v>
      </c>
      <c r="AB29" s="521"/>
      <c r="AC29" s="521"/>
      <c r="AD29" s="521"/>
      <c r="AE29" s="521"/>
      <c r="AR29" s="513" t="s">
        <v>52</v>
      </c>
      <c r="AT29" s="513" t="s">
        <v>558</v>
      </c>
      <c r="AU29" s="513" t="s">
        <v>23</v>
      </c>
      <c r="AY29" s="513" t="s">
        <v>557</v>
      </c>
      <c r="BE29" s="519">
        <f>IF($U$29="základní",$N$29,0)</f>
        <v>0</v>
      </c>
      <c r="BF29" s="519">
        <f>IF($U$29="snížená",$N$29,0)</f>
        <v>0</v>
      </c>
      <c r="BG29" s="519">
        <f>IF($U$29="zákl. přenesená",$N$29,0)</f>
        <v>0</v>
      </c>
      <c r="BH29" s="519">
        <f>IF($U$29="sníž. přenesená",$N$29,0)</f>
        <v>0</v>
      </c>
      <c r="BI29" s="519">
        <f>IF($U$29="nulová",$N$29,0)</f>
        <v>0</v>
      </c>
      <c r="BJ29" s="513" t="s">
        <v>21</v>
      </c>
      <c r="BK29" s="519">
        <f>ROUND($L$29*$K$29,2)</f>
        <v>0</v>
      </c>
      <c r="BL29" s="513" t="s">
        <v>52</v>
      </c>
    </row>
    <row r="30" spans="1:63" s="516" customFormat="1" ht="30.75" customHeight="1">
      <c r="A30" s="543"/>
      <c r="B30" s="544"/>
      <c r="C30" s="543"/>
      <c r="D30" s="550" t="s">
        <v>530</v>
      </c>
      <c r="E30" s="543"/>
      <c r="F30" s="543"/>
      <c r="G30" s="543"/>
      <c r="H30" s="543"/>
      <c r="I30" s="543"/>
      <c r="J30" s="543"/>
      <c r="K30" s="543"/>
      <c r="L30" s="570"/>
      <c r="M30" s="570"/>
      <c r="N30" s="612">
        <f>$BK$30</f>
        <v>0</v>
      </c>
      <c r="O30" s="611"/>
      <c r="P30" s="611"/>
      <c r="Q30" s="611"/>
      <c r="R30" s="546"/>
      <c r="S30" s="543"/>
      <c r="T30" s="547"/>
      <c r="U30" s="543"/>
      <c r="V30" s="543"/>
      <c r="W30" s="548">
        <f>SUM($W$31:$W$37)</f>
        <v>423.163424</v>
      </c>
      <c r="X30" s="543"/>
      <c r="Y30" s="548">
        <f>SUM($Y$31:$Y$37)</f>
        <v>34.80528384</v>
      </c>
      <c r="Z30" s="543"/>
      <c r="AA30" s="549">
        <f>SUM($AA$31:$AA$37)</f>
        <v>0</v>
      </c>
      <c r="AB30" s="543"/>
      <c r="AC30" s="543"/>
      <c r="AD30" s="543"/>
      <c r="AE30" s="543"/>
      <c r="AR30" s="517" t="s">
        <v>21</v>
      </c>
      <c r="AT30" s="517" t="s">
        <v>555</v>
      </c>
      <c r="AU30" s="517" t="s">
        <v>21</v>
      </c>
      <c r="AY30" s="517" t="s">
        <v>557</v>
      </c>
      <c r="BK30" s="518">
        <f>SUM($BK$31:$BK$37)</f>
        <v>0</v>
      </c>
    </row>
    <row r="31" spans="1:64" s="513" customFormat="1" ht="27" customHeight="1">
      <c r="A31" s="521"/>
      <c r="B31" s="525"/>
      <c r="C31" s="551" t="s">
        <v>584</v>
      </c>
      <c r="D31" s="551" t="s">
        <v>558</v>
      </c>
      <c r="E31" s="552" t="s">
        <v>585</v>
      </c>
      <c r="F31" s="613" t="s">
        <v>586</v>
      </c>
      <c r="G31" s="614"/>
      <c r="H31" s="614"/>
      <c r="I31" s="614"/>
      <c r="J31" s="553" t="s">
        <v>51</v>
      </c>
      <c r="K31" s="554">
        <v>167.9</v>
      </c>
      <c r="L31" s="615"/>
      <c r="M31" s="616"/>
      <c r="N31" s="617">
        <f>ROUND($L$31*$K$31,2)</f>
        <v>0</v>
      </c>
      <c r="O31" s="614"/>
      <c r="P31" s="614"/>
      <c r="Q31" s="614"/>
      <c r="R31" s="526"/>
      <c r="S31" s="521"/>
      <c r="T31" s="555"/>
      <c r="U31" s="556" t="s">
        <v>524</v>
      </c>
      <c r="V31" s="557">
        <v>0.252</v>
      </c>
      <c r="W31" s="557">
        <f>$V$31*$K$31</f>
        <v>42.3108</v>
      </c>
      <c r="X31" s="557">
        <v>0.0057</v>
      </c>
      <c r="Y31" s="557">
        <f>$X$31*$K$31</f>
        <v>0.95703</v>
      </c>
      <c r="Z31" s="557">
        <v>0</v>
      </c>
      <c r="AA31" s="558">
        <f>$Z$31*$K$31</f>
        <v>0</v>
      </c>
      <c r="AB31" s="521"/>
      <c r="AC31" s="521"/>
      <c r="AD31" s="521"/>
      <c r="AE31" s="521"/>
      <c r="AR31" s="513" t="s">
        <v>52</v>
      </c>
      <c r="AT31" s="513" t="s">
        <v>558</v>
      </c>
      <c r="AU31" s="513" t="s">
        <v>23</v>
      </c>
      <c r="AY31" s="513" t="s">
        <v>557</v>
      </c>
      <c r="BE31" s="519">
        <f>IF($U$31="základní",$N$31,0)</f>
        <v>0</v>
      </c>
      <c r="BF31" s="519">
        <f>IF($U$31="snížená",$N$31,0)</f>
        <v>0</v>
      </c>
      <c r="BG31" s="519">
        <f>IF($U$31="zákl. přenesená",$N$31,0)</f>
        <v>0</v>
      </c>
      <c r="BH31" s="519">
        <f>IF($U$31="sníž. přenesená",$N$31,0)</f>
        <v>0</v>
      </c>
      <c r="BI31" s="519">
        <f>IF($U$31="nulová",$N$31,0)</f>
        <v>0</v>
      </c>
      <c r="BJ31" s="513" t="s">
        <v>21</v>
      </c>
      <c r="BK31" s="519">
        <f>ROUND($L$31*$K$31,2)</f>
        <v>0</v>
      </c>
      <c r="BL31" s="513" t="s">
        <v>52</v>
      </c>
    </row>
    <row r="32" spans="1:64" s="513" customFormat="1" ht="27" customHeight="1">
      <c r="A32" s="521"/>
      <c r="B32" s="525"/>
      <c r="C32" s="551" t="s">
        <v>59</v>
      </c>
      <c r="D32" s="551" t="s">
        <v>558</v>
      </c>
      <c r="E32" s="552" t="s">
        <v>587</v>
      </c>
      <c r="F32" s="613" t="s">
        <v>588</v>
      </c>
      <c r="G32" s="614"/>
      <c r="H32" s="614"/>
      <c r="I32" s="614"/>
      <c r="J32" s="553" t="s">
        <v>51</v>
      </c>
      <c r="K32" s="554">
        <v>24.378</v>
      </c>
      <c r="L32" s="615"/>
      <c r="M32" s="616"/>
      <c r="N32" s="617">
        <f>ROUND($L$32*$K$32,2)</f>
        <v>0</v>
      </c>
      <c r="O32" s="614"/>
      <c r="P32" s="614"/>
      <c r="Q32" s="614"/>
      <c r="R32" s="526"/>
      <c r="S32" s="521"/>
      <c r="T32" s="555"/>
      <c r="U32" s="556" t="s">
        <v>524</v>
      </c>
      <c r="V32" s="557">
        <v>0.39</v>
      </c>
      <c r="W32" s="557">
        <f>$V$32*$K$32</f>
        <v>9.50742</v>
      </c>
      <c r="X32" s="557">
        <v>0.0154</v>
      </c>
      <c r="Y32" s="557">
        <f>$X$32*$K$32</f>
        <v>0.3754212</v>
      </c>
      <c r="Z32" s="557">
        <v>0</v>
      </c>
      <c r="AA32" s="558">
        <f>$Z$32*$K$32</f>
        <v>0</v>
      </c>
      <c r="AB32" s="521"/>
      <c r="AC32" s="521"/>
      <c r="AD32" s="521"/>
      <c r="AE32" s="521"/>
      <c r="AR32" s="513" t="s">
        <v>52</v>
      </c>
      <c r="AT32" s="513" t="s">
        <v>558</v>
      </c>
      <c r="AU32" s="513" t="s">
        <v>23</v>
      </c>
      <c r="AY32" s="513" t="s">
        <v>557</v>
      </c>
      <c r="BE32" s="519">
        <f>IF($U$32="základní",$N$32,0)</f>
        <v>0</v>
      </c>
      <c r="BF32" s="519">
        <f>IF($U$32="snížená",$N$32,0)</f>
        <v>0</v>
      </c>
      <c r="BG32" s="519">
        <f>IF($U$32="zákl. přenesená",$N$32,0)</f>
        <v>0</v>
      </c>
      <c r="BH32" s="519">
        <f>IF($U$32="sníž. přenesená",$N$32,0)</f>
        <v>0</v>
      </c>
      <c r="BI32" s="519">
        <f>IF($U$32="nulová",$N$32,0)</f>
        <v>0</v>
      </c>
      <c r="BJ32" s="513" t="s">
        <v>21</v>
      </c>
      <c r="BK32" s="519">
        <f>ROUND($L$32*$K$32,2)</f>
        <v>0</v>
      </c>
      <c r="BL32" s="513" t="s">
        <v>52</v>
      </c>
    </row>
    <row r="33" spans="1:64" s="513" customFormat="1" ht="27" customHeight="1">
      <c r="A33" s="521"/>
      <c r="B33" s="525"/>
      <c r="C33" s="551" t="s">
        <v>60</v>
      </c>
      <c r="D33" s="551" t="s">
        <v>558</v>
      </c>
      <c r="E33" s="552" t="s">
        <v>589</v>
      </c>
      <c r="F33" s="613" t="s">
        <v>590</v>
      </c>
      <c r="G33" s="614"/>
      <c r="H33" s="614"/>
      <c r="I33" s="614"/>
      <c r="J33" s="553" t="s">
        <v>51</v>
      </c>
      <c r="K33" s="554">
        <v>25.248</v>
      </c>
      <c r="L33" s="615"/>
      <c r="M33" s="616"/>
      <c r="N33" s="617">
        <f>ROUND($L$33*$K$33,2)</f>
        <v>0</v>
      </c>
      <c r="O33" s="614"/>
      <c r="P33" s="614"/>
      <c r="Q33" s="614"/>
      <c r="R33" s="526"/>
      <c r="S33" s="521"/>
      <c r="T33" s="555"/>
      <c r="U33" s="556" t="s">
        <v>524</v>
      </c>
      <c r="V33" s="557">
        <v>0.47</v>
      </c>
      <c r="W33" s="557">
        <f>$V$33*$K$33</f>
        <v>11.86656</v>
      </c>
      <c r="X33" s="557">
        <v>0.01838</v>
      </c>
      <c r="Y33" s="557">
        <f>$X$33*$K$33</f>
        <v>0.46405824</v>
      </c>
      <c r="Z33" s="557">
        <v>0</v>
      </c>
      <c r="AA33" s="558">
        <f>$Z$33*$K$33</f>
        <v>0</v>
      </c>
      <c r="AB33" s="521"/>
      <c r="AC33" s="521"/>
      <c r="AD33" s="521"/>
      <c r="AE33" s="521"/>
      <c r="AR33" s="513" t="s">
        <v>52</v>
      </c>
      <c r="AT33" s="513" t="s">
        <v>558</v>
      </c>
      <c r="AU33" s="513" t="s">
        <v>23</v>
      </c>
      <c r="AY33" s="513" t="s">
        <v>557</v>
      </c>
      <c r="BE33" s="519">
        <f>IF($U$33="základní",$N$33,0)</f>
        <v>0</v>
      </c>
      <c r="BF33" s="519">
        <f>IF($U$33="snížená",$N$33,0)</f>
        <v>0</v>
      </c>
      <c r="BG33" s="519">
        <f>IF($U$33="zákl. přenesená",$N$33,0)</f>
        <v>0</v>
      </c>
      <c r="BH33" s="519">
        <f>IF($U$33="sníž. přenesená",$N$33,0)</f>
        <v>0</v>
      </c>
      <c r="BI33" s="519">
        <f>IF($U$33="nulová",$N$33,0)</f>
        <v>0</v>
      </c>
      <c r="BJ33" s="513" t="s">
        <v>21</v>
      </c>
      <c r="BK33" s="519">
        <f>ROUND($L$33*$K$33,2)</f>
        <v>0</v>
      </c>
      <c r="BL33" s="513" t="s">
        <v>52</v>
      </c>
    </row>
    <row r="34" spans="1:64" s="513" customFormat="1" ht="27" customHeight="1">
      <c r="A34" s="521"/>
      <c r="B34" s="525"/>
      <c r="C34" s="551" t="s">
        <v>591</v>
      </c>
      <c r="D34" s="551" t="s">
        <v>558</v>
      </c>
      <c r="E34" s="552" t="s">
        <v>592</v>
      </c>
      <c r="F34" s="613" t="s">
        <v>593</v>
      </c>
      <c r="G34" s="614"/>
      <c r="H34" s="614"/>
      <c r="I34" s="614"/>
      <c r="J34" s="553" t="s">
        <v>51</v>
      </c>
      <c r="K34" s="554">
        <v>699.62</v>
      </c>
      <c r="L34" s="615"/>
      <c r="M34" s="616"/>
      <c r="N34" s="617">
        <f>ROUND($L$34*$K$34,2)</f>
        <v>0</v>
      </c>
      <c r="O34" s="614"/>
      <c r="P34" s="614"/>
      <c r="Q34" s="614"/>
      <c r="R34" s="526"/>
      <c r="S34" s="521"/>
      <c r="T34" s="555"/>
      <c r="U34" s="556" t="s">
        <v>524</v>
      </c>
      <c r="V34" s="557">
        <v>0.19</v>
      </c>
      <c r="W34" s="557">
        <f>$V$34*$K$34</f>
        <v>132.9278</v>
      </c>
      <c r="X34" s="557">
        <v>0.0057</v>
      </c>
      <c r="Y34" s="557">
        <f>$X$34*$K$34</f>
        <v>3.9878340000000003</v>
      </c>
      <c r="Z34" s="557">
        <v>0</v>
      </c>
      <c r="AA34" s="558">
        <f>$Z$34*$K$34</f>
        <v>0</v>
      </c>
      <c r="AB34" s="521"/>
      <c r="AC34" s="521"/>
      <c r="AD34" s="521"/>
      <c r="AE34" s="521"/>
      <c r="AR34" s="513" t="s">
        <v>52</v>
      </c>
      <c r="AT34" s="513" t="s">
        <v>558</v>
      </c>
      <c r="AU34" s="513" t="s">
        <v>23</v>
      </c>
      <c r="AY34" s="513" t="s">
        <v>557</v>
      </c>
      <c r="BE34" s="519">
        <f>IF($U$34="základní",$N$34,0)</f>
        <v>0</v>
      </c>
      <c r="BF34" s="519">
        <f>IF($U$34="snížená",$N$34,0)</f>
        <v>0</v>
      </c>
      <c r="BG34" s="519">
        <f>IF($U$34="zákl. přenesená",$N$34,0)</f>
        <v>0</v>
      </c>
      <c r="BH34" s="519">
        <f>IF($U$34="sníž. přenesená",$N$34,0)</f>
        <v>0</v>
      </c>
      <c r="BI34" s="519">
        <f>IF($U$34="nulová",$N$34,0)</f>
        <v>0</v>
      </c>
      <c r="BJ34" s="513" t="s">
        <v>21</v>
      </c>
      <c r="BK34" s="519">
        <f>ROUND($L$34*$K$34,2)</f>
        <v>0</v>
      </c>
      <c r="BL34" s="513" t="s">
        <v>52</v>
      </c>
    </row>
    <row r="35" spans="1:64" s="513" customFormat="1" ht="27" customHeight="1">
      <c r="A35" s="521"/>
      <c r="B35" s="525"/>
      <c r="C35" s="551" t="s">
        <v>594</v>
      </c>
      <c r="D35" s="551" t="s">
        <v>558</v>
      </c>
      <c r="E35" s="552" t="s">
        <v>595</v>
      </c>
      <c r="F35" s="613" t="s">
        <v>596</v>
      </c>
      <c r="G35" s="614"/>
      <c r="H35" s="614"/>
      <c r="I35" s="614"/>
      <c r="J35" s="553" t="s">
        <v>51</v>
      </c>
      <c r="K35" s="554">
        <v>139.32</v>
      </c>
      <c r="L35" s="615"/>
      <c r="M35" s="616"/>
      <c r="N35" s="617">
        <f>ROUND($L$35*$K$35,2)</f>
        <v>0</v>
      </c>
      <c r="O35" s="614"/>
      <c r="P35" s="614"/>
      <c r="Q35" s="614"/>
      <c r="R35" s="526"/>
      <c r="S35" s="521"/>
      <c r="T35" s="555"/>
      <c r="U35" s="556" t="s">
        <v>524</v>
      </c>
      <c r="V35" s="557">
        <v>0.69</v>
      </c>
      <c r="W35" s="557">
        <f>$V$35*$K$35</f>
        <v>96.1308</v>
      </c>
      <c r="X35" s="557">
        <v>0.0425</v>
      </c>
      <c r="Y35" s="557">
        <f>$X$35*$K$35</f>
        <v>5.9211</v>
      </c>
      <c r="Z35" s="557">
        <v>0</v>
      </c>
      <c r="AA35" s="558">
        <f>$Z$35*$K$35</f>
        <v>0</v>
      </c>
      <c r="AB35" s="521"/>
      <c r="AC35" s="521"/>
      <c r="AD35" s="521"/>
      <c r="AE35" s="521"/>
      <c r="AR35" s="513" t="s">
        <v>52</v>
      </c>
      <c r="AT35" s="513" t="s">
        <v>558</v>
      </c>
      <c r="AU35" s="513" t="s">
        <v>23</v>
      </c>
      <c r="AY35" s="513" t="s">
        <v>557</v>
      </c>
      <c r="BE35" s="519">
        <f>IF($U$35="základní",$N$35,0)</f>
        <v>0</v>
      </c>
      <c r="BF35" s="519">
        <f>IF($U$35="snížená",$N$35,0)</f>
        <v>0</v>
      </c>
      <c r="BG35" s="519">
        <f>IF($U$35="zákl. přenesená",$N$35,0)</f>
        <v>0</v>
      </c>
      <c r="BH35" s="519">
        <f>IF($U$35="sníž. přenesená",$N$35,0)</f>
        <v>0</v>
      </c>
      <c r="BI35" s="519">
        <f>IF($U$35="nulová",$N$35,0)</f>
        <v>0</v>
      </c>
      <c r="BJ35" s="513" t="s">
        <v>21</v>
      </c>
      <c r="BK35" s="519">
        <f>ROUND($L$35*$K$35,2)</f>
        <v>0</v>
      </c>
      <c r="BL35" s="513" t="s">
        <v>52</v>
      </c>
    </row>
    <row r="36" spans="1:64" s="513" customFormat="1" ht="15.75" customHeight="1">
      <c r="A36" s="521"/>
      <c r="B36" s="525"/>
      <c r="C36" s="551" t="s">
        <v>597</v>
      </c>
      <c r="D36" s="551" t="s">
        <v>558</v>
      </c>
      <c r="E36" s="552" t="s">
        <v>598</v>
      </c>
      <c r="F36" s="613" t="s">
        <v>599</v>
      </c>
      <c r="G36" s="614"/>
      <c r="H36" s="614"/>
      <c r="I36" s="614"/>
      <c r="J36" s="553" t="s">
        <v>51</v>
      </c>
      <c r="K36" s="554">
        <v>22.344</v>
      </c>
      <c r="L36" s="615"/>
      <c r="M36" s="616"/>
      <c r="N36" s="617">
        <f>ROUND($L$36*$K$36,2)</f>
        <v>0</v>
      </c>
      <c r="O36" s="614"/>
      <c r="P36" s="614"/>
      <c r="Q36" s="614"/>
      <c r="R36" s="526"/>
      <c r="S36" s="521"/>
      <c r="T36" s="555"/>
      <c r="U36" s="556" t="s">
        <v>524</v>
      </c>
      <c r="V36" s="557">
        <v>0.34</v>
      </c>
      <c r="W36" s="557">
        <f>$V$36*$K$36</f>
        <v>7.596960000000001</v>
      </c>
      <c r="X36" s="557">
        <v>0.00085</v>
      </c>
      <c r="Y36" s="557">
        <f>$X$36*$K$36</f>
        <v>0.0189924</v>
      </c>
      <c r="Z36" s="557">
        <v>0</v>
      </c>
      <c r="AA36" s="558">
        <f>$Z$36*$K$36</f>
        <v>0</v>
      </c>
      <c r="AB36" s="521"/>
      <c r="AC36" s="521"/>
      <c r="AD36" s="521"/>
      <c r="AE36" s="521"/>
      <c r="AR36" s="513" t="s">
        <v>52</v>
      </c>
      <c r="AT36" s="513" t="s">
        <v>558</v>
      </c>
      <c r="AU36" s="513" t="s">
        <v>23</v>
      </c>
      <c r="AY36" s="513" t="s">
        <v>557</v>
      </c>
      <c r="BE36" s="519">
        <f>IF($U$36="základní",$N$36,0)</f>
        <v>0</v>
      </c>
      <c r="BF36" s="519">
        <f>IF($U$36="snížená",$N$36,0)</f>
        <v>0</v>
      </c>
      <c r="BG36" s="519">
        <f>IF($U$36="zákl. přenesená",$N$36,0)</f>
        <v>0</v>
      </c>
      <c r="BH36" s="519">
        <f>IF($U$36="sníž. přenesená",$N$36,0)</f>
        <v>0</v>
      </c>
      <c r="BI36" s="519">
        <f>IF($U$36="nulová",$N$36,0)</f>
        <v>0</v>
      </c>
      <c r="BJ36" s="513" t="s">
        <v>21</v>
      </c>
      <c r="BK36" s="519">
        <f>ROUND($L$36*$K$36,2)</f>
        <v>0</v>
      </c>
      <c r="BL36" s="513" t="s">
        <v>52</v>
      </c>
    </row>
    <row r="37" spans="1:64" s="513" customFormat="1" ht="27" customHeight="1">
      <c r="A37" s="521"/>
      <c r="B37" s="525"/>
      <c r="C37" s="551" t="s">
        <v>600</v>
      </c>
      <c r="D37" s="551" t="s">
        <v>558</v>
      </c>
      <c r="E37" s="552" t="s">
        <v>601</v>
      </c>
      <c r="F37" s="613" t="s">
        <v>602</v>
      </c>
      <c r="G37" s="614"/>
      <c r="H37" s="614"/>
      <c r="I37" s="614"/>
      <c r="J37" s="553" t="s">
        <v>51</v>
      </c>
      <c r="K37" s="554">
        <v>274.772</v>
      </c>
      <c r="L37" s="615"/>
      <c r="M37" s="616"/>
      <c r="N37" s="617">
        <f>ROUND($L$37*$K$37,2)</f>
        <v>0</v>
      </c>
      <c r="O37" s="614"/>
      <c r="P37" s="614"/>
      <c r="Q37" s="614"/>
      <c r="R37" s="526"/>
      <c r="S37" s="521"/>
      <c r="T37" s="555"/>
      <c r="U37" s="556" t="s">
        <v>524</v>
      </c>
      <c r="V37" s="557">
        <v>0.447</v>
      </c>
      <c r="W37" s="557">
        <f>$V$37*$K$37</f>
        <v>122.823084</v>
      </c>
      <c r="X37" s="557">
        <v>0.084</v>
      </c>
      <c r="Y37" s="557">
        <f>$X$37*$K$37</f>
        <v>23.080848</v>
      </c>
      <c r="Z37" s="557">
        <v>0</v>
      </c>
      <c r="AA37" s="558">
        <f>$Z$37*$K$37</f>
        <v>0</v>
      </c>
      <c r="AB37" s="521"/>
      <c r="AC37" s="521"/>
      <c r="AD37" s="521"/>
      <c r="AE37" s="521"/>
      <c r="AR37" s="513" t="s">
        <v>52</v>
      </c>
      <c r="AT37" s="513" t="s">
        <v>558</v>
      </c>
      <c r="AU37" s="513" t="s">
        <v>23</v>
      </c>
      <c r="AY37" s="513" t="s">
        <v>557</v>
      </c>
      <c r="BE37" s="519">
        <f>IF($U$37="základní",$N$37,0)</f>
        <v>0</v>
      </c>
      <c r="BF37" s="519">
        <f>IF($U$37="snížená",$N$37,0)</f>
        <v>0</v>
      </c>
      <c r="BG37" s="519">
        <f>IF($U$37="zákl. přenesená",$N$37,0)</f>
        <v>0</v>
      </c>
      <c r="BH37" s="519">
        <f>IF($U$37="sníž. přenesená",$N$37,0)</f>
        <v>0</v>
      </c>
      <c r="BI37" s="519">
        <f>IF($U$37="nulová",$N$37,0)</f>
        <v>0</v>
      </c>
      <c r="BJ37" s="513" t="s">
        <v>21</v>
      </c>
      <c r="BK37" s="519">
        <f>ROUND($L$37*$K$37,2)</f>
        <v>0</v>
      </c>
      <c r="BL37" s="513" t="s">
        <v>52</v>
      </c>
    </row>
    <row r="38" spans="1:63" s="516" customFormat="1" ht="30.75" customHeight="1">
      <c r="A38" s="543"/>
      <c r="B38" s="544"/>
      <c r="C38" s="543"/>
      <c r="D38" s="550" t="s">
        <v>531</v>
      </c>
      <c r="E38" s="543"/>
      <c r="F38" s="543"/>
      <c r="G38" s="543"/>
      <c r="H38" s="543"/>
      <c r="I38" s="543"/>
      <c r="J38" s="543"/>
      <c r="K38" s="543"/>
      <c r="L38" s="570"/>
      <c r="M38" s="570"/>
      <c r="N38" s="612">
        <f>$BK$38</f>
        <v>0</v>
      </c>
      <c r="O38" s="611"/>
      <c r="P38" s="611"/>
      <c r="Q38" s="611"/>
      <c r="R38" s="546"/>
      <c r="S38" s="543"/>
      <c r="T38" s="547"/>
      <c r="U38" s="543"/>
      <c r="V38" s="543"/>
      <c r="W38" s="548">
        <f>SUM($W$39:$W$65)</f>
        <v>367.684184</v>
      </c>
      <c r="X38" s="543"/>
      <c r="Y38" s="548">
        <f>SUM($Y$39:$Y$65)</f>
        <v>1.2456365</v>
      </c>
      <c r="Z38" s="543"/>
      <c r="AA38" s="549">
        <f>SUM($AA$39:$AA$65)</f>
        <v>55.80549500000001</v>
      </c>
      <c r="AB38" s="543"/>
      <c r="AC38" s="543"/>
      <c r="AD38" s="543"/>
      <c r="AE38" s="543"/>
      <c r="AR38" s="517" t="s">
        <v>21</v>
      </c>
      <c r="AT38" s="517" t="s">
        <v>555</v>
      </c>
      <c r="AU38" s="517" t="s">
        <v>21</v>
      </c>
      <c r="AY38" s="517" t="s">
        <v>557</v>
      </c>
      <c r="BK38" s="518">
        <f>SUM($BK$39:$BK$65)</f>
        <v>0</v>
      </c>
    </row>
    <row r="39" spans="1:64" s="513" customFormat="1" ht="39" customHeight="1">
      <c r="A39" s="521"/>
      <c r="B39" s="525"/>
      <c r="C39" s="551" t="s">
        <v>603</v>
      </c>
      <c r="D39" s="551" t="s">
        <v>558</v>
      </c>
      <c r="E39" s="552" t="s">
        <v>604</v>
      </c>
      <c r="F39" s="613" t="s">
        <v>605</v>
      </c>
      <c r="G39" s="614"/>
      <c r="H39" s="614"/>
      <c r="I39" s="614"/>
      <c r="J39" s="553" t="s">
        <v>51</v>
      </c>
      <c r="K39" s="554">
        <v>268.45</v>
      </c>
      <c r="L39" s="615"/>
      <c r="M39" s="616"/>
      <c r="N39" s="617">
        <f>ROUND($L$39*$K$39,2)</f>
        <v>0</v>
      </c>
      <c r="O39" s="614"/>
      <c r="P39" s="614"/>
      <c r="Q39" s="614"/>
      <c r="R39" s="526"/>
      <c r="S39" s="521"/>
      <c r="T39" s="555"/>
      <c r="U39" s="556" t="s">
        <v>524</v>
      </c>
      <c r="V39" s="557">
        <v>0.105</v>
      </c>
      <c r="W39" s="557">
        <f>$V$39*$K$39</f>
        <v>28.18725</v>
      </c>
      <c r="X39" s="557">
        <v>0.00013</v>
      </c>
      <c r="Y39" s="557">
        <f>$X$39*$K$39</f>
        <v>0.03489849999999999</v>
      </c>
      <c r="Z39" s="557">
        <v>0</v>
      </c>
      <c r="AA39" s="558">
        <f>$Z$39*$K$39</f>
        <v>0</v>
      </c>
      <c r="AB39" s="521"/>
      <c r="AC39" s="521"/>
      <c r="AD39" s="521"/>
      <c r="AE39" s="521"/>
      <c r="AR39" s="513" t="s">
        <v>52</v>
      </c>
      <c r="AT39" s="513" t="s">
        <v>558</v>
      </c>
      <c r="AU39" s="513" t="s">
        <v>23</v>
      </c>
      <c r="AY39" s="513" t="s">
        <v>557</v>
      </c>
      <c r="BE39" s="519">
        <f>IF($U$39="základní",$N$39,0)</f>
        <v>0</v>
      </c>
      <c r="BF39" s="519">
        <f>IF($U$39="snížená",$N$39,0)</f>
        <v>0</v>
      </c>
      <c r="BG39" s="519">
        <f>IF($U$39="zákl. přenesená",$N$39,0)</f>
        <v>0</v>
      </c>
      <c r="BH39" s="519">
        <f>IF($U$39="sníž. přenesená",$N$39,0)</f>
        <v>0</v>
      </c>
      <c r="BI39" s="519">
        <f>IF($U$39="nulová",$N$39,0)</f>
        <v>0</v>
      </c>
      <c r="BJ39" s="513" t="s">
        <v>21</v>
      </c>
      <c r="BK39" s="519">
        <f>ROUND($L$39*$K$39,2)</f>
        <v>0</v>
      </c>
      <c r="BL39" s="513" t="s">
        <v>52</v>
      </c>
    </row>
    <row r="40" spans="1:64" s="513" customFormat="1" ht="27" customHeight="1">
      <c r="A40" s="521"/>
      <c r="B40" s="525"/>
      <c r="C40" s="551" t="s">
        <v>606</v>
      </c>
      <c r="D40" s="551" t="s">
        <v>558</v>
      </c>
      <c r="E40" s="552" t="s">
        <v>607</v>
      </c>
      <c r="F40" s="613" t="s">
        <v>608</v>
      </c>
      <c r="G40" s="614"/>
      <c r="H40" s="614"/>
      <c r="I40" s="614"/>
      <c r="J40" s="553" t="s">
        <v>51</v>
      </c>
      <c r="K40" s="554">
        <v>268.45</v>
      </c>
      <c r="L40" s="615"/>
      <c r="M40" s="616"/>
      <c r="N40" s="617">
        <f>ROUND($L$40*$K$40,2)</f>
        <v>0</v>
      </c>
      <c r="O40" s="614"/>
      <c r="P40" s="614"/>
      <c r="Q40" s="614"/>
      <c r="R40" s="526"/>
      <c r="S40" s="521"/>
      <c r="T40" s="555"/>
      <c r="U40" s="556" t="s">
        <v>524</v>
      </c>
      <c r="V40" s="557">
        <v>0.308</v>
      </c>
      <c r="W40" s="557">
        <f>$V$40*$K$40</f>
        <v>82.6826</v>
      </c>
      <c r="X40" s="557">
        <v>4E-05</v>
      </c>
      <c r="Y40" s="557">
        <f>$X$40*$K$40</f>
        <v>0.010738000000000001</v>
      </c>
      <c r="Z40" s="557">
        <v>0</v>
      </c>
      <c r="AA40" s="558">
        <f>$Z$40*$K$40</f>
        <v>0</v>
      </c>
      <c r="AB40" s="521"/>
      <c r="AC40" s="521"/>
      <c r="AD40" s="521"/>
      <c r="AE40" s="521"/>
      <c r="AR40" s="513" t="s">
        <v>52</v>
      </c>
      <c r="AT40" s="513" t="s">
        <v>558</v>
      </c>
      <c r="AU40" s="513" t="s">
        <v>23</v>
      </c>
      <c r="AY40" s="513" t="s">
        <v>557</v>
      </c>
      <c r="BE40" s="519">
        <f>IF($U$40="základní",$N$40,0)</f>
        <v>0</v>
      </c>
      <c r="BF40" s="519">
        <f>IF($U$40="snížená",$N$40,0)</f>
        <v>0</v>
      </c>
      <c r="BG40" s="519">
        <f>IF($U$40="zákl. přenesená",$N$40,0)</f>
        <v>0</v>
      </c>
      <c r="BH40" s="519">
        <f>IF($U$40="sníž. přenesená",$N$40,0)</f>
        <v>0</v>
      </c>
      <c r="BI40" s="519">
        <f>IF($U$40="nulová",$N$40,0)</f>
        <v>0</v>
      </c>
      <c r="BJ40" s="513" t="s">
        <v>21</v>
      </c>
      <c r="BK40" s="519">
        <f>ROUND($L$40*$K$40,2)</f>
        <v>0</v>
      </c>
      <c r="BL40" s="513" t="s">
        <v>52</v>
      </c>
    </row>
    <row r="41" spans="1:64" s="513" customFormat="1" ht="15.75" customHeight="1">
      <c r="A41" s="521"/>
      <c r="B41" s="525"/>
      <c r="C41" s="551" t="s">
        <v>61</v>
      </c>
      <c r="D41" s="551" t="s">
        <v>558</v>
      </c>
      <c r="E41" s="552" t="s">
        <v>609</v>
      </c>
      <c r="F41" s="613" t="s">
        <v>610</v>
      </c>
      <c r="G41" s="614"/>
      <c r="H41" s="614"/>
      <c r="I41" s="614"/>
      <c r="J41" s="553" t="s">
        <v>561</v>
      </c>
      <c r="K41" s="554">
        <v>0.95</v>
      </c>
      <c r="L41" s="615"/>
      <c r="M41" s="616"/>
      <c r="N41" s="617">
        <f>ROUND($L$41*$K$41,2)</f>
        <v>0</v>
      </c>
      <c r="O41" s="614"/>
      <c r="P41" s="614"/>
      <c r="Q41" s="614"/>
      <c r="R41" s="526"/>
      <c r="S41" s="521"/>
      <c r="T41" s="555"/>
      <c r="U41" s="556" t="s">
        <v>524</v>
      </c>
      <c r="V41" s="557">
        <v>6.436</v>
      </c>
      <c r="W41" s="557">
        <f>$V$41*$K$41</f>
        <v>6.114199999999999</v>
      </c>
      <c r="X41" s="557">
        <v>0</v>
      </c>
      <c r="Y41" s="557">
        <f>$X$41*$K$41</f>
        <v>0</v>
      </c>
      <c r="Z41" s="557">
        <v>2</v>
      </c>
      <c r="AA41" s="558">
        <f>$Z$41*$K$41</f>
        <v>1.9</v>
      </c>
      <c r="AB41" s="521"/>
      <c r="AC41" s="521"/>
      <c r="AD41" s="521"/>
      <c r="AE41" s="521"/>
      <c r="AR41" s="513" t="s">
        <v>52</v>
      </c>
      <c r="AT41" s="513" t="s">
        <v>558</v>
      </c>
      <c r="AU41" s="513" t="s">
        <v>23</v>
      </c>
      <c r="AY41" s="513" t="s">
        <v>557</v>
      </c>
      <c r="BE41" s="519">
        <f>IF($U$41="základní",$N$41,0)</f>
        <v>0</v>
      </c>
      <c r="BF41" s="519">
        <f>IF($U$41="snížená",$N$41,0)</f>
        <v>0</v>
      </c>
      <c r="BG41" s="519">
        <f>IF($U$41="zákl. přenesená",$N$41,0)</f>
        <v>0</v>
      </c>
      <c r="BH41" s="519">
        <f>IF($U$41="sníž. přenesená",$N$41,0)</f>
        <v>0</v>
      </c>
      <c r="BI41" s="519">
        <f>IF($U$41="nulová",$N$41,0)</f>
        <v>0</v>
      </c>
      <c r="BJ41" s="513" t="s">
        <v>21</v>
      </c>
      <c r="BK41" s="519">
        <f>ROUND($L$41*$K$41,2)</f>
        <v>0</v>
      </c>
      <c r="BL41" s="513" t="s">
        <v>52</v>
      </c>
    </row>
    <row r="42" spans="1:64" s="513" customFormat="1" ht="27" customHeight="1">
      <c r="A42" s="521"/>
      <c r="B42" s="525"/>
      <c r="C42" s="551" t="s">
        <v>62</v>
      </c>
      <c r="D42" s="551" t="s">
        <v>558</v>
      </c>
      <c r="E42" s="552" t="s">
        <v>611</v>
      </c>
      <c r="F42" s="613" t="s">
        <v>612</v>
      </c>
      <c r="G42" s="614"/>
      <c r="H42" s="614"/>
      <c r="I42" s="614"/>
      <c r="J42" s="553" t="s">
        <v>561</v>
      </c>
      <c r="K42" s="554">
        <v>0.837</v>
      </c>
      <c r="L42" s="615"/>
      <c r="M42" s="616"/>
      <c r="N42" s="617">
        <f>ROUND($L$42*$K$42,2)</f>
        <v>0</v>
      </c>
      <c r="O42" s="614"/>
      <c r="P42" s="614"/>
      <c r="Q42" s="614"/>
      <c r="R42" s="526"/>
      <c r="S42" s="521"/>
      <c r="T42" s="555"/>
      <c r="U42" s="556" t="s">
        <v>524</v>
      </c>
      <c r="V42" s="557">
        <v>2.713</v>
      </c>
      <c r="W42" s="557">
        <f>$V$42*$K$42</f>
        <v>2.270781</v>
      </c>
      <c r="X42" s="557">
        <v>0</v>
      </c>
      <c r="Y42" s="557">
        <f>$X$42*$K$42</f>
        <v>0</v>
      </c>
      <c r="Z42" s="557">
        <v>1.8</v>
      </c>
      <c r="AA42" s="558">
        <f>$Z$42*$K$42</f>
        <v>1.5066</v>
      </c>
      <c r="AB42" s="521"/>
      <c r="AC42" s="521"/>
      <c r="AD42" s="521"/>
      <c r="AE42" s="521"/>
      <c r="AR42" s="513" t="s">
        <v>52</v>
      </c>
      <c r="AT42" s="513" t="s">
        <v>558</v>
      </c>
      <c r="AU42" s="513" t="s">
        <v>23</v>
      </c>
      <c r="AY42" s="513" t="s">
        <v>557</v>
      </c>
      <c r="BE42" s="519">
        <f>IF($U$42="základní",$N$42,0)</f>
        <v>0</v>
      </c>
      <c r="BF42" s="519">
        <f>IF($U$42="snížená",$N$42,0)</f>
        <v>0</v>
      </c>
      <c r="BG42" s="519">
        <f>IF($U$42="zákl. přenesená",$N$42,0)</f>
        <v>0</v>
      </c>
      <c r="BH42" s="519">
        <f>IF($U$42="sníž. přenesená",$N$42,0)</f>
        <v>0</v>
      </c>
      <c r="BI42" s="519">
        <f>IF($U$42="nulová",$N$42,0)</f>
        <v>0</v>
      </c>
      <c r="BJ42" s="513" t="s">
        <v>21</v>
      </c>
      <c r="BK42" s="519">
        <f>ROUND($L$42*$K$42,2)</f>
        <v>0</v>
      </c>
      <c r="BL42" s="513" t="s">
        <v>52</v>
      </c>
    </row>
    <row r="43" spans="1:64" s="513" customFormat="1" ht="27" customHeight="1">
      <c r="A43" s="521"/>
      <c r="B43" s="525"/>
      <c r="C43" s="551" t="s">
        <v>63</v>
      </c>
      <c r="D43" s="551" t="s">
        <v>558</v>
      </c>
      <c r="E43" s="552" t="s">
        <v>613</v>
      </c>
      <c r="F43" s="613" t="s">
        <v>614</v>
      </c>
      <c r="G43" s="614"/>
      <c r="H43" s="614"/>
      <c r="I43" s="614"/>
      <c r="J43" s="553" t="s">
        <v>561</v>
      </c>
      <c r="K43" s="554">
        <v>2.031</v>
      </c>
      <c r="L43" s="615"/>
      <c r="M43" s="616"/>
      <c r="N43" s="617">
        <f>ROUND($L$43*$K$43,2)</f>
        <v>0</v>
      </c>
      <c r="O43" s="614"/>
      <c r="P43" s="614"/>
      <c r="Q43" s="614"/>
      <c r="R43" s="526"/>
      <c r="S43" s="521"/>
      <c r="T43" s="555"/>
      <c r="U43" s="556" t="s">
        <v>524</v>
      </c>
      <c r="V43" s="557">
        <v>1.52</v>
      </c>
      <c r="W43" s="557">
        <f>$V$43*$K$43</f>
        <v>3.08712</v>
      </c>
      <c r="X43" s="557">
        <v>0</v>
      </c>
      <c r="Y43" s="557">
        <f>$X$43*$K$43</f>
        <v>0</v>
      </c>
      <c r="Z43" s="557">
        <v>1.8</v>
      </c>
      <c r="AA43" s="558">
        <f>$Z$43*$K$43</f>
        <v>3.6558</v>
      </c>
      <c r="AB43" s="521"/>
      <c r="AC43" s="521"/>
      <c r="AD43" s="521"/>
      <c r="AE43" s="521"/>
      <c r="AR43" s="513" t="s">
        <v>52</v>
      </c>
      <c r="AT43" s="513" t="s">
        <v>558</v>
      </c>
      <c r="AU43" s="513" t="s">
        <v>23</v>
      </c>
      <c r="AY43" s="513" t="s">
        <v>557</v>
      </c>
      <c r="BE43" s="519">
        <f>IF($U$43="základní",$N$43,0)</f>
        <v>0</v>
      </c>
      <c r="BF43" s="519">
        <f>IF($U$43="snížená",$N$43,0)</f>
        <v>0</v>
      </c>
      <c r="BG43" s="519">
        <f>IF($U$43="zákl. přenesená",$N$43,0)</f>
        <v>0</v>
      </c>
      <c r="BH43" s="519">
        <f>IF($U$43="sníž. přenesená",$N$43,0)</f>
        <v>0</v>
      </c>
      <c r="BI43" s="519">
        <f>IF($U$43="nulová",$N$43,0)</f>
        <v>0</v>
      </c>
      <c r="BJ43" s="513" t="s">
        <v>21</v>
      </c>
      <c r="BK43" s="519">
        <f>ROUND($L$43*$K$43,2)</f>
        <v>0</v>
      </c>
      <c r="BL43" s="513" t="s">
        <v>52</v>
      </c>
    </row>
    <row r="44" spans="1:64" s="513" customFormat="1" ht="27" customHeight="1">
      <c r="A44" s="521"/>
      <c r="B44" s="525"/>
      <c r="C44" s="551" t="s">
        <v>64</v>
      </c>
      <c r="D44" s="551" t="s">
        <v>558</v>
      </c>
      <c r="E44" s="552" t="s">
        <v>615</v>
      </c>
      <c r="F44" s="613" t="s">
        <v>616</v>
      </c>
      <c r="G44" s="614"/>
      <c r="H44" s="614"/>
      <c r="I44" s="614"/>
      <c r="J44" s="553" t="s">
        <v>51</v>
      </c>
      <c r="K44" s="554">
        <v>1.8</v>
      </c>
      <c r="L44" s="615"/>
      <c r="M44" s="616"/>
      <c r="N44" s="617">
        <f>ROUND($L$44*$K$44,2)</f>
        <v>0</v>
      </c>
      <c r="O44" s="614"/>
      <c r="P44" s="614"/>
      <c r="Q44" s="614"/>
      <c r="R44" s="526"/>
      <c r="S44" s="521"/>
      <c r="T44" s="555"/>
      <c r="U44" s="556" t="s">
        <v>524</v>
      </c>
      <c r="V44" s="557">
        <v>1.07</v>
      </c>
      <c r="W44" s="557">
        <f>$V$44*$K$44</f>
        <v>1.9260000000000002</v>
      </c>
      <c r="X44" s="557">
        <v>0</v>
      </c>
      <c r="Y44" s="557">
        <f>$X$44*$K$44</f>
        <v>0</v>
      </c>
      <c r="Z44" s="557">
        <v>0.075</v>
      </c>
      <c r="AA44" s="558">
        <f>$Z$44*$K$44</f>
        <v>0.135</v>
      </c>
      <c r="AB44" s="521"/>
      <c r="AC44" s="521"/>
      <c r="AD44" s="521"/>
      <c r="AE44" s="521"/>
      <c r="AR44" s="513" t="s">
        <v>52</v>
      </c>
      <c r="AT44" s="513" t="s">
        <v>558</v>
      </c>
      <c r="AU44" s="513" t="s">
        <v>23</v>
      </c>
      <c r="AY44" s="513" t="s">
        <v>557</v>
      </c>
      <c r="BE44" s="519">
        <f>IF($U$44="základní",$N$44,0)</f>
        <v>0</v>
      </c>
      <c r="BF44" s="519">
        <f>IF($U$44="snížená",$N$44,0)</f>
        <v>0</v>
      </c>
      <c r="BG44" s="519">
        <f>IF($U$44="zákl. přenesená",$N$44,0)</f>
        <v>0</v>
      </c>
      <c r="BH44" s="519">
        <f>IF($U$44="sníž. přenesená",$N$44,0)</f>
        <v>0</v>
      </c>
      <c r="BI44" s="519">
        <f>IF($U$44="nulová",$N$44,0)</f>
        <v>0</v>
      </c>
      <c r="BJ44" s="513" t="s">
        <v>21</v>
      </c>
      <c r="BK44" s="519">
        <f>ROUND($L$44*$K$44,2)</f>
        <v>0</v>
      </c>
      <c r="BL44" s="513" t="s">
        <v>52</v>
      </c>
    </row>
    <row r="45" spans="1:64" s="513" customFormat="1" ht="27" customHeight="1">
      <c r="A45" s="521"/>
      <c r="B45" s="525"/>
      <c r="C45" s="551" t="s">
        <v>65</v>
      </c>
      <c r="D45" s="551" t="s">
        <v>558</v>
      </c>
      <c r="E45" s="552" t="s">
        <v>617</v>
      </c>
      <c r="F45" s="613" t="s">
        <v>618</v>
      </c>
      <c r="G45" s="614"/>
      <c r="H45" s="614"/>
      <c r="I45" s="614"/>
      <c r="J45" s="553" t="s">
        <v>51</v>
      </c>
      <c r="K45" s="554">
        <v>15.957</v>
      </c>
      <c r="L45" s="615"/>
      <c r="M45" s="616"/>
      <c r="N45" s="617">
        <f>ROUND($L$45*$K$45,2)</f>
        <v>0</v>
      </c>
      <c r="O45" s="614"/>
      <c r="P45" s="614"/>
      <c r="Q45" s="614"/>
      <c r="R45" s="526"/>
      <c r="S45" s="521"/>
      <c r="T45" s="555"/>
      <c r="U45" s="556" t="s">
        <v>524</v>
      </c>
      <c r="V45" s="557">
        <v>0.939</v>
      </c>
      <c r="W45" s="557">
        <f>$V$45*$K$45</f>
        <v>14.983623</v>
      </c>
      <c r="X45" s="557">
        <v>0</v>
      </c>
      <c r="Y45" s="557">
        <f>$X$45*$K$45</f>
        <v>0</v>
      </c>
      <c r="Z45" s="557">
        <v>0.076</v>
      </c>
      <c r="AA45" s="558">
        <f>$Z$45*$K$45</f>
        <v>1.212732</v>
      </c>
      <c r="AB45" s="521"/>
      <c r="AC45" s="521"/>
      <c r="AD45" s="521"/>
      <c r="AE45" s="521"/>
      <c r="AR45" s="513" t="s">
        <v>52</v>
      </c>
      <c r="AT45" s="513" t="s">
        <v>558</v>
      </c>
      <c r="AU45" s="513" t="s">
        <v>23</v>
      </c>
      <c r="AY45" s="513" t="s">
        <v>557</v>
      </c>
      <c r="BE45" s="519">
        <f>IF($U$45="základní",$N$45,0)</f>
        <v>0</v>
      </c>
      <c r="BF45" s="519">
        <f>IF($U$45="snížená",$N$45,0)</f>
        <v>0</v>
      </c>
      <c r="BG45" s="519">
        <f>IF($U$45="zákl. přenesená",$N$45,0)</f>
        <v>0</v>
      </c>
      <c r="BH45" s="519">
        <f>IF($U$45="sníž. přenesená",$N$45,0)</f>
        <v>0</v>
      </c>
      <c r="BI45" s="519">
        <f>IF($U$45="nulová",$N$45,0)</f>
        <v>0</v>
      </c>
      <c r="BJ45" s="513" t="s">
        <v>21</v>
      </c>
      <c r="BK45" s="519">
        <f>ROUND($L$45*$K$45,2)</f>
        <v>0</v>
      </c>
      <c r="BL45" s="513" t="s">
        <v>52</v>
      </c>
    </row>
    <row r="46" spans="1:64" s="513" customFormat="1" ht="27" customHeight="1">
      <c r="A46" s="521"/>
      <c r="B46" s="525"/>
      <c r="C46" s="551" t="s">
        <v>66</v>
      </c>
      <c r="D46" s="551" t="s">
        <v>558</v>
      </c>
      <c r="E46" s="552" t="s">
        <v>619</v>
      </c>
      <c r="F46" s="613" t="s">
        <v>620</v>
      </c>
      <c r="G46" s="614"/>
      <c r="H46" s="614"/>
      <c r="I46" s="614"/>
      <c r="J46" s="553" t="s">
        <v>51</v>
      </c>
      <c r="K46" s="554">
        <v>2.857</v>
      </c>
      <c r="L46" s="615"/>
      <c r="M46" s="616"/>
      <c r="N46" s="617">
        <f>ROUND($L$46*$K$46,2)</f>
        <v>0</v>
      </c>
      <c r="O46" s="614"/>
      <c r="P46" s="614"/>
      <c r="Q46" s="614"/>
      <c r="R46" s="526"/>
      <c r="S46" s="521"/>
      <c r="T46" s="555"/>
      <c r="U46" s="556" t="s">
        <v>524</v>
      </c>
      <c r="V46" s="557">
        <v>0.718</v>
      </c>
      <c r="W46" s="557">
        <f>$V$46*$K$46</f>
        <v>2.051326</v>
      </c>
      <c r="X46" s="557">
        <v>0</v>
      </c>
      <c r="Y46" s="557">
        <f>$X$46*$K$46</f>
        <v>0</v>
      </c>
      <c r="Z46" s="557">
        <v>0.063</v>
      </c>
      <c r="AA46" s="558">
        <f>$Z$46*$K$46</f>
        <v>0.179991</v>
      </c>
      <c r="AB46" s="521"/>
      <c r="AC46" s="521"/>
      <c r="AD46" s="521"/>
      <c r="AE46" s="521"/>
      <c r="AR46" s="513" t="s">
        <v>52</v>
      </c>
      <c r="AT46" s="513" t="s">
        <v>558</v>
      </c>
      <c r="AU46" s="513" t="s">
        <v>23</v>
      </c>
      <c r="AY46" s="513" t="s">
        <v>557</v>
      </c>
      <c r="BE46" s="519">
        <f>IF($U$46="základní",$N$46,0)</f>
        <v>0</v>
      </c>
      <c r="BF46" s="519">
        <f>IF($U$46="snížená",$N$46,0)</f>
        <v>0</v>
      </c>
      <c r="BG46" s="519">
        <f>IF($U$46="zákl. přenesená",$N$46,0)</f>
        <v>0</v>
      </c>
      <c r="BH46" s="519">
        <f>IF($U$46="sníž. přenesená",$N$46,0)</f>
        <v>0</v>
      </c>
      <c r="BI46" s="519">
        <f>IF($U$46="nulová",$N$46,0)</f>
        <v>0</v>
      </c>
      <c r="BJ46" s="513" t="s">
        <v>21</v>
      </c>
      <c r="BK46" s="519">
        <f>ROUND($L$46*$K$46,2)</f>
        <v>0</v>
      </c>
      <c r="BL46" s="513" t="s">
        <v>52</v>
      </c>
    </row>
    <row r="47" spans="1:64" s="513" customFormat="1" ht="27" customHeight="1">
      <c r="A47" s="521"/>
      <c r="B47" s="525"/>
      <c r="C47" s="551" t="s">
        <v>67</v>
      </c>
      <c r="D47" s="551" t="s">
        <v>558</v>
      </c>
      <c r="E47" s="552" t="s">
        <v>621</v>
      </c>
      <c r="F47" s="613" t="s">
        <v>622</v>
      </c>
      <c r="G47" s="614"/>
      <c r="H47" s="614"/>
      <c r="I47" s="614"/>
      <c r="J47" s="553" t="s">
        <v>223</v>
      </c>
      <c r="K47" s="554">
        <v>1</v>
      </c>
      <c r="L47" s="615"/>
      <c r="M47" s="616"/>
      <c r="N47" s="617">
        <f>ROUND($L$47*$K$47,2)</f>
        <v>0</v>
      </c>
      <c r="O47" s="614"/>
      <c r="P47" s="614"/>
      <c r="Q47" s="614"/>
      <c r="R47" s="526"/>
      <c r="S47" s="521"/>
      <c r="T47" s="555"/>
      <c r="U47" s="556" t="s">
        <v>524</v>
      </c>
      <c r="V47" s="557">
        <v>2.308</v>
      </c>
      <c r="W47" s="557">
        <f>$V$47*$K$47</f>
        <v>2.308</v>
      </c>
      <c r="X47" s="557">
        <v>0</v>
      </c>
      <c r="Y47" s="557">
        <f>$X$47*$K$47</f>
        <v>0</v>
      </c>
      <c r="Z47" s="557">
        <v>0.149</v>
      </c>
      <c r="AA47" s="558">
        <f>$Z$47*$K$47</f>
        <v>0.149</v>
      </c>
      <c r="AB47" s="521"/>
      <c r="AC47" s="521"/>
      <c r="AD47" s="521"/>
      <c r="AE47" s="521"/>
      <c r="AR47" s="513" t="s">
        <v>52</v>
      </c>
      <c r="AT47" s="513" t="s">
        <v>558</v>
      </c>
      <c r="AU47" s="513" t="s">
        <v>23</v>
      </c>
      <c r="AY47" s="513" t="s">
        <v>557</v>
      </c>
      <c r="BE47" s="519">
        <f>IF($U$47="základní",$N$47,0)</f>
        <v>0</v>
      </c>
      <c r="BF47" s="519">
        <f>IF($U$47="snížená",$N$47,0)</f>
        <v>0</v>
      </c>
      <c r="BG47" s="519">
        <f>IF($U$47="zákl. přenesená",$N$47,0)</f>
        <v>0</v>
      </c>
      <c r="BH47" s="519">
        <f>IF($U$47="sníž. přenesená",$N$47,0)</f>
        <v>0</v>
      </c>
      <c r="BI47" s="519">
        <f>IF($U$47="nulová",$N$47,0)</f>
        <v>0</v>
      </c>
      <c r="BJ47" s="513" t="s">
        <v>21</v>
      </c>
      <c r="BK47" s="519">
        <f>ROUND($L$47*$K$47,2)</f>
        <v>0</v>
      </c>
      <c r="BL47" s="513" t="s">
        <v>52</v>
      </c>
    </row>
    <row r="48" spans="1:64" s="513" customFormat="1" ht="27" customHeight="1">
      <c r="A48" s="521"/>
      <c r="B48" s="525"/>
      <c r="C48" s="551" t="s">
        <v>68</v>
      </c>
      <c r="D48" s="551" t="s">
        <v>558</v>
      </c>
      <c r="E48" s="552" t="s">
        <v>623</v>
      </c>
      <c r="F48" s="613" t="s">
        <v>624</v>
      </c>
      <c r="G48" s="614"/>
      <c r="H48" s="614"/>
      <c r="I48" s="614"/>
      <c r="J48" s="553" t="s">
        <v>223</v>
      </c>
      <c r="K48" s="554">
        <v>1</v>
      </c>
      <c r="L48" s="615"/>
      <c r="M48" s="616"/>
      <c r="N48" s="617">
        <f>ROUND($L$48*$K$48,2)</f>
        <v>0</v>
      </c>
      <c r="O48" s="614"/>
      <c r="P48" s="614"/>
      <c r="Q48" s="614"/>
      <c r="R48" s="526"/>
      <c r="S48" s="521"/>
      <c r="T48" s="555"/>
      <c r="U48" s="556" t="s">
        <v>524</v>
      </c>
      <c r="V48" s="557">
        <v>2.416</v>
      </c>
      <c r="W48" s="557">
        <f>$V$48*$K$48</f>
        <v>2.416</v>
      </c>
      <c r="X48" s="557">
        <v>0</v>
      </c>
      <c r="Y48" s="557">
        <f>$X$48*$K$48</f>
        <v>0</v>
      </c>
      <c r="Z48" s="557">
        <v>0.344</v>
      </c>
      <c r="AA48" s="558">
        <f>$Z$48*$K$48</f>
        <v>0.344</v>
      </c>
      <c r="AB48" s="521"/>
      <c r="AC48" s="521"/>
      <c r="AD48" s="521"/>
      <c r="AE48" s="521"/>
      <c r="AR48" s="513" t="s">
        <v>52</v>
      </c>
      <c r="AT48" s="513" t="s">
        <v>558</v>
      </c>
      <c r="AU48" s="513" t="s">
        <v>23</v>
      </c>
      <c r="AY48" s="513" t="s">
        <v>557</v>
      </c>
      <c r="BE48" s="519">
        <f>IF($U$48="základní",$N$48,0)</f>
        <v>0</v>
      </c>
      <c r="BF48" s="519">
        <f>IF($U$48="snížená",$N$48,0)</f>
        <v>0</v>
      </c>
      <c r="BG48" s="519">
        <f>IF($U$48="zákl. přenesená",$N$48,0)</f>
        <v>0</v>
      </c>
      <c r="BH48" s="519">
        <f>IF($U$48="sníž. přenesená",$N$48,0)</f>
        <v>0</v>
      </c>
      <c r="BI48" s="519">
        <f>IF($U$48="nulová",$N$48,0)</f>
        <v>0</v>
      </c>
      <c r="BJ48" s="513" t="s">
        <v>21</v>
      </c>
      <c r="BK48" s="519">
        <f>ROUND($L$48*$K$48,2)</f>
        <v>0</v>
      </c>
      <c r="BL48" s="513" t="s">
        <v>52</v>
      </c>
    </row>
    <row r="49" spans="1:64" s="513" customFormat="1" ht="27" customHeight="1">
      <c r="A49" s="521"/>
      <c r="B49" s="525"/>
      <c r="C49" s="551" t="s">
        <v>69</v>
      </c>
      <c r="D49" s="551" t="s">
        <v>558</v>
      </c>
      <c r="E49" s="552" t="s">
        <v>625</v>
      </c>
      <c r="F49" s="613" t="s">
        <v>626</v>
      </c>
      <c r="G49" s="614"/>
      <c r="H49" s="614"/>
      <c r="I49" s="614"/>
      <c r="J49" s="553" t="s">
        <v>561</v>
      </c>
      <c r="K49" s="554">
        <v>0.872</v>
      </c>
      <c r="L49" s="615"/>
      <c r="M49" s="616"/>
      <c r="N49" s="617">
        <f>ROUND($L$49*$K$49,2)</f>
        <v>0</v>
      </c>
      <c r="O49" s="614"/>
      <c r="P49" s="614"/>
      <c r="Q49" s="614"/>
      <c r="R49" s="526"/>
      <c r="S49" s="521"/>
      <c r="T49" s="555"/>
      <c r="U49" s="556" t="s">
        <v>524</v>
      </c>
      <c r="V49" s="557">
        <v>7.596</v>
      </c>
      <c r="W49" s="557">
        <f>$V$49*$K$49</f>
        <v>6.623712</v>
      </c>
      <c r="X49" s="557">
        <v>0</v>
      </c>
      <c r="Y49" s="557">
        <f>$X$49*$K$49</f>
        <v>0</v>
      </c>
      <c r="Z49" s="557">
        <v>1.95</v>
      </c>
      <c r="AA49" s="558">
        <f>$Z$49*$K$49</f>
        <v>1.7004</v>
      </c>
      <c r="AB49" s="521"/>
      <c r="AC49" s="521"/>
      <c r="AD49" s="521"/>
      <c r="AE49" s="521"/>
      <c r="AR49" s="513" t="s">
        <v>52</v>
      </c>
      <c r="AT49" s="513" t="s">
        <v>558</v>
      </c>
      <c r="AU49" s="513" t="s">
        <v>23</v>
      </c>
      <c r="AY49" s="513" t="s">
        <v>557</v>
      </c>
      <c r="BE49" s="519">
        <f>IF($U$49="základní",$N$49,0)</f>
        <v>0</v>
      </c>
      <c r="BF49" s="519">
        <f>IF($U$49="snížená",$N$49,0)</f>
        <v>0</v>
      </c>
      <c r="BG49" s="519">
        <f>IF($U$49="zákl. přenesená",$N$49,0)</f>
        <v>0</v>
      </c>
      <c r="BH49" s="519">
        <f>IF($U$49="sníž. přenesená",$N$49,0)</f>
        <v>0</v>
      </c>
      <c r="BI49" s="519">
        <f>IF($U$49="nulová",$N$49,0)</f>
        <v>0</v>
      </c>
      <c r="BJ49" s="513" t="s">
        <v>21</v>
      </c>
      <c r="BK49" s="519">
        <f>ROUND($L$49*$K$49,2)</f>
        <v>0</v>
      </c>
      <c r="BL49" s="513" t="s">
        <v>52</v>
      </c>
    </row>
    <row r="50" spans="1:64" s="513" customFormat="1" ht="27" customHeight="1">
      <c r="A50" s="521"/>
      <c r="B50" s="525"/>
      <c r="C50" s="551" t="s">
        <v>70</v>
      </c>
      <c r="D50" s="551" t="s">
        <v>558</v>
      </c>
      <c r="E50" s="552" t="s">
        <v>627</v>
      </c>
      <c r="F50" s="613" t="s">
        <v>628</v>
      </c>
      <c r="G50" s="614"/>
      <c r="H50" s="614"/>
      <c r="I50" s="614"/>
      <c r="J50" s="553" t="s">
        <v>561</v>
      </c>
      <c r="K50" s="554">
        <v>0.686</v>
      </c>
      <c r="L50" s="615"/>
      <c r="M50" s="616"/>
      <c r="N50" s="617">
        <f>ROUND($L$50*$K$50,2)</f>
        <v>0</v>
      </c>
      <c r="O50" s="614"/>
      <c r="P50" s="614"/>
      <c r="Q50" s="614"/>
      <c r="R50" s="526"/>
      <c r="S50" s="521"/>
      <c r="T50" s="555"/>
      <c r="U50" s="556" t="s">
        <v>524</v>
      </c>
      <c r="V50" s="557">
        <v>8.571</v>
      </c>
      <c r="W50" s="557">
        <f>$V$50*$K$50</f>
        <v>5.8797060000000005</v>
      </c>
      <c r="X50" s="557">
        <v>0</v>
      </c>
      <c r="Y50" s="557">
        <f>$X$50*$K$50</f>
        <v>0</v>
      </c>
      <c r="Z50" s="557">
        <v>1.95</v>
      </c>
      <c r="AA50" s="558">
        <f>$Z$50*$K$50</f>
        <v>1.3377000000000001</v>
      </c>
      <c r="AB50" s="521"/>
      <c r="AC50" s="521"/>
      <c r="AD50" s="521"/>
      <c r="AE50" s="521"/>
      <c r="AR50" s="513" t="s">
        <v>52</v>
      </c>
      <c r="AT50" s="513" t="s">
        <v>558</v>
      </c>
      <c r="AU50" s="513" t="s">
        <v>23</v>
      </c>
      <c r="AY50" s="513" t="s">
        <v>557</v>
      </c>
      <c r="BE50" s="519">
        <f>IF($U$50="základní",$N$50,0)</f>
        <v>0</v>
      </c>
      <c r="BF50" s="519">
        <f>IF($U$50="snížená",$N$50,0)</f>
        <v>0</v>
      </c>
      <c r="BG50" s="519">
        <f>IF($U$50="zákl. přenesená",$N$50,0)</f>
        <v>0</v>
      </c>
      <c r="BH50" s="519">
        <f>IF($U$50="sníž. přenesená",$N$50,0)</f>
        <v>0</v>
      </c>
      <c r="BI50" s="519">
        <f>IF($U$50="nulová",$N$50,0)</f>
        <v>0</v>
      </c>
      <c r="BJ50" s="513" t="s">
        <v>21</v>
      </c>
      <c r="BK50" s="519">
        <f>ROUND($L$50*$K$50,2)</f>
        <v>0</v>
      </c>
      <c r="BL50" s="513" t="s">
        <v>52</v>
      </c>
    </row>
    <row r="51" spans="1:64" s="513" customFormat="1" ht="27" customHeight="1">
      <c r="A51" s="521"/>
      <c r="B51" s="525"/>
      <c r="C51" s="551" t="s">
        <v>71</v>
      </c>
      <c r="D51" s="551" t="s">
        <v>558</v>
      </c>
      <c r="E51" s="552" t="s">
        <v>629</v>
      </c>
      <c r="F51" s="613" t="s">
        <v>630</v>
      </c>
      <c r="G51" s="614"/>
      <c r="H51" s="614"/>
      <c r="I51" s="614"/>
      <c r="J51" s="553" t="s">
        <v>561</v>
      </c>
      <c r="K51" s="554">
        <v>0.252</v>
      </c>
      <c r="L51" s="615"/>
      <c r="M51" s="616"/>
      <c r="N51" s="617">
        <f>ROUND($L$51*$K$51,2)</f>
        <v>0</v>
      </c>
      <c r="O51" s="614"/>
      <c r="P51" s="614"/>
      <c r="Q51" s="614"/>
      <c r="R51" s="526"/>
      <c r="S51" s="521"/>
      <c r="T51" s="555"/>
      <c r="U51" s="556" t="s">
        <v>524</v>
      </c>
      <c r="V51" s="557">
        <v>4.806</v>
      </c>
      <c r="W51" s="557">
        <f>$V$51*$K$51</f>
        <v>1.211112</v>
      </c>
      <c r="X51" s="557">
        <v>0</v>
      </c>
      <c r="Y51" s="557">
        <f>$X$51*$K$51</f>
        <v>0</v>
      </c>
      <c r="Z51" s="557">
        <v>1.95</v>
      </c>
      <c r="AA51" s="558">
        <f>$Z$51*$K$51</f>
        <v>0.4914</v>
      </c>
      <c r="AB51" s="521"/>
      <c r="AC51" s="521"/>
      <c r="AD51" s="521"/>
      <c r="AE51" s="521"/>
      <c r="AR51" s="513" t="s">
        <v>52</v>
      </c>
      <c r="AT51" s="513" t="s">
        <v>558</v>
      </c>
      <c r="AU51" s="513" t="s">
        <v>23</v>
      </c>
      <c r="AY51" s="513" t="s">
        <v>557</v>
      </c>
      <c r="BE51" s="519">
        <f>IF($U$51="základní",$N$51,0)</f>
        <v>0</v>
      </c>
      <c r="BF51" s="519">
        <f>IF($U$51="snížená",$N$51,0)</f>
        <v>0</v>
      </c>
      <c r="BG51" s="519">
        <f>IF($U$51="zákl. přenesená",$N$51,0)</f>
        <v>0</v>
      </c>
      <c r="BH51" s="519">
        <f>IF($U$51="sníž. přenesená",$N$51,0)</f>
        <v>0</v>
      </c>
      <c r="BI51" s="519">
        <f>IF($U$51="nulová",$N$51,0)</f>
        <v>0</v>
      </c>
      <c r="BJ51" s="513" t="s">
        <v>21</v>
      </c>
      <c r="BK51" s="519">
        <f>ROUND($L$51*$K$51,2)</f>
        <v>0</v>
      </c>
      <c r="BL51" s="513" t="s">
        <v>52</v>
      </c>
    </row>
    <row r="52" spans="1:64" s="513" customFormat="1" ht="27" customHeight="1">
      <c r="A52" s="521"/>
      <c r="B52" s="525"/>
      <c r="C52" s="551" t="s">
        <v>72</v>
      </c>
      <c r="D52" s="551" t="s">
        <v>558</v>
      </c>
      <c r="E52" s="552" t="s">
        <v>631</v>
      </c>
      <c r="F52" s="613" t="s">
        <v>632</v>
      </c>
      <c r="G52" s="614"/>
      <c r="H52" s="614"/>
      <c r="I52" s="614"/>
      <c r="J52" s="553" t="s">
        <v>561</v>
      </c>
      <c r="K52" s="554">
        <v>10.294</v>
      </c>
      <c r="L52" s="615"/>
      <c r="M52" s="616"/>
      <c r="N52" s="617">
        <f>ROUND($L$52*$K$52,2)</f>
        <v>0</v>
      </c>
      <c r="O52" s="614"/>
      <c r="P52" s="614"/>
      <c r="Q52" s="614"/>
      <c r="R52" s="526"/>
      <c r="S52" s="521"/>
      <c r="T52" s="555"/>
      <c r="U52" s="556" t="s">
        <v>524</v>
      </c>
      <c r="V52" s="557">
        <v>5.633</v>
      </c>
      <c r="W52" s="557">
        <f>$V$52*$K$52</f>
        <v>57.986102</v>
      </c>
      <c r="X52" s="557">
        <v>0</v>
      </c>
      <c r="Y52" s="557">
        <f>$X$52*$K$52</f>
        <v>0</v>
      </c>
      <c r="Z52" s="557">
        <v>1.95</v>
      </c>
      <c r="AA52" s="558">
        <f>$Z$52*$K$52</f>
        <v>20.0733</v>
      </c>
      <c r="AB52" s="521"/>
      <c r="AC52" s="521"/>
      <c r="AD52" s="521"/>
      <c r="AE52" s="521"/>
      <c r="AR52" s="513" t="s">
        <v>52</v>
      </c>
      <c r="AT52" s="513" t="s">
        <v>558</v>
      </c>
      <c r="AU52" s="513" t="s">
        <v>23</v>
      </c>
      <c r="AY52" s="513" t="s">
        <v>557</v>
      </c>
      <c r="BE52" s="519">
        <f>IF($U$52="základní",$N$52,0)</f>
        <v>0</v>
      </c>
      <c r="BF52" s="519">
        <f>IF($U$52="snížená",$N$52,0)</f>
        <v>0</v>
      </c>
      <c r="BG52" s="519">
        <f>IF($U$52="zákl. přenesená",$N$52,0)</f>
        <v>0</v>
      </c>
      <c r="BH52" s="519">
        <f>IF($U$52="sníž. přenesená",$N$52,0)</f>
        <v>0</v>
      </c>
      <c r="BI52" s="519">
        <f>IF($U$52="nulová",$N$52,0)</f>
        <v>0</v>
      </c>
      <c r="BJ52" s="513" t="s">
        <v>21</v>
      </c>
      <c r="BK52" s="519">
        <f>ROUND($L$52*$K$52,2)</f>
        <v>0</v>
      </c>
      <c r="BL52" s="513" t="s">
        <v>52</v>
      </c>
    </row>
    <row r="53" spans="1:64" s="513" customFormat="1" ht="27" customHeight="1">
      <c r="A53" s="521"/>
      <c r="B53" s="525"/>
      <c r="C53" s="551" t="s">
        <v>73</v>
      </c>
      <c r="D53" s="551" t="s">
        <v>558</v>
      </c>
      <c r="E53" s="552" t="s">
        <v>633</v>
      </c>
      <c r="F53" s="613" t="s">
        <v>634</v>
      </c>
      <c r="G53" s="614"/>
      <c r="H53" s="614"/>
      <c r="I53" s="614"/>
      <c r="J53" s="553" t="s">
        <v>561</v>
      </c>
      <c r="K53" s="554">
        <v>5.828</v>
      </c>
      <c r="L53" s="615"/>
      <c r="M53" s="616"/>
      <c r="N53" s="617">
        <f>ROUND($L$53*$K$53,2)</f>
        <v>0</v>
      </c>
      <c r="O53" s="614"/>
      <c r="P53" s="614"/>
      <c r="Q53" s="614"/>
      <c r="R53" s="526"/>
      <c r="S53" s="521"/>
      <c r="T53" s="555"/>
      <c r="U53" s="556" t="s">
        <v>524</v>
      </c>
      <c r="V53" s="557">
        <v>6.884</v>
      </c>
      <c r="W53" s="557">
        <f>$V$53*$K$53</f>
        <v>40.119952000000005</v>
      </c>
      <c r="X53" s="557">
        <v>0</v>
      </c>
      <c r="Y53" s="557">
        <f>$X$53*$K$53</f>
        <v>0</v>
      </c>
      <c r="Z53" s="557">
        <v>1.95</v>
      </c>
      <c r="AA53" s="558">
        <f>$Z$53*$K$53</f>
        <v>11.364600000000001</v>
      </c>
      <c r="AB53" s="521"/>
      <c r="AC53" s="521"/>
      <c r="AD53" s="521"/>
      <c r="AE53" s="521"/>
      <c r="AR53" s="513" t="s">
        <v>52</v>
      </c>
      <c r="AT53" s="513" t="s">
        <v>558</v>
      </c>
      <c r="AU53" s="513" t="s">
        <v>23</v>
      </c>
      <c r="AY53" s="513" t="s">
        <v>557</v>
      </c>
      <c r="BE53" s="519">
        <f>IF($U$53="základní",$N$53,0)</f>
        <v>0</v>
      </c>
      <c r="BF53" s="519">
        <f>IF($U$53="snížená",$N$53,0)</f>
        <v>0</v>
      </c>
      <c r="BG53" s="519">
        <f>IF($U$53="zákl. přenesená",$N$53,0)</f>
        <v>0</v>
      </c>
      <c r="BH53" s="519">
        <f>IF($U$53="sníž. přenesená",$N$53,0)</f>
        <v>0</v>
      </c>
      <c r="BI53" s="519">
        <f>IF($U$53="nulová",$N$53,0)</f>
        <v>0</v>
      </c>
      <c r="BJ53" s="513" t="s">
        <v>21</v>
      </c>
      <c r="BK53" s="519">
        <f>ROUND($L$53*$K$53,2)</f>
        <v>0</v>
      </c>
      <c r="BL53" s="513" t="s">
        <v>52</v>
      </c>
    </row>
    <row r="54" spans="1:64" s="513" customFormat="1" ht="27" customHeight="1">
      <c r="A54" s="521"/>
      <c r="B54" s="525"/>
      <c r="C54" s="551" t="s">
        <v>25</v>
      </c>
      <c r="D54" s="551" t="s">
        <v>558</v>
      </c>
      <c r="E54" s="552" t="s">
        <v>635</v>
      </c>
      <c r="F54" s="613" t="s">
        <v>636</v>
      </c>
      <c r="G54" s="614"/>
      <c r="H54" s="614"/>
      <c r="I54" s="614"/>
      <c r="J54" s="553" t="s">
        <v>2</v>
      </c>
      <c r="K54" s="554">
        <v>3.3</v>
      </c>
      <c r="L54" s="615"/>
      <c r="M54" s="616"/>
      <c r="N54" s="617">
        <f>ROUND($L$54*$K$54,2)</f>
        <v>0</v>
      </c>
      <c r="O54" s="614"/>
      <c r="P54" s="614"/>
      <c r="Q54" s="614"/>
      <c r="R54" s="526"/>
      <c r="S54" s="521"/>
      <c r="T54" s="555"/>
      <c r="U54" s="556" t="s">
        <v>524</v>
      </c>
      <c r="V54" s="557">
        <v>0.812</v>
      </c>
      <c r="W54" s="557">
        <f>$V$54*$K$54</f>
        <v>2.6796</v>
      </c>
      <c r="X54" s="557">
        <v>0</v>
      </c>
      <c r="Y54" s="557">
        <f>$X$54*$K$54</f>
        <v>0</v>
      </c>
      <c r="Z54" s="557">
        <v>0.081</v>
      </c>
      <c r="AA54" s="558">
        <f>$Z$54*$K$54</f>
        <v>0.2673</v>
      </c>
      <c r="AB54" s="521"/>
      <c r="AC54" s="521"/>
      <c r="AD54" s="521"/>
      <c r="AE54" s="521"/>
      <c r="AR54" s="513" t="s">
        <v>52</v>
      </c>
      <c r="AT54" s="513" t="s">
        <v>558</v>
      </c>
      <c r="AU54" s="513" t="s">
        <v>23</v>
      </c>
      <c r="AY54" s="513" t="s">
        <v>557</v>
      </c>
      <c r="BE54" s="519">
        <f>IF($U$54="základní",$N$54,0)</f>
        <v>0</v>
      </c>
      <c r="BF54" s="519">
        <f>IF($U$54="snížená",$N$54,0)</f>
        <v>0</v>
      </c>
      <c r="BG54" s="519">
        <f>IF($U$54="zákl. přenesená",$N$54,0)</f>
        <v>0</v>
      </c>
      <c r="BH54" s="519">
        <f>IF($U$54="sníž. přenesená",$N$54,0)</f>
        <v>0</v>
      </c>
      <c r="BI54" s="519">
        <f>IF($U$54="nulová",$N$54,0)</f>
        <v>0</v>
      </c>
      <c r="BJ54" s="513" t="s">
        <v>21</v>
      </c>
      <c r="BK54" s="519">
        <f>ROUND($L$54*$K$54,2)</f>
        <v>0</v>
      </c>
      <c r="BL54" s="513" t="s">
        <v>52</v>
      </c>
    </row>
    <row r="55" spans="1:64" s="513" customFormat="1" ht="27" customHeight="1">
      <c r="A55" s="521"/>
      <c r="B55" s="525"/>
      <c r="C55" s="551" t="s">
        <v>637</v>
      </c>
      <c r="D55" s="551" t="s">
        <v>558</v>
      </c>
      <c r="E55" s="552" t="s">
        <v>638</v>
      </c>
      <c r="F55" s="613" t="s">
        <v>639</v>
      </c>
      <c r="G55" s="614"/>
      <c r="H55" s="614"/>
      <c r="I55" s="614"/>
      <c r="J55" s="553" t="s">
        <v>2</v>
      </c>
      <c r="K55" s="554">
        <v>91</v>
      </c>
      <c r="L55" s="615"/>
      <c r="M55" s="616"/>
      <c r="N55" s="617">
        <f>ROUND($L$55*$K$55,2)</f>
        <v>0</v>
      </c>
      <c r="O55" s="614"/>
      <c r="P55" s="614"/>
      <c r="Q55" s="614"/>
      <c r="R55" s="526"/>
      <c r="S55" s="521"/>
      <c r="T55" s="555"/>
      <c r="U55" s="556" t="s">
        <v>524</v>
      </c>
      <c r="V55" s="557">
        <v>0.715</v>
      </c>
      <c r="W55" s="557">
        <f>$V$55*$K$55</f>
        <v>65.065</v>
      </c>
      <c r="X55" s="557">
        <v>0</v>
      </c>
      <c r="Y55" s="557">
        <f>$X$55*$K$55</f>
        <v>0</v>
      </c>
      <c r="Z55" s="557">
        <v>0.042</v>
      </c>
      <c r="AA55" s="558">
        <f>$Z$55*$K$55</f>
        <v>3.822</v>
      </c>
      <c r="AB55" s="521"/>
      <c r="AC55" s="521"/>
      <c r="AD55" s="521"/>
      <c r="AE55" s="521"/>
      <c r="AR55" s="513" t="s">
        <v>52</v>
      </c>
      <c r="AT55" s="513" t="s">
        <v>558</v>
      </c>
      <c r="AU55" s="513" t="s">
        <v>23</v>
      </c>
      <c r="AY55" s="513" t="s">
        <v>557</v>
      </c>
      <c r="BE55" s="519">
        <f>IF($U$55="základní",$N$55,0)</f>
        <v>0</v>
      </c>
      <c r="BF55" s="519">
        <f>IF($U$55="snížená",$N$55,0)</f>
        <v>0</v>
      </c>
      <c r="BG55" s="519">
        <f>IF($U$55="zákl. přenesená",$N$55,0)</f>
        <v>0</v>
      </c>
      <c r="BH55" s="519">
        <f>IF($U$55="sníž. přenesená",$N$55,0)</f>
        <v>0</v>
      </c>
      <c r="BI55" s="519">
        <f>IF($U$55="nulová",$N$55,0)</f>
        <v>0</v>
      </c>
      <c r="BJ55" s="513" t="s">
        <v>21</v>
      </c>
      <c r="BK55" s="519">
        <f>ROUND($L$55*$K$55,2)</f>
        <v>0</v>
      </c>
      <c r="BL55" s="513" t="s">
        <v>52</v>
      </c>
    </row>
    <row r="56" spans="1:64" s="513" customFormat="1" ht="27" customHeight="1">
      <c r="A56" s="521"/>
      <c r="B56" s="525"/>
      <c r="C56" s="551" t="s">
        <v>640</v>
      </c>
      <c r="D56" s="551" t="s">
        <v>558</v>
      </c>
      <c r="E56" s="552" t="s">
        <v>641</v>
      </c>
      <c r="F56" s="613" t="s">
        <v>642</v>
      </c>
      <c r="G56" s="614"/>
      <c r="H56" s="614"/>
      <c r="I56" s="614"/>
      <c r="J56" s="553" t="s">
        <v>51</v>
      </c>
      <c r="K56" s="554">
        <v>144.99</v>
      </c>
      <c r="L56" s="615"/>
      <c r="M56" s="616"/>
      <c r="N56" s="617">
        <f>ROUND($L$56*$K$56,2)</f>
        <v>0</v>
      </c>
      <c r="O56" s="614"/>
      <c r="P56" s="614"/>
      <c r="Q56" s="614"/>
      <c r="R56" s="526"/>
      <c r="S56" s="521"/>
      <c r="T56" s="555"/>
      <c r="U56" s="556" t="s">
        <v>524</v>
      </c>
      <c r="V56" s="557">
        <v>0.26</v>
      </c>
      <c r="W56" s="557">
        <f>$V$56*$K$56</f>
        <v>37.6974</v>
      </c>
      <c r="X56" s="557">
        <v>0</v>
      </c>
      <c r="Y56" s="557">
        <f>$X$56*$K$56</f>
        <v>0</v>
      </c>
      <c r="Z56" s="557">
        <v>0.046</v>
      </c>
      <c r="AA56" s="558">
        <f>$Z$56*$K$56</f>
        <v>6.6695400000000005</v>
      </c>
      <c r="AB56" s="521"/>
      <c r="AC56" s="521"/>
      <c r="AD56" s="521"/>
      <c r="AE56" s="521"/>
      <c r="AR56" s="513" t="s">
        <v>52</v>
      </c>
      <c r="AT56" s="513" t="s">
        <v>558</v>
      </c>
      <c r="AU56" s="513" t="s">
        <v>23</v>
      </c>
      <c r="AY56" s="513" t="s">
        <v>557</v>
      </c>
      <c r="BE56" s="519">
        <f>IF($U$56="základní",$N$56,0)</f>
        <v>0</v>
      </c>
      <c r="BF56" s="519">
        <f>IF($U$56="snížená",$N$56,0)</f>
        <v>0</v>
      </c>
      <c r="BG56" s="519">
        <f>IF($U$56="zákl. přenesená",$N$56,0)</f>
        <v>0</v>
      </c>
      <c r="BH56" s="519">
        <f>IF($U$56="sníž. přenesená",$N$56,0)</f>
        <v>0</v>
      </c>
      <c r="BI56" s="519">
        <f>IF($U$56="nulová",$N$56,0)</f>
        <v>0</v>
      </c>
      <c r="BJ56" s="513" t="s">
        <v>21</v>
      </c>
      <c r="BK56" s="519">
        <f>ROUND($L$56*$K$56,2)</f>
        <v>0</v>
      </c>
      <c r="BL56" s="513" t="s">
        <v>52</v>
      </c>
    </row>
    <row r="57" spans="1:64" s="513" customFormat="1" ht="27" customHeight="1">
      <c r="A57" s="521"/>
      <c r="B57" s="525"/>
      <c r="C57" s="551" t="s">
        <v>643</v>
      </c>
      <c r="D57" s="551" t="s">
        <v>558</v>
      </c>
      <c r="E57" s="552" t="s">
        <v>644</v>
      </c>
      <c r="F57" s="613" t="s">
        <v>645</v>
      </c>
      <c r="G57" s="614"/>
      <c r="H57" s="614"/>
      <c r="I57" s="614"/>
      <c r="J57" s="553" t="s">
        <v>51</v>
      </c>
      <c r="K57" s="554">
        <v>14.649</v>
      </c>
      <c r="L57" s="615"/>
      <c r="M57" s="616"/>
      <c r="N57" s="617">
        <f>ROUND($L$57*$K$57,2)</f>
        <v>0</v>
      </c>
      <c r="O57" s="614"/>
      <c r="P57" s="614"/>
      <c r="Q57" s="614"/>
      <c r="R57" s="526"/>
      <c r="S57" s="521"/>
      <c r="T57" s="555"/>
      <c r="U57" s="556" t="s">
        <v>524</v>
      </c>
      <c r="V57" s="557">
        <v>0.3</v>
      </c>
      <c r="W57" s="557">
        <f>$V$57*$K$57</f>
        <v>4.394699999999999</v>
      </c>
      <c r="X57" s="557">
        <v>0</v>
      </c>
      <c r="Y57" s="557">
        <f>$X$57*$K$57</f>
        <v>0</v>
      </c>
      <c r="Z57" s="557">
        <v>0.068</v>
      </c>
      <c r="AA57" s="558">
        <f>$Z$57*$K$57</f>
        <v>0.996132</v>
      </c>
      <c r="AB57" s="521"/>
      <c r="AC57" s="521"/>
      <c r="AD57" s="521"/>
      <c r="AE57" s="521"/>
      <c r="AR57" s="513" t="s">
        <v>52</v>
      </c>
      <c r="AT57" s="513" t="s">
        <v>558</v>
      </c>
      <c r="AU57" s="513" t="s">
        <v>23</v>
      </c>
      <c r="AY57" s="513" t="s">
        <v>557</v>
      </c>
      <c r="BE57" s="519">
        <f>IF($U$57="základní",$N$57,0)</f>
        <v>0</v>
      </c>
      <c r="BF57" s="519">
        <f>IF($U$57="snížená",$N$57,0)</f>
        <v>0</v>
      </c>
      <c r="BG57" s="519">
        <f>IF($U$57="zákl. přenesená",$N$57,0)</f>
        <v>0</v>
      </c>
      <c r="BH57" s="519">
        <f>IF($U$57="sníž. přenesená",$N$57,0)</f>
        <v>0</v>
      </c>
      <c r="BI57" s="519">
        <f>IF($U$57="nulová",$N$57,0)</f>
        <v>0</v>
      </c>
      <c r="BJ57" s="513" t="s">
        <v>21</v>
      </c>
      <c r="BK57" s="519">
        <f>ROUND($L$57*$K$57,2)</f>
        <v>0</v>
      </c>
      <c r="BL57" s="513" t="s">
        <v>52</v>
      </c>
    </row>
    <row r="58" spans="1:64" s="513" customFormat="1" ht="15.75" customHeight="1">
      <c r="A58" s="521"/>
      <c r="B58" s="525"/>
      <c r="C58" s="551" t="s">
        <v>646</v>
      </c>
      <c r="D58" s="551" t="s">
        <v>558</v>
      </c>
      <c r="E58" s="552" t="s">
        <v>647</v>
      </c>
      <c r="F58" s="613" t="s">
        <v>648</v>
      </c>
      <c r="G58" s="614"/>
      <c r="H58" s="614"/>
      <c r="I58" s="614"/>
      <c r="J58" s="553" t="s">
        <v>80</v>
      </c>
      <c r="K58" s="554">
        <v>35</v>
      </c>
      <c r="L58" s="615"/>
      <c r="M58" s="616"/>
      <c r="N58" s="617">
        <f>ROUND($L$58*$K$58,2)</f>
        <v>0</v>
      </c>
      <c r="O58" s="614"/>
      <c r="P58" s="614"/>
      <c r="Q58" s="614"/>
      <c r="R58" s="526"/>
      <c r="S58" s="521"/>
      <c r="T58" s="555"/>
      <c r="U58" s="556" t="s">
        <v>524</v>
      </c>
      <c r="V58" s="557">
        <v>0</v>
      </c>
      <c r="W58" s="557">
        <f>$V$58*$K$58</f>
        <v>0</v>
      </c>
      <c r="X58" s="557">
        <v>0</v>
      </c>
      <c r="Y58" s="557">
        <f>$X$58*$K$58</f>
        <v>0</v>
      </c>
      <c r="Z58" s="557">
        <v>0</v>
      </c>
      <c r="AA58" s="558">
        <f>$Z$58*$K$58</f>
        <v>0</v>
      </c>
      <c r="AB58" s="521"/>
      <c r="AC58" s="521"/>
      <c r="AD58" s="521"/>
      <c r="AE58" s="521"/>
      <c r="AR58" s="513" t="s">
        <v>52</v>
      </c>
      <c r="AT58" s="513" t="s">
        <v>558</v>
      </c>
      <c r="AU58" s="513" t="s">
        <v>23</v>
      </c>
      <c r="AY58" s="513" t="s">
        <v>557</v>
      </c>
      <c r="BE58" s="519">
        <f>IF($U$58="základní",$N$58,0)</f>
        <v>0</v>
      </c>
      <c r="BF58" s="519">
        <f>IF($U$58="snížená",$N$58,0)</f>
        <v>0</v>
      </c>
      <c r="BG58" s="519">
        <f>IF($U$58="zákl. přenesená",$N$58,0)</f>
        <v>0</v>
      </c>
      <c r="BH58" s="519">
        <f>IF($U$58="sníž. přenesená",$N$58,0)</f>
        <v>0</v>
      </c>
      <c r="BI58" s="519">
        <f>IF($U$58="nulová",$N$58,0)</f>
        <v>0</v>
      </c>
      <c r="BJ58" s="513" t="s">
        <v>21</v>
      </c>
      <c r="BK58" s="519">
        <f>ROUND($L$58*$K$58,2)</f>
        <v>0</v>
      </c>
      <c r="BL58" s="513" t="s">
        <v>52</v>
      </c>
    </row>
    <row r="59" spans="1:64" s="513" customFormat="1" ht="27" customHeight="1">
      <c r="A59" s="521"/>
      <c r="B59" s="525"/>
      <c r="C59" s="551" t="s">
        <v>649</v>
      </c>
      <c r="D59" s="551" t="s">
        <v>558</v>
      </c>
      <c r="E59" s="552" t="s">
        <v>650</v>
      </c>
      <c r="F59" s="613" t="s">
        <v>651</v>
      </c>
      <c r="G59" s="614"/>
      <c r="H59" s="614"/>
      <c r="I59" s="614"/>
      <c r="J59" s="553" t="s">
        <v>80</v>
      </c>
      <c r="K59" s="554">
        <v>3</v>
      </c>
      <c r="L59" s="615"/>
      <c r="M59" s="616"/>
      <c r="N59" s="617">
        <f>ROUND($L$59*$K$59,2)</f>
        <v>0</v>
      </c>
      <c r="O59" s="614"/>
      <c r="P59" s="614"/>
      <c r="Q59" s="614"/>
      <c r="R59" s="526"/>
      <c r="S59" s="521"/>
      <c r="T59" s="555"/>
      <c r="U59" s="556" t="s">
        <v>524</v>
      </c>
      <c r="V59" s="557">
        <v>0</v>
      </c>
      <c r="W59" s="557">
        <f>$V$59*$K$59</f>
        <v>0</v>
      </c>
      <c r="X59" s="557">
        <v>0</v>
      </c>
      <c r="Y59" s="557">
        <f>$X$59*$K$59</f>
        <v>0</v>
      </c>
      <c r="Z59" s="557">
        <v>0</v>
      </c>
      <c r="AA59" s="558">
        <f>$Z$59*$K$59</f>
        <v>0</v>
      </c>
      <c r="AB59" s="521"/>
      <c r="AC59" s="521"/>
      <c r="AD59" s="521"/>
      <c r="AE59" s="521"/>
      <c r="AR59" s="513" t="s">
        <v>52</v>
      </c>
      <c r="AT59" s="513" t="s">
        <v>558</v>
      </c>
      <c r="AU59" s="513" t="s">
        <v>23</v>
      </c>
      <c r="AY59" s="513" t="s">
        <v>557</v>
      </c>
      <c r="BE59" s="519">
        <f>IF($U$59="základní",$N$59,0)</f>
        <v>0</v>
      </c>
      <c r="BF59" s="519">
        <f>IF($U$59="snížená",$N$59,0)</f>
        <v>0</v>
      </c>
      <c r="BG59" s="519">
        <f>IF($U$59="zákl. přenesená",$N$59,0)</f>
        <v>0</v>
      </c>
      <c r="BH59" s="519">
        <f>IF($U$59="sníž. přenesená",$N$59,0)</f>
        <v>0</v>
      </c>
      <c r="BI59" s="519">
        <f>IF($U$59="nulová",$N$59,0)</f>
        <v>0</v>
      </c>
      <c r="BJ59" s="513" t="s">
        <v>21</v>
      </c>
      <c r="BK59" s="519">
        <f>ROUND($L$59*$K$59,2)</f>
        <v>0</v>
      </c>
      <c r="BL59" s="513" t="s">
        <v>52</v>
      </c>
    </row>
    <row r="60" spans="1:64" s="513" customFormat="1" ht="39" customHeight="1">
      <c r="A60" s="521"/>
      <c r="B60" s="525"/>
      <c r="C60" s="551" t="s">
        <v>652</v>
      </c>
      <c r="D60" s="551" t="s">
        <v>558</v>
      </c>
      <c r="E60" s="552" t="s">
        <v>653</v>
      </c>
      <c r="F60" s="613" t="s">
        <v>654</v>
      </c>
      <c r="G60" s="614"/>
      <c r="H60" s="614"/>
      <c r="I60" s="614"/>
      <c r="J60" s="553" t="s">
        <v>3</v>
      </c>
      <c r="K60" s="554">
        <v>1</v>
      </c>
      <c r="L60" s="615"/>
      <c r="M60" s="616"/>
      <c r="N60" s="617">
        <f>ROUND($L$60*$K$60,2)</f>
        <v>0</v>
      </c>
      <c r="O60" s="614"/>
      <c r="P60" s="614"/>
      <c r="Q60" s="614"/>
      <c r="R60" s="526"/>
      <c r="S60" s="521"/>
      <c r="T60" s="555"/>
      <c r="U60" s="556" t="s">
        <v>524</v>
      </c>
      <c r="V60" s="557">
        <v>0</v>
      </c>
      <c r="W60" s="557">
        <f>$V$60*$K$60</f>
        <v>0</v>
      </c>
      <c r="X60" s="557">
        <v>1.2</v>
      </c>
      <c r="Y60" s="557">
        <f>$X$60*$K$60</f>
        <v>1.2</v>
      </c>
      <c r="Z60" s="557">
        <v>0</v>
      </c>
      <c r="AA60" s="558">
        <f>$Z$60*$K$60</f>
        <v>0</v>
      </c>
      <c r="AB60" s="521"/>
      <c r="AC60" s="521"/>
      <c r="AD60" s="521"/>
      <c r="AE60" s="521"/>
      <c r="AR60" s="513" t="s">
        <v>52</v>
      </c>
      <c r="AT60" s="513" t="s">
        <v>558</v>
      </c>
      <c r="AU60" s="513" t="s">
        <v>23</v>
      </c>
      <c r="AY60" s="513" t="s">
        <v>557</v>
      </c>
      <c r="BE60" s="519">
        <f>IF($U$60="základní",$N$60,0)</f>
        <v>0</v>
      </c>
      <c r="BF60" s="519">
        <f>IF($U$60="snížená",$N$60,0)</f>
        <v>0</v>
      </c>
      <c r="BG60" s="519">
        <f>IF($U$60="zákl. přenesená",$N$60,0)</f>
        <v>0</v>
      </c>
      <c r="BH60" s="519">
        <f>IF($U$60="sníž. přenesená",$N$60,0)</f>
        <v>0</v>
      </c>
      <c r="BI60" s="519">
        <f>IF($U$60="nulová",$N$60,0)</f>
        <v>0</v>
      </c>
      <c r="BJ60" s="513" t="s">
        <v>21</v>
      </c>
      <c r="BK60" s="519">
        <f>ROUND($L$60*$K$60,2)</f>
        <v>0</v>
      </c>
      <c r="BL60" s="513" t="s">
        <v>52</v>
      </c>
    </row>
    <row r="61" spans="1:64" s="513" customFormat="1" ht="27" customHeight="1">
      <c r="A61" s="521"/>
      <c r="B61" s="525"/>
      <c r="C61" s="551" t="s">
        <v>655</v>
      </c>
      <c r="D61" s="551" t="s">
        <v>558</v>
      </c>
      <c r="E61" s="552" t="s">
        <v>656</v>
      </c>
      <c r="F61" s="613" t="s">
        <v>657</v>
      </c>
      <c r="G61" s="614"/>
      <c r="H61" s="614"/>
      <c r="I61" s="614"/>
      <c r="J61" s="553" t="s">
        <v>3</v>
      </c>
      <c r="K61" s="554">
        <v>3</v>
      </c>
      <c r="L61" s="615"/>
      <c r="M61" s="616"/>
      <c r="N61" s="617">
        <f>ROUND($L$61*$K$61,2)</f>
        <v>0</v>
      </c>
      <c r="O61" s="614"/>
      <c r="P61" s="614"/>
      <c r="Q61" s="614"/>
      <c r="R61" s="526"/>
      <c r="S61" s="521"/>
      <c r="T61" s="555"/>
      <c r="U61" s="556" t="s">
        <v>524</v>
      </c>
      <c r="V61" s="557">
        <v>0</v>
      </c>
      <c r="W61" s="557">
        <f>$V$61*$K$61</f>
        <v>0</v>
      </c>
      <c r="X61" s="557">
        <v>0</v>
      </c>
      <c r="Y61" s="557">
        <f>$X$61*$K$61</f>
        <v>0</v>
      </c>
      <c r="Z61" s="557">
        <v>0</v>
      </c>
      <c r="AA61" s="558">
        <f>$Z$61*$K$61</f>
        <v>0</v>
      </c>
      <c r="AB61" s="521"/>
      <c r="AC61" s="521"/>
      <c r="AD61" s="521"/>
      <c r="AE61" s="521"/>
      <c r="AR61" s="513" t="s">
        <v>52</v>
      </c>
      <c r="AT61" s="513" t="s">
        <v>558</v>
      </c>
      <c r="AU61" s="513" t="s">
        <v>23</v>
      </c>
      <c r="AY61" s="513" t="s">
        <v>557</v>
      </c>
      <c r="BE61" s="519">
        <f>IF($U$61="základní",$N$61,0)</f>
        <v>0</v>
      </c>
      <c r="BF61" s="519">
        <f>IF($U$61="snížená",$N$61,0)</f>
        <v>0</v>
      </c>
      <c r="BG61" s="519">
        <f>IF($U$61="zákl. přenesená",$N$61,0)</f>
        <v>0</v>
      </c>
      <c r="BH61" s="519">
        <f>IF($U$61="sníž. přenesená",$N$61,0)</f>
        <v>0</v>
      </c>
      <c r="BI61" s="519">
        <f>IF($U$61="nulová",$N$61,0)</f>
        <v>0</v>
      </c>
      <c r="BJ61" s="513" t="s">
        <v>21</v>
      </c>
      <c r="BK61" s="519">
        <f>ROUND($L$61*$K$61,2)</f>
        <v>0</v>
      </c>
      <c r="BL61" s="513" t="s">
        <v>52</v>
      </c>
    </row>
    <row r="62" spans="1:64" s="513" customFormat="1" ht="27" customHeight="1">
      <c r="A62" s="521"/>
      <c r="B62" s="525"/>
      <c r="C62" s="551" t="s">
        <v>658</v>
      </c>
      <c r="D62" s="551" t="s">
        <v>558</v>
      </c>
      <c r="E62" s="552" t="s">
        <v>659</v>
      </c>
      <c r="F62" s="613" t="s">
        <v>660</v>
      </c>
      <c r="G62" s="614"/>
      <c r="H62" s="614"/>
      <c r="I62" s="614"/>
      <c r="J62" s="553" t="s">
        <v>3</v>
      </c>
      <c r="K62" s="554">
        <v>1</v>
      </c>
      <c r="L62" s="615"/>
      <c r="M62" s="616"/>
      <c r="N62" s="617">
        <f>ROUND($L$62*$K$62,2)</f>
        <v>0</v>
      </c>
      <c r="O62" s="614"/>
      <c r="P62" s="614"/>
      <c r="Q62" s="614"/>
      <c r="R62" s="526"/>
      <c r="S62" s="521"/>
      <c r="T62" s="555"/>
      <c r="U62" s="556" t="s">
        <v>524</v>
      </c>
      <c r="V62" s="557">
        <v>0</v>
      </c>
      <c r="W62" s="557">
        <f>$V$62*$K$62</f>
        <v>0</v>
      </c>
      <c r="X62" s="557">
        <v>0</v>
      </c>
      <c r="Y62" s="557">
        <f>$X$62*$K$62</f>
        <v>0</v>
      </c>
      <c r="Z62" s="557">
        <v>0</v>
      </c>
      <c r="AA62" s="558">
        <f>$Z$62*$K$62</f>
        <v>0</v>
      </c>
      <c r="AB62" s="521"/>
      <c r="AC62" s="521"/>
      <c r="AD62" s="521"/>
      <c r="AE62" s="521"/>
      <c r="AR62" s="513" t="s">
        <v>52</v>
      </c>
      <c r="AT62" s="513" t="s">
        <v>558</v>
      </c>
      <c r="AU62" s="513" t="s">
        <v>23</v>
      </c>
      <c r="AY62" s="513" t="s">
        <v>557</v>
      </c>
      <c r="BE62" s="519">
        <f>IF($U$62="základní",$N$62,0)</f>
        <v>0</v>
      </c>
      <c r="BF62" s="519">
        <f>IF($U$62="snížená",$N$62,0)</f>
        <v>0</v>
      </c>
      <c r="BG62" s="519">
        <f>IF($U$62="zákl. přenesená",$N$62,0)</f>
        <v>0</v>
      </c>
      <c r="BH62" s="519">
        <f>IF($U$62="sníž. přenesená",$N$62,0)</f>
        <v>0</v>
      </c>
      <c r="BI62" s="519">
        <f>IF($U$62="nulová",$N$62,0)</f>
        <v>0</v>
      </c>
      <c r="BJ62" s="513" t="s">
        <v>21</v>
      </c>
      <c r="BK62" s="519">
        <f>ROUND($L$62*$K$62,2)</f>
        <v>0</v>
      </c>
      <c r="BL62" s="513" t="s">
        <v>52</v>
      </c>
    </row>
    <row r="63" spans="1:64" s="513" customFormat="1" ht="15.75" customHeight="1">
      <c r="A63" s="521"/>
      <c r="B63" s="525"/>
      <c r="C63" s="551" t="s">
        <v>661</v>
      </c>
      <c r="D63" s="551" t="s">
        <v>558</v>
      </c>
      <c r="E63" s="552" t="s">
        <v>662</v>
      </c>
      <c r="F63" s="613" t="s">
        <v>663</v>
      </c>
      <c r="G63" s="614"/>
      <c r="H63" s="614"/>
      <c r="I63" s="614"/>
      <c r="J63" s="553" t="s">
        <v>51</v>
      </c>
      <c r="K63" s="554">
        <v>12.776</v>
      </c>
      <c r="L63" s="615"/>
      <c r="M63" s="616"/>
      <c r="N63" s="617">
        <f>ROUND($L$63*$K$63,2)</f>
        <v>0</v>
      </c>
      <c r="O63" s="614"/>
      <c r="P63" s="614"/>
      <c r="Q63" s="614"/>
      <c r="R63" s="526"/>
      <c r="S63" s="521"/>
      <c r="T63" s="555"/>
      <c r="U63" s="556" t="s">
        <v>524</v>
      </c>
      <c r="V63" s="557">
        <v>0</v>
      </c>
      <c r="W63" s="557">
        <f>$V$63*$K$63</f>
        <v>0</v>
      </c>
      <c r="X63" s="557">
        <v>0</v>
      </c>
      <c r="Y63" s="557">
        <f>$X$63*$K$63</f>
        <v>0</v>
      </c>
      <c r="Z63" s="557">
        <v>0</v>
      </c>
      <c r="AA63" s="558">
        <f>$Z$63*$K$63</f>
        <v>0</v>
      </c>
      <c r="AB63" s="521"/>
      <c r="AC63" s="521"/>
      <c r="AD63" s="521"/>
      <c r="AE63" s="521"/>
      <c r="AR63" s="513" t="s">
        <v>52</v>
      </c>
      <c r="AT63" s="513" t="s">
        <v>558</v>
      </c>
      <c r="AU63" s="513" t="s">
        <v>23</v>
      </c>
      <c r="AY63" s="513" t="s">
        <v>557</v>
      </c>
      <c r="BE63" s="519">
        <f>IF($U$63="základní",$N$63,0)</f>
        <v>0</v>
      </c>
      <c r="BF63" s="519">
        <f>IF($U$63="snížená",$N$63,0)</f>
        <v>0</v>
      </c>
      <c r="BG63" s="519">
        <f>IF($U$63="zákl. přenesená",$N$63,0)</f>
        <v>0</v>
      </c>
      <c r="BH63" s="519">
        <f>IF($U$63="sníž. přenesená",$N$63,0)</f>
        <v>0</v>
      </c>
      <c r="BI63" s="519">
        <f>IF($U$63="nulová",$N$63,0)</f>
        <v>0</v>
      </c>
      <c r="BJ63" s="513" t="s">
        <v>21</v>
      </c>
      <c r="BK63" s="519">
        <f>ROUND($L$63*$K$63,2)</f>
        <v>0</v>
      </c>
      <c r="BL63" s="513" t="s">
        <v>52</v>
      </c>
    </row>
    <row r="64" spans="1:64" s="513" customFormat="1" ht="27" customHeight="1">
      <c r="A64" s="521"/>
      <c r="B64" s="525"/>
      <c r="C64" s="551" t="s">
        <v>664</v>
      </c>
      <c r="D64" s="551" t="s">
        <v>558</v>
      </c>
      <c r="E64" s="552" t="s">
        <v>665</v>
      </c>
      <c r="F64" s="613" t="s">
        <v>666</v>
      </c>
      <c r="G64" s="614"/>
      <c r="H64" s="614"/>
      <c r="I64" s="614"/>
      <c r="J64" s="553" t="s">
        <v>3</v>
      </c>
      <c r="K64" s="554">
        <v>1</v>
      </c>
      <c r="L64" s="615"/>
      <c r="M64" s="616"/>
      <c r="N64" s="617">
        <f>ROUND($L$64*$K$64,2)</f>
        <v>0</v>
      </c>
      <c r="O64" s="614"/>
      <c r="P64" s="614"/>
      <c r="Q64" s="614"/>
      <c r="R64" s="526"/>
      <c r="S64" s="521"/>
      <c r="T64" s="555"/>
      <c r="U64" s="556" t="s">
        <v>524</v>
      </c>
      <c r="V64" s="557">
        <v>0</v>
      </c>
      <c r="W64" s="557">
        <f>$V$64*$K$64</f>
        <v>0</v>
      </c>
      <c r="X64" s="557">
        <v>0</v>
      </c>
      <c r="Y64" s="557">
        <f>$X$64*$K$64</f>
        <v>0</v>
      </c>
      <c r="Z64" s="557">
        <v>0</v>
      </c>
      <c r="AA64" s="558">
        <f>$Z$64*$K$64</f>
        <v>0</v>
      </c>
      <c r="AB64" s="521"/>
      <c r="AC64" s="521"/>
      <c r="AD64" s="521"/>
      <c r="AE64" s="521"/>
      <c r="AR64" s="513" t="s">
        <v>52</v>
      </c>
      <c r="AT64" s="513" t="s">
        <v>558</v>
      </c>
      <c r="AU64" s="513" t="s">
        <v>23</v>
      </c>
      <c r="AY64" s="513" t="s">
        <v>557</v>
      </c>
      <c r="BE64" s="519">
        <f>IF($U$64="základní",$N$64,0)</f>
        <v>0</v>
      </c>
      <c r="BF64" s="519">
        <f>IF($U$64="snížená",$N$64,0)</f>
        <v>0</v>
      </c>
      <c r="BG64" s="519">
        <f>IF($U$64="zákl. přenesená",$N$64,0)</f>
        <v>0</v>
      </c>
      <c r="BH64" s="519">
        <f>IF($U$64="sníž. přenesená",$N$64,0)</f>
        <v>0</v>
      </c>
      <c r="BI64" s="519">
        <f>IF($U$64="nulová",$N$64,0)</f>
        <v>0</v>
      </c>
      <c r="BJ64" s="513" t="s">
        <v>21</v>
      </c>
      <c r="BK64" s="519">
        <f>ROUND($L$64*$K$64,2)</f>
        <v>0</v>
      </c>
      <c r="BL64" s="513" t="s">
        <v>52</v>
      </c>
    </row>
    <row r="65" spans="1:64" s="513" customFormat="1" ht="15.75" customHeight="1">
      <c r="A65" s="521"/>
      <c r="B65" s="525"/>
      <c r="C65" s="551" t="s">
        <v>26</v>
      </c>
      <c r="D65" s="551" t="s">
        <v>558</v>
      </c>
      <c r="E65" s="552" t="s">
        <v>667</v>
      </c>
      <c r="F65" s="613" t="s">
        <v>668</v>
      </c>
      <c r="G65" s="614"/>
      <c r="H65" s="614"/>
      <c r="I65" s="614"/>
      <c r="J65" s="553" t="s">
        <v>80</v>
      </c>
      <c r="K65" s="554">
        <v>40</v>
      </c>
      <c r="L65" s="615"/>
      <c r="M65" s="616"/>
      <c r="N65" s="617">
        <f>ROUND($L$65*$K$65,2)</f>
        <v>0</v>
      </c>
      <c r="O65" s="614"/>
      <c r="P65" s="614"/>
      <c r="Q65" s="614"/>
      <c r="R65" s="526"/>
      <c r="S65" s="521"/>
      <c r="T65" s="555"/>
      <c r="U65" s="556" t="s">
        <v>524</v>
      </c>
      <c r="V65" s="557">
        <v>0</v>
      </c>
      <c r="W65" s="557">
        <f>$V$65*$K$65</f>
        <v>0</v>
      </c>
      <c r="X65" s="557">
        <v>0</v>
      </c>
      <c r="Y65" s="557">
        <f>$X$65*$K$65</f>
        <v>0</v>
      </c>
      <c r="Z65" s="557">
        <v>0</v>
      </c>
      <c r="AA65" s="558">
        <f>$Z$65*$K$65</f>
        <v>0</v>
      </c>
      <c r="AB65" s="521"/>
      <c r="AC65" s="521"/>
      <c r="AD65" s="521"/>
      <c r="AE65" s="521"/>
      <c r="AR65" s="513" t="s">
        <v>52</v>
      </c>
      <c r="AT65" s="513" t="s">
        <v>558</v>
      </c>
      <c r="AU65" s="513" t="s">
        <v>23</v>
      </c>
      <c r="AY65" s="513" t="s">
        <v>557</v>
      </c>
      <c r="BE65" s="519">
        <f>IF($U$65="základní",$N$65,0)</f>
        <v>0</v>
      </c>
      <c r="BF65" s="519">
        <f>IF($U$65="snížená",$N$65,0)</f>
        <v>0</v>
      </c>
      <c r="BG65" s="519">
        <f>IF($U$65="zákl. přenesená",$N$65,0)</f>
        <v>0</v>
      </c>
      <c r="BH65" s="519">
        <f>IF($U$65="sníž. přenesená",$N$65,0)</f>
        <v>0</v>
      </c>
      <c r="BI65" s="519">
        <f>IF($U$65="nulová",$N$65,0)</f>
        <v>0</v>
      </c>
      <c r="BJ65" s="513" t="s">
        <v>21</v>
      </c>
      <c r="BK65" s="519">
        <f>ROUND($L$65*$K$65,2)</f>
        <v>0</v>
      </c>
      <c r="BL65" s="513" t="s">
        <v>52</v>
      </c>
    </row>
    <row r="66" spans="1:63" s="516" customFormat="1" ht="30.75" customHeight="1">
      <c r="A66" s="543"/>
      <c r="B66" s="544"/>
      <c r="C66" s="543"/>
      <c r="D66" s="550" t="s">
        <v>532</v>
      </c>
      <c r="E66" s="543"/>
      <c r="F66" s="543"/>
      <c r="G66" s="543"/>
      <c r="H66" s="543"/>
      <c r="I66" s="543"/>
      <c r="J66" s="543"/>
      <c r="K66" s="543"/>
      <c r="L66" s="570"/>
      <c r="M66" s="570"/>
      <c r="N66" s="612">
        <f>$BK$66</f>
        <v>0</v>
      </c>
      <c r="O66" s="611"/>
      <c r="P66" s="611"/>
      <c r="Q66" s="611"/>
      <c r="R66" s="546"/>
      <c r="S66" s="543"/>
      <c r="T66" s="547"/>
      <c r="U66" s="543"/>
      <c r="V66" s="543"/>
      <c r="W66" s="548">
        <f>SUM($W$67:$W$73)</f>
        <v>107.80890000000001</v>
      </c>
      <c r="X66" s="543"/>
      <c r="Y66" s="548">
        <f>SUM($Y$67:$Y$73)</f>
        <v>0</v>
      </c>
      <c r="Z66" s="543"/>
      <c r="AA66" s="549">
        <f>SUM($AA$67:$AA$73)</f>
        <v>0</v>
      </c>
      <c r="AB66" s="543"/>
      <c r="AC66" s="543"/>
      <c r="AD66" s="543"/>
      <c r="AE66" s="543"/>
      <c r="AR66" s="517" t="s">
        <v>21</v>
      </c>
      <c r="AT66" s="517" t="s">
        <v>555</v>
      </c>
      <c r="AU66" s="517" t="s">
        <v>21</v>
      </c>
      <c r="AY66" s="517" t="s">
        <v>557</v>
      </c>
      <c r="BK66" s="518">
        <f>SUM($BK$67:$BK$73)</f>
        <v>0</v>
      </c>
    </row>
    <row r="67" spans="1:64" s="513" customFormat="1" ht="39" customHeight="1">
      <c r="A67" s="521"/>
      <c r="B67" s="525"/>
      <c r="C67" s="551" t="s">
        <v>27</v>
      </c>
      <c r="D67" s="551" t="s">
        <v>558</v>
      </c>
      <c r="E67" s="552" t="s">
        <v>669</v>
      </c>
      <c r="F67" s="613" t="s">
        <v>670</v>
      </c>
      <c r="G67" s="614"/>
      <c r="H67" s="614"/>
      <c r="I67" s="614"/>
      <c r="J67" s="553" t="s">
        <v>568</v>
      </c>
      <c r="K67" s="554">
        <v>63.417</v>
      </c>
      <c r="L67" s="615"/>
      <c r="M67" s="616"/>
      <c r="N67" s="617">
        <f>ROUND($L$67*$K$67,2)</f>
        <v>0</v>
      </c>
      <c r="O67" s="614"/>
      <c r="P67" s="614"/>
      <c r="Q67" s="614"/>
      <c r="R67" s="526"/>
      <c r="S67" s="521"/>
      <c r="T67" s="555"/>
      <c r="U67" s="556" t="s">
        <v>524</v>
      </c>
      <c r="V67" s="557">
        <v>1.569</v>
      </c>
      <c r="W67" s="557">
        <f>$V$67*$K$67</f>
        <v>99.501273</v>
      </c>
      <c r="X67" s="557">
        <v>0</v>
      </c>
      <c r="Y67" s="557">
        <f>$X$67*$K$67</f>
        <v>0</v>
      </c>
      <c r="Z67" s="557">
        <v>0</v>
      </c>
      <c r="AA67" s="558">
        <f>$Z$67*$K$67</f>
        <v>0</v>
      </c>
      <c r="AB67" s="521"/>
      <c r="AC67" s="521"/>
      <c r="AD67" s="521"/>
      <c r="AE67" s="521"/>
      <c r="AR67" s="513" t="s">
        <v>52</v>
      </c>
      <c r="AT67" s="513" t="s">
        <v>558</v>
      </c>
      <c r="AU67" s="513" t="s">
        <v>23</v>
      </c>
      <c r="AY67" s="513" t="s">
        <v>557</v>
      </c>
      <c r="BE67" s="519">
        <f>IF($U$67="základní",$N$67,0)</f>
        <v>0</v>
      </c>
      <c r="BF67" s="519">
        <f>IF($U$67="snížená",$N$67,0)</f>
        <v>0</v>
      </c>
      <c r="BG67" s="519">
        <f>IF($U$67="zákl. přenesená",$N$67,0)</f>
        <v>0</v>
      </c>
      <c r="BH67" s="519">
        <f>IF($U$67="sníž. přenesená",$N$67,0)</f>
        <v>0</v>
      </c>
      <c r="BI67" s="519">
        <f>IF($U$67="nulová",$N$67,0)</f>
        <v>0</v>
      </c>
      <c r="BJ67" s="513" t="s">
        <v>21</v>
      </c>
      <c r="BK67" s="519">
        <f>ROUND($L$67*$K$67,2)</f>
        <v>0</v>
      </c>
      <c r="BL67" s="513" t="s">
        <v>52</v>
      </c>
    </row>
    <row r="68" spans="1:64" s="513" customFormat="1" ht="27" customHeight="1">
      <c r="A68" s="521"/>
      <c r="B68" s="525"/>
      <c r="C68" s="551" t="s">
        <v>28</v>
      </c>
      <c r="D68" s="551" t="s">
        <v>558</v>
      </c>
      <c r="E68" s="552" t="s">
        <v>671</v>
      </c>
      <c r="F68" s="613" t="s">
        <v>672</v>
      </c>
      <c r="G68" s="614"/>
      <c r="H68" s="614"/>
      <c r="I68" s="614"/>
      <c r="J68" s="553" t="s">
        <v>568</v>
      </c>
      <c r="K68" s="554">
        <v>63.417</v>
      </c>
      <c r="L68" s="615"/>
      <c r="M68" s="616"/>
      <c r="N68" s="617">
        <f>ROUND($L$68*$K$68,2)</f>
        <v>0</v>
      </c>
      <c r="O68" s="614"/>
      <c r="P68" s="614"/>
      <c r="Q68" s="614"/>
      <c r="R68" s="526"/>
      <c r="S68" s="521"/>
      <c r="T68" s="555"/>
      <c r="U68" s="556" t="s">
        <v>524</v>
      </c>
      <c r="V68" s="557">
        <v>0.125</v>
      </c>
      <c r="W68" s="557">
        <f>$V$68*$K$68</f>
        <v>7.927125</v>
      </c>
      <c r="X68" s="557">
        <v>0</v>
      </c>
      <c r="Y68" s="557">
        <f>$X$68*$K$68</f>
        <v>0</v>
      </c>
      <c r="Z68" s="557">
        <v>0</v>
      </c>
      <c r="AA68" s="558">
        <f>$Z$68*$K$68</f>
        <v>0</v>
      </c>
      <c r="AB68" s="521"/>
      <c r="AC68" s="521"/>
      <c r="AD68" s="521"/>
      <c r="AE68" s="521"/>
      <c r="AR68" s="513" t="s">
        <v>52</v>
      </c>
      <c r="AT68" s="513" t="s">
        <v>558</v>
      </c>
      <c r="AU68" s="513" t="s">
        <v>23</v>
      </c>
      <c r="AY68" s="513" t="s">
        <v>557</v>
      </c>
      <c r="BE68" s="519">
        <f>IF($U$68="základní",$N$68,0)</f>
        <v>0</v>
      </c>
      <c r="BF68" s="519">
        <f>IF($U$68="snížená",$N$68,0)</f>
        <v>0</v>
      </c>
      <c r="BG68" s="519">
        <f>IF($U$68="zákl. přenesená",$N$68,0)</f>
        <v>0</v>
      </c>
      <c r="BH68" s="519">
        <f>IF($U$68="sníž. přenesená",$N$68,0)</f>
        <v>0</v>
      </c>
      <c r="BI68" s="519">
        <f>IF($U$68="nulová",$N$68,0)</f>
        <v>0</v>
      </c>
      <c r="BJ68" s="513" t="s">
        <v>21</v>
      </c>
      <c r="BK68" s="519">
        <f>ROUND($L$68*$K$68,2)</f>
        <v>0</v>
      </c>
      <c r="BL68" s="513" t="s">
        <v>52</v>
      </c>
    </row>
    <row r="69" spans="1:64" s="513" customFormat="1" ht="27" customHeight="1">
      <c r="A69" s="521"/>
      <c r="B69" s="525"/>
      <c r="C69" s="551" t="s">
        <v>29</v>
      </c>
      <c r="D69" s="551" t="s">
        <v>558</v>
      </c>
      <c r="E69" s="552" t="s">
        <v>673</v>
      </c>
      <c r="F69" s="613" t="s">
        <v>674</v>
      </c>
      <c r="G69" s="614"/>
      <c r="H69" s="614"/>
      <c r="I69" s="614"/>
      <c r="J69" s="553" t="s">
        <v>568</v>
      </c>
      <c r="K69" s="554">
        <v>63.417</v>
      </c>
      <c r="L69" s="615"/>
      <c r="M69" s="616"/>
      <c r="N69" s="617">
        <f>ROUND($L$69*$K$69,2)</f>
        <v>0</v>
      </c>
      <c r="O69" s="614"/>
      <c r="P69" s="614"/>
      <c r="Q69" s="614"/>
      <c r="R69" s="526"/>
      <c r="S69" s="521"/>
      <c r="T69" s="555"/>
      <c r="U69" s="556" t="s">
        <v>524</v>
      </c>
      <c r="V69" s="557">
        <v>0.006</v>
      </c>
      <c r="W69" s="557">
        <f>$V$69*$K$69</f>
        <v>0.380502</v>
      </c>
      <c r="X69" s="557">
        <v>0</v>
      </c>
      <c r="Y69" s="557">
        <f>$X$69*$K$69</f>
        <v>0</v>
      </c>
      <c r="Z69" s="557">
        <v>0</v>
      </c>
      <c r="AA69" s="558">
        <f>$Z$69*$K$69</f>
        <v>0</v>
      </c>
      <c r="AB69" s="521"/>
      <c r="AC69" s="521"/>
      <c r="AD69" s="521"/>
      <c r="AE69" s="521"/>
      <c r="AR69" s="513" t="s">
        <v>52</v>
      </c>
      <c r="AT69" s="513" t="s">
        <v>558</v>
      </c>
      <c r="AU69" s="513" t="s">
        <v>23</v>
      </c>
      <c r="AY69" s="513" t="s">
        <v>557</v>
      </c>
      <c r="BE69" s="519">
        <f>IF($U$69="základní",$N$69,0)</f>
        <v>0</v>
      </c>
      <c r="BF69" s="519">
        <f>IF($U$69="snížená",$N$69,0)</f>
        <v>0</v>
      </c>
      <c r="BG69" s="519">
        <f>IF($U$69="zákl. přenesená",$N$69,0)</f>
        <v>0</v>
      </c>
      <c r="BH69" s="519">
        <f>IF($U$69="sníž. přenesená",$N$69,0)</f>
        <v>0</v>
      </c>
      <c r="BI69" s="519">
        <f>IF($U$69="nulová",$N$69,0)</f>
        <v>0</v>
      </c>
      <c r="BJ69" s="513" t="s">
        <v>21</v>
      </c>
      <c r="BK69" s="519">
        <f>ROUND($L$69*$K$69,2)</f>
        <v>0</v>
      </c>
      <c r="BL69" s="513" t="s">
        <v>52</v>
      </c>
    </row>
    <row r="70" spans="1:64" s="513" customFormat="1" ht="27" customHeight="1">
      <c r="A70" s="521"/>
      <c r="B70" s="525"/>
      <c r="C70" s="551" t="s">
        <v>30</v>
      </c>
      <c r="D70" s="551" t="s">
        <v>558</v>
      </c>
      <c r="E70" s="552" t="s">
        <v>675</v>
      </c>
      <c r="F70" s="613" t="s">
        <v>676</v>
      </c>
      <c r="G70" s="614"/>
      <c r="H70" s="614"/>
      <c r="I70" s="614"/>
      <c r="J70" s="553" t="s">
        <v>568</v>
      </c>
      <c r="K70" s="554">
        <v>53.317</v>
      </c>
      <c r="L70" s="615"/>
      <c r="M70" s="616"/>
      <c r="N70" s="617">
        <f>ROUND($L$70*$K$70,2)</f>
        <v>0</v>
      </c>
      <c r="O70" s="614"/>
      <c r="P70" s="614"/>
      <c r="Q70" s="614"/>
      <c r="R70" s="526"/>
      <c r="S70" s="521"/>
      <c r="T70" s="555"/>
      <c r="U70" s="556" t="s">
        <v>524</v>
      </c>
      <c r="V70" s="557">
        <v>0</v>
      </c>
      <c r="W70" s="557">
        <f>$V$70*$K$70</f>
        <v>0</v>
      </c>
      <c r="X70" s="557">
        <v>0</v>
      </c>
      <c r="Y70" s="557">
        <f>$X$70*$K$70</f>
        <v>0</v>
      </c>
      <c r="Z70" s="557">
        <v>0</v>
      </c>
      <c r="AA70" s="558">
        <f>$Z$70*$K$70</f>
        <v>0</v>
      </c>
      <c r="AB70" s="521"/>
      <c r="AC70" s="521"/>
      <c r="AD70" s="521"/>
      <c r="AE70" s="521"/>
      <c r="AR70" s="513" t="s">
        <v>52</v>
      </c>
      <c r="AT70" s="513" t="s">
        <v>558</v>
      </c>
      <c r="AU70" s="513" t="s">
        <v>23</v>
      </c>
      <c r="AY70" s="513" t="s">
        <v>557</v>
      </c>
      <c r="BE70" s="519">
        <f>IF($U$70="základní",$N$70,0)</f>
        <v>0</v>
      </c>
      <c r="BF70" s="519">
        <f>IF($U$70="snížená",$N$70,0)</f>
        <v>0</v>
      </c>
      <c r="BG70" s="519">
        <f>IF($U$70="zákl. přenesená",$N$70,0)</f>
        <v>0</v>
      </c>
      <c r="BH70" s="519">
        <f>IF($U$70="sníž. přenesená",$N$70,0)</f>
        <v>0</v>
      </c>
      <c r="BI70" s="519">
        <f>IF($U$70="nulová",$N$70,0)</f>
        <v>0</v>
      </c>
      <c r="BJ70" s="513" t="s">
        <v>21</v>
      </c>
      <c r="BK70" s="519">
        <f>ROUND($L$70*$K$70,2)</f>
        <v>0</v>
      </c>
      <c r="BL70" s="513" t="s">
        <v>52</v>
      </c>
    </row>
    <row r="71" spans="1:64" s="513" customFormat="1" ht="27" customHeight="1">
      <c r="A71" s="521"/>
      <c r="B71" s="525"/>
      <c r="C71" s="551" t="s">
        <v>31</v>
      </c>
      <c r="D71" s="551" t="s">
        <v>558</v>
      </c>
      <c r="E71" s="552" t="s">
        <v>677</v>
      </c>
      <c r="F71" s="613" t="s">
        <v>678</v>
      </c>
      <c r="G71" s="614"/>
      <c r="H71" s="614"/>
      <c r="I71" s="614"/>
      <c r="J71" s="553" t="s">
        <v>568</v>
      </c>
      <c r="K71" s="554">
        <v>8</v>
      </c>
      <c r="L71" s="615"/>
      <c r="M71" s="616"/>
      <c r="N71" s="617">
        <f>ROUND($L$71*$K$71,2)</f>
        <v>0</v>
      </c>
      <c r="O71" s="614"/>
      <c r="P71" s="614"/>
      <c r="Q71" s="614"/>
      <c r="R71" s="526"/>
      <c r="S71" s="521"/>
      <c r="T71" s="555"/>
      <c r="U71" s="556" t="s">
        <v>524</v>
      </c>
      <c r="V71" s="557">
        <v>0</v>
      </c>
      <c r="W71" s="557">
        <f>$V$71*$K$71</f>
        <v>0</v>
      </c>
      <c r="X71" s="557">
        <v>0</v>
      </c>
      <c r="Y71" s="557">
        <f>$X$71*$K$71</f>
        <v>0</v>
      </c>
      <c r="Z71" s="557">
        <v>0</v>
      </c>
      <c r="AA71" s="558">
        <f>$Z$71*$K$71</f>
        <v>0</v>
      </c>
      <c r="AB71" s="521"/>
      <c r="AC71" s="521"/>
      <c r="AD71" s="521"/>
      <c r="AE71" s="521"/>
      <c r="AR71" s="513" t="s">
        <v>52</v>
      </c>
      <c r="AT71" s="513" t="s">
        <v>558</v>
      </c>
      <c r="AU71" s="513" t="s">
        <v>23</v>
      </c>
      <c r="AY71" s="513" t="s">
        <v>557</v>
      </c>
      <c r="BE71" s="519">
        <f>IF($U$71="základní",$N$71,0)</f>
        <v>0</v>
      </c>
      <c r="BF71" s="519">
        <f>IF($U$71="snížená",$N$71,0)</f>
        <v>0</v>
      </c>
      <c r="BG71" s="519">
        <f>IF($U$71="zákl. přenesená",$N$71,0)</f>
        <v>0</v>
      </c>
      <c r="BH71" s="519">
        <f>IF($U$71="sníž. přenesená",$N$71,0)</f>
        <v>0</v>
      </c>
      <c r="BI71" s="519">
        <f>IF($U$71="nulová",$N$71,0)</f>
        <v>0</v>
      </c>
      <c r="BJ71" s="513" t="s">
        <v>21</v>
      </c>
      <c r="BK71" s="519">
        <f>ROUND($L$71*$K$71,2)</f>
        <v>0</v>
      </c>
      <c r="BL71" s="513" t="s">
        <v>52</v>
      </c>
    </row>
    <row r="72" spans="1:64" s="513" customFormat="1" ht="27" customHeight="1">
      <c r="A72" s="521"/>
      <c r="B72" s="525"/>
      <c r="C72" s="551" t="s">
        <v>32</v>
      </c>
      <c r="D72" s="551" t="s">
        <v>558</v>
      </c>
      <c r="E72" s="552" t="s">
        <v>679</v>
      </c>
      <c r="F72" s="613" t="s">
        <v>680</v>
      </c>
      <c r="G72" s="614"/>
      <c r="H72" s="614"/>
      <c r="I72" s="614"/>
      <c r="J72" s="553" t="s">
        <v>568</v>
      </c>
      <c r="K72" s="554">
        <v>0.1</v>
      </c>
      <c r="L72" s="615"/>
      <c r="M72" s="616"/>
      <c r="N72" s="617">
        <f>ROUND($L$72*$K$72,2)</f>
        <v>0</v>
      </c>
      <c r="O72" s="614"/>
      <c r="P72" s="614"/>
      <c r="Q72" s="614"/>
      <c r="R72" s="526"/>
      <c r="S72" s="521"/>
      <c r="T72" s="555"/>
      <c r="U72" s="556" t="s">
        <v>524</v>
      </c>
      <c r="V72" s="557">
        <v>0</v>
      </c>
      <c r="W72" s="557">
        <f>$V$72*$K$72</f>
        <v>0</v>
      </c>
      <c r="X72" s="557">
        <v>0</v>
      </c>
      <c r="Y72" s="557">
        <f>$X$72*$K$72</f>
        <v>0</v>
      </c>
      <c r="Z72" s="557">
        <v>0</v>
      </c>
      <c r="AA72" s="558">
        <f>$Z$72*$K$72</f>
        <v>0</v>
      </c>
      <c r="AB72" s="521"/>
      <c r="AC72" s="521"/>
      <c r="AD72" s="521"/>
      <c r="AE72" s="521"/>
      <c r="AR72" s="513" t="s">
        <v>52</v>
      </c>
      <c r="AT72" s="513" t="s">
        <v>558</v>
      </c>
      <c r="AU72" s="513" t="s">
        <v>23</v>
      </c>
      <c r="AY72" s="513" t="s">
        <v>557</v>
      </c>
      <c r="BE72" s="519">
        <f>IF($U$72="základní",$N$72,0)</f>
        <v>0</v>
      </c>
      <c r="BF72" s="519">
        <f>IF($U$72="snížená",$N$72,0)</f>
        <v>0</v>
      </c>
      <c r="BG72" s="519">
        <f>IF($U$72="zákl. přenesená",$N$72,0)</f>
        <v>0</v>
      </c>
      <c r="BH72" s="519">
        <f>IF($U$72="sníž. přenesená",$N$72,0)</f>
        <v>0</v>
      </c>
      <c r="BI72" s="519">
        <f>IF($U$72="nulová",$N$72,0)</f>
        <v>0</v>
      </c>
      <c r="BJ72" s="513" t="s">
        <v>21</v>
      </c>
      <c r="BK72" s="519">
        <f>ROUND($L$72*$K$72,2)</f>
        <v>0</v>
      </c>
      <c r="BL72" s="513" t="s">
        <v>52</v>
      </c>
    </row>
    <row r="73" spans="1:64" s="513" customFormat="1" ht="27" customHeight="1">
      <c r="A73" s="521"/>
      <c r="B73" s="525"/>
      <c r="C73" s="551" t="s">
        <v>33</v>
      </c>
      <c r="D73" s="551" t="s">
        <v>558</v>
      </c>
      <c r="E73" s="552" t="s">
        <v>681</v>
      </c>
      <c r="F73" s="613" t="s">
        <v>682</v>
      </c>
      <c r="G73" s="614"/>
      <c r="H73" s="614"/>
      <c r="I73" s="614"/>
      <c r="J73" s="553" t="s">
        <v>568</v>
      </c>
      <c r="K73" s="554">
        <v>2</v>
      </c>
      <c r="L73" s="615"/>
      <c r="M73" s="616"/>
      <c r="N73" s="617">
        <f>ROUND($L$73*$K$73,2)</f>
        <v>0</v>
      </c>
      <c r="O73" s="614"/>
      <c r="P73" s="614"/>
      <c r="Q73" s="614"/>
      <c r="R73" s="526"/>
      <c r="S73" s="521"/>
      <c r="T73" s="555"/>
      <c r="U73" s="556" t="s">
        <v>524</v>
      </c>
      <c r="V73" s="557">
        <v>0</v>
      </c>
      <c r="W73" s="557">
        <f>$V$73*$K$73</f>
        <v>0</v>
      </c>
      <c r="X73" s="557">
        <v>0</v>
      </c>
      <c r="Y73" s="557">
        <f>$X$73*$K$73</f>
        <v>0</v>
      </c>
      <c r="Z73" s="557">
        <v>0</v>
      </c>
      <c r="AA73" s="558">
        <f>$Z$73*$K$73</f>
        <v>0</v>
      </c>
      <c r="AB73" s="521"/>
      <c r="AC73" s="521"/>
      <c r="AD73" s="521"/>
      <c r="AE73" s="521"/>
      <c r="AR73" s="513" t="s">
        <v>52</v>
      </c>
      <c r="AT73" s="513" t="s">
        <v>558</v>
      </c>
      <c r="AU73" s="513" t="s">
        <v>23</v>
      </c>
      <c r="AY73" s="513" t="s">
        <v>557</v>
      </c>
      <c r="BE73" s="519">
        <f>IF($U$73="základní",$N$73,0)</f>
        <v>0</v>
      </c>
      <c r="BF73" s="519">
        <f>IF($U$73="snížená",$N$73,0)</f>
        <v>0</v>
      </c>
      <c r="BG73" s="519">
        <f>IF($U$73="zákl. přenesená",$N$73,0)</f>
        <v>0</v>
      </c>
      <c r="BH73" s="519">
        <f>IF($U$73="sníž. přenesená",$N$73,0)</f>
        <v>0</v>
      </c>
      <c r="BI73" s="519">
        <f>IF($U$73="nulová",$N$73,0)</f>
        <v>0</v>
      </c>
      <c r="BJ73" s="513" t="s">
        <v>21</v>
      </c>
      <c r="BK73" s="519">
        <f>ROUND($L$73*$K$73,2)</f>
        <v>0</v>
      </c>
      <c r="BL73" s="513" t="s">
        <v>52</v>
      </c>
    </row>
    <row r="74" spans="1:63" s="516" customFormat="1" ht="30.75" customHeight="1">
      <c r="A74" s="543"/>
      <c r="B74" s="544"/>
      <c r="C74" s="543"/>
      <c r="D74" s="550" t="s">
        <v>533</v>
      </c>
      <c r="E74" s="543"/>
      <c r="F74" s="543"/>
      <c r="G74" s="543"/>
      <c r="H74" s="543"/>
      <c r="I74" s="543"/>
      <c r="J74" s="543"/>
      <c r="K74" s="543"/>
      <c r="L74" s="570"/>
      <c r="M74" s="570"/>
      <c r="N74" s="612">
        <f>$BK$74</f>
        <v>0</v>
      </c>
      <c r="O74" s="611"/>
      <c r="P74" s="611"/>
      <c r="Q74" s="611"/>
      <c r="R74" s="546"/>
      <c r="S74" s="543"/>
      <c r="T74" s="547"/>
      <c r="U74" s="543"/>
      <c r="V74" s="543"/>
      <c r="W74" s="548">
        <f>$W$75</f>
        <v>43.10397</v>
      </c>
      <c r="X74" s="543"/>
      <c r="Y74" s="548">
        <f>$Y$75</f>
        <v>0</v>
      </c>
      <c r="Z74" s="543"/>
      <c r="AA74" s="549">
        <f>$AA$75</f>
        <v>0</v>
      </c>
      <c r="AB74" s="543"/>
      <c r="AC74" s="543"/>
      <c r="AD74" s="543"/>
      <c r="AE74" s="543"/>
      <c r="AR74" s="517" t="s">
        <v>21</v>
      </c>
      <c r="AT74" s="517" t="s">
        <v>555</v>
      </c>
      <c r="AU74" s="517" t="s">
        <v>21</v>
      </c>
      <c r="AY74" s="517" t="s">
        <v>557</v>
      </c>
      <c r="BK74" s="518">
        <f>$BK$75</f>
        <v>0</v>
      </c>
    </row>
    <row r="75" spans="1:64" s="513" customFormat="1" ht="15.75" customHeight="1">
      <c r="A75" s="521"/>
      <c r="B75" s="525"/>
      <c r="C75" s="551" t="s">
        <v>35</v>
      </c>
      <c r="D75" s="551" t="s">
        <v>558</v>
      </c>
      <c r="E75" s="552" t="s">
        <v>683</v>
      </c>
      <c r="F75" s="613" t="s">
        <v>684</v>
      </c>
      <c r="G75" s="614"/>
      <c r="H75" s="614"/>
      <c r="I75" s="614"/>
      <c r="J75" s="553" t="s">
        <v>568</v>
      </c>
      <c r="K75" s="554">
        <v>51.87</v>
      </c>
      <c r="L75" s="615"/>
      <c r="M75" s="616"/>
      <c r="N75" s="617">
        <f>ROUND($L$75*$K$75,2)</f>
        <v>0</v>
      </c>
      <c r="O75" s="614"/>
      <c r="P75" s="614"/>
      <c r="Q75" s="614"/>
      <c r="R75" s="526"/>
      <c r="S75" s="521"/>
      <c r="T75" s="555"/>
      <c r="U75" s="556" t="s">
        <v>524</v>
      </c>
      <c r="V75" s="557">
        <v>0.831</v>
      </c>
      <c r="W75" s="557">
        <f>$V$75*$K$75</f>
        <v>43.10397</v>
      </c>
      <c r="X75" s="557">
        <v>0</v>
      </c>
      <c r="Y75" s="557">
        <f>$X$75*$K$75</f>
        <v>0</v>
      </c>
      <c r="Z75" s="557">
        <v>0</v>
      </c>
      <c r="AA75" s="558">
        <f>$Z$75*$K$75</f>
        <v>0</v>
      </c>
      <c r="AB75" s="521"/>
      <c r="AC75" s="521"/>
      <c r="AD75" s="521"/>
      <c r="AE75" s="521"/>
      <c r="AR75" s="513" t="s">
        <v>52</v>
      </c>
      <c r="AT75" s="513" t="s">
        <v>558</v>
      </c>
      <c r="AU75" s="513" t="s">
        <v>23</v>
      </c>
      <c r="AY75" s="513" t="s">
        <v>557</v>
      </c>
      <c r="BE75" s="519">
        <f>IF($U$75="základní",$N$75,0)</f>
        <v>0</v>
      </c>
      <c r="BF75" s="519">
        <f>IF($U$75="snížená",$N$75,0)</f>
        <v>0</v>
      </c>
      <c r="BG75" s="519">
        <f>IF($U$75="zákl. přenesená",$N$75,0)</f>
        <v>0</v>
      </c>
      <c r="BH75" s="519">
        <f>IF($U$75="sníž. přenesená",$N$75,0)</f>
        <v>0</v>
      </c>
      <c r="BI75" s="519">
        <f>IF($U$75="nulová",$N$75,0)</f>
        <v>0</v>
      </c>
      <c r="BJ75" s="513" t="s">
        <v>21</v>
      </c>
      <c r="BK75" s="519">
        <f>ROUND($L$75*$K$75,2)</f>
        <v>0</v>
      </c>
      <c r="BL75" s="513" t="s">
        <v>52</v>
      </c>
    </row>
    <row r="76" spans="1:63" s="516" customFormat="1" ht="37.5" customHeight="1">
      <c r="A76" s="543"/>
      <c r="B76" s="544"/>
      <c r="C76" s="543"/>
      <c r="D76" s="545" t="s">
        <v>534</v>
      </c>
      <c r="E76" s="543"/>
      <c r="F76" s="543"/>
      <c r="G76" s="543"/>
      <c r="H76" s="543"/>
      <c r="I76" s="543"/>
      <c r="J76" s="543"/>
      <c r="K76" s="543"/>
      <c r="L76" s="570"/>
      <c r="M76" s="570"/>
      <c r="N76" s="610">
        <f>$BK$76</f>
        <v>0</v>
      </c>
      <c r="O76" s="611"/>
      <c r="P76" s="611"/>
      <c r="Q76" s="611"/>
      <c r="R76" s="546"/>
      <c r="S76" s="543"/>
      <c r="T76" s="547"/>
      <c r="U76" s="543"/>
      <c r="V76" s="543"/>
      <c r="W76" s="548">
        <f>$W$77+$W$79+$W$88+$W$91+$W$110+$W$124+$W$131+$W$134+$W$140+$W$142</f>
        <v>662.1816839999999</v>
      </c>
      <c r="X76" s="543"/>
      <c r="Y76" s="548">
        <f>$Y$77+$Y$79+$Y$88+$Y$91+$Y$110+$Y$124+$Y$131+$Y$134+$Y$140+$Y$142</f>
        <v>11.95330476</v>
      </c>
      <c r="Z76" s="543"/>
      <c r="AA76" s="549">
        <f>$AA$77+$AA$79+$AA$88+$AA$91+$AA$110+$AA$124+$AA$131+$AA$134+$AA$140+$AA$142</f>
        <v>7.61193211</v>
      </c>
      <c r="AB76" s="543"/>
      <c r="AC76" s="543"/>
      <c r="AD76" s="543"/>
      <c r="AE76" s="543"/>
      <c r="AR76" s="517" t="s">
        <v>23</v>
      </c>
      <c r="AT76" s="517" t="s">
        <v>555</v>
      </c>
      <c r="AU76" s="517" t="s">
        <v>556</v>
      </c>
      <c r="AY76" s="517" t="s">
        <v>557</v>
      </c>
      <c r="BK76" s="518">
        <f>$BK$77+$BK$79+$BK$88+$BK$91+$BK$110+$BK$124+$BK$131+$BK$134+$BK$140+$BK$142</f>
        <v>0</v>
      </c>
    </row>
    <row r="77" spans="1:63" s="516" customFormat="1" ht="21" customHeight="1">
      <c r="A77" s="543"/>
      <c r="B77" s="544"/>
      <c r="C77" s="543"/>
      <c r="D77" s="550" t="s">
        <v>535</v>
      </c>
      <c r="E77" s="543"/>
      <c r="F77" s="543"/>
      <c r="G77" s="543"/>
      <c r="H77" s="543"/>
      <c r="I77" s="543"/>
      <c r="J77" s="543"/>
      <c r="K77" s="543"/>
      <c r="L77" s="570"/>
      <c r="M77" s="570"/>
      <c r="N77" s="612">
        <f>$BK$77</f>
        <v>0</v>
      </c>
      <c r="O77" s="611"/>
      <c r="P77" s="611"/>
      <c r="Q77" s="611"/>
      <c r="R77" s="546"/>
      <c r="S77" s="543"/>
      <c r="T77" s="547"/>
      <c r="U77" s="543"/>
      <c r="V77" s="543"/>
      <c r="W77" s="548">
        <f>$W$78</f>
        <v>0</v>
      </c>
      <c r="X77" s="543"/>
      <c r="Y77" s="548">
        <f>$Y$78</f>
        <v>0</v>
      </c>
      <c r="Z77" s="543"/>
      <c r="AA77" s="549">
        <f>$AA$78</f>
        <v>0</v>
      </c>
      <c r="AB77" s="543"/>
      <c r="AC77" s="543"/>
      <c r="AD77" s="543"/>
      <c r="AE77" s="543"/>
      <c r="AR77" s="517" t="s">
        <v>23</v>
      </c>
      <c r="AT77" s="517" t="s">
        <v>555</v>
      </c>
      <c r="AU77" s="517" t="s">
        <v>21</v>
      </c>
      <c r="AY77" s="517" t="s">
        <v>557</v>
      </c>
      <c r="BK77" s="518">
        <f>$BK$78</f>
        <v>0</v>
      </c>
    </row>
    <row r="78" spans="1:64" s="513" customFormat="1" ht="15.75" customHeight="1">
      <c r="A78" s="521"/>
      <c r="B78" s="525"/>
      <c r="C78" s="551" t="s">
        <v>36</v>
      </c>
      <c r="D78" s="551" t="s">
        <v>558</v>
      </c>
      <c r="E78" s="552" t="s">
        <v>685</v>
      </c>
      <c r="F78" s="613" t="s">
        <v>686</v>
      </c>
      <c r="G78" s="614"/>
      <c r="H78" s="614"/>
      <c r="I78" s="614"/>
      <c r="J78" s="553" t="s">
        <v>51</v>
      </c>
      <c r="K78" s="554">
        <v>5.06</v>
      </c>
      <c r="L78" s="615"/>
      <c r="M78" s="616"/>
      <c r="N78" s="617">
        <f>ROUND($L$78*$K$78,2)</f>
        <v>0</v>
      </c>
      <c r="O78" s="614"/>
      <c r="P78" s="614"/>
      <c r="Q78" s="614"/>
      <c r="R78" s="526"/>
      <c r="S78" s="521"/>
      <c r="T78" s="555"/>
      <c r="U78" s="556" t="s">
        <v>524</v>
      </c>
      <c r="V78" s="557">
        <v>0</v>
      </c>
      <c r="W78" s="557">
        <f>$V$78*$K$78</f>
        <v>0</v>
      </c>
      <c r="X78" s="557">
        <v>0</v>
      </c>
      <c r="Y78" s="557">
        <f>$X$78*$K$78</f>
        <v>0</v>
      </c>
      <c r="Z78" s="557">
        <v>0</v>
      </c>
      <c r="AA78" s="558">
        <f>$Z$78*$K$78</f>
        <v>0</v>
      </c>
      <c r="AB78" s="521"/>
      <c r="AC78" s="521"/>
      <c r="AD78" s="521"/>
      <c r="AE78" s="521"/>
      <c r="AR78" s="513" t="s">
        <v>594</v>
      </c>
      <c r="AT78" s="513" t="s">
        <v>558</v>
      </c>
      <c r="AU78" s="513" t="s">
        <v>23</v>
      </c>
      <c r="AY78" s="513" t="s">
        <v>557</v>
      </c>
      <c r="BE78" s="519">
        <f>IF($U$78="základní",$N$78,0)</f>
        <v>0</v>
      </c>
      <c r="BF78" s="519">
        <f>IF($U$78="snížená",$N$78,0)</f>
        <v>0</v>
      </c>
      <c r="BG78" s="519">
        <f>IF($U$78="zákl. přenesená",$N$78,0)</f>
        <v>0</v>
      </c>
      <c r="BH78" s="519">
        <f>IF($U$78="sníž. přenesená",$N$78,0)</f>
        <v>0</v>
      </c>
      <c r="BI78" s="519">
        <f>IF($U$78="nulová",$N$78,0)</f>
        <v>0</v>
      </c>
      <c r="BJ78" s="513" t="s">
        <v>21</v>
      </c>
      <c r="BK78" s="519">
        <f>ROUND($L$78*$K$78,2)</f>
        <v>0</v>
      </c>
      <c r="BL78" s="513" t="s">
        <v>594</v>
      </c>
    </row>
    <row r="79" spans="1:63" s="516" customFormat="1" ht="30.75" customHeight="1">
      <c r="A79" s="543"/>
      <c r="B79" s="544"/>
      <c r="C79" s="543"/>
      <c r="D79" s="550" t="s">
        <v>536</v>
      </c>
      <c r="E79" s="543"/>
      <c r="F79" s="543"/>
      <c r="G79" s="543"/>
      <c r="H79" s="543"/>
      <c r="I79" s="543"/>
      <c r="J79" s="543"/>
      <c r="K79" s="543"/>
      <c r="L79" s="570"/>
      <c r="M79" s="570"/>
      <c r="N79" s="612">
        <f>$BK$79</f>
        <v>0</v>
      </c>
      <c r="O79" s="611"/>
      <c r="P79" s="611"/>
      <c r="Q79" s="611"/>
      <c r="R79" s="546"/>
      <c r="S79" s="543"/>
      <c r="T79" s="547"/>
      <c r="U79" s="543"/>
      <c r="V79" s="543"/>
      <c r="W79" s="548">
        <f>SUM($W$80:$W$87)</f>
        <v>212.75824</v>
      </c>
      <c r="X79" s="543"/>
      <c r="Y79" s="548">
        <f>SUM($Y$80:$Y$87)</f>
        <v>3.3503385999999997</v>
      </c>
      <c r="Z79" s="543"/>
      <c r="AA79" s="549">
        <f>SUM($AA$80:$AA$87)</f>
        <v>0.39788399999999996</v>
      </c>
      <c r="AB79" s="543"/>
      <c r="AC79" s="543"/>
      <c r="AD79" s="543"/>
      <c r="AE79" s="543"/>
      <c r="AR79" s="517" t="s">
        <v>23</v>
      </c>
      <c r="AT79" s="517" t="s">
        <v>555</v>
      </c>
      <c r="AU79" s="517" t="s">
        <v>21</v>
      </c>
      <c r="AY79" s="517" t="s">
        <v>557</v>
      </c>
      <c r="BK79" s="518">
        <f>SUM($BK$80:$BK$87)</f>
        <v>0</v>
      </c>
    </row>
    <row r="80" spans="1:64" s="513" customFormat="1" ht="27" customHeight="1">
      <c r="A80" s="521"/>
      <c r="B80" s="525"/>
      <c r="C80" s="551" t="s">
        <v>37</v>
      </c>
      <c r="D80" s="551" t="s">
        <v>558</v>
      </c>
      <c r="E80" s="552" t="s">
        <v>687</v>
      </c>
      <c r="F80" s="613" t="s">
        <v>688</v>
      </c>
      <c r="G80" s="614"/>
      <c r="H80" s="614"/>
      <c r="I80" s="614"/>
      <c r="J80" s="553" t="s">
        <v>51</v>
      </c>
      <c r="K80" s="554">
        <v>13.125</v>
      </c>
      <c r="L80" s="615"/>
      <c r="M80" s="616"/>
      <c r="N80" s="617">
        <f>ROUND($L$80*$K$80,2)</f>
        <v>0</v>
      </c>
      <c r="O80" s="614"/>
      <c r="P80" s="614"/>
      <c r="Q80" s="614"/>
      <c r="R80" s="526"/>
      <c r="S80" s="521"/>
      <c r="T80" s="555"/>
      <c r="U80" s="556" t="s">
        <v>524</v>
      </c>
      <c r="V80" s="557">
        <v>0.699</v>
      </c>
      <c r="W80" s="557">
        <f>$V$80*$K$80</f>
        <v>9.174375</v>
      </c>
      <c r="X80" s="557">
        <v>0.01257</v>
      </c>
      <c r="Y80" s="557">
        <f>$X$80*$K$80</f>
        <v>0.16498125</v>
      </c>
      <c r="Z80" s="557">
        <v>0</v>
      </c>
      <c r="AA80" s="558">
        <f>$Z$80*$K$80</f>
        <v>0</v>
      </c>
      <c r="AB80" s="521"/>
      <c r="AC80" s="521"/>
      <c r="AD80" s="521"/>
      <c r="AE80" s="521"/>
      <c r="AR80" s="513" t="s">
        <v>594</v>
      </c>
      <c r="AT80" s="513" t="s">
        <v>558</v>
      </c>
      <c r="AU80" s="513" t="s">
        <v>23</v>
      </c>
      <c r="AY80" s="513" t="s">
        <v>557</v>
      </c>
      <c r="BE80" s="519">
        <f>IF($U$80="základní",$N$80,0)</f>
        <v>0</v>
      </c>
      <c r="BF80" s="519">
        <f>IF($U$80="snížená",$N$80,0)</f>
        <v>0</v>
      </c>
      <c r="BG80" s="519">
        <f>IF($U$80="zákl. přenesená",$N$80,0)</f>
        <v>0</v>
      </c>
      <c r="BH80" s="519">
        <f>IF($U$80="sníž. přenesená",$N$80,0)</f>
        <v>0</v>
      </c>
      <c r="BI80" s="519">
        <f>IF($U$80="nulová",$N$80,0)</f>
        <v>0</v>
      </c>
      <c r="BJ80" s="513" t="s">
        <v>21</v>
      </c>
      <c r="BK80" s="519">
        <f>ROUND($L$80*$K$80,2)</f>
        <v>0</v>
      </c>
      <c r="BL80" s="513" t="s">
        <v>594</v>
      </c>
    </row>
    <row r="81" spans="1:64" s="513" customFormat="1" ht="27" customHeight="1">
      <c r="A81" s="521"/>
      <c r="B81" s="525"/>
      <c r="C81" s="551" t="s">
        <v>74</v>
      </c>
      <c r="D81" s="551" t="s">
        <v>558</v>
      </c>
      <c r="E81" s="552" t="s">
        <v>689</v>
      </c>
      <c r="F81" s="613" t="s">
        <v>690</v>
      </c>
      <c r="G81" s="614"/>
      <c r="H81" s="614"/>
      <c r="I81" s="614"/>
      <c r="J81" s="553" t="s">
        <v>51</v>
      </c>
      <c r="K81" s="554">
        <v>14.675</v>
      </c>
      <c r="L81" s="615"/>
      <c r="M81" s="616"/>
      <c r="N81" s="617">
        <f>ROUND($L$81*$K$81,2)</f>
        <v>0</v>
      </c>
      <c r="O81" s="614"/>
      <c r="P81" s="614"/>
      <c r="Q81" s="614"/>
      <c r="R81" s="526"/>
      <c r="S81" s="521"/>
      <c r="T81" s="555"/>
      <c r="U81" s="556" t="s">
        <v>524</v>
      </c>
      <c r="V81" s="557">
        <v>0.699</v>
      </c>
      <c r="W81" s="557">
        <f>$V$81*$K$81</f>
        <v>10.257825</v>
      </c>
      <c r="X81" s="557">
        <v>0.01257</v>
      </c>
      <c r="Y81" s="557">
        <f>$X$81*$K$81</f>
        <v>0.18446475</v>
      </c>
      <c r="Z81" s="557">
        <v>0</v>
      </c>
      <c r="AA81" s="558">
        <f>$Z$81*$K$81</f>
        <v>0</v>
      </c>
      <c r="AB81" s="521"/>
      <c r="AC81" s="521"/>
      <c r="AD81" s="521"/>
      <c r="AE81" s="521"/>
      <c r="AR81" s="513" t="s">
        <v>594</v>
      </c>
      <c r="AT81" s="513" t="s">
        <v>558</v>
      </c>
      <c r="AU81" s="513" t="s">
        <v>23</v>
      </c>
      <c r="AY81" s="513" t="s">
        <v>557</v>
      </c>
      <c r="BE81" s="519">
        <f>IF($U$81="základní",$N$81,0)</f>
        <v>0</v>
      </c>
      <c r="BF81" s="519">
        <f>IF($U$81="snížená",$N$81,0)</f>
        <v>0</v>
      </c>
      <c r="BG81" s="519">
        <f>IF($U$81="zákl. přenesená",$N$81,0)</f>
        <v>0</v>
      </c>
      <c r="BH81" s="519">
        <f>IF($U$81="sníž. přenesená",$N$81,0)</f>
        <v>0</v>
      </c>
      <c r="BI81" s="519">
        <f>IF($U$81="nulová",$N$81,0)</f>
        <v>0</v>
      </c>
      <c r="BJ81" s="513" t="s">
        <v>21</v>
      </c>
      <c r="BK81" s="519">
        <f>ROUND($L$81*$K$81,2)</f>
        <v>0</v>
      </c>
      <c r="BL81" s="513" t="s">
        <v>594</v>
      </c>
    </row>
    <row r="82" spans="1:64" s="513" customFormat="1" ht="27" customHeight="1">
      <c r="A82" s="521"/>
      <c r="B82" s="525"/>
      <c r="C82" s="551" t="s">
        <v>75</v>
      </c>
      <c r="D82" s="551" t="s">
        <v>558</v>
      </c>
      <c r="E82" s="552" t="s">
        <v>691</v>
      </c>
      <c r="F82" s="613" t="s">
        <v>692</v>
      </c>
      <c r="G82" s="614"/>
      <c r="H82" s="614"/>
      <c r="I82" s="614"/>
      <c r="J82" s="553" t="s">
        <v>51</v>
      </c>
      <c r="K82" s="554">
        <v>181.165</v>
      </c>
      <c r="L82" s="615"/>
      <c r="M82" s="616"/>
      <c r="N82" s="617">
        <f>ROUND($L$82*$K$82,2)</f>
        <v>0</v>
      </c>
      <c r="O82" s="614"/>
      <c r="P82" s="614"/>
      <c r="Q82" s="614"/>
      <c r="R82" s="526"/>
      <c r="S82" s="521"/>
      <c r="T82" s="555"/>
      <c r="U82" s="556" t="s">
        <v>524</v>
      </c>
      <c r="V82" s="557">
        <v>0.968</v>
      </c>
      <c r="W82" s="557">
        <f>$V$82*$K$82</f>
        <v>175.36772</v>
      </c>
      <c r="X82" s="557">
        <v>0.01244</v>
      </c>
      <c r="Y82" s="557">
        <f>$X$82*$K$82</f>
        <v>2.2536926</v>
      </c>
      <c r="Z82" s="557">
        <v>0</v>
      </c>
      <c r="AA82" s="558">
        <f>$Z$82*$K$82</f>
        <v>0</v>
      </c>
      <c r="AB82" s="521"/>
      <c r="AC82" s="521"/>
      <c r="AD82" s="521"/>
      <c r="AE82" s="521"/>
      <c r="AR82" s="513" t="s">
        <v>594</v>
      </c>
      <c r="AT82" s="513" t="s">
        <v>558</v>
      </c>
      <c r="AU82" s="513" t="s">
        <v>23</v>
      </c>
      <c r="AY82" s="513" t="s">
        <v>557</v>
      </c>
      <c r="BE82" s="519">
        <f>IF($U$82="základní",$N$82,0)</f>
        <v>0</v>
      </c>
      <c r="BF82" s="519">
        <f>IF($U$82="snížená",$N$82,0)</f>
        <v>0</v>
      </c>
      <c r="BG82" s="519">
        <f>IF($U$82="zákl. přenesená",$N$82,0)</f>
        <v>0</v>
      </c>
      <c r="BH82" s="519">
        <f>IF($U$82="sníž. přenesená",$N$82,0)</f>
        <v>0</v>
      </c>
      <c r="BI82" s="519">
        <f>IF($U$82="nulová",$N$82,0)</f>
        <v>0</v>
      </c>
      <c r="BJ82" s="513" t="s">
        <v>21</v>
      </c>
      <c r="BK82" s="519">
        <f>ROUND($L$82*$K$82,2)</f>
        <v>0</v>
      </c>
      <c r="BL82" s="513" t="s">
        <v>594</v>
      </c>
    </row>
    <row r="83" spans="1:64" s="513" customFormat="1" ht="27" customHeight="1">
      <c r="A83" s="521"/>
      <c r="B83" s="525"/>
      <c r="C83" s="551" t="s">
        <v>693</v>
      </c>
      <c r="D83" s="551" t="s">
        <v>558</v>
      </c>
      <c r="E83" s="552" t="s">
        <v>694</v>
      </c>
      <c r="F83" s="613" t="s">
        <v>695</v>
      </c>
      <c r="G83" s="614"/>
      <c r="H83" s="614"/>
      <c r="I83" s="614"/>
      <c r="J83" s="553" t="s">
        <v>51</v>
      </c>
      <c r="K83" s="554">
        <v>6.03</v>
      </c>
      <c r="L83" s="615"/>
      <c r="M83" s="616"/>
      <c r="N83" s="617">
        <f>ROUND($L$83*$K$83,2)</f>
        <v>0</v>
      </c>
      <c r="O83" s="614"/>
      <c r="P83" s="614"/>
      <c r="Q83" s="614"/>
      <c r="R83" s="526"/>
      <c r="S83" s="521"/>
      <c r="T83" s="555"/>
      <c r="U83" s="556" t="s">
        <v>524</v>
      </c>
      <c r="V83" s="557">
        <v>0</v>
      </c>
      <c r="W83" s="557">
        <f>$V$83*$K$83</f>
        <v>0</v>
      </c>
      <c r="X83" s="557">
        <v>0.02</v>
      </c>
      <c r="Y83" s="557">
        <f>$X$83*$K$83</f>
        <v>0.12060000000000001</v>
      </c>
      <c r="Z83" s="557">
        <v>0</v>
      </c>
      <c r="AA83" s="558">
        <f>$Z$83*$K$83</f>
        <v>0</v>
      </c>
      <c r="AB83" s="521"/>
      <c r="AC83" s="521"/>
      <c r="AD83" s="521"/>
      <c r="AE83" s="521"/>
      <c r="AR83" s="513" t="s">
        <v>594</v>
      </c>
      <c r="AT83" s="513" t="s">
        <v>558</v>
      </c>
      <c r="AU83" s="513" t="s">
        <v>23</v>
      </c>
      <c r="AY83" s="513" t="s">
        <v>557</v>
      </c>
      <c r="BE83" s="519">
        <f>IF($U$83="základní",$N$83,0)</f>
        <v>0</v>
      </c>
      <c r="BF83" s="519">
        <f>IF($U$83="snížená",$N$83,0)</f>
        <v>0</v>
      </c>
      <c r="BG83" s="519">
        <f>IF($U$83="zákl. přenesená",$N$83,0)</f>
        <v>0</v>
      </c>
      <c r="BH83" s="519">
        <f>IF($U$83="sníž. přenesená",$N$83,0)</f>
        <v>0</v>
      </c>
      <c r="BI83" s="519">
        <f>IF($U$83="nulová",$N$83,0)</f>
        <v>0</v>
      </c>
      <c r="BJ83" s="513" t="s">
        <v>21</v>
      </c>
      <c r="BK83" s="519">
        <f>ROUND($L$83*$K$83,2)</f>
        <v>0</v>
      </c>
      <c r="BL83" s="513" t="s">
        <v>594</v>
      </c>
    </row>
    <row r="84" spans="1:64" s="513" customFormat="1" ht="27" customHeight="1">
      <c r="A84" s="521"/>
      <c r="B84" s="525"/>
      <c r="C84" s="551" t="s">
        <v>696</v>
      </c>
      <c r="D84" s="551" t="s">
        <v>558</v>
      </c>
      <c r="E84" s="552" t="s">
        <v>697</v>
      </c>
      <c r="F84" s="613" t="s">
        <v>698</v>
      </c>
      <c r="G84" s="614"/>
      <c r="H84" s="614"/>
      <c r="I84" s="614"/>
      <c r="J84" s="553" t="s">
        <v>51</v>
      </c>
      <c r="K84" s="554">
        <v>31.33</v>
      </c>
      <c r="L84" s="615"/>
      <c r="M84" s="616"/>
      <c r="N84" s="617">
        <f>ROUND($L$84*$K$84,2)</f>
        <v>0</v>
      </c>
      <c r="O84" s="614"/>
      <c r="P84" s="614"/>
      <c r="Q84" s="614"/>
      <c r="R84" s="526"/>
      <c r="S84" s="521"/>
      <c r="T84" s="555"/>
      <c r="U84" s="556" t="s">
        <v>524</v>
      </c>
      <c r="V84" s="557">
        <v>0</v>
      </c>
      <c r="W84" s="557">
        <f>$V$84*$K$84</f>
        <v>0</v>
      </c>
      <c r="X84" s="557">
        <v>0.02</v>
      </c>
      <c r="Y84" s="557">
        <f>$X$84*$K$84</f>
        <v>0.6265999999999999</v>
      </c>
      <c r="Z84" s="557">
        <v>0</v>
      </c>
      <c r="AA84" s="558">
        <f>$Z$84*$K$84</f>
        <v>0</v>
      </c>
      <c r="AB84" s="521"/>
      <c r="AC84" s="521"/>
      <c r="AD84" s="521"/>
      <c r="AE84" s="521"/>
      <c r="AR84" s="513" t="s">
        <v>594</v>
      </c>
      <c r="AT84" s="513" t="s">
        <v>558</v>
      </c>
      <c r="AU84" s="513" t="s">
        <v>23</v>
      </c>
      <c r="AY84" s="513" t="s">
        <v>557</v>
      </c>
      <c r="BE84" s="519">
        <f>IF($U$84="základní",$N$84,0)</f>
        <v>0</v>
      </c>
      <c r="BF84" s="519">
        <f>IF($U$84="snížená",$N$84,0)</f>
        <v>0</v>
      </c>
      <c r="BG84" s="519">
        <f>IF($U$84="zákl. přenesená",$N$84,0)</f>
        <v>0</v>
      </c>
      <c r="BH84" s="519">
        <f>IF($U$84="sníž. přenesená",$N$84,0)</f>
        <v>0</v>
      </c>
      <c r="BI84" s="519">
        <f>IF($U$84="nulová",$N$84,0)</f>
        <v>0</v>
      </c>
      <c r="BJ84" s="513" t="s">
        <v>21</v>
      </c>
      <c r="BK84" s="519">
        <f>ROUND($L$84*$K$84,2)</f>
        <v>0</v>
      </c>
      <c r="BL84" s="513" t="s">
        <v>594</v>
      </c>
    </row>
    <row r="85" spans="1:64" s="513" customFormat="1" ht="27" customHeight="1">
      <c r="A85" s="521"/>
      <c r="B85" s="525"/>
      <c r="C85" s="551" t="s">
        <v>699</v>
      </c>
      <c r="D85" s="551" t="s">
        <v>558</v>
      </c>
      <c r="E85" s="552" t="s">
        <v>700</v>
      </c>
      <c r="F85" s="613" t="s">
        <v>701</v>
      </c>
      <c r="G85" s="614"/>
      <c r="H85" s="614"/>
      <c r="I85" s="614"/>
      <c r="J85" s="553" t="s">
        <v>51</v>
      </c>
      <c r="K85" s="554">
        <v>31.33</v>
      </c>
      <c r="L85" s="615"/>
      <c r="M85" s="616"/>
      <c r="N85" s="617">
        <f>ROUND($L$85*$K$85,2)</f>
        <v>0</v>
      </c>
      <c r="O85" s="614"/>
      <c r="P85" s="614"/>
      <c r="Q85" s="614"/>
      <c r="R85" s="526"/>
      <c r="S85" s="521"/>
      <c r="T85" s="555"/>
      <c r="U85" s="556" t="s">
        <v>524</v>
      </c>
      <c r="V85" s="557">
        <v>0.287</v>
      </c>
      <c r="W85" s="557">
        <f>$V$85*$K$85</f>
        <v>8.99171</v>
      </c>
      <c r="X85" s="557">
        <v>0</v>
      </c>
      <c r="Y85" s="557">
        <f>$X$85*$K$85</f>
        <v>0</v>
      </c>
      <c r="Z85" s="557">
        <v>0.01065</v>
      </c>
      <c r="AA85" s="558">
        <f>$Z$85*$K$85</f>
        <v>0.3336645</v>
      </c>
      <c r="AB85" s="521"/>
      <c r="AC85" s="521"/>
      <c r="AD85" s="521"/>
      <c r="AE85" s="521"/>
      <c r="AR85" s="513" t="s">
        <v>594</v>
      </c>
      <c r="AT85" s="513" t="s">
        <v>558</v>
      </c>
      <c r="AU85" s="513" t="s">
        <v>23</v>
      </c>
      <c r="AY85" s="513" t="s">
        <v>557</v>
      </c>
      <c r="BE85" s="519">
        <f>IF($U$85="základní",$N$85,0)</f>
        <v>0</v>
      </c>
      <c r="BF85" s="519">
        <f>IF($U$85="snížená",$N$85,0)</f>
        <v>0</v>
      </c>
      <c r="BG85" s="519">
        <f>IF($U$85="zákl. přenesená",$N$85,0)</f>
        <v>0</v>
      </c>
      <c r="BH85" s="519">
        <f>IF($U$85="sníž. přenesená",$N$85,0)</f>
        <v>0</v>
      </c>
      <c r="BI85" s="519">
        <f>IF($U$85="nulová",$N$85,0)</f>
        <v>0</v>
      </c>
      <c r="BJ85" s="513" t="s">
        <v>21</v>
      </c>
      <c r="BK85" s="519">
        <f>ROUND($L$85*$K$85,2)</f>
        <v>0</v>
      </c>
      <c r="BL85" s="513" t="s">
        <v>594</v>
      </c>
    </row>
    <row r="86" spans="1:64" s="513" customFormat="1" ht="27" customHeight="1">
      <c r="A86" s="521"/>
      <c r="B86" s="525"/>
      <c r="C86" s="551" t="s">
        <v>702</v>
      </c>
      <c r="D86" s="551" t="s">
        <v>558</v>
      </c>
      <c r="E86" s="552" t="s">
        <v>703</v>
      </c>
      <c r="F86" s="613" t="s">
        <v>704</v>
      </c>
      <c r="G86" s="614"/>
      <c r="H86" s="614"/>
      <c r="I86" s="614"/>
      <c r="J86" s="553" t="s">
        <v>51</v>
      </c>
      <c r="K86" s="554">
        <v>6.03</v>
      </c>
      <c r="L86" s="615"/>
      <c r="M86" s="616"/>
      <c r="N86" s="617">
        <f>ROUND($L$86*$K$86,2)</f>
        <v>0</v>
      </c>
      <c r="O86" s="614"/>
      <c r="P86" s="614"/>
      <c r="Q86" s="614"/>
      <c r="R86" s="526"/>
      <c r="S86" s="521"/>
      <c r="T86" s="555"/>
      <c r="U86" s="556" t="s">
        <v>524</v>
      </c>
      <c r="V86" s="557">
        <v>0.287</v>
      </c>
      <c r="W86" s="557">
        <f>$V$86*$K$86</f>
        <v>1.73061</v>
      </c>
      <c r="X86" s="557">
        <v>0</v>
      </c>
      <c r="Y86" s="557">
        <f>$X$86*$K$86</f>
        <v>0</v>
      </c>
      <c r="Z86" s="557">
        <v>0.01065</v>
      </c>
      <c r="AA86" s="558">
        <f>$Z$86*$K$86</f>
        <v>0.0642195</v>
      </c>
      <c r="AB86" s="521"/>
      <c r="AC86" s="521"/>
      <c r="AD86" s="521"/>
      <c r="AE86" s="521"/>
      <c r="AR86" s="513" t="s">
        <v>594</v>
      </c>
      <c r="AT86" s="513" t="s">
        <v>558</v>
      </c>
      <c r="AU86" s="513" t="s">
        <v>23</v>
      </c>
      <c r="AY86" s="513" t="s">
        <v>557</v>
      </c>
      <c r="BE86" s="519">
        <f>IF($U$86="základní",$N$86,0)</f>
        <v>0</v>
      </c>
      <c r="BF86" s="519">
        <f>IF($U$86="snížená",$N$86,0)</f>
        <v>0</v>
      </c>
      <c r="BG86" s="519">
        <f>IF($U$86="zákl. přenesená",$N$86,0)</f>
        <v>0</v>
      </c>
      <c r="BH86" s="519">
        <f>IF($U$86="sníž. přenesená",$N$86,0)</f>
        <v>0</v>
      </c>
      <c r="BI86" s="519">
        <f>IF($U$86="nulová",$N$86,0)</f>
        <v>0</v>
      </c>
      <c r="BJ86" s="513" t="s">
        <v>21</v>
      </c>
      <c r="BK86" s="519">
        <f>ROUND($L$86*$K$86,2)</f>
        <v>0</v>
      </c>
      <c r="BL86" s="513" t="s">
        <v>594</v>
      </c>
    </row>
    <row r="87" spans="1:64" s="513" customFormat="1" ht="27" customHeight="1">
      <c r="A87" s="521"/>
      <c r="B87" s="525"/>
      <c r="C87" s="551" t="s">
        <v>39</v>
      </c>
      <c r="D87" s="551" t="s">
        <v>558</v>
      </c>
      <c r="E87" s="552" t="s">
        <v>705</v>
      </c>
      <c r="F87" s="613" t="s">
        <v>706</v>
      </c>
      <c r="G87" s="614"/>
      <c r="H87" s="614"/>
      <c r="I87" s="614"/>
      <c r="J87" s="553" t="s">
        <v>568</v>
      </c>
      <c r="K87" s="554">
        <v>3.35</v>
      </c>
      <c r="L87" s="615"/>
      <c r="M87" s="616"/>
      <c r="N87" s="617">
        <f>ROUND($L$87*$K$87,2)</f>
        <v>0</v>
      </c>
      <c r="O87" s="614"/>
      <c r="P87" s="614"/>
      <c r="Q87" s="614"/>
      <c r="R87" s="526"/>
      <c r="S87" s="521"/>
      <c r="T87" s="555"/>
      <c r="U87" s="556" t="s">
        <v>524</v>
      </c>
      <c r="V87" s="557">
        <v>2.16</v>
      </c>
      <c r="W87" s="557">
        <f>$V$87*$K$87</f>
        <v>7.236000000000001</v>
      </c>
      <c r="X87" s="557">
        <v>0</v>
      </c>
      <c r="Y87" s="557">
        <f>$X$87*$K$87</f>
        <v>0</v>
      </c>
      <c r="Z87" s="557">
        <v>0</v>
      </c>
      <c r="AA87" s="558">
        <f>$Z$87*$K$87</f>
        <v>0</v>
      </c>
      <c r="AB87" s="521"/>
      <c r="AC87" s="521"/>
      <c r="AD87" s="521"/>
      <c r="AE87" s="521"/>
      <c r="AR87" s="513" t="s">
        <v>594</v>
      </c>
      <c r="AT87" s="513" t="s">
        <v>558</v>
      </c>
      <c r="AU87" s="513" t="s">
        <v>23</v>
      </c>
      <c r="AY87" s="513" t="s">
        <v>557</v>
      </c>
      <c r="BE87" s="519">
        <f>IF($U$87="základní",$N$87,0)</f>
        <v>0</v>
      </c>
      <c r="BF87" s="519">
        <f>IF($U$87="snížená",$N$87,0)</f>
        <v>0</v>
      </c>
      <c r="BG87" s="519">
        <f>IF($U$87="zákl. přenesená",$N$87,0)</f>
        <v>0</v>
      </c>
      <c r="BH87" s="519">
        <f>IF($U$87="sníž. přenesená",$N$87,0)</f>
        <v>0</v>
      </c>
      <c r="BI87" s="519">
        <f>IF($U$87="nulová",$N$87,0)</f>
        <v>0</v>
      </c>
      <c r="BJ87" s="513" t="s">
        <v>21</v>
      </c>
      <c r="BK87" s="519">
        <f>ROUND($L$87*$K$87,2)</f>
        <v>0</v>
      </c>
      <c r="BL87" s="513" t="s">
        <v>594</v>
      </c>
    </row>
    <row r="88" spans="1:63" s="516" customFormat="1" ht="30.75" customHeight="1">
      <c r="A88" s="543"/>
      <c r="B88" s="544"/>
      <c r="C88" s="543"/>
      <c r="D88" s="550" t="s">
        <v>537</v>
      </c>
      <c r="E88" s="543"/>
      <c r="F88" s="543"/>
      <c r="G88" s="543"/>
      <c r="H88" s="543"/>
      <c r="I88" s="543"/>
      <c r="J88" s="543"/>
      <c r="K88" s="543"/>
      <c r="L88" s="570"/>
      <c r="M88" s="570"/>
      <c r="N88" s="612">
        <f>$BK$88</f>
        <v>0</v>
      </c>
      <c r="O88" s="611"/>
      <c r="P88" s="611"/>
      <c r="Q88" s="611"/>
      <c r="R88" s="546"/>
      <c r="S88" s="543"/>
      <c r="T88" s="547"/>
      <c r="U88" s="543"/>
      <c r="V88" s="543"/>
      <c r="W88" s="548">
        <f>SUM($W$89:$W$90)</f>
        <v>2.1384000000000003</v>
      </c>
      <c r="X88" s="543"/>
      <c r="Y88" s="548">
        <f>SUM($Y$89:$Y$90)</f>
        <v>0</v>
      </c>
      <c r="Z88" s="543"/>
      <c r="AA88" s="549">
        <f>SUM($AA$89:$AA$90)</f>
        <v>0.006012</v>
      </c>
      <c r="AB88" s="543"/>
      <c r="AC88" s="543"/>
      <c r="AD88" s="543"/>
      <c r="AE88" s="543"/>
      <c r="AR88" s="517" t="s">
        <v>23</v>
      </c>
      <c r="AT88" s="517" t="s">
        <v>555</v>
      </c>
      <c r="AU88" s="517" t="s">
        <v>21</v>
      </c>
      <c r="AY88" s="517" t="s">
        <v>557</v>
      </c>
      <c r="BK88" s="518">
        <f>SUM($BK$89:$BK$90)</f>
        <v>0</v>
      </c>
    </row>
    <row r="89" spans="1:64" s="513" customFormat="1" ht="15.75" customHeight="1">
      <c r="A89" s="521"/>
      <c r="B89" s="525"/>
      <c r="C89" s="551" t="s">
        <v>707</v>
      </c>
      <c r="D89" s="551" t="s">
        <v>558</v>
      </c>
      <c r="E89" s="552" t="s">
        <v>708</v>
      </c>
      <c r="F89" s="613" t="s">
        <v>709</v>
      </c>
      <c r="G89" s="614"/>
      <c r="H89" s="614"/>
      <c r="I89" s="614"/>
      <c r="J89" s="553" t="s">
        <v>2</v>
      </c>
      <c r="K89" s="554">
        <v>3.6</v>
      </c>
      <c r="L89" s="615"/>
      <c r="M89" s="616"/>
      <c r="N89" s="617">
        <f>ROUND($L$89*$K$89,2)</f>
        <v>0</v>
      </c>
      <c r="O89" s="614"/>
      <c r="P89" s="614"/>
      <c r="Q89" s="614"/>
      <c r="R89" s="526"/>
      <c r="S89" s="521"/>
      <c r="T89" s="555"/>
      <c r="U89" s="556" t="s">
        <v>524</v>
      </c>
      <c r="V89" s="557">
        <v>0.195</v>
      </c>
      <c r="W89" s="557">
        <f>$V$89*$K$89</f>
        <v>0.7020000000000001</v>
      </c>
      <c r="X89" s="557">
        <v>0</v>
      </c>
      <c r="Y89" s="557">
        <f>$X$89*$K$89</f>
        <v>0</v>
      </c>
      <c r="Z89" s="557">
        <v>0.00167</v>
      </c>
      <c r="AA89" s="558">
        <f>$Z$89*$K$89</f>
        <v>0.006012</v>
      </c>
      <c r="AB89" s="521"/>
      <c r="AC89" s="521"/>
      <c r="AD89" s="521"/>
      <c r="AE89" s="521"/>
      <c r="AR89" s="513" t="s">
        <v>594</v>
      </c>
      <c r="AT89" s="513" t="s">
        <v>558</v>
      </c>
      <c r="AU89" s="513" t="s">
        <v>23</v>
      </c>
      <c r="AY89" s="513" t="s">
        <v>557</v>
      </c>
      <c r="BE89" s="519">
        <f>IF($U$89="základní",$N$89,0)</f>
        <v>0</v>
      </c>
      <c r="BF89" s="519">
        <f>IF($U$89="snížená",$N$89,0)</f>
        <v>0</v>
      </c>
      <c r="BG89" s="519">
        <f>IF($U$89="zákl. přenesená",$N$89,0)</f>
        <v>0</v>
      </c>
      <c r="BH89" s="519">
        <f>IF($U$89="sníž. přenesená",$N$89,0)</f>
        <v>0</v>
      </c>
      <c r="BI89" s="519">
        <f>IF($U$89="nulová",$N$89,0)</f>
        <v>0</v>
      </c>
      <c r="BJ89" s="513" t="s">
        <v>21</v>
      </c>
      <c r="BK89" s="519">
        <f>ROUND($L$89*$K$89,2)</f>
        <v>0</v>
      </c>
      <c r="BL89" s="513" t="s">
        <v>594</v>
      </c>
    </row>
    <row r="90" spans="1:64" s="513" customFormat="1" ht="27" customHeight="1">
      <c r="A90" s="521"/>
      <c r="B90" s="525"/>
      <c r="C90" s="551" t="s">
        <v>710</v>
      </c>
      <c r="D90" s="551" t="s">
        <v>558</v>
      </c>
      <c r="E90" s="552" t="s">
        <v>711</v>
      </c>
      <c r="F90" s="613" t="s">
        <v>712</v>
      </c>
      <c r="G90" s="614"/>
      <c r="H90" s="614"/>
      <c r="I90" s="614"/>
      <c r="J90" s="553" t="s">
        <v>2</v>
      </c>
      <c r="K90" s="554">
        <v>3.6</v>
      </c>
      <c r="L90" s="615"/>
      <c r="M90" s="616"/>
      <c r="N90" s="617">
        <f>ROUND($L$90*$K$90,2)</f>
        <v>0</v>
      </c>
      <c r="O90" s="614"/>
      <c r="P90" s="614"/>
      <c r="Q90" s="614"/>
      <c r="R90" s="526"/>
      <c r="S90" s="521"/>
      <c r="T90" s="555"/>
      <c r="U90" s="556" t="s">
        <v>524</v>
      </c>
      <c r="V90" s="557">
        <v>0.399</v>
      </c>
      <c r="W90" s="557">
        <f>$V$90*$K$90</f>
        <v>1.4364000000000001</v>
      </c>
      <c r="X90" s="557">
        <v>0</v>
      </c>
      <c r="Y90" s="557">
        <f>$X$90*$K$90</f>
        <v>0</v>
      </c>
      <c r="Z90" s="557">
        <v>0</v>
      </c>
      <c r="AA90" s="558">
        <f>$Z$90*$K$90</f>
        <v>0</v>
      </c>
      <c r="AB90" s="521"/>
      <c r="AC90" s="521"/>
      <c r="AD90" s="521"/>
      <c r="AE90" s="521"/>
      <c r="AR90" s="513" t="s">
        <v>594</v>
      </c>
      <c r="AT90" s="513" t="s">
        <v>558</v>
      </c>
      <c r="AU90" s="513" t="s">
        <v>23</v>
      </c>
      <c r="AY90" s="513" t="s">
        <v>557</v>
      </c>
      <c r="BE90" s="519">
        <f>IF($U$90="základní",$N$90,0)</f>
        <v>0</v>
      </c>
      <c r="BF90" s="519">
        <f>IF($U$90="snížená",$N$90,0)</f>
        <v>0</v>
      </c>
      <c r="BG90" s="519">
        <f>IF($U$90="zákl. přenesená",$N$90,0)</f>
        <v>0</v>
      </c>
      <c r="BH90" s="519">
        <f>IF($U$90="sníž. přenesená",$N$90,0)</f>
        <v>0</v>
      </c>
      <c r="BI90" s="519">
        <f>IF($U$90="nulová",$N$90,0)</f>
        <v>0</v>
      </c>
      <c r="BJ90" s="513" t="s">
        <v>21</v>
      </c>
      <c r="BK90" s="519">
        <f>ROUND($L$90*$K$90,2)</f>
        <v>0</v>
      </c>
      <c r="BL90" s="513" t="s">
        <v>594</v>
      </c>
    </row>
    <row r="91" spans="1:63" s="516" customFormat="1" ht="30.75" customHeight="1">
      <c r="A91" s="543"/>
      <c r="B91" s="544"/>
      <c r="C91" s="543"/>
      <c r="D91" s="550" t="s">
        <v>538</v>
      </c>
      <c r="E91" s="543"/>
      <c r="F91" s="543"/>
      <c r="G91" s="543"/>
      <c r="H91" s="543"/>
      <c r="I91" s="543"/>
      <c r="J91" s="543"/>
      <c r="K91" s="543"/>
      <c r="L91" s="570"/>
      <c r="M91" s="570"/>
      <c r="N91" s="612">
        <f>$BK$91</f>
        <v>0</v>
      </c>
      <c r="O91" s="611"/>
      <c r="P91" s="611"/>
      <c r="Q91" s="611"/>
      <c r="R91" s="546"/>
      <c r="S91" s="543"/>
      <c r="T91" s="547"/>
      <c r="U91" s="543"/>
      <c r="V91" s="543"/>
      <c r="W91" s="548">
        <f>SUM($W$92:$W$109)</f>
        <v>1.4525000000000001</v>
      </c>
      <c r="X91" s="543"/>
      <c r="Y91" s="548">
        <f>SUM($Y$92:$Y$109)</f>
        <v>0</v>
      </c>
      <c r="Z91" s="543"/>
      <c r="AA91" s="549">
        <f>SUM($AA$92:$AA$109)</f>
        <v>0.165058</v>
      </c>
      <c r="AB91" s="543"/>
      <c r="AC91" s="543"/>
      <c r="AD91" s="543"/>
      <c r="AE91" s="543"/>
      <c r="AR91" s="517" t="s">
        <v>23</v>
      </c>
      <c r="AT91" s="517" t="s">
        <v>555</v>
      </c>
      <c r="AU91" s="517" t="s">
        <v>21</v>
      </c>
      <c r="AY91" s="517" t="s">
        <v>557</v>
      </c>
      <c r="BK91" s="518">
        <f>SUM($BK$92:$BK$109)</f>
        <v>0</v>
      </c>
    </row>
    <row r="92" spans="1:64" s="513" customFormat="1" ht="15.75" customHeight="1">
      <c r="A92" s="521"/>
      <c r="B92" s="525"/>
      <c r="C92" s="551" t="s">
        <v>713</v>
      </c>
      <c r="D92" s="551" t="s">
        <v>558</v>
      </c>
      <c r="E92" s="552" t="s">
        <v>714</v>
      </c>
      <c r="F92" s="613" t="s">
        <v>715</v>
      </c>
      <c r="G92" s="614"/>
      <c r="H92" s="614"/>
      <c r="I92" s="614"/>
      <c r="J92" s="553" t="s">
        <v>51</v>
      </c>
      <c r="K92" s="554">
        <v>2.1</v>
      </c>
      <c r="L92" s="615"/>
      <c r="M92" s="616"/>
      <c r="N92" s="617">
        <f>ROUND($L$92*$K$92,2)</f>
        <v>0</v>
      </c>
      <c r="O92" s="614"/>
      <c r="P92" s="614"/>
      <c r="Q92" s="614"/>
      <c r="R92" s="526"/>
      <c r="S92" s="521"/>
      <c r="T92" s="555"/>
      <c r="U92" s="556" t="s">
        <v>524</v>
      </c>
      <c r="V92" s="557">
        <v>0.325</v>
      </c>
      <c r="W92" s="557">
        <f>$V$92*$K$92</f>
        <v>0.6825000000000001</v>
      </c>
      <c r="X92" s="557">
        <v>0</v>
      </c>
      <c r="Y92" s="557">
        <f>$X$92*$K$92</f>
        <v>0</v>
      </c>
      <c r="Z92" s="557">
        <v>0.01098</v>
      </c>
      <c r="AA92" s="558">
        <f>$Z$92*$K$92</f>
        <v>0.023058000000000002</v>
      </c>
      <c r="AB92" s="521"/>
      <c r="AC92" s="521"/>
      <c r="AD92" s="521"/>
      <c r="AE92" s="521"/>
      <c r="AR92" s="513" t="s">
        <v>594</v>
      </c>
      <c r="AT92" s="513" t="s">
        <v>558</v>
      </c>
      <c r="AU92" s="513" t="s">
        <v>23</v>
      </c>
      <c r="AY92" s="513" t="s">
        <v>557</v>
      </c>
      <c r="BE92" s="519">
        <f>IF($U$92="základní",$N$92,0)</f>
        <v>0</v>
      </c>
      <c r="BF92" s="519">
        <f>IF($U$92="snížená",$N$92,0)</f>
        <v>0</v>
      </c>
      <c r="BG92" s="519">
        <f>IF($U$92="zákl. přenesená",$N$92,0)</f>
        <v>0</v>
      </c>
      <c r="BH92" s="519">
        <f>IF($U$92="sníž. přenesená",$N$92,0)</f>
        <v>0</v>
      </c>
      <c r="BI92" s="519">
        <f>IF($U$92="nulová",$N$92,0)</f>
        <v>0</v>
      </c>
      <c r="BJ92" s="513" t="s">
        <v>21</v>
      </c>
      <c r="BK92" s="519">
        <f>ROUND($L$92*$K$92,2)</f>
        <v>0</v>
      </c>
      <c r="BL92" s="513" t="s">
        <v>594</v>
      </c>
    </row>
    <row r="93" spans="1:64" s="513" customFormat="1" ht="27" customHeight="1">
      <c r="A93" s="521"/>
      <c r="B93" s="525"/>
      <c r="C93" s="551" t="s">
        <v>42</v>
      </c>
      <c r="D93" s="551" t="s">
        <v>558</v>
      </c>
      <c r="E93" s="552" t="s">
        <v>716</v>
      </c>
      <c r="F93" s="613" t="s">
        <v>717</v>
      </c>
      <c r="G93" s="614"/>
      <c r="H93" s="614"/>
      <c r="I93" s="614"/>
      <c r="J93" s="553" t="s">
        <v>223</v>
      </c>
      <c r="K93" s="554">
        <v>3</v>
      </c>
      <c r="L93" s="615"/>
      <c r="M93" s="616"/>
      <c r="N93" s="617">
        <f>ROUND($L$93*$K$93,2)</f>
        <v>0</v>
      </c>
      <c r="O93" s="614"/>
      <c r="P93" s="614"/>
      <c r="Q93" s="614"/>
      <c r="R93" s="526"/>
      <c r="S93" s="521"/>
      <c r="T93" s="555"/>
      <c r="U93" s="556" t="s">
        <v>524</v>
      </c>
      <c r="V93" s="557">
        <v>0.16</v>
      </c>
      <c r="W93" s="557">
        <f>$V$93*$K$93</f>
        <v>0.48</v>
      </c>
      <c r="X93" s="557">
        <v>0</v>
      </c>
      <c r="Y93" s="557">
        <f>$X$93*$K$93</f>
        <v>0</v>
      </c>
      <c r="Z93" s="557">
        <v>0.006</v>
      </c>
      <c r="AA93" s="558">
        <f>$Z$93*$K$93</f>
        <v>0.018000000000000002</v>
      </c>
      <c r="AB93" s="521"/>
      <c r="AC93" s="521"/>
      <c r="AD93" s="521"/>
      <c r="AE93" s="521"/>
      <c r="AR93" s="513" t="s">
        <v>594</v>
      </c>
      <c r="AT93" s="513" t="s">
        <v>558</v>
      </c>
      <c r="AU93" s="513" t="s">
        <v>23</v>
      </c>
      <c r="AY93" s="513" t="s">
        <v>557</v>
      </c>
      <c r="BE93" s="519">
        <f>IF($U$93="základní",$N$93,0)</f>
        <v>0</v>
      </c>
      <c r="BF93" s="519">
        <f>IF($U$93="snížená",$N$93,0)</f>
        <v>0</v>
      </c>
      <c r="BG93" s="519">
        <f>IF($U$93="zákl. přenesená",$N$93,0)</f>
        <v>0</v>
      </c>
      <c r="BH93" s="519">
        <f>IF($U$93="sníž. přenesená",$N$93,0)</f>
        <v>0</v>
      </c>
      <c r="BI93" s="519">
        <f>IF($U$93="nulová",$N$93,0)</f>
        <v>0</v>
      </c>
      <c r="BJ93" s="513" t="s">
        <v>21</v>
      </c>
      <c r="BK93" s="519">
        <f>ROUND($L$93*$K$93,2)</f>
        <v>0</v>
      </c>
      <c r="BL93" s="513" t="s">
        <v>594</v>
      </c>
    </row>
    <row r="94" spans="1:64" s="513" customFormat="1" ht="27" customHeight="1">
      <c r="A94" s="521"/>
      <c r="B94" s="525"/>
      <c r="C94" s="551" t="s">
        <v>718</v>
      </c>
      <c r="D94" s="551" t="s">
        <v>558</v>
      </c>
      <c r="E94" s="552" t="s">
        <v>719</v>
      </c>
      <c r="F94" s="613" t="s">
        <v>720</v>
      </c>
      <c r="G94" s="614"/>
      <c r="H94" s="614"/>
      <c r="I94" s="614"/>
      <c r="J94" s="553" t="s">
        <v>223</v>
      </c>
      <c r="K94" s="554">
        <v>4</v>
      </c>
      <c r="L94" s="615"/>
      <c r="M94" s="616"/>
      <c r="N94" s="617">
        <f>ROUND($L$94*$K$94,2)</f>
        <v>0</v>
      </c>
      <c r="O94" s="614"/>
      <c r="P94" s="614"/>
      <c r="Q94" s="614"/>
      <c r="R94" s="526"/>
      <c r="S94" s="521"/>
      <c r="T94" s="555"/>
      <c r="U94" s="556" t="s">
        <v>524</v>
      </c>
      <c r="V94" s="557">
        <v>0.05</v>
      </c>
      <c r="W94" s="557">
        <f>$V$94*$K$94</f>
        <v>0.2</v>
      </c>
      <c r="X94" s="557">
        <v>0</v>
      </c>
      <c r="Y94" s="557">
        <f>$X$94*$K$94</f>
        <v>0</v>
      </c>
      <c r="Z94" s="557">
        <v>0.024</v>
      </c>
      <c r="AA94" s="558">
        <f>$Z$94*$K$94</f>
        <v>0.096</v>
      </c>
      <c r="AB94" s="521"/>
      <c r="AC94" s="521"/>
      <c r="AD94" s="521"/>
      <c r="AE94" s="521"/>
      <c r="AR94" s="513" t="s">
        <v>594</v>
      </c>
      <c r="AT94" s="513" t="s">
        <v>558</v>
      </c>
      <c r="AU94" s="513" t="s">
        <v>23</v>
      </c>
      <c r="AY94" s="513" t="s">
        <v>557</v>
      </c>
      <c r="BE94" s="519">
        <f>IF($U$94="základní",$N$94,0)</f>
        <v>0</v>
      </c>
      <c r="BF94" s="519">
        <f>IF($U$94="snížená",$N$94,0)</f>
        <v>0</v>
      </c>
      <c r="BG94" s="519">
        <f>IF($U$94="zákl. přenesená",$N$94,0)</f>
        <v>0</v>
      </c>
      <c r="BH94" s="519">
        <f>IF($U$94="sníž. přenesená",$N$94,0)</f>
        <v>0</v>
      </c>
      <c r="BI94" s="519">
        <f>IF($U$94="nulová",$N$94,0)</f>
        <v>0</v>
      </c>
      <c r="BJ94" s="513" t="s">
        <v>21</v>
      </c>
      <c r="BK94" s="519">
        <f>ROUND($L$94*$K$94,2)</f>
        <v>0</v>
      </c>
      <c r="BL94" s="513" t="s">
        <v>594</v>
      </c>
    </row>
    <row r="95" spans="1:64" s="513" customFormat="1" ht="27" customHeight="1">
      <c r="A95" s="521"/>
      <c r="B95" s="525"/>
      <c r="C95" s="551" t="s">
        <v>721</v>
      </c>
      <c r="D95" s="551" t="s">
        <v>558</v>
      </c>
      <c r="E95" s="552" t="s">
        <v>722</v>
      </c>
      <c r="F95" s="613" t="s">
        <v>723</v>
      </c>
      <c r="G95" s="614"/>
      <c r="H95" s="614"/>
      <c r="I95" s="614"/>
      <c r="J95" s="553" t="s">
        <v>223</v>
      </c>
      <c r="K95" s="554">
        <v>1</v>
      </c>
      <c r="L95" s="615"/>
      <c r="M95" s="616"/>
      <c r="N95" s="617">
        <f>ROUND($L$95*$K$95,2)</f>
        <v>0</v>
      </c>
      <c r="O95" s="614"/>
      <c r="P95" s="614"/>
      <c r="Q95" s="614"/>
      <c r="R95" s="526"/>
      <c r="S95" s="521"/>
      <c r="T95" s="555"/>
      <c r="U95" s="556" t="s">
        <v>524</v>
      </c>
      <c r="V95" s="557">
        <v>0.09</v>
      </c>
      <c r="W95" s="557">
        <f>$V$95*$K$95</f>
        <v>0.09</v>
      </c>
      <c r="X95" s="557">
        <v>0</v>
      </c>
      <c r="Y95" s="557">
        <f>$X$95*$K$95</f>
        <v>0</v>
      </c>
      <c r="Z95" s="557">
        <v>0.028</v>
      </c>
      <c r="AA95" s="558">
        <f>$Z$95*$K$95</f>
        <v>0.028</v>
      </c>
      <c r="AB95" s="521"/>
      <c r="AC95" s="521"/>
      <c r="AD95" s="521"/>
      <c r="AE95" s="521"/>
      <c r="AR95" s="513" t="s">
        <v>594</v>
      </c>
      <c r="AT95" s="513" t="s">
        <v>558</v>
      </c>
      <c r="AU95" s="513" t="s">
        <v>23</v>
      </c>
      <c r="AY95" s="513" t="s">
        <v>557</v>
      </c>
      <c r="BE95" s="519">
        <f>IF($U$95="základní",$N$95,0)</f>
        <v>0</v>
      </c>
      <c r="BF95" s="519">
        <f>IF($U$95="snížená",$N$95,0)</f>
        <v>0</v>
      </c>
      <c r="BG95" s="519">
        <f>IF($U$95="zákl. přenesená",$N$95,0)</f>
        <v>0</v>
      </c>
      <c r="BH95" s="519">
        <f>IF($U$95="sníž. přenesená",$N$95,0)</f>
        <v>0</v>
      </c>
      <c r="BI95" s="519">
        <f>IF($U$95="nulová",$N$95,0)</f>
        <v>0</v>
      </c>
      <c r="BJ95" s="513" t="s">
        <v>21</v>
      </c>
      <c r="BK95" s="519">
        <f>ROUND($L$95*$K$95,2)</f>
        <v>0</v>
      </c>
      <c r="BL95" s="513" t="s">
        <v>594</v>
      </c>
    </row>
    <row r="96" spans="1:64" s="513" customFormat="1" ht="51" customHeight="1">
      <c r="A96" s="521"/>
      <c r="B96" s="525"/>
      <c r="C96" s="551" t="s">
        <v>43</v>
      </c>
      <c r="D96" s="551" t="s">
        <v>558</v>
      </c>
      <c r="E96" s="552" t="s">
        <v>724</v>
      </c>
      <c r="F96" s="613" t="s">
        <v>725</v>
      </c>
      <c r="G96" s="614"/>
      <c r="H96" s="614"/>
      <c r="I96" s="614"/>
      <c r="J96" s="553" t="s">
        <v>3</v>
      </c>
      <c r="K96" s="554">
        <v>3</v>
      </c>
      <c r="L96" s="615"/>
      <c r="M96" s="616"/>
      <c r="N96" s="617">
        <f>ROUND($L$96*$K$96,2)</f>
        <v>0</v>
      </c>
      <c r="O96" s="614"/>
      <c r="P96" s="614"/>
      <c r="Q96" s="614"/>
      <c r="R96" s="526"/>
      <c r="S96" s="521"/>
      <c r="T96" s="555"/>
      <c r="U96" s="556" t="s">
        <v>524</v>
      </c>
      <c r="V96" s="557">
        <v>0</v>
      </c>
      <c r="W96" s="557">
        <f>$V$96*$K$96</f>
        <v>0</v>
      </c>
      <c r="X96" s="557">
        <v>0</v>
      </c>
      <c r="Y96" s="557">
        <f>$X$96*$K$96</f>
        <v>0</v>
      </c>
      <c r="Z96" s="557">
        <v>0</v>
      </c>
      <c r="AA96" s="558">
        <f>$Z$96*$K$96</f>
        <v>0</v>
      </c>
      <c r="AB96" s="521"/>
      <c r="AC96" s="521"/>
      <c r="AD96" s="521"/>
      <c r="AE96" s="521"/>
      <c r="AR96" s="513" t="s">
        <v>594</v>
      </c>
      <c r="AT96" s="513" t="s">
        <v>558</v>
      </c>
      <c r="AU96" s="513" t="s">
        <v>23</v>
      </c>
      <c r="AY96" s="513" t="s">
        <v>557</v>
      </c>
      <c r="BE96" s="519">
        <f>IF($U$96="základní",$N$96,0)</f>
        <v>0</v>
      </c>
      <c r="BF96" s="519">
        <f>IF($U$96="snížená",$N$96,0)</f>
        <v>0</v>
      </c>
      <c r="BG96" s="519">
        <f>IF($U$96="zákl. přenesená",$N$96,0)</f>
        <v>0</v>
      </c>
      <c r="BH96" s="519">
        <f>IF($U$96="sníž. přenesená",$N$96,0)</f>
        <v>0</v>
      </c>
      <c r="BI96" s="519">
        <f>IF($U$96="nulová",$N$96,0)</f>
        <v>0</v>
      </c>
      <c r="BJ96" s="513" t="s">
        <v>21</v>
      </c>
      <c r="BK96" s="519">
        <f>ROUND($L$96*$K$96,2)</f>
        <v>0</v>
      </c>
      <c r="BL96" s="513" t="s">
        <v>594</v>
      </c>
    </row>
    <row r="97" spans="1:64" s="513" customFormat="1" ht="39" customHeight="1">
      <c r="A97" s="521"/>
      <c r="B97" s="525"/>
      <c r="C97" s="551" t="s">
        <v>726</v>
      </c>
      <c r="D97" s="551" t="s">
        <v>558</v>
      </c>
      <c r="E97" s="552" t="s">
        <v>727</v>
      </c>
      <c r="F97" s="613" t="s">
        <v>728</v>
      </c>
      <c r="G97" s="614"/>
      <c r="H97" s="614"/>
      <c r="I97" s="614"/>
      <c r="J97" s="553" t="s">
        <v>3</v>
      </c>
      <c r="K97" s="554">
        <v>2</v>
      </c>
      <c r="L97" s="615"/>
      <c r="M97" s="616"/>
      <c r="N97" s="617">
        <f>ROUND($L$97*$K$97,2)</f>
        <v>0</v>
      </c>
      <c r="O97" s="614"/>
      <c r="P97" s="614"/>
      <c r="Q97" s="614"/>
      <c r="R97" s="526"/>
      <c r="S97" s="521"/>
      <c r="T97" s="555"/>
      <c r="U97" s="556" t="s">
        <v>524</v>
      </c>
      <c r="V97" s="557">
        <v>0</v>
      </c>
      <c r="W97" s="557">
        <f>$V$97*$K$97</f>
        <v>0</v>
      </c>
      <c r="X97" s="557">
        <v>0</v>
      </c>
      <c r="Y97" s="557">
        <f>$X$97*$K$97</f>
        <v>0</v>
      </c>
      <c r="Z97" s="557">
        <v>0</v>
      </c>
      <c r="AA97" s="558">
        <f>$Z$97*$K$97</f>
        <v>0</v>
      </c>
      <c r="AB97" s="521"/>
      <c r="AC97" s="521"/>
      <c r="AD97" s="521"/>
      <c r="AE97" s="521"/>
      <c r="AR97" s="513" t="s">
        <v>594</v>
      </c>
      <c r="AT97" s="513" t="s">
        <v>558</v>
      </c>
      <c r="AU97" s="513" t="s">
        <v>23</v>
      </c>
      <c r="AY97" s="513" t="s">
        <v>557</v>
      </c>
      <c r="BE97" s="519">
        <f>IF($U$97="základní",$N$97,0)</f>
        <v>0</v>
      </c>
      <c r="BF97" s="519">
        <f>IF($U$97="snížená",$N$97,0)</f>
        <v>0</v>
      </c>
      <c r="BG97" s="519">
        <f>IF($U$97="zákl. přenesená",$N$97,0)</f>
        <v>0</v>
      </c>
      <c r="BH97" s="519">
        <f>IF($U$97="sníž. přenesená",$N$97,0)</f>
        <v>0</v>
      </c>
      <c r="BI97" s="519">
        <f>IF($U$97="nulová",$N$97,0)</f>
        <v>0</v>
      </c>
      <c r="BJ97" s="513" t="s">
        <v>21</v>
      </c>
      <c r="BK97" s="519">
        <f>ROUND($L$97*$K$97,2)</f>
        <v>0</v>
      </c>
      <c r="BL97" s="513" t="s">
        <v>594</v>
      </c>
    </row>
    <row r="98" spans="1:64" s="513" customFormat="1" ht="39" customHeight="1">
      <c r="A98" s="521"/>
      <c r="B98" s="525"/>
      <c r="C98" s="551" t="s">
        <v>729</v>
      </c>
      <c r="D98" s="551" t="s">
        <v>558</v>
      </c>
      <c r="E98" s="552" t="s">
        <v>730</v>
      </c>
      <c r="F98" s="613" t="s">
        <v>731</v>
      </c>
      <c r="G98" s="614"/>
      <c r="H98" s="614"/>
      <c r="I98" s="614"/>
      <c r="J98" s="553" t="s">
        <v>3</v>
      </c>
      <c r="K98" s="554">
        <v>1</v>
      </c>
      <c r="L98" s="615"/>
      <c r="M98" s="616"/>
      <c r="N98" s="617">
        <f>ROUND($L$98*$K$98,2)</f>
        <v>0</v>
      </c>
      <c r="O98" s="614"/>
      <c r="P98" s="614"/>
      <c r="Q98" s="614"/>
      <c r="R98" s="526"/>
      <c r="S98" s="521"/>
      <c r="T98" s="555"/>
      <c r="U98" s="556" t="s">
        <v>524</v>
      </c>
      <c r="V98" s="557">
        <v>0</v>
      </c>
      <c r="W98" s="557">
        <f>$V$98*$K$98</f>
        <v>0</v>
      </c>
      <c r="X98" s="557">
        <v>0</v>
      </c>
      <c r="Y98" s="557">
        <f>$X$98*$K$98</f>
        <v>0</v>
      </c>
      <c r="Z98" s="557">
        <v>0</v>
      </c>
      <c r="AA98" s="558">
        <f>$Z$98*$K$98</f>
        <v>0</v>
      </c>
      <c r="AB98" s="521"/>
      <c r="AC98" s="521"/>
      <c r="AD98" s="521"/>
      <c r="AE98" s="521"/>
      <c r="AR98" s="513" t="s">
        <v>594</v>
      </c>
      <c r="AT98" s="513" t="s">
        <v>558</v>
      </c>
      <c r="AU98" s="513" t="s">
        <v>23</v>
      </c>
      <c r="AY98" s="513" t="s">
        <v>557</v>
      </c>
      <c r="BE98" s="519">
        <f>IF($U$98="základní",$N$98,0)</f>
        <v>0</v>
      </c>
      <c r="BF98" s="519">
        <f>IF($U$98="snížená",$N$98,0)</f>
        <v>0</v>
      </c>
      <c r="BG98" s="519">
        <f>IF($U$98="zákl. přenesená",$N$98,0)</f>
        <v>0</v>
      </c>
      <c r="BH98" s="519">
        <f>IF($U$98="sníž. přenesená",$N$98,0)</f>
        <v>0</v>
      </c>
      <c r="BI98" s="519">
        <f>IF($U$98="nulová",$N$98,0)</f>
        <v>0</v>
      </c>
      <c r="BJ98" s="513" t="s">
        <v>21</v>
      </c>
      <c r="BK98" s="519">
        <f>ROUND($L$98*$K$98,2)</f>
        <v>0</v>
      </c>
      <c r="BL98" s="513" t="s">
        <v>594</v>
      </c>
    </row>
    <row r="99" spans="1:64" s="513" customFormat="1" ht="51" customHeight="1">
      <c r="A99" s="521"/>
      <c r="B99" s="525"/>
      <c r="C99" s="551" t="s">
        <v>732</v>
      </c>
      <c r="D99" s="551" t="s">
        <v>558</v>
      </c>
      <c r="E99" s="552" t="s">
        <v>733</v>
      </c>
      <c r="F99" s="613" t="s">
        <v>734</v>
      </c>
      <c r="G99" s="614"/>
      <c r="H99" s="614"/>
      <c r="I99" s="614"/>
      <c r="J99" s="553" t="s">
        <v>3</v>
      </c>
      <c r="K99" s="554">
        <v>1</v>
      </c>
      <c r="L99" s="615"/>
      <c r="M99" s="616"/>
      <c r="N99" s="617">
        <f>ROUND($L$99*$K$99,2)</f>
        <v>0</v>
      </c>
      <c r="O99" s="614"/>
      <c r="P99" s="614"/>
      <c r="Q99" s="614"/>
      <c r="R99" s="526"/>
      <c r="S99" s="521"/>
      <c r="T99" s="555"/>
      <c r="U99" s="556" t="s">
        <v>524</v>
      </c>
      <c r="V99" s="557">
        <v>0</v>
      </c>
      <c r="W99" s="557">
        <f>$V$99*$K$99</f>
        <v>0</v>
      </c>
      <c r="X99" s="557">
        <v>0</v>
      </c>
      <c r="Y99" s="557">
        <f>$X$99*$K$99</f>
        <v>0</v>
      </c>
      <c r="Z99" s="557">
        <v>0</v>
      </c>
      <c r="AA99" s="558">
        <f>$Z$99*$K$99</f>
        <v>0</v>
      </c>
      <c r="AB99" s="521"/>
      <c r="AC99" s="521"/>
      <c r="AD99" s="521"/>
      <c r="AE99" s="521"/>
      <c r="AR99" s="513" t="s">
        <v>594</v>
      </c>
      <c r="AT99" s="513" t="s">
        <v>558</v>
      </c>
      <c r="AU99" s="513" t="s">
        <v>23</v>
      </c>
      <c r="AY99" s="513" t="s">
        <v>557</v>
      </c>
      <c r="BE99" s="519">
        <f>IF($U$99="základní",$N$99,0)</f>
        <v>0</v>
      </c>
      <c r="BF99" s="519">
        <f>IF($U$99="snížená",$N$99,0)</f>
        <v>0</v>
      </c>
      <c r="BG99" s="519">
        <f>IF($U$99="zákl. přenesená",$N$99,0)</f>
        <v>0</v>
      </c>
      <c r="BH99" s="519">
        <f>IF($U$99="sníž. přenesená",$N$99,0)</f>
        <v>0</v>
      </c>
      <c r="BI99" s="519">
        <f>IF($U$99="nulová",$N$99,0)</f>
        <v>0</v>
      </c>
      <c r="BJ99" s="513" t="s">
        <v>21</v>
      </c>
      <c r="BK99" s="519">
        <f>ROUND($L$99*$K$99,2)</f>
        <v>0</v>
      </c>
      <c r="BL99" s="513" t="s">
        <v>594</v>
      </c>
    </row>
    <row r="100" spans="1:64" s="513" customFormat="1" ht="39" customHeight="1">
      <c r="A100" s="521"/>
      <c r="B100" s="525"/>
      <c r="C100" s="551" t="s">
        <v>735</v>
      </c>
      <c r="D100" s="551" t="s">
        <v>558</v>
      </c>
      <c r="E100" s="552" t="s">
        <v>736</v>
      </c>
      <c r="F100" s="613" t="s">
        <v>737</v>
      </c>
      <c r="G100" s="614"/>
      <c r="H100" s="614"/>
      <c r="I100" s="614"/>
      <c r="J100" s="553" t="s">
        <v>3</v>
      </c>
      <c r="K100" s="554">
        <v>1</v>
      </c>
      <c r="L100" s="615"/>
      <c r="M100" s="616"/>
      <c r="N100" s="617">
        <f>ROUND($L$100*$K$100,2)</f>
        <v>0</v>
      </c>
      <c r="O100" s="614"/>
      <c r="P100" s="614"/>
      <c r="Q100" s="614"/>
      <c r="R100" s="526"/>
      <c r="S100" s="521"/>
      <c r="T100" s="555"/>
      <c r="U100" s="556" t="s">
        <v>524</v>
      </c>
      <c r="V100" s="557">
        <v>0</v>
      </c>
      <c r="W100" s="557">
        <f>$V$100*$K$100</f>
        <v>0</v>
      </c>
      <c r="X100" s="557">
        <v>0</v>
      </c>
      <c r="Y100" s="557">
        <f>$X$100*$K$100</f>
        <v>0</v>
      </c>
      <c r="Z100" s="557">
        <v>0</v>
      </c>
      <c r="AA100" s="558">
        <f>$Z$100*$K$100</f>
        <v>0</v>
      </c>
      <c r="AB100" s="521"/>
      <c r="AC100" s="521"/>
      <c r="AD100" s="521"/>
      <c r="AE100" s="521"/>
      <c r="AR100" s="513" t="s">
        <v>594</v>
      </c>
      <c r="AT100" s="513" t="s">
        <v>558</v>
      </c>
      <c r="AU100" s="513" t="s">
        <v>23</v>
      </c>
      <c r="AY100" s="513" t="s">
        <v>557</v>
      </c>
      <c r="BE100" s="519">
        <f>IF($U$100="základní",$N$100,0)</f>
        <v>0</v>
      </c>
      <c r="BF100" s="519">
        <f>IF($U$100="snížená",$N$100,0)</f>
        <v>0</v>
      </c>
      <c r="BG100" s="519">
        <f>IF($U$100="zákl. přenesená",$N$100,0)</f>
        <v>0</v>
      </c>
      <c r="BH100" s="519">
        <f>IF($U$100="sníž. přenesená",$N$100,0)</f>
        <v>0</v>
      </c>
      <c r="BI100" s="519">
        <f>IF($U$100="nulová",$N$100,0)</f>
        <v>0</v>
      </c>
      <c r="BJ100" s="513" t="s">
        <v>21</v>
      </c>
      <c r="BK100" s="519">
        <f>ROUND($L$100*$K$100,2)</f>
        <v>0</v>
      </c>
      <c r="BL100" s="513" t="s">
        <v>594</v>
      </c>
    </row>
    <row r="101" spans="1:64" s="513" customFormat="1" ht="39" customHeight="1">
      <c r="A101" s="521"/>
      <c r="B101" s="525"/>
      <c r="C101" s="551" t="s">
        <v>81</v>
      </c>
      <c r="D101" s="551" t="s">
        <v>558</v>
      </c>
      <c r="E101" s="552" t="s">
        <v>738</v>
      </c>
      <c r="F101" s="613" t="s">
        <v>739</v>
      </c>
      <c r="G101" s="614"/>
      <c r="H101" s="614"/>
      <c r="I101" s="614"/>
      <c r="J101" s="553" t="s">
        <v>3</v>
      </c>
      <c r="K101" s="554">
        <v>1</v>
      </c>
      <c r="L101" s="615"/>
      <c r="M101" s="616"/>
      <c r="N101" s="617">
        <f>ROUND($L$101*$K$101,2)</f>
        <v>0</v>
      </c>
      <c r="O101" s="614"/>
      <c r="P101" s="614"/>
      <c r="Q101" s="614"/>
      <c r="R101" s="526"/>
      <c r="S101" s="521"/>
      <c r="T101" s="555"/>
      <c r="U101" s="556" t="s">
        <v>524</v>
      </c>
      <c r="V101" s="557">
        <v>0</v>
      </c>
      <c r="W101" s="557">
        <f>$V$101*$K$101</f>
        <v>0</v>
      </c>
      <c r="X101" s="557">
        <v>0</v>
      </c>
      <c r="Y101" s="557">
        <f>$X$101*$K$101</f>
        <v>0</v>
      </c>
      <c r="Z101" s="557">
        <v>0</v>
      </c>
      <c r="AA101" s="558">
        <f>$Z$101*$K$101</f>
        <v>0</v>
      </c>
      <c r="AB101" s="521"/>
      <c r="AC101" s="521"/>
      <c r="AD101" s="521"/>
      <c r="AE101" s="521"/>
      <c r="AR101" s="513" t="s">
        <v>594</v>
      </c>
      <c r="AT101" s="513" t="s">
        <v>558</v>
      </c>
      <c r="AU101" s="513" t="s">
        <v>23</v>
      </c>
      <c r="AY101" s="513" t="s">
        <v>557</v>
      </c>
      <c r="BE101" s="519">
        <f>IF($U$101="základní",$N$101,0)</f>
        <v>0</v>
      </c>
      <c r="BF101" s="519">
        <f>IF($U$101="snížená",$N$101,0)</f>
        <v>0</v>
      </c>
      <c r="BG101" s="519">
        <f>IF($U$101="zákl. přenesená",$N$101,0)</f>
        <v>0</v>
      </c>
      <c r="BH101" s="519">
        <f>IF($U$101="sníž. přenesená",$N$101,0)</f>
        <v>0</v>
      </c>
      <c r="BI101" s="519">
        <f>IF($U$101="nulová",$N$101,0)</f>
        <v>0</v>
      </c>
      <c r="BJ101" s="513" t="s">
        <v>21</v>
      </c>
      <c r="BK101" s="519">
        <f>ROUND($L$101*$K$101,2)</f>
        <v>0</v>
      </c>
      <c r="BL101" s="513" t="s">
        <v>594</v>
      </c>
    </row>
    <row r="102" spans="1:64" s="513" customFormat="1" ht="51" customHeight="1">
      <c r="A102" s="521"/>
      <c r="B102" s="525"/>
      <c r="C102" s="551" t="s">
        <v>740</v>
      </c>
      <c r="D102" s="551" t="s">
        <v>558</v>
      </c>
      <c r="E102" s="552" t="s">
        <v>741</v>
      </c>
      <c r="F102" s="613" t="s">
        <v>742</v>
      </c>
      <c r="G102" s="614"/>
      <c r="H102" s="614"/>
      <c r="I102" s="614"/>
      <c r="J102" s="553" t="s">
        <v>3</v>
      </c>
      <c r="K102" s="554">
        <v>1</v>
      </c>
      <c r="L102" s="615"/>
      <c r="M102" s="616"/>
      <c r="N102" s="617">
        <f>ROUND($L$102*$K$102,2)</f>
        <v>0</v>
      </c>
      <c r="O102" s="614"/>
      <c r="P102" s="614"/>
      <c r="Q102" s="614"/>
      <c r="R102" s="526"/>
      <c r="S102" s="521"/>
      <c r="T102" s="555"/>
      <c r="U102" s="556" t="s">
        <v>524</v>
      </c>
      <c r="V102" s="557">
        <v>0</v>
      </c>
      <c r="W102" s="557">
        <f>$V$102*$K$102</f>
        <v>0</v>
      </c>
      <c r="X102" s="557">
        <v>0</v>
      </c>
      <c r="Y102" s="557">
        <f>$X$102*$K$102</f>
        <v>0</v>
      </c>
      <c r="Z102" s="557">
        <v>0</v>
      </c>
      <c r="AA102" s="558">
        <f>$Z$102*$K$102</f>
        <v>0</v>
      </c>
      <c r="AB102" s="521"/>
      <c r="AC102" s="521"/>
      <c r="AD102" s="521"/>
      <c r="AE102" s="521"/>
      <c r="AR102" s="513" t="s">
        <v>594</v>
      </c>
      <c r="AT102" s="513" t="s">
        <v>558</v>
      </c>
      <c r="AU102" s="513" t="s">
        <v>23</v>
      </c>
      <c r="AY102" s="513" t="s">
        <v>557</v>
      </c>
      <c r="BE102" s="519">
        <f>IF($U$102="základní",$N$102,0)</f>
        <v>0</v>
      </c>
      <c r="BF102" s="519">
        <f>IF($U$102="snížená",$N$102,0)</f>
        <v>0</v>
      </c>
      <c r="BG102" s="519">
        <f>IF($U$102="zákl. přenesená",$N$102,0)</f>
        <v>0</v>
      </c>
      <c r="BH102" s="519">
        <f>IF($U$102="sníž. přenesená",$N$102,0)</f>
        <v>0</v>
      </c>
      <c r="BI102" s="519">
        <f>IF($U$102="nulová",$N$102,0)</f>
        <v>0</v>
      </c>
      <c r="BJ102" s="513" t="s">
        <v>21</v>
      </c>
      <c r="BK102" s="519">
        <f>ROUND($L$102*$K$102,2)</f>
        <v>0</v>
      </c>
      <c r="BL102" s="513" t="s">
        <v>594</v>
      </c>
    </row>
    <row r="103" spans="1:64" s="513" customFormat="1" ht="51" customHeight="1">
      <c r="A103" s="521"/>
      <c r="B103" s="525"/>
      <c r="C103" s="551" t="s">
        <v>743</v>
      </c>
      <c r="D103" s="551" t="s">
        <v>558</v>
      </c>
      <c r="E103" s="552" t="s">
        <v>744</v>
      </c>
      <c r="F103" s="613" t="s">
        <v>745</v>
      </c>
      <c r="G103" s="614"/>
      <c r="H103" s="614"/>
      <c r="I103" s="614"/>
      <c r="J103" s="553" t="s">
        <v>3</v>
      </c>
      <c r="K103" s="554">
        <v>1</v>
      </c>
      <c r="L103" s="615"/>
      <c r="M103" s="616"/>
      <c r="N103" s="617">
        <f>ROUND($L$103*$K$103,2)</f>
        <v>0</v>
      </c>
      <c r="O103" s="614"/>
      <c r="P103" s="614"/>
      <c r="Q103" s="614"/>
      <c r="R103" s="526"/>
      <c r="S103" s="521"/>
      <c r="T103" s="555"/>
      <c r="U103" s="556" t="s">
        <v>524</v>
      </c>
      <c r="V103" s="557">
        <v>0</v>
      </c>
      <c r="W103" s="557">
        <f>$V$103*$K$103</f>
        <v>0</v>
      </c>
      <c r="X103" s="557">
        <v>0</v>
      </c>
      <c r="Y103" s="557">
        <f>$X$103*$K$103</f>
        <v>0</v>
      </c>
      <c r="Z103" s="557">
        <v>0</v>
      </c>
      <c r="AA103" s="558">
        <f>$Z$103*$K$103</f>
        <v>0</v>
      </c>
      <c r="AB103" s="521"/>
      <c r="AC103" s="521"/>
      <c r="AD103" s="521"/>
      <c r="AE103" s="521"/>
      <c r="AR103" s="513" t="s">
        <v>594</v>
      </c>
      <c r="AT103" s="513" t="s">
        <v>558</v>
      </c>
      <c r="AU103" s="513" t="s">
        <v>23</v>
      </c>
      <c r="AY103" s="513" t="s">
        <v>557</v>
      </c>
      <c r="BE103" s="519">
        <f>IF($U$103="základní",$N$103,0)</f>
        <v>0</v>
      </c>
      <c r="BF103" s="519">
        <f>IF($U$103="snížená",$N$103,0)</f>
        <v>0</v>
      </c>
      <c r="BG103" s="519">
        <f>IF($U$103="zákl. přenesená",$N$103,0)</f>
        <v>0</v>
      </c>
      <c r="BH103" s="519">
        <f>IF($U$103="sníž. přenesená",$N$103,0)</f>
        <v>0</v>
      </c>
      <c r="BI103" s="519">
        <f>IF($U$103="nulová",$N$103,0)</f>
        <v>0</v>
      </c>
      <c r="BJ103" s="513" t="s">
        <v>21</v>
      </c>
      <c r="BK103" s="519">
        <f>ROUND($L$103*$K$103,2)</f>
        <v>0</v>
      </c>
      <c r="BL103" s="513" t="s">
        <v>594</v>
      </c>
    </row>
    <row r="104" spans="1:64" s="513" customFormat="1" ht="51" customHeight="1">
      <c r="A104" s="521"/>
      <c r="B104" s="525"/>
      <c r="C104" s="551" t="s">
        <v>746</v>
      </c>
      <c r="D104" s="551" t="s">
        <v>558</v>
      </c>
      <c r="E104" s="552" t="s">
        <v>747</v>
      </c>
      <c r="F104" s="613" t="s">
        <v>748</v>
      </c>
      <c r="G104" s="614"/>
      <c r="H104" s="614"/>
      <c r="I104" s="614"/>
      <c r="J104" s="553" t="s">
        <v>3</v>
      </c>
      <c r="K104" s="554">
        <v>1</v>
      </c>
      <c r="L104" s="615"/>
      <c r="M104" s="616"/>
      <c r="N104" s="617">
        <f>ROUND($L$104*$K$104,2)</f>
        <v>0</v>
      </c>
      <c r="O104" s="614"/>
      <c r="P104" s="614"/>
      <c r="Q104" s="614"/>
      <c r="R104" s="526"/>
      <c r="S104" s="521"/>
      <c r="T104" s="555"/>
      <c r="U104" s="556" t="s">
        <v>524</v>
      </c>
      <c r="V104" s="557">
        <v>0</v>
      </c>
      <c r="W104" s="557">
        <f>$V$104*$K$104</f>
        <v>0</v>
      </c>
      <c r="X104" s="557">
        <v>0</v>
      </c>
      <c r="Y104" s="557">
        <f>$X$104*$K$104</f>
        <v>0</v>
      </c>
      <c r="Z104" s="557">
        <v>0</v>
      </c>
      <c r="AA104" s="558">
        <f>$Z$104*$K$104</f>
        <v>0</v>
      </c>
      <c r="AB104" s="521"/>
      <c r="AC104" s="521"/>
      <c r="AD104" s="521"/>
      <c r="AE104" s="521"/>
      <c r="AR104" s="513" t="s">
        <v>594</v>
      </c>
      <c r="AT104" s="513" t="s">
        <v>558</v>
      </c>
      <c r="AU104" s="513" t="s">
        <v>23</v>
      </c>
      <c r="AY104" s="513" t="s">
        <v>557</v>
      </c>
      <c r="BE104" s="519">
        <f>IF($U$104="základní",$N$104,0)</f>
        <v>0</v>
      </c>
      <c r="BF104" s="519">
        <f>IF($U$104="snížená",$N$104,0)</f>
        <v>0</v>
      </c>
      <c r="BG104" s="519">
        <f>IF($U$104="zákl. přenesená",$N$104,0)</f>
        <v>0</v>
      </c>
      <c r="BH104" s="519">
        <f>IF($U$104="sníž. přenesená",$N$104,0)</f>
        <v>0</v>
      </c>
      <c r="BI104" s="519">
        <f>IF($U$104="nulová",$N$104,0)</f>
        <v>0</v>
      </c>
      <c r="BJ104" s="513" t="s">
        <v>21</v>
      </c>
      <c r="BK104" s="519">
        <f>ROUND($L$104*$K$104,2)</f>
        <v>0</v>
      </c>
      <c r="BL104" s="513" t="s">
        <v>594</v>
      </c>
    </row>
    <row r="105" spans="1:64" s="513" customFormat="1" ht="51" customHeight="1">
      <c r="A105" s="521"/>
      <c r="B105" s="525"/>
      <c r="C105" s="551" t="s">
        <v>749</v>
      </c>
      <c r="D105" s="551" t="s">
        <v>558</v>
      </c>
      <c r="E105" s="552" t="s">
        <v>750</v>
      </c>
      <c r="F105" s="613" t="s">
        <v>751</v>
      </c>
      <c r="G105" s="614"/>
      <c r="H105" s="614"/>
      <c r="I105" s="614"/>
      <c r="J105" s="553" t="s">
        <v>2</v>
      </c>
      <c r="K105" s="554">
        <v>24.45</v>
      </c>
      <c r="L105" s="615"/>
      <c r="M105" s="616"/>
      <c r="N105" s="617">
        <f>ROUND($L$105*$K$105,2)</f>
        <v>0</v>
      </c>
      <c r="O105" s="614"/>
      <c r="P105" s="614"/>
      <c r="Q105" s="614"/>
      <c r="R105" s="526"/>
      <c r="S105" s="521"/>
      <c r="T105" s="555"/>
      <c r="U105" s="556" t="s">
        <v>524</v>
      </c>
      <c r="V105" s="557">
        <v>0</v>
      </c>
      <c r="W105" s="557">
        <f>$V$105*$K$105</f>
        <v>0</v>
      </c>
      <c r="X105" s="557">
        <v>0</v>
      </c>
      <c r="Y105" s="557">
        <f>$X$105*$K$105</f>
        <v>0</v>
      </c>
      <c r="Z105" s="557">
        <v>0</v>
      </c>
      <c r="AA105" s="558">
        <f>$Z$105*$K$105</f>
        <v>0</v>
      </c>
      <c r="AB105" s="521"/>
      <c r="AC105" s="521"/>
      <c r="AD105" s="521"/>
      <c r="AE105" s="521"/>
      <c r="AR105" s="513" t="s">
        <v>594</v>
      </c>
      <c r="AT105" s="513" t="s">
        <v>558</v>
      </c>
      <c r="AU105" s="513" t="s">
        <v>23</v>
      </c>
      <c r="AY105" s="513" t="s">
        <v>557</v>
      </c>
      <c r="BE105" s="519">
        <f>IF($U$105="základní",$N$105,0)</f>
        <v>0</v>
      </c>
      <c r="BF105" s="519">
        <f>IF($U$105="snížená",$N$105,0)</f>
        <v>0</v>
      </c>
      <c r="BG105" s="519">
        <f>IF($U$105="zákl. přenesená",$N$105,0)</f>
        <v>0</v>
      </c>
      <c r="BH105" s="519">
        <f>IF($U$105="sníž. přenesená",$N$105,0)</f>
        <v>0</v>
      </c>
      <c r="BI105" s="519">
        <f>IF($U$105="nulová",$N$105,0)</f>
        <v>0</v>
      </c>
      <c r="BJ105" s="513" t="s">
        <v>21</v>
      </c>
      <c r="BK105" s="519">
        <f>ROUND($L$105*$K$105,2)</f>
        <v>0</v>
      </c>
      <c r="BL105" s="513" t="s">
        <v>594</v>
      </c>
    </row>
    <row r="106" spans="1:64" s="513" customFormat="1" ht="51" customHeight="1">
      <c r="A106" s="521"/>
      <c r="B106" s="525"/>
      <c r="C106" s="551" t="s">
        <v>752</v>
      </c>
      <c r="D106" s="551" t="s">
        <v>558</v>
      </c>
      <c r="E106" s="552" t="s">
        <v>753</v>
      </c>
      <c r="F106" s="613" t="s">
        <v>754</v>
      </c>
      <c r="G106" s="614"/>
      <c r="H106" s="614"/>
      <c r="I106" s="614"/>
      <c r="J106" s="553" t="s">
        <v>2</v>
      </c>
      <c r="K106" s="554">
        <v>9</v>
      </c>
      <c r="L106" s="615"/>
      <c r="M106" s="616"/>
      <c r="N106" s="617">
        <f>ROUND($L$106*$K$106,2)</f>
        <v>0</v>
      </c>
      <c r="O106" s="614"/>
      <c r="P106" s="614"/>
      <c r="Q106" s="614"/>
      <c r="R106" s="526"/>
      <c r="S106" s="521"/>
      <c r="T106" s="555"/>
      <c r="U106" s="556" t="s">
        <v>524</v>
      </c>
      <c r="V106" s="557">
        <v>0</v>
      </c>
      <c r="W106" s="557">
        <f>$V$106*$K$106</f>
        <v>0</v>
      </c>
      <c r="X106" s="557">
        <v>0</v>
      </c>
      <c r="Y106" s="557">
        <f>$X$106*$K$106</f>
        <v>0</v>
      </c>
      <c r="Z106" s="557">
        <v>0</v>
      </c>
      <c r="AA106" s="558">
        <f>$Z$106*$K$106</f>
        <v>0</v>
      </c>
      <c r="AB106" s="521"/>
      <c r="AC106" s="521"/>
      <c r="AD106" s="521"/>
      <c r="AE106" s="521"/>
      <c r="AR106" s="513" t="s">
        <v>594</v>
      </c>
      <c r="AT106" s="513" t="s">
        <v>558</v>
      </c>
      <c r="AU106" s="513" t="s">
        <v>23</v>
      </c>
      <c r="AY106" s="513" t="s">
        <v>557</v>
      </c>
      <c r="BE106" s="519">
        <f>IF($U$106="základní",$N$106,0)</f>
        <v>0</v>
      </c>
      <c r="BF106" s="519">
        <f>IF($U$106="snížená",$N$106,0)</f>
        <v>0</v>
      </c>
      <c r="BG106" s="519">
        <f>IF($U$106="zákl. přenesená",$N$106,0)</f>
        <v>0</v>
      </c>
      <c r="BH106" s="519">
        <f>IF($U$106="sníž. přenesená",$N$106,0)</f>
        <v>0</v>
      </c>
      <c r="BI106" s="519">
        <f>IF($U$106="nulová",$N$106,0)</f>
        <v>0</v>
      </c>
      <c r="BJ106" s="513" t="s">
        <v>21</v>
      </c>
      <c r="BK106" s="519">
        <f>ROUND($L$106*$K$106,2)</f>
        <v>0</v>
      </c>
      <c r="BL106" s="513" t="s">
        <v>594</v>
      </c>
    </row>
    <row r="107" spans="1:64" s="513" customFormat="1" ht="39" customHeight="1">
      <c r="A107" s="521"/>
      <c r="B107" s="525"/>
      <c r="C107" s="551" t="s">
        <v>755</v>
      </c>
      <c r="D107" s="551" t="s">
        <v>558</v>
      </c>
      <c r="E107" s="552" t="s">
        <v>756</v>
      </c>
      <c r="F107" s="613" t="s">
        <v>757</v>
      </c>
      <c r="G107" s="614"/>
      <c r="H107" s="614"/>
      <c r="I107" s="614"/>
      <c r="J107" s="553" t="s">
        <v>2</v>
      </c>
      <c r="K107" s="554">
        <v>2.75</v>
      </c>
      <c r="L107" s="615"/>
      <c r="M107" s="616"/>
      <c r="N107" s="617">
        <f>ROUND($L$107*$K$107,2)</f>
        <v>0</v>
      </c>
      <c r="O107" s="614"/>
      <c r="P107" s="614"/>
      <c r="Q107" s="614"/>
      <c r="R107" s="526"/>
      <c r="S107" s="521"/>
      <c r="T107" s="555"/>
      <c r="U107" s="556" t="s">
        <v>524</v>
      </c>
      <c r="V107" s="557">
        <v>0</v>
      </c>
      <c r="W107" s="557">
        <f>$V$107*$K$107</f>
        <v>0</v>
      </c>
      <c r="X107" s="557">
        <v>0</v>
      </c>
      <c r="Y107" s="557">
        <f>$X$107*$K$107</f>
        <v>0</v>
      </c>
      <c r="Z107" s="557">
        <v>0</v>
      </c>
      <c r="AA107" s="558">
        <f>$Z$107*$K$107</f>
        <v>0</v>
      </c>
      <c r="AB107" s="521"/>
      <c r="AC107" s="521"/>
      <c r="AD107" s="521"/>
      <c r="AE107" s="521"/>
      <c r="AR107" s="513" t="s">
        <v>594</v>
      </c>
      <c r="AT107" s="513" t="s">
        <v>558</v>
      </c>
      <c r="AU107" s="513" t="s">
        <v>23</v>
      </c>
      <c r="AY107" s="513" t="s">
        <v>557</v>
      </c>
      <c r="BE107" s="519">
        <f>IF($U$107="základní",$N$107,0)</f>
        <v>0</v>
      </c>
      <c r="BF107" s="519">
        <f>IF($U$107="snížená",$N$107,0)</f>
        <v>0</v>
      </c>
      <c r="BG107" s="519">
        <f>IF($U$107="zákl. přenesená",$N$107,0)</f>
        <v>0</v>
      </c>
      <c r="BH107" s="519">
        <f>IF($U$107="sníž. přenesená",$N$107,0)</f>
        <v>0</v>
      </c>
      <c r="BI107" s="519">
        <f>IF($U$107="nulová",$N$107,0)</f>
        <v>0</v>
      </c>
      <c r="BJ107" s="513" t="s">
        <v>21</v>
      </c>
      <c r="BK107" s="519">
        <f>ROUND($L$107*$K$107,2)</f>
        <v>0</v>
      </c>
      <c r="BL107" s="513" t="s">
        <v>594</v>
      </c>
    </row>
    <row r="108" spans="1:64" s="513" customFormat="1" ht="39" customHeight="1">
      <c r="A108" s="521"/>
      <c r="B108" s="525"/>
      <c r="C108" s="551" t="s">
        <v>758</v>
      </c>
      <c r="D108" s="551" t="s">
        <v>558</v>
      </c>
      <c r="E108" s="552" t="s">
        <v>759</v>
      </c>
      <c r="F108" s="613" t="s">
        <v>760</v>
      </c>
      <c r="G108" s="614"/>
      <c r="H108" s="614"/>
      <c r="I108" s="614"/>
      <c r="J108" s="553" t="s">
        <v>2</v>
      </c>
      <c r="K108" s="554">
        <v>4</v>
      </c>
      <c r="L108" s="615"/>
      <c r="M108" s="616"/>
      <c r="N108" s="617">
        <f>ROUND($L$108*$K$108,2)</f>
        <v>0</v>
      </c>
      <c r="O108" s="614"/>
      <c r="P108" s="614"/>
      <c r="Q108" s="614"/>
      <c r="R108" s="526"/>
      <c r="S108" s="521"/>
      <c r="T108" s="555"/>
      <c r="U108" s="556" t="s">
        <v>524</v>
      </c>
      <c r="V108" s="557">
        <v>0</v>
      </c>
      <c r="W108" s="557">
        <f>$V$108*$K$108</f>
        <v>0</v>
      </c>
      <c r="X108" s="557">
        <v>0</v>
      </c>
      <c r="Y108" s="557">
        <f>$X$108*$K$108</f>
        <v>0</v>
      </c>
      <c r="Z108" s="557">
        <v>0</v>
      </c>
      <c r="AA108" s="558">
        <f>$Z$108*$K$108</f>
        <v>0</v>
      </c>
      <c r="AB108" s="521"/>
      <c r="AC108" s="521"/>
      <c r="AD108" s="521"/>
      <c r="AE108" s="521"/>
      <c r="AR108" s="513" t="s">
        <v>594</v>
      </c>
      <c r="AT108" s="513" t="s">
        <v>558</v>
      </c>
      <c r="AU108" s="513" t="s">
        <v>23</v>
      </c>
      <c r="AY108" s="513" t="s">
        <v>557</v>
      </c>
      <c r="BE108" s="519">
        <f>IF($U$108="základní",$N$108,0)</f>
        <v>0</v>
      </c>
      <c r="BF108" s="519">
        <f>IF($U$108="snížená",$N$108,0)</f>
        <v>0</v>
      </c>
      <c r="BG108" s="519">
        <f>IF($U$108="zákl. přenesená",$N$108,0)</f>
        <v>0</v>
      </c>
      <c r="BH108" s="519">
        <f>IF($U$108="sníž. přenesená",$N$108,0)</f>
        <v>0</v>
      </c>
      <c r="BI108" s="519">
        <f>IF($U$108="nulová",$N$108,0)</f>
        <v>0</v>
      </c>
      <c r="BJ108" s="513" t="s">
        <v>21</v>
      </c>
      <c r="BK108" s="519">
        <f>ROUND($L$108*$K$108,2)</f>
        <v>0</v>
      </c>
      <c r="BL108" s="513" t="s">
        <v>594</v>
      </c>
    </row>
    <row r="109" spans="1:64" s="513" customFormat="1" ht="39" customHeight="1">
      <c r="A109" s="521"/>
      <c r="B109" s="525"/>
      <c r="C109" s="551" t="s">
        <v>761</v>
      </c>
      <c r="D109" s="551" t="s">
        <v>558</v>
      </c>
      <c r="E109" s="552" t="s">
        <v>762</v>
      </c>
      <c r="F109" s="613" t="s">
        <v>763</v>
      </c>
      <c r="G109" s="614"/>
      <c r="H109" s="614"/>
      <c r="I109" s="614"/>
      <c r="J109" s="553" t="s">
        <v>3</v>
      </c>
      <c r="K109" s="554">
        <v>1</v>
      </c>
      <c r="L109" s="615"/>
      <c r="M109" s="616"/>
      <c r="N109" s="617">
        <f>ROUND($L$109*$K$109,2)</f>
        <v>0</v>
      </c>
      <c r="O109" s="614"/>
      <c r="P109" s="614"/>
      <c r="Q109" s="614"/>
      <c r="R109" s="526"/>
      <c r="S109" s="521"/>
      <c r="T109" s="555"/>
      <c r="U109" s="556" t="s">
        <v>524</v>
      </c>
      <c r="V109" s="557">
        <v>0</v>
      </c>
      <c r="W109" s="557">
        <f>$V$109*$K$109</f>
        <v>0</v>
      </c>
      <c r="X109" s="557">
        <v>0</v>
      </c>
      <c r="Y109" s="557">
        <f>$X$109*$K$109</f>
        <v>0</v>
      </c>
      <c r="Z109" s="557">
        <v>0</v>
      </c>
      <c r="AA109" s="558">
        <f>$Z$109*$K$109</f>
        <v>0</v>
      </c>
      <c r="AB109" s="521"/>
      <c r="AC109" s="521"/>
      <c r="AD109" s="521"/>
      <c r="AE109" s="521"/>
      <c r="AR109" s="513" t="s">
        <v>594</v>
      </c>
      <c r="AT109" s="513" t="s">
        <v>558</v>
      </c>
      <c r="AU109" s="513" t="s">
        <v>23</v>
      </c>
      <c r="AY109" s="513" t="s">
        <v>557</v>
      </c>
      <c r="BE109" s="519">
        <f>IF($U$109="základní",$N$109,0)</f>
        <v>0</v>
      </c>
      <c r="BF109" s="519">
        <f>IF($U$109="snížená",$N$109,0)</f>
        <v>0</v>
      </c>
      <c r="BG109" s="519">
        <f>IF($U$109="zákl. přenesená",$N$109,0)</f>
        <v>0</v>
      </c>
      <c r="BH109" s="519">
        <f>IF($U$109="sníž. přenesená",$N$109,0)</f>
        <v>0</v>
      </c>
      <c r="BI109" s="519">
        <f>IF($U$109="nulová",$N$109,0)</f>
        <v>0</v>
      </c>
      <c r="BJ109" s="513" t="s">
        <v>21</v>
      </c>
      <c r="BK109" s="519">
        <f>ROUND($L$109*$K$109,2)</f>
        <v>0</v>
      </c>
      <c r="BL109" s="513" t="s">
        <v>594</v>
      </c>
    </row>
    <row r="110" spans="1:63" s="516" customFormat="1" ht="30.75" customHeight="1">
      <c r="A110" s="543"/>
      <c r="B110" s="544"/>
      <c r="C110" s="543"/>
      <c r="D110" s="550" t="s">
        <v>539</v>
      </c>
      <c r="E110" s="543"/>
      <c r="F110" s="543"/>
      <c r="G110" s="543"/>
      <c r="H110" s="543"/>
      <c r="I110" s="543"/>
      <c r="J110" s="543"/>
      <c r="K110" s="543"/>
      <c r="L110" s="570"/>
      <c r="M110" s="570"/>
      <c r="N110" s="612">
        <f>$BK$110</f>
        <v>0</v>
      </c>
      <c r="O110" s="611"/>
      <c r="P110" s="611"/>
      <c r="Q110" s="611"/>
      <c r="R110" s="546"/>
      <c r="S110" s="543"/>
      <c r="T110" s="547"/>
      <c r="U110" s="543"/>
      <c r="V110" s="543"/>
      <c r="W110" s="548">
        <f>SUM($W$111:$W$123)</f>
        <v>0</v>
      </c>
      <c r="X110" s="543"/>
      <c r="Y110" s="548">
        <f>SUM($Y$111:$Y$123)</f>
        <v>0</v>
      </c>
      <c r="Z110" s="543"/>
      <c r="AA110" s="549">
        <f>SUM($AA$111:$AA$123)</f>
        <v>0</v>
      </c>
      <c r="AB110" s="543"/>
      <c r="AC110" s="543"/>
      <c r="AD110" s="543"/>
      <c r="AE110" s="543"/>
      <c r="AR110" s="517" t="s">
        <v>23</v>
      </c>
      <c r="AT110" s="517" t="s">
        <v>555</v>
      </c>
      <c r="AU110" s="517" t="s">
        <v>21</v>
      </c>
      <c r="AY110" s="517" t="s">
        <v>557</v>
      </c>
      <c r="BK110" s="518">
        <f>SUM($BK$111:$BK$123)</f>
        <v>0</v>
      </c>
    </row>
    <row r="111" spans="1:64" s="513" customFormat="1" ht="27" customHeight="1">
      <c r="A111" s="521"/>
      <c r="B111" s="525"/>
      <c r="C111" s="551" t="s">
        <v>764</v>
      </c>
      <c r="D111" s="551" t="s">
        <v>558</v>
      </c>
      <c r="E111" s="552" t="s">
        <v>765</v>
      </c>
      <c r="F111" s="613" t="s">
        <v>766</v>
      </c>
      <c r="G111" s="614"/>
      <c r="H111" s="614"/>
      <c r="I111" s="614"/>
      <c r="J111" s="553" t="s">
        <v>3</v>
      </c>
      <c r="K111" s="554">
        <v>3</v>
      </c>
      <c r="L111" s="615"/>
      <c r="M111" s="616"/>
      <c r="N111" s="617">
        <f>ROUND($L$111*$K$111,2)</f>
        <v>0</v>
      </c>
      <c r="O111" s="614"/>
      <c r="P111" s="614"/>
      <c r="Q111" s="614"/>
      <c r="R111" s="526"/>
      <c r="S111" s="521"/>
      <c r="T111" s="555"/>
      <c r="U111" s="556" t="s">
        <v>524</v>
      </c>
      <c r="V111" s="557">
        <v>0</v>
      </c>
      <c r="W111" s="557">
        <f>$V$111*$K$111</f>
        <v>0</v>
      </c>
      <c r="X111" s="557">
        <v>0</v>
      </c>
      <c r="Y111" s="557">
        <f>$X$111*$K$111</f>
        <v>0</v>
      </c>
      <c r="Z111" s="557">
        <v>0</v>
      </c>
      <c r="AA111" s="558">
        <f>$Z$111*$K$111</f>
        <v>0</v>
      </c>
      <c r="AB111" s="521"/>
      <c r="AC111" s="521"/>
      <c r="AD111" s="521"/>
      <c r="AE111" s="521"/>
      <c r="AR111" s="513" t="s">
        <v>594</v>
      </c>
      <c r="AT111" s="513" t="s">
        <v>558</v>
      </c>
      <c r="AU111" s="513" t="s">
        <v>23</v>
      </c>
      <c r="AY111" s="513" t="s">
        <v>557</v>
      </c>
      <c r="BE111" s="519">
        <f>IF($U$111="základní",$N$111,0)</f>
        <v>0</v>
      </c>
      <c r="BF111" s="519">
        <f>IF($U$111="snížená",$N$111,0)</f>
        <v>0</v>
      </c>
      <c r="BG111" s="519">
        <f>IF($U$111="zákl. přenesená",$N$111,0)</f>
        <v>0</v>
      </c>
      <c r="BH111" s="519">
        <f>IF($U$111="sníž. přenesená",$N$111,0)</f>
        <v>0</v>
      </c>
      <c r="BI111" s="519">
        <f>IF($U$111="nulová",$N$111,0)</f>
        <v>0</v>
      </c>
      <c r="BJ111" s="513" t="s">
        <v>21</v>
      </c>
      <c r="BK111" s="519">
        <f>ROUND($L$111*$K$111,2)</f>
        <v>0</v>
      </c>
      <c r="BL111" s="513" t="s">
        <v>594</v>
      </c>
    </row>
    <row r="112" spans="1:64" s="513" customFormat="1" ht="27" customHeight="1">
      <c r="A112" s="521"/>
      <c r="B112" s="525"/>
      <c r="C112" s="551" t="s">
        <v>767</v>
      </c>
      <c r="D112" s="551" t="s">
        <v>558</v>
      </c>
      <c r="E112" s="552" t="s">
        <v>768</v>
      </c>
      <c r="F112" s="613" t="s">
        <v>769</v>
      </c>
      <c r="G112" s="614"/>
      <c r="H112" s="614"/>
      <c r="I112" s="614"/>
      <c r="J112" s="553" t="s">
        <v>51</v>
      </c>
      <c r="K112" s="554">
        <v>125.991</v>
      </c>
      <c r="L112" s="615"/>
      <c r="M112" s="616"/>
      <c r="N112" s="617">
        <f>ROUND($L$112*$K$112,2)</f>
        <v>0</v>
      </c>
      <c r="O112" s="614"/>
      <c r="P112" s="614"/>
      <c r="Q112" s="614"/>
      <c r="R112" s="526"/>
      <c r="S112" s="521"/>
      <c r="T112" s="555"/>
      <c r="U112" s="556" t="s">
        <v>524</v>
      </c>
      <c r="V112" s="557">
        <v>0</v>
      </c>
      <c r="W112" s="557">
        <f>$V$112*$K$112</f>
        <v>0</v>
      </c>
      <c r="X112" s="557">
        <v>0</v>
      </c>
      <c r="Y112" s="557">
        <f>$X$112*$K$112</f>
        <v>0</v>
      </c>
      <c r="Z112" s="557">
        <v>0</v>
      </c>
      <c r="AA112" s="558">
        <f>$Z$112*$K$112</f>
        <v>0</v>
      </c>
      <c r="AB112" s="521"/>
      <c r="AC112" s="521"/>
      <c r="AD112" s="521"/>
      <c r="AE112" s="521"/>
      <c r="AR112" s="513" t="s">
        <v>594</v>
      </c>
      <c r="AT112" s="513" t="s">
        <v>558</v>
      </c>
      <c r="AU112" s="513" t="s">
        <v>23</v>
      </c>
      <c r="AY112" s="513" t="s">
        <v>557</v>
      </c>
      <c r="BE112" s="519">
        <f>IF($U$112="základní",$N$112,0)</f>
        <v>0</v>
      </c>
      <c r="BF112" s="519">
        <f>IF($U$112="snížená",$N$112,0)</f>
        <v>0</v>
      </c>
      <c r="BG112" s="519">
        <f>IF($U$112="zákl. přenesená",$N$112,0)</f>
        <v>0</v>
      </c>
      <c r="BH112" s="519">
        <f>IF($U$112="sníž. přenesená",$N$112,0)</f>
        <v>0</v>
      </c>
      <c r="BI112" s="519">
        <f>IF($U$112="nulová",$N$112,0)</f>
        <v>0</v>
      </c>
      <c r="BJ112" s="513" t="s">
        <v>21</v>
      </c>
      <c r="BK112" s="519">
        <f>ROUND($L$112*$K$112,2)</f>
        <v>0</v>
      </c>
      <c r="BL112" s="513" t="s">
        <v>594</v>
      </c>
    </row>
    <row r="113" spans="1:64" s="513" customFormat="1" ht="27" customHeight="1">
      <c r="A113" s="521"/>
      <c r="B113" s="525"/>
      <c r="C113" s="551" t="s">
        <v>770</v>
      </c>
      <c r="D113" s="551" t="s">
        <v>558</v>
      </c>
      <c r="E113" s="552" t="s">
        <v>771</v>
      </c>
      <c r="F113" s="613" t="s">
        <v>772</v>
      </c>
      <c r="G113" s="614"/>
      <c r="H113" s="614"/>
      <c r="I113" s="614"/>
      <c r="J113" s="553" t="s">
        <v>51</v>
      </c>
      <c r="K113" s="554">
        <v>7.59</v>
      </c>
      <c r="L113" s="615"/>
      <c r="M113" s="616"/>
      <c r="N113" s="617">
        <f>ROUND($L$113*$K$113,2)</f>
        <v>0</v>
      </c>
      <c r="O113" s="614"/>
      <c r="P113" s="614"/>
      <c r="Q113" s="614"/>
      <c r="R113" s="526"/>
      <c r="S113" s="521"/>
      <c r="T113" s="555"/>
      <c r="U113" s="556" t="s">
        <v>524</v>
      </c>
      <c r="V113" s="557">
        <v>0</v>
      </c>
      <c r="W113" s="557">
        <f>$V$113*$K$113</f>
        <v>0</v>
      </c>
      <c r="X113" s="557">
        <v>0</v>
      </c>
      <c r="Y113" s="557">
        <f>$X$113*$K$113</f>
        <v>0</v>
      </c>
      <c r="Z113" s="557">
        <v>0</v>
      </c>
      <c r="AA113" s="558">
        <f>$Z$113*$K$113</f>
        <v>0</v>
      </c>
      <c r="AB113" s="521"/>
      <c r="AC113" s="521"/>
      <c r="AD113" s="521"/>
      <c r="AE113" s="521"/>
      <c r="AR113" s="513" t="s">
        <v>594</v>
      </c>
      <c r="AT113" s="513" t="s">
        <v>558</v>
      </c>
      <c r="AU113" s="513" t="s">
        <v>23</v>
      </c>
      <c r="AY113" s="513" t="s">
        <v>557</v>
      </c>
      <c r="BE113" s="519">
        <f>IF($U$113="základní",$N$113,0)</f>
        <v>0</v>
      </c>
      <c r="BF113" s="519">
        <f>IF($U$113="snížená",$N$113,0)</f>
        <v>0</v>
      </c>
      <c r="BG113" s="519">
        <f>IF($U$113="zákl. přenesená",$N$113,0)</f>
        <v>0</v>
      </c>
      <c r="BH113" s="519">
        <f>IF($U$113="sníž. přenesená",$N$113,0)</f>
        <v>0</v>
      </c>
      <c r="BI113" s="519">
        <f>IF($U$113="nulová",$N$113,0)</f>
        <v>0</v>
      </c>
      <c r="BJ113" s="513" t="s">
        <v>21</v>
      </c>
      <c r="BK113" s="519">
        <f>ROUND($L$113*$K$113,2)</f>
        <v>0</v>
      </c>
      <c r="BL113" s="513" t="s">
        <v>594</v>
      </c>
    </row>
    <row r="114" spans="1:64" s="513" customFormat="1" ht="51" customHeight="1">
      <c r="A114" s="521"/>
      <c r="B114" s="525"/>
      <c r="C114" s="551" t="s">
        <v>773</v>
      </c>
      <c r="D114" s="551" t="s">
        <v>558</v>
      </c>
      <c r="E114" s="552" t="s">
        <v>774</v>
      </c>
      <c r="F114" s="613" t="s">
        <v>775</v>
      </c>
      <c r="G114" s="614"/>
      <c r="H114" s="614"/>
      <c r="I114" s="614"/>
      <c r="J114" s="553" t="s">
        <v>3</v>
      </c>
      <c r="K114" s="554">
        <v>3</v>
      </c>
      <c r="L114" s="615"/>
      <c r="M114" s="616"/>
      <c r="N114" s="617">
        <f>ROUND($L$114*$K$114,2)</f>
        <v>0</v>
      </c>
      <c r="O114" s="614"/>
      <c r="P114" s="614"/>
      <c r="Q114" s="614"/>
      <c r="R114" s="526"/>
      <c r="S114" s="521"/>
      <c r="T114" s="555"/>
      <c r="U114" s="556" t="s">
        <v>524</v>
      </c>
      <c r="V114" s="557">
        <v>0</v>
      </c>
      <c r="W114" s="557">
        <f>$V$114*$K$114</f>
        <v>0</v>
      </c>
      <c r="X114" s="557">
        <v>0</v>
      </c>
      <c r="Y114" s="557">
        <f>$X$114*$K$114</f>
        <v>0</v>
      </c>
      <c r="Z114" s="557">
        <v>0</v>
      </c>
      <c r="AA114" s="558">
        <f>$Z$114*$K$114</f>
        <v>0</v>
      </c>
      <c r="AB114" s="521"/>
      <c r="AC114" s="521"/>
      <c r="AD114" s="521"/>
      <c r="AE114" s="521"/>
      <c r="AR114" s="513" t="s">
        <v>594</v>
      </c>
      <c r="AT114" s="513" t="s">
        <v>558</v>
      </c>
      <c r="AU114" s="513" t="s">
        <v>23</v>
      </c>
      <c r="AY114" s="513" t="s">
        <v>557</v>
      </c>
      <c r="BE114" s="519">
        <f>IF($U$114="základní",$N$114,0)</f>
        <v>0</v>
      </c>
      <c r="BF114" s="519">
        <f>IF($U$114="snížená",$N$114,0)</f>
        <v>0</v>
      </c>
      <c r="BG114" s="519">
        <f>IF($U$114="zákl. přenesená",$N$114,0)</f>
        <v>0</v>
      </c>
      <c r="BH114" s="519">
        <f>IF($U$114="sníž. přenesená",$N$114,0)</f>
        <v>0</v>
      </c>
      <c r="BI114" s="519">
        <f>IF($U$114="nulová",$N$114,0)</f>
        <v>0</v>
      </c>
      <c r="BJ114" s="513" t="s">
        <v>21</v>
      </c>
      <c r="BK114" s="519">
        <f>ROUND($L$114*$K$114,2)</f>
        <v>0</v>
      </c>
      <c r="BL114" s="513" t="s">
        <v>594</v>
      </c>
    </row>
    <row r="115" spans="1:64" s="513" customFormat="1" ht="39" customHeight="1">
      <c r="A115" s="521"/>
      <c r="B115" s="525"/>
      <c r="C115" s="551" t="s">
        <v>776</v>
      </c>
      <c r="D115" s="551" t="s">
        <v>558</v>
      </c>
      <c r="E115" s="552" t="s">
        <v>777</v>
      </c>
      <c r="F115" s="613" t="s">
        <v>778</v>
      </c>
      <c r="G115" s="614"/>
      <c r="H115" s="614"/>
      <c r="I115" s="614"/>
      <c r="J115" s="553" t="s">
        <v>3</v>
      </c>
      <c r="K115" s="554">
        <v>1</v>
      </c>
      <c r="L115" s="615"/>
      <c r="M115" s="616"/>
      <c r="N115" s="617">
        <f>ROUND($L$115*$K$115,2)</f>
        <v>0</v>
      </c>
      <c r="O115" s="614"/>
      <c r="P115" s="614"/>
      <c r="Q115" s="614"/>
      <c r="R115" s="526"/>
      <c r="S115" s="521"/>
      <c r="T115" s="555"/>
      <c r="U115" s="556" t="s">
        <v>524</v>
      </c>
      <c r="V115" s="557">
        <v>0</v>
      </c>
      <c r="W115" s="557">
        <f>$V$115*$K$115</f>
        <v>0</v>
      </c>
      <c r="X115" s="557">
        <v>0</v>
      </c>
      <c r="Y115" s="557">
        <f>$X$115*$K$115</f>
        <v>0</v>
      </c>
      <c r="Z115" s="557">
        <v>0</v>
      </c>
      <c r="AA115" s="558">
        <f>$Z$115*$K$115</f>
        <v>0</v>
      </c>
      <c r="AB115" s="521"/>
      <c r="AC115" s="521"/>
      <c r="AD115" s="521"/>
      <c r="AE115" s="521"/>
      <c r="AR115" s="513" t="s">
        <v>594</v>
      </c>
      <c r="AT115" s="513" t="s">
        <v>558</v>
      </c>
      <c r="AU115" s="513" t="s">
        <v>23</v>
      </c>
      <c r="AY115" s="513" t="s">
        <v>557</v>
      </c>
      <c r="BE115" s="519">
        <f>IF($U$115="základní",$N$115,0)</f>
        <v>0</v>
      </c>
      <c r="BF115" s="519">
        <f>IF($U$115="snížená",$N$115,0)</f>
        <v>0</v>
      </c>
      <c r="BG115" s="519">
        <f>IF($U$115="zákl. přenesená",$N$115,0)</f>
        <v>0</v>
      </c>
      <c r="BH115" s="519">
        <f>IF($U$115="sníž. přenesená",$N$115,0)</f>
        <v>0</v>
      </c>
      <c r="BI115" s="519">
        <f>IF($U$115="nulová",$N$115,0)</f>
        <v>0</v>
      </c>
      <c r="BJ115" s="513" t="s">
        <v>21</v>
      </c>
      <c r="BK115" s="519">
        <f>ROUND($L$115*$K$115,2)</f>
        <v>0</v>
      </c>
      <c r="BL115" s="513" t="s">
        <v>594</v>
      </c>
    </row>
    <row r="116" spans="1:64" s="513" customFormat="1" ht="39" customHeight="1">
      <c r="A116" s="521"/>
      <c r="B116" s="525"/>
      <c r="C116" s="551" t="s">
        <v>779</v>
      </c>
      <c r="D116" s="551" t="s">
        <v>558</v>
      </c>
      <c r="E116" s="552" t="s">
        <v>780</v>
      </c>
      <c r="F116" s="613" t="s">
        <v>781</v>
      </c>
      <c r="G116" s="614"/>
      <c r="H116" s="614"/>
      <c r="I116" s="614"/>
      <c r="J116" s="553" t="s">
        <v>3</v>
      </c>
      <c r="K116" s="554">
        <v>1</v>
      </c>
      <c r="L116" s="615"/>
      <c r="M116" s="616"/>
      <c r="N116" s="617">
        <f>ROUND($L$116*$K$116,2)</f>
        <v>0</v>
      </c>
      <c r="O116" s="614"/>
      <c r="P116" s="614"/>
      <c r="Q116" s="614"/>
      <c r="R116" s="526"/>
      <c r="S116" s="521"/>
      <c r="T116" s="555"/>
      <c r="U116" s="556" t="s">
        <v>524</v>
      </c>
      <c r="V116" s="557">
        <v>0</v>
      </c>
      <c r="W116" s="557">
        <f>$V$116*$K$116</f>
        <v>0</v>
      </c>
      <c r="X116" s="557">
        <v>0</v>
      </c>
      <c r="Y116" s="557">
        <f>$X$116*$K$116</f>
        <v>0</v>
      </c>
      <c r="Z116" s="557">
        <v>0</v>
      </c>
      <c r="AA116" s="558">
        <f>$Z$116*$K$116</f>
        <v>0</v>
      </c>
      <c r="AB116" s="521"/>
      <c r="AC116" s="521"/>
      <c r="AD116" s="521"/>
      <c r="AE116" s="521"/>
      <c r="AR116" s="513" t="s">
        <v>594</v>
      </c>
      <c r="AT116" s="513" t="s">
        <v>558</v>
      </c>
      <c r="AU116" s="513" t="s">
        <v>23</v>
      </c>
      <c r="AY116" s="513" t="s">
        <v>557</v>
      </c>
      <c r="BE116" s="519">
        <f>IF($U$116="základní",$N$116,0)</f>
        <v>0</v>
      </c>
      <c r="BF116" s="519">
        <f>IF($U$116="snížená",$N$116,0)</f>
        <v>0</v>
      </c>
      <c r="BG116" s="519">
        <f>IF($U$116="zákl. přenesená",$N$116,0)</f>
        <v>0</v>
      </c>
      <c r="BH116" s="519">
        <f>IF($U$116="sníž. přenesená",$N$116,0)</f>
        <v>0</v>
      </c>
      <c r="BI116" s="519">
        <f>IF($U$116="nulová",$N$116,0)</f>
        <v>0</v>
      </c>
      <c r="BJ116" s="513" t="s">
        <v>21</v>
      </c>
      <c r="BK116" s="519">
        <f>ROUND($L$116*$K$116,2)</f>
        <v>0</v>
      </c>
      <c r="BL116" s="513" t="s">
        <v>594</v>
      </c>
    </row>
    <row r="117" spans="1:64" s="513" customFormat="1" ht="39" customHeight="1">
      <c r="A117" s="521"/>
      <c r="B117" s="525"/>
      <c r="C117" s="551" t="s">
        <v>90</v>
      </c>
      <c r="D117" s="551" t="s">
        <v>558</v>
      </c>
      <c r="E117" s="552" t="s">
        <v>782</v>
      </c>
      <c r="F117" s="613" t="s">
        <v>783</v>
      </c>
      <c r="G117" s="614"/>
      <c r="H117" s="614"/>
      <c r="I117" s="614"/>
      <c r="J117" s="553" t="s">
        <v>3</v>
      </c>
      <c r="K117" s="554">
        <v>1</v>
      </c>
      <c r="L117" s="615"/>
      <c r="M117" s="616"/>
      <c r="N117" s="617">
        <f>ROUND($L$117*$K$117,2)</f>
        <v>0</v>
      </c>
      <c r="O117" s="614"/>
      <c r="P117" s="614"/>
      <c r="Q117" s="614"/>
      <c r="R117" s="526"/>
      <c r="S117" s="521"/>
      <c r="T117" s="555"/>
      <c r="U117" s="556" t="s">
        <v>524</v>
      </c>
      <c r="V117" s="557">
        <v>0</v>
      </c>
      <c r="W117" s="557">
        <f>$V$117*$K$117</f>
        <v>0</v>
      </c>
      <c r="X117" s="557">
        <v>0</v>
      </c>
      <c r="Y117" s="557">
        <f>$X$117*$K$117</f>
        <v>0</v>
      </c>
      <c r="Z117" s="557">
        <v>0</v>
      </c>
      <c r="AA117" s="558">
        <f>$Z$117*$K$117</f>
        <v>0</v>
      </c>
      <c r="AB117" s="521"/>
      <c r="AC117" s="521"/>
      <c r="AD117" s="521"/>
      <c r="AE117" s="521"/>
      <c r="AR117" s="513" t="s">
        <v>594</v>
      </c>
      <c r="AT117" s="513" t="s">
        <v>558</v>
      </c>
      <c r="AU117" s="513" t="s">
        <v>23</v>
      </c>
      <c r="AY117" s="513" t="s">
        <v>557</v>
      </c>
      <c r="BE117" s="519">
        <f>IF($U$117="základní",$N$117,0)</f>
        <v>0</v>
      </c>
      <c r="BF117" s="519">
        <f>IF($U$117="snížená",$N$117,0)</f>
        <v>0</v>
      </c>
      <c r="BG117" s="519">
        <f>IF($U$117="zákl. přenesená",$N$117,0)</f>
        <v>0</v>
      </c>
      <c r="BH117" s="519">
        <f>IF($U$117="sníž. přenesená",$N$117,0)</f>
        <v>0</v>
      </c>
      <c r="BI117" s="519">
        <f>IF($U$117="nulová",$N$117,0)</f>
        <v>0</v>
      </c>
      <c r="BJ117" s="513" t="s">
        <v>21</v>
      </c>
      <c r="BK117" s="519">
        <f>ROUND($L$117*$K$117,2)</f>
        <v>0</v>
      </c>
      <c r="BL117" s="513" t="s">
        <v>594</v>
      </c>
    </row>
    <row r="118" spans="1:64" s="513" customFormat="1" ht="51" customHeight="1">
      <c r="A118" s="521"/>
      <c r="B118" s="525"/>
      <c r="C118" s="551" t="s">
        <v>92</v>
      </c>
      <c r="D118" s="551" t="s">
        <v>558</v>
      </c>
      <c r="E118" s="552" t="s">
        <v>784</v>
      </c>
      <c r="F118" s="613" t="s">
        <v>785</v>
      </c>
      <c r="G118" s="614"/>
      <c r="H118" s="614"/>
      <c r="I118" s="614"/>
      <c r="J118" s="553" t="s">
        <v>3</v>
      </c>
      <c r="K118" s="554">
        <v>1</v>
      </c>
      <c r="L118" s="615"/>
      <c r="M118" s="616"/>
      <c r="N118" s="617">
        <f>ROUND($L$118*$K$118,2)</f>
        <v>0</v>
      </c>
      <c r="O118" s="614"/>
      <c r="P118" s="614"/>
      <c r="Q118" s="614"/>
      <c r="R118" s="526"/>
      <c r="S118" s="521"/>
      <c r="T118" s="555"/>
      <c r="U118" s="556" t="s">
        <v>524</v>
      </c>
      <c r="V118" s="557">
        <v>0</v>
      </c>
      <c r="W118" s="557">
        <f>$V$118*$K$118</f>
        <v>0</v>
      </c>
      <c r="X118" s="557">
        <v>0</v>
      </c>
      <c r="Y118" s="557">
        <f>$X$118*$K$118</f>
        <v>0</v>
      </c>
      <c r="Z118" s="557">
        <v>0</v>
      </c>
      <c r="AA118" s="558">
        <f>$Z$118*$K$118</f>
        <v>0</v>
      </c>
      <c r="AB118" s="521"/>
      <c r="AC118" s="521"/>
      <c r="AD118" s="521"/>
      <c r="AE118" s="521"/>
      <c r="AR118" s="513" t="s">
        <v>594</v>
      </c>
      <c r="AT118" s="513" t="s">
        <v>558</v>
      </c>
      <c r="AU118" s="513" t="s">
        <v>23</v>
      </c>
      <c r="AY118" s="513" t="s">
        <v>557</v>
      </c>
      <c r="BE118" s="519">
        <f>IF($U$118="základní",$N$118,0)</f>
        <v>0</v>
      </c>
      <c r="BF118" s="519">
        <f>IF($U$118="snížená",$N$118,0)</f>
        <v>0</v>
      </c>
      <c r="BG118" s="519">
        <f>IF($U$118="zákl. přenesená",$N$118,0)</f>
        <v>0</v>
      </c>
      <c r="BH118" s="519">
        <f>IF($U$118="sníž. přenesená",$N$118,0)</f>
        <v>0</v>
      </c>
      <c r="BI118" s="519">
        <f>IF($U$118="nulová",$N$118,0)</f>
        <v>0</v>
      </c>
      <c r="BJ118" s="513" t="s">
        <v>21</v>
      </c>
      <c r="BK118" s="519">
        <f>ROUND($L$118*$K$118,2)</f>
        <v>0</v>
      </c>
      <c r="BL118" s="513" t="s">
        <v>594</v>
      </c>
    </row>
    <row r="119" spans="1:64" s="513" customFormat="1" ht="39" customHeight="1">
      <c r="A119" s="521"/>
      <c r="B119" s="525"/>
      <c r="C119" s="551" t="s">
        <v>786</v>
      </c>
      <c r="D119" s="551" t="s">
        <v>558</v>
      </c>
      <c r="E119" s="552" t="s">
        <v>787</v>
      </c>
      <c r="F119" s="613" t="s">
        <v>788</v>
      </c>
      <c r="G119" s="614"/>
      <c r="H119" s="614"/>
      <c r="I119" s="614"/>
      <c r="J119" s="553" t="s">
        <v>3</v>
      </c>
      <c r="K119" s="554">
        <v>1</v>
      </c>
      <c r="L119" s="615"/>
      <c r="M119" s="616"/>
      <c r="N119" s="617">
        <f>ROUND($L$119*$K$119,2)</f>
        <v>0</v>
      </c>
      <c r="O119" s="614"/>
      <c r="P119" s="614"/>
      <c r="Q119" s="614"/>
      <c r="R119" s="526"/>
      <c r="S119" s="521"/>
      <c r="T119" s="555"/>
      <c r="U119" s="556" t="s">
        <v>524</v>
      </c>
      <c r="V119" s="557">
        <v>0</v>
      </c>
      <c r="W119" s="557">
        <f>$V$119*$K$119</f>
        <v>0</v>
      </c>
      <c r="X119" s="557">
        <v>0</v>
      </c>
      <c r="Y119" s="557">
        <f>$X$119*$K$119</f>
        <v>0</v>
      </c>
      <c r="Z119" s="557">
        <v>0</v>
      </c>
      <c r="AA119" s="558">
        <f>$Z$119*$K$119</f>
        <v>0</v>
      </c>
      <c r="AB119" s="521"/>
      <c r="AC119" s="521"/>
      <c r="AD119" s="521"/>
      <c r="AE119" s="521"/>
      <c r="AR119" s="513" t="s">
        <v>594</v>
      </c>
      <c r="AT119" s="513" t="s">
        <v>558</v>
      </c>
      <c r="AU119" s="513" t="s">
        <v>23</v>
      </c>
      <c r="AY119" s="513" t="s">
        <v>557</v>
      </c>
      <c r="BE119" s="519">
        <f>IF($U$119="základní",$N$119,0)</f>
        <v>0</v>
      </c>
      <c r="BF119" s="519">
        <f>IF($U$119="snížená",$N$119,0)</f>
        <v>0</v>
      </c>
      <c r="BG119" s="519">
        <f>IF($U$119="zákl. přenesená",$N$119,0)</f>
        <v>0</v>
      </c>
      <c r="BH119" s="519">
        <f>IF($U$119="sníž. přenesená",$N$119,0)</f>
        <v>0</v>
      </c>
      <c r="BI119" s="519">
        <f>IF($U$119="nulová",$N$119,0)</f>
        <v>0</v>
      </c>
      <c r="BJ119" s="513" t="s">
        <v>21</v>
      </c>
      <c r="BK119" s="519">
        <f>ROUND($L$119*$K$119,2)</f>
        <v>0</v>
      </c>
      <c r="BL119" s="513" t="s">
        <v>594</v>
      </c>
    </row>
    <row r="120" spans="1:64" s="513" customFormat="1" ht="39" customHeight="1">
      <c r="A120" s="521"/>
      <c r="B120" s="525"/>
      <c r="C120" s="551" t="s">
        <v>789</v>
      </c>
      <c r="D120" s="551" t="s">
        <v>558</v>
      </c>
      <c r="E120" s="552" t="s">
        <v>790</v>
      </c>
      <c r="F120" s="613" t="s">
        <v>791</v>
      </c>
      <c r="G120" s="614"/>
      <c r="H120" s="614"/>
      <c r="I120" s="614"/>
      <c r="J120" s="553" t="s">
        <v>3</v>
      </c>
      <c r="K120" s="554">
        <v>1</v>
      </c>
      <c r="L120" s="615"/>
      <c r="M120" s="616"/>
      <c r="N120" s="617">
        <f>ROUND($L$120*$K$120,2)</f>
        <v>0</v>
      </c>
      <c r="O120" s="614"/>
      <c r="P120" s="614"/>
      <c r="Q120" s="614"/>
      <c r="R120" s="526"/>
      <c r="S120" s="521"/>
      <c r="T120" s="555"/>
      <c r="U120" s="556" t="s">
        <v>524</v>
      </c>
      <c r="V120" s="557">
        <v>0</v>
      </c>
      <c r="W120" s="557">
        <f>$V$120*$K$120</f>
        <v>0</v>
      </c>
      <c r="X120" s="557">
        <v>0</v>
      </c>
      <c r="Y120" s="557">
        <f>$X$120*$K$120</f>
        <v>0</v>
      </c>
      <c r="Z120" s="557">
        <v>0</v>
      </c>
      <c r="AA120" s="558">
        <f>$Z$120*$K$120</f>
        <v>0</v>
      </c>
      <c r="AB120" s="521"/>
      <c r="AC120" s="521"/>
      <c r="AD120" s="521"/>
      <c r="AE120" s="521"/>
      <c r="AR120" s="513" t="s">
        <v>594</v>
      </c>
      <c r="AT120" s="513" t="s">
        <v>558</v>
      </c>
      <c r="AU120" s="513" t="s">
        <v>23</v>
      </c>
      <c r="AY120" s="513" t="s">
        <v>557</v>
      </c>
      <c r="BE120" s="519">
        <f>IF($U$120="základní",$N$120,0)</f>
        <v>0</v>
      </c>
      <c r="BF120" s="519">
        <f>IF($U$120="snížená",$N$120,0)</f>
        <v>0</v>
      </c>
      <c r="BG120" s="519">
        <f>IF($U$120="zákl. přenesená",$N$120,0)</f>
        <v>0</v>
      </c>
      <c r="BH120" s="519">
        <f>IF($U$120="sníž. přenesená",$N$120,0)</f>
        <v>0</v>
      </c>
      <c r="BI120" s="519">
        <f>IF($U$120="nulová",$N$120,0)</f>
        <v>0</v>
      </c>
      <c r="BJ120" s="513" t="s">
        <v>21</v>
      </c>
      <c r="BK120" s="519">
        <f>ROUND($L$120*$K$120,2)</f>
        <v>0</v>
      </c>
      <c r="BL120" s="513" t="s">
        <v>594</v>
      </c>
    </row>
    <row r="121" spans="1:64" s="513" customFormat="1" ht="51" customHeight="1">
      <c r="A121" s="521"/>
      <c r="B121" s="525"/>
      <c r="C121" s="551" t="s">
        <v>792</v>
      </c>
      <c r="D121" s="551" t="s">
        <v>558</v>
      </c>
      <c r="E121" s="552" t="s">
        <v>793</v>
      </c>
      <c r="F121" s="613" t="s">
        <v>794</v>
      </c>
      <c r="G121" s="614"/>
      <c r="H121" s="614"/>
      <c r="I121" s="614"/>
      <c r="J121" s="553" t="s">
        <v>3</v>
      </c>
      <c r="K121" s="554">
        <v>61</v>
      </c>
      <c r="L121" s="615"/>
      <c r="M121" s="616"/>
      <c r="N121" s="617">
        <f>ROUND($L$121*$K$121,2)</f>
        <v>0</v>
      </c>
      <c r="O121" s="614"/>
      <c r="P121" s="614"/>
      <c r="Q121" s="614"/>
      <c r="R121" s="526"/>
      <c r="S121" s="521"/>
      <c r="T121" s="555"/>
      <c r="U121" s="556" t="s">
        <v>524</v>
      </c>
      <c r="V121" s="557">
        <v>0</v>
      </c>
      <c r="W121" s="557">
        <f>$V$121*$K$121</f>
        <v>0</v>
      </c>
      <c r="X121" s="557">
        <v>0</v>
      </c>
      <c r="Y121" s="557">
        <f>$X$121*$K$121</f>
        <v>0</v>
      </c>
      <c r="Z121" s="557">
        <v>0</v>
      </c>
      <c r="AA121" s="558">
        <f>$Z$121*$K$121</f>
        <v>0</v>
      </c>
      <c r="AB121" s="521"/>
      <c r="AC121" s="521"/>
      <c r="AD121" s="521"/>
      <c r="AE121" s="521"/>
      <c r="AR121" s="513" t="s">
        <v>594</v>
      </c>
      <c r="AT121" s="513" t="s">
        <v>558</v>
      </c>
      <c r="AU121" s="513" t="s">
        <v>23</v>
      </c>
      <c r="AY121" s="513" t="s">
        <v>557</v>
      </c>
      <c r="BE121" s="519">
        <f>IF($U$121="základní",$N$121,0)</f>
        <v>0</v>
      </c>
      <c r="BF121" s="519">
        <f>IF($U$121="snížená",$N$121,0)</f>
        <v>0</v>
      </c>
      <c r="BG121" s="519">
        <f>IF($U$121="zákl. přenesená",$N$121,0)</f>
        <v>0</v>
      </c>
      <c r="BH121" s="519">
        <f>IF($U$121="sníž. přenesená",$N$121,0)</f>
        <v>0</v>
      </c>
      <c r="BI121" s="519">
        <f>IF($U$121="nulová",$N$121,0)</f>
        <v>0</v>
      </c>
      <c r="BJ121" s="513" t="s">
        <v>21</v>
      </c>
      <c r="BK121" s="519">
        <f>ROUND($L$121*$K$121,2)</f>
        <v>0</v>
      </c>
      <c r="BL121" s="513" t="s">
        <v>594</v>
      </c>
    </row>
    <row r="122" spans="1:64" s="513" customFormat="1" ht="51" customHeight="1">
      <c r="A122" s="521"/>
      <c r="B122" s="525"/>
      <c r="C122" s="551" t="s">
        <v>795</v>
      </c>
      <c r="D122" s="551" t="s">
        <v>558</v>
      </c>
      <c r="E122" s="552" t="s">
        <v>796</v>
      </c>
      <c r="F122" s="613" t="s">
        <v>797</v>
      </c>
      <c r="G122" s="614"/>
      <c r="H122" s="614"/>
      <c r="I122" s="614"/>
      <c r="J122" s="553" t="s">
        <v>3</v>
      </c>
      <c r="K122" s="554">
        <v>29</v>
      </c>
      <c r="L122" s="615"/>
      <c r="M122" s="616"/>
      <c r="N122" s="617">
        <f>ROUND($L$122*$K$122,2)</f>
        <v>0</v>
      </c>
      <c r="O122" s="614"/>
      <c r="P122" s="614"/>
      <c r="Q122" s="614"/>
      <c r="R122" s="526"/>
      <c r="S122" s="521"/>
      <c r="T122" s="555"/>
      <c r="U122" s="556" t="s">
        <v>524</v>
      </c>
      <c r="V122" s="557">
        <v>0</v>
      </c>
      <c r="W122" s="557">
        <f>$V$122*$K$122</f>
        <v>0</v>
      </c>
      <c r="X122" s="557">
        <v>0</v>
      </c>
      <c r="Y122" s="557">
        <f>$X$122*$K$122</f>
        <v>0</v>
      </c>
      <c r="Z122" s="557">
        <v>0</v>
      </c>
      <c r="AA122" s="558">
        <f>$Z$122*$K$122</f>
        <v>0</v>
      </c>
      <c r="AB122" s="521"/>
      <c r="AC122" s="521"/>
      <c r="AD122" s="521"/>
      <c r="AE122" s="521"/>
      <c r="AR122" s="513" t="s">
        <v>594</v>
      </c>
      <c r="AT122" s="513" t="s">
        <v>558</v>
      </c>
      <c r="AU122" s="513" t="s">
        <v>23</v>
      </c>
      <c r="AY122" s="513" t="s">
        <v>557</v>
      </c>
      <c r="BE122" s="519">
        <f>IF($U$122="základní",$N$122,0)</f>
        <v>0</v>
      </c>
      <c r="BF122" s="519">
        <f>IF($U$122="snížená",$N$122,0)</f>
        <v>0</v>
      </c>
      <c r="BG122" s="519">
        <f>IF($U$122="zákl. přenesená",$N$122,0)</f>
        <v>0</v>
      </c>
      <c r="BH122" s="519">
        <f>IF($U$122="sníž. přenesená",$N$122,0)</f>
        <v>0</v>
      </c>
      <c r="BI122" s="519">
        <f>IF($U$122="nulová",$N$122,0)</f>
        <v>0</v>
      </c>
      <c r="BJ122" s="513" t="s">
        <v>21</v>
      </c>
      <c r="BK122" s="519">
        <f>ROUND($L$122*$K$122,2)</f>
        <v>0</v>
      </c>
      <c r="BL122" s="513" t="s">
        <v>594</v>
      </c>
    </row>
    <row r="123" spans="1:64" s="513" customFormat="1" ht="27" customHeight="1">
      <c r="A123" s="521"/>
      <c r="B123" s="525"/>
      <c r="C123" s="551" t="s">
        <v>798</v>
      </c>
      <c r="D123" s="551" t="s">
        <v>558</v>
      </c>
      <c r="E123" s="552" t="s">
        <v>799</v>
      </c>
      <c r="F123" s="613" t="s">
        <v>800</v>
      </c>
      <c r="G123" s="614"/>
      <c r="H123" s="614"/>
      <c r="I123" s="614"/>
      <c r="J123" s="553" t="s">
        <v>3</v>
      </c>
      <c r="K123" s="554">
        <v>1</v>
      </c>
      <c r="L123" s="615"/>
      <c r="M123" s="616"/>
      <c r="N123" s="617">
        <f>ROUND($L$123*$K$123,2)</f>
        <v>0</v>
      </c>
      <c r="O123" s="614"/>
      <c r="P123" s="614"/>
      <c r="Q123" s="614"/>
      <c r="R123" s="526"/>
      <c r="S123" s="521"/>
      <c r="T123" s="555"/>
      <c r="U123" s="556" t="s">
        <v>524</v>
      </c>
      <c r="V123" s="557">
        <v>0</v>
      </c>
      <c r="W123" s="557">
        <f>$V$123*$K$123</f>
        <v>0</v>
      </c>
      <c r="X123" s="557">
        <v>0</v>
      </c>
      <c r="Y123" s="557">
        <f>$X$123*$K$123</f>
        <v>0</v>
      </c>
      <c r="Z123" s="557">
        <v>0</v>
      </c>
      <c r="AA123" s="558">
        <f>$Z$123*$K$123</f>
        <v>0</v>
      </c>
      <c r="AB123" s="521"/>
      <c r="AC123" s="521"/>
      <c r="AD123" s="521"/>
      <c r="AE123" s="521"/>
      <c r="AR123" s="513" t="s">
        <v>594</v>
      </c>
      <c r="AT123" s="513" t="s">
        <v>558</v>
      </c>
      <c r="AU123" s="513" t="s">
        <v>23</v>
      </c>
      <c r="AY123" s="513" t="s">
        <v>557</v>
      </c>
      <c r="BE123" s="519">
        <f>IF($U$123="základní",$N$123,0)</f>
        <v>0</v>
      </c>
      <c r="BF123" s="519">
        <f>IF($U$123="snížená",$N$123,0)</f>
        <v>0</v>
      </c>
      <c r="BG123" s="519">
        <f>IF($U$123="zákl. přenesená",$N$123,0)</f>
        <v>0</v>
      </c>
      <c r="BH123" s="519">
        <f>IF($U$123="sníž. přenesená",$N$123,0)</f>
        <v>0</v>
      </c>
      <c r="BI123" s="519">
        <f>IF($U$123="nulová",$N$123,0)</f>
        <v>0</v>
      </c>
      <c r="BJ123" s="513" t="s">
        <v>21</v>
      </c>
      <c r="BK123" s="519">
        <f>ROUND($L$123*$K$123,2)</f>
        <v>0</v>
      </c>
      <c r="BL123" s="513" t="s">
        <v>594</v>
      </c>
    </row>
    <row r="124" spans="1:63" s="516" customFormat="1" ht="30.75" customHeight="1">
      <c r="A124" s="543"/>
      <c r="B124" s="544"/>
      <c r="C124" s="543"/>
      <c r="D124" s="550" t="s">
        <v>540</v>
      </c>
      <c r="E124" s="543"/>
      <c r="F124" s="543"/>
      <c r="G124" s="543"/>
      <c r="H124" s="543"/>
      <c r="I124" s="543"/>
      <c r="J124" s="543"/>
      <c r="K124" s="543"/>
      <c r="L124" s="570"/>
      <c r="M124" s="570"/>
      <c r="N124" s="612">
        <f>$BK$124</f>
        <v>0</v>
      </c>
      <c r="O124" s="611"/>
      <c r="P124" s="611"/>
      <c r="Q124" s="611"/>
      <c r="R124" s="546"/>
      <c r="S124" s="543"/>
      <c r="T124" s="547"/>
      <c r="U124" s="543"/>
      <c r="V124" s="543"/>
      <c r="W124" s="548">
        <f>SUM($W$125:$W$130)</f>
        <v>277.10578000000004</v>
      </c>
      <c r="X124" s="543"/>
      <c r="Y124" s="548">
        <f>SUM($Y$125:$Y$130)</f>
        <v>8.21607668</v>
      </c>
      <c r="Z124" s="543"/>
      <c r="AA124" s="549">
        <f>SUM($AA$125:$AA$130)</f>
        <v>7.04297811</v>
      </c>
      <c r="AB124" s="543"/>
      <c r="AC124" s="543"/>
      <c r="AD124" s="543"/>
      <c r="AE124" s="543"/>
      <c r="AR124" s="517" t="s">
        <v>23</v>
      </c>
      <c r="AT124" s="517" t="s">
        <v>555</v>
      </c>
      <c r="AU124" s="517" t="s">
        <v>21</v>
      </c>
      <c r="AY124" s="517" t="s">
        <v>557</v>
      </c>
      <c r="BK124" s="518">
        <f>SUM($BK$125:$BK$130)</f>
        <v>0</v>
      </c>
    </row>
    <row r="125" spans="1:64" s="513" customFormat="1" ht="27" customHeight="1">
      <c r="A125" s="521"/>
      <c r="B125" s="525"/>
      <c r="C125" s="551" t="s">
        <v>801</v>
      </c>
      <c r="D125" s="551" t="s">
        <v>558</v>
      </c>
      <c r="E125" s="552" t="s">
        <v>802</v>
      </c>
      <c r="F125" s="613" t="s">
        <v>803</v>
      </c>
      <c r="G125" s="614"/>
      <c r="H125" s="614"/>
      <c r="I125" s="614"/>
      <c r="J125" s="553" t="s">
        <v>2</v>
      </c>
      <c r="K125" s="554">
        <v>29.32</v>
      </c>
      <c r="L125" s="615"/>
      <c r="M125" s="616"/>
      <c r="N125" s="617">
        <f>ROUND($L$125*$K$125,2)</f>
        <v>0</v>
      </c>
      <c r="O125" s="614"/>
      <c r="P125" s="614"/>
      <c r="Q125" s="614"/>
      <c r="R125" s="526"/>
      <c r="S125" s="521"/>
      <c r="T125" s="555"/>
      <c r="U125" s="556" t="s">
        <v>524</v>
      </c>
      <c r="V125" s="557">
        <v>0.098</v>
      </c>
      <c r="W125" s="557">
        <f>$V$125*$K$125</f>
        <v>2.8733600000000004</v>
      </c>
      <c r="X125" s="557">
        <v>0</v>
      </c>
      <c r="Y125" s="557">
        <f>$X$125*$K$125</f>
        <v>0</v>
      </c>
      <c r="Z125" s="557">
        <v>0.01174</v>
      </c>
      <c r="AA125" s="558">
        <f>$Z$125*$K$125</f>
        <v>0.3442168</v>
      </c>
      <c r="AB125" s="521"/>
      <c r="AC125" s="521"/>
      <c r="AD125" s="521"/>
      <c r="AE125" s="521"/>
      <c r="AR125" s="513" t="s">
        <v>594</v>
      </c>
      <c r="AT125" s="513" t="s">
        <v>558</v>
      </c>
      <c r="AU125" s="513" t="s">
        <v>23</v>
      </c>
      <c r="AY125" s="513" t="s">
        <v>557</v>
      </c>
      <c r="BE125" s="519">
        <f>IF($U$125="základní",$N$125,0)</f>
        <v>0</v>
      </c>
      <c r="BF125" s="519">
        <f>IF($U$125="snížená",$N$125,0)</f>
        <v>0</v>
      </c>
      <c r="BG125" s="519">
        <f>IF($U$125="zákl. přenesená",$N$125,0)</f>
        <v>0</v>
      </c>
      <c r="BH125" s="519">
        <f>IF($U$125="sníž. přenesená",$N$125,0)</f>
        <v>0</v>
      </c>
      <c r="BI125" s="519">
        <f>IF($U$125="nulová",$N$125,0)</f>
        <v>0</v>
      </c>
      <c r="BJ125" s="513" t="s">
        <v>21</v>
      </c>
      <c r="BK125" s="519">
        <f>ROUND($L$125*$K$125,2)</f>
        <v>0</v>
      </c>
      <c r="BL125" s="513" t="s">
        <v>594</v>
      </c>
    </row>
    <row r="126" spans="1:64" s="513" customFormat="1" ht="27" customHeight="1">
      <c r="A126" s="521"/>
      <c r="B126" s="525"/>
      <c r="C126" s="551" t="s">
        <v>804</v>
      </c>
      <c r="D126" s="551" t="s">
        <v>558</v>
      </c>
      <c r="E126" s="552" t="s">
        <v>805</v>
      </c>
      <c r="F126" s="613" t="s">
        <v>806</v>
      </c>
      <c r="G126" s="614"/>
      <c r="H126" s="614"/>
      <c r="I126" s="614"/>
      <c r="J126" s="553" t="s">
        <v>2</v>
      </c>
      <c r="K126" s="554">
        <v>206.912</v>
      </c>
      <c r="L126" s="615"/>
      <c r="M126" s="616"/>
      <c r="N126" s="617">
        <f>ROUND($L$126*$K$126,2)</f>
        <v>0</v>
      </c>
      <c r="O126" s="614"/>
      <c r="P126" s="614"/>
      <c r="Q126" s="614"/>
      <c r="R126" s="526"/>
      <c r="S126" s="521"/>
      <c r="T126" s="555"/>
      <c r="U126" s="556" t="s">
        <v>524</v>
      </c>
      <c r="V126" s="557">
        <v>0.209</v>
      </c>
      <c r="W126" s="557">
        <f>$V$126*$K$126</f>
        <v>43.244608</v>
      </c>
      <c r="X126" s="557">
        <v>0.00062</v>
      </c>
      <c r="Y126" s="557">
        <f>$X$126*$K$126</f>
        <v>0.12828544</v>
      </c>
      <c r="Z126" s="557">
        <v>0</v>
      </c>
      <c r="AA126" s="558">
        <f>$Z$126*$K$126</f>
        <v>0</v>
      </c>
      <c r="AB126" s="521"/>
      <c r="AC126" s="521"/>
      <c r="AD126" s="521"/>
      <c r="AE126" s="521"/>
      <c r="AR126" s="513" t="s">
        <v>594</v>
      </c>
      <c r="AT126" s="513" t="s">
        <v>558</v>
      </c>
      <c r="AU126" s="513" t="s">
        <v>23</v>
      </c>
      <c r="AY126" s="513" t="s">
        <v>557</v>
      </c>
      <c r="BE126" s="519">
        <f>IF($U$126="základní",$N$126,0)</f>
        <v>0</v>
      </c>
      <c r="BF126" s="519">
        <f>IF($U$126="snížená",$N$126,0)</f>
        <v>0</v>
      </c>
      <c r="BG126" s="519">
        <f>IF($U$126="zákl. přenesená",$N$126,0)</f>
        <v>0</v>
      </c>
      <c r="BH126" s="519">
        <f>IF($U$126="sníž. přenesená",$N$126,0)</f>
        <v>0</v>
      </c>
      <c r="BI126" s="519">
        <f>IF($U$126="nulová",$N$126,0)</f>
        <v>0</v>
      </c>
      <c r="BJ126" s="513" t="s">
        <v>21</v>
      </c>
      <c r="BK126" s="519">
        <f>ROUND($L$126*$K$126,2)</f>
        <v>0</v>
      </c>
      <c r="BL126" s="513" t="s">
        <v>594</v>
      </c>
    </row>
    <row r="127" spans="1:64" s="513" customFormat="1" ht="27" customHeight="1">
      <c r="A127" s="521"/>
      <c r="B127" s="525"/>
      <c r="C127" s="551" t="s">
        <v>807</v>
      </c>
      <c r="D127" s="551" t="s">
        <v>558</v>
      </c>
      <c r="E127" s="552" t="s">
        <v>808</v>
      </c>
      <c r="F127" s="613" t="s">
        <v>809</v>
      </c>
      <c r="G127" s="614"/>
      <c r="H127" s="614"/>
      <c r="I127" s="614"/>
      <c r="J127" s="553" t="s">
        <v>51</v>
      </c>
      <c r="K127" s="554">
        <v>80.543</v>
      </c>
      <c r="L127" s="615"/>
      <c r="M127" s="616"/>
      <c r="N127" s="617">
        <f>ROUND($L$127*$K$127,2)</f>
        <v>0</v>
      </c>
      <c r="O127" s="614"/>
      <c r="P127" s="614"/>
      <c r="Q127" s="614"/>
      <c r="R127" s="526"/>
      <c r="S127" s="521"/>
      <c r="T127" s="555"/>
      <c r="U127" s="556" t="s">
        <v>524</v>
      </c>
      <c r="V127" s="557">
        <v>0.368</v>
      </c>
      <c r="W127" s="557">
        <f>$V$127*$K$127</f>
        <v>29.639824</v>
      </c>
      <c r="X127" s="557">
        <v>0</v>
      </c>
      <c r="Y127" s="557">
        <f>$X$127*$K$127</f>
        <v>0</v>
      </c>
      <c r="Z127" s="557">
        <v>0.08317</v>
      </c>
      <c r="AA127" s="558">
        <f>$Z$127*$K$127</f>
        <v>6.69876131</v>
      </c>
      <c r="AB127" s="521"/>
      <c r="AC127" s="521"/>
      <c r="AD127" s="521"/>
      <c r="AE127" s="521"/>
      <c r="AR127" s="513" t="s">
        <v>594</v>
      </c>
      <c r="AT127" s="513" t="s">
        <v>558</v>
      </c>
      <c r="AU127" s="513" t="s">
        <v>23</v>
      </c>
      <c r="AY127" s="513" t="s">
        <v>557</v>
      </c>
      <c r="BE127" s="519">
        <f>IF($U$127="základní",$N$127,0)</f>
        <v>0</v>
      </c>
      <c r="BF127" s="519">
        <f>IF($U$127="snížená",$N$127,0)</f>
        <v>0</v>
      </c>
      <c r="BG127" s="519">
        <f>IF($U$127="zákl. přenesená",$N$127,0)</f>
        <v>0</v>
      </c>
      <c r="BH127" s="519">
        <f>IF($U$127="sníž. přenesená",$N$127,0)</f>
        <v>0</v>
      </c>
      <c r="BI127" s="519">
        <f>IF($U$127="nulová",$N$127,0)</f>
        <v>0</v>
      </c>
      <c r="BJ127" s="513" t="s">
        <v>21</v>
      </c>
      <c r="BK127" s="519">
        <f>ROUND($L$127*$K$127,2)</f>
        <v>0</v>
      </c>
      <c r="BL127" s="513" t="s">
        <v>594</v>
      </c>
    </row>
    <row r="128" spans="1:64" s="513" customFormat="1" ht="39" customHeight="1">
      <c r="A128" s="521"/>
      <c r="B128" s="525"/>
      <c r="C128" s="551" t="s">
        <v>810</v>
      </c>
      <c r="D128" s="551" t="s">
        <v>558</v>
      </c>
      <c r="E128" s="552" t="s">
        <v>811</v>
      </c>
      <c r="F128" s="613" t="s">
        <v>812</v>
      </c>
      <c r="G128" s="614"/>
      <c r="H128" s="614"/>
      <c r="I128" s="614"/>
      <c r="J128" s="553" t="s">
        <v>51</v>
      </c>
      <c r="K128" s="554">
        <v>274.772</v>
      </c>
      <c r="L128" s="615"/>
      <c r="M128" s="616"/>
      <c r="N128" s="617">
        <f>ROUND($L$128*$K$128,2)</f>
        <v>0</v>
      </c>
      <c r="O128" s="614"/>
      <c r="P128" s="614"/>
      <c r="Q128" s="614"/>
      <c r="R128" s="526"/>
      <c r="S128" s="521"/>
      <c r="T128" s="555"/>
      <c r="U128" s="556" t="s">
        <v>524</v>
      </c>
      <c r="V128" s="557">
        <v>0.685</v>
      </c>
      <c r="W128" s="557">
        <f>$V$128*$K$128</f>
        <v>188.21882000000002</v>
      </c>
      <c r="X128" s="557">
        <v>0.00392</v>
      </c>
      <c r="Y128" s="557">
        <f>$X$128*$K$128</f>
        <v>1.07710624</v>
      </c>
      <c r="Z128" s="557">
        <v>0</v>
      </c>
      <c r="AA128" s="558">
        <f>$Z$128*$K$128</f>
        <v>0</v>
      </c>
      <c r="AB128" s="521"/>
      <c r="AC128" s="521"/>
      <c r="AD128" s="521"/>
      <c r="AE128" s="521"/>
      <c r="AR128" s="513" t="s">
        <v>594</v>
      </c>
      <c r="AT128" s="513" t="s">
        <v>558</v>
      </c>
      <c r="AU128" s="513" t="s">
        <v>23</v>
      </c>
      <c r="AY128" s="513" t="s">
        <v>557</v>
      </c>
      <c r="BE128" s="519">
        <f>IF($U$128="základní",$N$128,0)</f>
        <v>0</v>
      </c>
      <c r="BF128" s="519">
        <f>IF($U$128="snížená",$N$128,0)</f>
        <v>0</v>
      </c>
      <c r="BG128" s="519">
        <f>IF($U$128="zákl. přenesená",$N$128,0)</f>
        <v>0</v>
      </c>
      <c r="BH128" s="519">
        <f>IF($U$128="sníž. přenesená",$N$128,0)</f>
        <v>0</v>
      </c>
      <c r="BI128" s="519">
        <f>IF($U$128="nulová",$N$128,0)</f>
        <v>0</v>
      </c>
      <c r="BJ128" s="513" t="s">
        <v>21</v>
      </c>
      <c r="BK128" s="519">
        <f>ROUND($L$128*$K$128,2)</f>
        <v>0</v>
      </c>
      <c r="BL128" s="513" t="s">
        <v>594</v>
      </c>
    </row>
    <row r="129" spans="1:64" s="513" customFormat="1" ht="27" customHeight="1">
      <c r="A129" s="521"/>
      <c r="B129" s="525"/>
      <c r="C129" s="559" t="s">
        <v>150</v>
      </c>
      <c r="D129" s="559" t="s">
        <v>813</v>
      </c>
      <c r="E129" s="560" t="s">
        <v>814</v>
      </c>
      <c r="F129" s="618" t="s">
        <v>815</v>
      </c>
      <c r="G129" s="619"/>
      <c r="H129" s="619"/>
      <c r="I129" s="619"/>
      <c r="J129" s="561" t="s">
        <v>51</v>
      </c>
      <c r="K129" s="562">
        <v>311.586</v>
      </c>
      <c r="L129" s="620"/>
      <c r="M129" s="621"/>
      <c r="N129" s="622">
        <f>ROUND($L$129*$K$129,2)</f>
        <v>0</v>
      </c>
      <c r="O129" s="614"/>
      <c r="P129" s="614"/>
      <c r="Q129" s="614"/>
      <c r="R129" s="526"/>
      <c r="S129" s="521"/>
      <c r="T129" s="555"/>
      <c r="U129" s="556" t="s">
        <v>524</v>
      </c>
      <c r="V129" s="557">
        <v>0</v>
      </c>
      <c r="W129" s="557">
        <f>$V$129*$K$129</f>
        <v>0</v>
      </c>
      <c r="X129" s="557">
        <v>0.0225</v>
      </c>
      <c r="Y129" s="557">
        <f>$X$129*$K$129</f>
        <v>7.010685</v>
      </c>
      <c r="Z129" s="557">
        <v>0</v>
      </c>
      <c r="AA129" s="558">
        <f>$Z$129*$K$129</f>
        <v>0</v>
      </c>
      <c r="AB129" s="521"/>
      <c r="AC129" s="521"/>
      <c r="AD129" s="521"/>
      <c r="AE129" s="521"/>
      <c r="AR129" s="513" t="s">
        <v>72</v>
      </c>
      <c r="AT129" s="513" t="s">
        <v>813</v>
      </c>
      <c r="AU129" s="513" t="s">
        <v>23</v>
      </c>
      <c r="AY129" s="513" t="s">
        <v>557</v>
      </c>
      <c r="BE129" s="519">
        <f>IF($U$129="základní",$N$129,0)</f>
        <v>0</v>
      </c>
      <c r="BF129" s="519">
        <f>IF($U$129="snížená",$N$129,0)</f>
        <v>0</v>
      </c>
      <c r="BG129" s="519">
        <f>IF($U$129="zákl. přenesená",$N$129,0)</f>
        <v>0</v>
      </c>
      <c r="BH129" s="519">
        <f>IF($U$129="sníž. přenesená",$N$129,0)</f>
        <v>0</v>
      </c>
      <c r="BI129" s="519">
        <f>IF($U$129="nulová",$N$129,0)</f>
        <v>0</v>
      </c>
      <c r="BJ129" s="513" t="s">
        <v>21</v>
      </c>
      <c r="BK129" s="519">
        <f>ROUND($L$129*$K$129,2)</f>
        <v>0</v>
      </c>
      <c r="BL129" s="513" t="s">
        <v>594</v>
      </c>
    </row>
    <row r="130" spans="1:64" s="513" customFormat="1" ht="27" customHeight="1">
      <c r="A130" s="521"/>
      <c r="B130" s="525"/>
      <c r="C130" s="551" t="s">
        <v>816</v>
      </c>
      <c r="D130" s="551" t="s">
        <v>558</v>
      </c>
      <c r="E130" s="552" t="s">
        <v>817</v>
      </c>
      <c r="F130" s="613" t="s">
        <v>818</v>
      </c>
      <c r="G130" s="614"/>
      <c r="H130" s="614"/>
      <c r="I130" s="614"/>
      <c r="J130" s="553" t="s">
        <v>568</v>
      </c>
      <c r="K130" s="554">
        <v>8.216</v>
      </c>
      <c r="L130" s="615"/>
      <c r="M130" s="616"/>
      <c r="N130" s="617">
        <f>ROUND($L$130*$K$130,2)</f>
        <v>0</v>
      </c>
      <c r="O130" s="614"/>
      <c r="P130" s="614"/>
      <c r="Q130" s="614"/>
      <c r="R130" s="526"/>
      <c r="S130" s="521"/>
      <c r="T130" s="555"/>
      <c r="U130" s="556" t="s">
        <v>524</v>
      </c>
      <c r="V130" s="557">
        <v>1.598</v>
      </c>
      <c r="W130" s="557">
        <f>$V$130*$K$130</f>
        <v>13.129168</v>
      </c>
      <c r="X130" s="557">
        <v>0</v>
      </c>
      <c r="Y130" s="557">
        <f>$X$130*$K$130</f>
        <v>0</v>
      </c>
      <c r="Z130" s="557">
        <v>0</v>
      </c>
      <c r="AA130" s="558">
        <f>$Z$130*$K$130</f>
        <v>0</v>
      </c>
      <c r="AB130" s="521"/>
      <c r="AC130" s="521"/>
      <c r="AD130" s="521"/>
      <c r="AE130" s="521"/>
      <c r="AR130" s="513" t="s">
        <v>594</v>
      </c>
      <c r="AT130" s="513" t="s">
        <v>558</v>
      </c>
      <c r="AU130" s="513" t="s">
        <v>23</v>
      </c>
      <c r="AY130" s="513" t="s">
        <v>557</v>
      </c>
      <c r="BE130" s="519">
        <f>IF($U$130="základní",$N$130,0)</f>
        <v>0</v>
      </c>
      <c r="BF130" s="519">
        <f>IF($U$130="snížená",$N$130,0)</f>
        <v>0</v>
      </c>
      <c r="BG130" s="519">
        <f>IF($U$130="zákl. přenesená",$N$130,0)</f>
        <v>0</v>
      </c>
      <c r="BH130" s="519">
        <f>IF($U$130="sníž. přenesená",$N$130,0)</f>
        <v>0</v>
      </c>
      <c r="BI130" s="519">
        <f>IF($U$130="nulová",$N$130,0)</f>
        <v>0</v>
      </c>
      <c r="BJ130" s="513" t="s">
        <v>21</v>
      </c>
      <c r="BK130" s="519">
        <f>ROUND($L$130*$K$130,2)</f>
        <v>0</v>
      </c>
      <c r="BL130" s="513" t="s">
        <v>594</v>
      </c>
    </row>
    <row r="131" spans="1:63" s="516" customFormat="1" ht="30.75" customHeight="1">
      <c r="A131" s="543"/>
      <c r="B131" s="544"/>
      <c r="C131" s="543"/>
      <c r="D131" s="550" t="s">
        <v>541</v>
      </c>
      <c r="E131" s="543"/>
      <c r="F131" s="543"/>
      <c r="G131" s="543"/>
      <c r="H131" s="543"/>
      <c r="I131" s="543"/>
      <c r="J131" s="543"/>
      <c r="K131" s="543"/>
      <c r="L131" s="570"/>
      <c r="M131" s="570"/>
      <c r="N131" s="612">
        <f>$BK$131</f>
        <v>0</v>
      </c>
      <c r="O131" s="611"/>
      <c r="P131" s="611"/>
      <c r="Q131" s="611"/>
      <c r="R131" s="546"/>
      <c r="S131" s="543"/>
      <c r="T131" s="547"/>
      <c r="U131" s="543"/>
      <c r="V131" s="543"/>
      <c r="W131" s="548">
        <f>SUM($W$132:$W$133)</f>
        <v>0.27599999999999997</v>
      </c>
      <c r="X131" s="543"/>
      <c r="Y131" s="548">
        <f>SUM($Y$132:$Y$133)</f>
        <v>0.00048300000000000003</v>
      </c>
      <c r="Z131" s="543"/>
      <c r="AA131" s="549">
        <f>SUM($AA$132:$AA$133)</f>
        <v>0</v>
      </c>
      <c r="AB131" s="543"/>
      <c r="AC131" s="543"/>
      <c r="AD131" s="543"/>
      <c r="AE131" s="543"/>
      <c r="AR131" s="517" t="s">
        <v>23</v>
      </c>
      <c r="AT131" s="517" t="s">
        <v>555</v>
      </c>
      <c r="AU131" s="517" t="s">
        <v>21</v>
      </c>
      <c r="AY131" s="517" t="s">
        <v>557</v>
      </c>
      <c r="BK131" s="518">
        <f>SUM($BK$132:$BK$133)</f>
        <v>0</v>
      </c>
    </row>
    <row r="132" spans="1:64" s="513" customFormat="1" ht="27" customHeight="1">
      <c r="A132" s="521"/>
      <c r="B132" s="525"/>
      <c r="C132" s="551" t="s">
        <v>819</v>
      </c>
      <c r="D132" s="551" t="s">
        <v>558</v>
      </c>
      <c r="E132" s="552" t="s">
        <v>820</v>
      </c>
      <c r="F132" s="613" t="s">
        <v>821</v>
      </c>
      <c r="G132" s="614"/>
      <c r="H132" s="614"/>
      <c r="I132" s="614"/>
      <c r="J132" s="553" t="s">
        <v>2</v>
      </c>
      <c r="K132" s="554">
        <v>2.3</v>
      </c>
      <c r="L132" s="615"/>
      <c r="M132" s="616"/>
      <c r="N132" s="617">
        <f>ROUND($L$132*$K$132,2)</f>
        <v>0</v>
      </c>
      <c r="O132" s="614"/>
      <c r="P132" s="614"/>
      <c r="Q132" s="614"/>
      <c r="R132" s="526"/>
      <c r="S132" s="521"/>
      <c r="T132" s="555"/>
      <c r="U132" s="556" t="s">
        <v>524</v>
      </c>
      <c r="V132" s="557">
        <v>0.12</v>
      </c>
      <c r="W132" s="557">
        <f>$V$132*$K$132</f>
        <v>0.27599999999999997</v>
      </c>
      <c r="X132" s="557">
        <v>4E-05</v>
      </c>
      <c r="Y132" s="557">
        <f>$X$132*$K$132</f>
        <v>9.2E-05</v>
      </c>
      <c r="Z132" s="557">
        <v>0</v>
      </c>
      <c r="AA132" s="558">
        <f>$Z$132*$K$132</f>
        <v>0</v>
      </c>
      <c r="AB132" s="521"/>
      <c r="AC132" s="521"/>
      <c r="AD132" s="521"/>
      <c r="AE132" s="521"/>
      <c r="AR132" s="513" t="s">
        <v>594</v>
      </c>
      <c r="AT132" s="513" t="s">
        <v>558</v>
      </c>
      <c r="AU132" s="513" t="s">
        <v>23</v>
      </c>
      <c r="AY132" s="513" t="s">
        <v>557</v>
      </c>
      <c r="BE132" s="519">
        <f>IF($U$132="základní",$N$132,0)</f>
        <v>0</v>
      </c>
      <c r="BF132" s="519">
        <f>IF($U$132="snížená",$N$132,0)</f>
        <v>0</v>
      </c>
      <c r="BG132" s="519">
        <f>IF($U$132="zákl. přenesená",$N$132,0)</f>
        <v>0</v>
      </c>
      <c r="BH132" s="519">
        <f>IF($U$132="sníž. přenesená",$N$132,0)</f>
        <v>0</v>
      </c>
      <c r="BI132" s="519">
        <f>IF($U$132="nulová",$N$132,0)</f>
        <v>0</v>
      </c>
      <c r="BJ132" s="513" t="s">
        <v>21</v>
      </c>
      <c r="BK132" s="519">
        <f>ROUND($L$132*$K$132,2)</f>
        <v>0</v>
      </c>
      <c r="BL132" s="513" t="s">
        <v>594</v>
      </c>
    </row>
    <row r="133" spans="1:64" s="513" customFormat="1" ht="27" customHeight="1">
      <c r="A133" s="521"/>
      <c r="B133" s="525"/>
      <c r="C133" s="559" t="s">
        <v>822</v>
      </c>
      <c r="D133" s="559" t="s">
        <v>813</v>
      </c>
      <c r="E133" s="560" t="s">
        <v>823</v>
      </c>
      <c r="F133" s="618" t="s">
        <v>824</v>
      </c>
      <c r="G133" s="619"/>
      <c r="H133" s="619"/>
      <c r="I133" s="619"/>
      <c r="J133" s="561" t="s">
        <v>2</v>
      </c>
      <c r="K133" s="562">
        <v>2.3</v>
      </c>
      <c r="L133" s="620"/>
      <c r="M133" s="621"/>
      <c r="N133" s="622">
        <f>ROUND($L$133*$K$133,2)</f>
        <v>0</v>
      </c>
      <c r="O133" s="614"/>
      <c r="P133" s="614"/>
      <c r="Q133" s="614"/>
      <c r="R133" s="526"/>
      <c r="S133" s="521"/>
      <c r="T133" s="555"/>
      <c r="U133" s="556" t="s">
        <v>524</v>
      </c>
      <c r="V133" s="557">
        <v>0</v>
      </c>
      <c r="W133" s="557">
        <f>$V$133*$K$133</f>
        <v>0</v>
      </c>
      <c r="X133" s="557">
        <v>0.00017</v>
      </c>
      <c r="Y133" s="557">
        <f>$X$133*$K$133</f>
        <v>0.000391</v>
      </c>
      <c r="Z133" s="557">
        <v>0</v>
      </c>
      <c r="AA133" s="558">
        <f>$Z$133*$K$133</f>
        <v>0</v>
      </c>
      <c r="AB133" s="521"/>
      <c r="AC133" s="521"/>
      <c r="AD133" s="521"/>
      <c r="AE133" s="521"/>
      <c r="AR133" s="513" t="s">
        <v>72</v>
      </c>
      <c r="AT133" s="513" t="s">
        <v>813</v>
      </c>
      <c r="AU133" s="513" t="s">
        <v>23</v>
      </c>
      <c r="AY133" s="513" t="s">
        <v>557</v>
      </c>
      <c r="BE133" s="519">
        <f>IF($U$133="základní",$N$133,0)</f>
        <v>0</v>
      </c>
      <c r="BF133" s="519">
        <f>IF($U$133="snížená",$N$133,0)</f>
        <v>0</v>
      </c>
      <c r="BG133" s="519">
        <f>IF($U$133="zákl. přenesená",$N$133,0)</f>
        <v>0</v>
      </c>
      <c r="BH133" s="519">
        <f>IF($U$133="sníž. přenesená",$N$133,0)</f>
        <v>0</v>
      </c>
      <c r="BI133" s="519">
        <f>IF($U$133="nulová",$N$133,0)</f>
        <v>0</v>
      </c>
      <c r="BJ133" s="513" t="s">
        <v>21</v>
      </c>
      <c r="BK133" s="519">
        <f>ROUND($L$133*$K$133,2)</f>
        <v>0</v>
      </c>
      <c r="BL133" s="513" t="s">
        <v>594</v>
      </c>
    </row>
    <row r="134" spans="1:63" s="516" customFormat="1" ht="30.75" customHeight="1">
      <c r="A134" s="543"/>
      <c r="B134" s="544"/>
      <c r="C134" s="543"/>
      <c r="D134" s="550" t="s">
        <v>542</v>
      </c>
      <c r="E134" s="543"/>
      <c r="F134" s="543"/>
      <c r="G134" s="543"/>
      <c r="H134" s="543"/>
      <c r="I134" s="543"/>
      <c r="J134" s="543"/>
      <c r="K134" s="543"/>
      <c r="L134" s="570"/>
      <c r="M134" s="570"/>
      <c r="N134" s="612">
        <f>$BK$134</f>
        <v>0</v>
      </c>
      <c r="O134" s="611"/>
      <c r="P134" s="611"/>
      <c r="Q134" s="611"/>
      <c r="R134" s="546"/>
      <c r="S134" s="543"/>
      <c r="T134" s="547"/>
      <c r="U134" s="543"/>
      <c r="V134" s="543"/>
      <c r="W134" s="548">
        <f>SUM($W$135:$W$139)</f>
        <v>27.978244000000004</v>
      </c>
      <c r="X134" s="543"/>
      <c r="Y134" s="548">
        <f>SUM($Y$135:$Y$139)</f>
        <v>0.38640648</v>
      </c>
      <c r="Z134" s="543"/>
      <c r="AA134" s="549">
        <f>SUM($AA$135:$AA$139)</f>
        <v>0</v>
      </c>
      <c r="AB134" s="543"/>
      <c r="AC134" s="543"/>
      <c r="AD134" s="543"/>
      <c r="AE134" s="543"/>
      <c r="AR134" s="517" t="s">
        <v>23</v>
      </c>
      <c r="AT134" s="517" t="s">
        <v>555</v>
      </c>
      <c r="AU134" s="517" t="s">
        <v>21</v>
      </c>
      <c r="AY134" s="517" t="s">
        <v>557</v>
      </c>
      <c r="BK134" s="518">
        <f>SUM($BK$135:$BK$139)</f>
        <v>0</v>
      </c>
    </row>
    <row r="135" spans="1:64" s="513" customFormat="1" ht="27" customHeight="1">
      <c r="A135" s="521"/>
      <c r="B135" s="525"/>
      <c r="C135" s="551" t="s">
        <v>825</v>
      </c>
      <c r="D135" s="551" t="s">
        <v>558</v>
      </c>
      <c r="E135" s="552" t="s">
        <v>826</v>
      </c>
      <c r="F135" s="613" t="s">
        <v>827</v>
      </c>
      <c r="G135" s="614"/>
      <c r="H135" s="614"/>
      <c r="I135" s="614"/>
      <c r="J135" s="553" t="s">
        <v>51</v>
      </c>
      <c r="K135" s="554">
        <v>24.378</v>
      </c>
      <c r="L135" s="615"/>
      <c r="M135" s="616"/>
      <c r="N135" s="617">
        <f>ROUND($L$135*$K$135,2)</f>
        <v>0</v>
      </c>
      <c r="O135" s="614"/>
      <c r="P135" s="614"/>
      <c r="Q135" s="614"/>
      <c r="R135" s="526"/>
      <c r="S135" s="521"/>
      <c r="T135" s="555"/>
      <c r="U135" s="556" t="s">
        <v>524</v>
      </c>
      <c r="V135" s="557">
        <v>0.612</v>
      </c>
      <c r="W135" s="557">
        <f>$V$135*$K$135</f>
        <v>14.919336</v>
      </c>
      <c r="X135" s="557">
        <v>0.0029</v>
      </c>
      <c r="Y135" s="557">
        <f>$X$135*$K$135</f>
        <v>0.0706962</v>
      </c>
      <c r="Z135" s="557">
        <v>0</v>
      </c>
      <c r="AA135" s="558">
        <f>$Z$135*$K$135</f>
        <v>0</v>
      </c>
      <c r="AB135" s="521"/>
      <c r="AC135" s="521"/>
      <c r="AD135" s="521"/>
      <c r="AE135" s="521"/>
      <c r="AR135" s="513" t="s">
        <v>594</v>
      </c>
      <c r="AT135" s="513" t="s">
        <v>558</v>
      </c>
      <c r="AU135" s="513" t="s">
        <v>23</v>
      </c>
      <c r="AY135" s="513" t="s">
        <v>557</v>
      </c>
      <c r="BE135" s="519">
        <f>IF($U$135="základní",$N$135,0)</f>
        <v>0</v>
      </c>
      <c r="BF135" s="519">
        <f>IF($U$135="snížená",$N$135,0)</f>
        <v>0</v>
      </c>
      <c r="BG135" s="519">
        <f>IF($U$135="zákl. přenesená",$N$135,0)</f>
        <v>0</v>
      </c>
      <c r="BH135" s="519">
        <f>IF($U$135="sníž. přenesená",$N$135,0)</f>
        <v>0</v>
      </c>
      <c r="BI135" s="519">
        <f>IF($U$135="nulová",$N$135,0)</f>
        <v>0</v>
      </c>
      <c r="BJ135" s="513" t="s">
        <v>21</v>
      </c>
      <c r="BK135" s="519">
        <f>ROUND($L$135*$K$135,2)</f>
        <v>0</v>
      </c>
      <c r="BL135" s="513" t="s">
        <v>594</v>
      </c>
    </row>
    <row r="136" spans="1:64" s="513" customFormat="1" ht="15.75" customHeight="1">
      <c r="A136" s="521"/>
      <c r="B136" s="525"/>
      <c r="C136" s="559" t="s">
        <v>828</v>
      </c>
      <c r="D136" s="559" t="s">
        <v>813</v>
      </c>
      <c r="E136" s="560" t="s">
        <v>829</v>
      </c>
      <c r="F136" s="618" t="s">
        <v>830</v>
      </c>
      <c r="G136" s="619"/>
      <c r="H136" s="619"/>
      <c r="I136" s="619"/>
      <c r="J136" s="561" t="s">
        <v>51</v>
      </c>
      <c r="K136" s="562">
        <v>25.353</v>
      </c>
      <c r="L136" s="620"/>
      <c r="M136" s="621"/>
      <c r="N136" s="622">
        <f>ROUND($L$136*$K$136,2)</f>
        <v>0</v>
      </c>
      <c r="O136" s="614"/>
      <c r="P136" s="614"/>
      <c r="Q136" s="614"/>
      <c r="R136" s="526"/>
      <c r="S136" s="521"/>
      <c r="T136" s="555"/>
      <c r="U136" s="556" t="s">
        <v>524</v>
      </c>
      <c r="V136" s="557">
        <v>0</v>
      </c>
      <c r="W136" s="557">
        <f>$V$136*$K$136</f>
        <v>0</v>
      </c>
      <c r="X136" s="557">
        <v>0.0118</v>
      </c>
      <c r="Y136" s="557">
        <f>$X$136*$K$136</f>
        <v>0.2991654</v>
      </c>
      <c r="Z136" s="557">
        <v>0</v>
      </c>
      <c r="AA136" s="558">
        <f>$Z$136*$K$136</f>
        <v>0</v>
      </c>
      <c r="AB136" s="521"/>
      <c r="AC136" s="521"/>
      <c r="AD136" s="521"/>
      <c r="AE136" s="521"/>
      <c r="AR136" s="513" t="s">
        <v>72</v>
      </c>
      <c r="AT136" s="513" t="s">
        <v>813</v>
      </c>
      <c r="AU136" s="513" t="s">
        <v>23</v>
      </c>
      <c r="AY136" s="513" t="s">
        <v>557</v>
      </c>
      <c r="BE136" s="519">
        <f>IF($U$136="základní",$N$136,0)</f>
        <v>0</v>
      </c>
      <c r="BF136" s="519">
        <f>IF($U$136="snížená",$N$136,0)</f>
        <v>0</v>
      </c>
      <c r="BG136" s="519">
        <f>IF($U$136="zákl. přenesená",$N$136,0)</f>
        <v>0</v>
      </c>
      <c r="BH136" s="519">
        <f>IF($U$136="sníž. přenesená",$N$136,0)</f>
        <v>0</v>
      </c>
      <c r="BI136" s="519">
        <f>IF($U$136="nulová",$N$136,0)</f>
        <v>0</v>
      </c>
      <c r="BJ136" s="513" t="s">
        <v>21</v>
      </c>
      <c r="BK136" s="519">
        <f>ROUND($L$136*$K$136,2)</f>
        <v>0</v>
      </c>
      <c r="BL136" s="513" t="s">
        <v>594</v>
      </c>
    </row>
    <row r="137" spans="1:64" s="513" customFormat="1" ht="27" customHeight="1">
      <c r="A137" s="521"/>
      <c r="B137" s="525"/>
      <c r="C137" s="551" t="s">
        <v>831</v>
      </c>
      <c r="D137" s="551" t="s">
        <v>558</v>
      </c>
      <c r="E137" s="552" t="s">
        <v>832</v>
      </c>
      <c r="F137" s="613" t="s">
        <v>833</v>
      </c>
      <c r="G137" s="614"/>
      <c r="H137" s="614"/>
      <c r="I137" s="614"/>
      <c r="J137" s="553" t="s">
        <v>2</v>
      </c>
      <c r="K137" s="554">
        <v>39.5</v>
      </c>
      <c r="L137" s="615"/>
      <c r="M137" s="616"/>
      <c r="N137" s="617">
        <f>ROUND($L$137*$K$137,2)</f>
        <v>0</v>
      </c>
      <c r="O137" s="614"/>
      <c r="P137" s="614"/>
      <c r="Q137" s="614"/>
      <c r="R137" s="526"/>
      <c r="S137" s="521"/>
      <c r="T137" s="555"/>
      <c r="U137" s="556" t="s">
        <v>524</v>
      </c>
      <c r="V137" s="557">
        <v>0.248</v>
      </c>
      <c r="W137" s="557">
        <f>$V$137*$K$137</f>
        <v>9.796</v>
      </c>
      <c r="X137" s="557">
        <v>0.00031</v>
      </c>
      <c r="Y137" s="557">
        <f>$X$137*$K$137</f>
        <v>0.012245</v>
      </c>
      <c r="Z137" s="557">
        <v>0</v>
      </c>
      <c r="AA137" s="558">
        <f>$Z$137*$K$137</f>
        <v>0</v>
      </c>
      <c r="AB137" s="521"/>
      <c r="AC137" s="521"/>
      <c r="AD137" s="521"/>
      <c r="AE137" s="521"/>
      <c r="AR137" s="513" t="s">
        <v>594</v>
      </c>
      <c r="AT137" s="513" t="s">
        <v>558</v>
      </c>
      <c r="AU137" s="513" t="s">
        <v>23</v>
      </c>
      <c r="AY137" s="513" t="s">
        <v>557</v>
      </c>
      <c r="BE137" s="519">
        <f>IF($U$137="základní",$N$137,0)</f>
        <v>0</v>
      </c>
      <c r="BF137" s="519">
        <f>IF($U$137="snížená",$N$137,0)</f>
        <v>0</v>
      </c>
      <c r="BG137" s="519">
        <f>IF($U$137="zákl. přenesená",$N$137,0)</f>
        <v>0</v>
      </c>
      <c r="BH137" s="519">
        <f>IF($U$137="sníž. přenesená",$N$137,0)</f>
        <v>0</v>
      </c>
      <c r="BI137" s="519">
        <f>IF($U$137="nulová",$N$137,0)</f>
        <v>0</v>
      </c>
      <c r="BJ137" s="513" t="s">
        <v>21</v>
      </c>
      <c r="BK137" s="519">
        <f>ROUND($L$137*$K$137,2)</f>
        <v>0</v>
      </c>
      <c r="BL137" s="513" t="s">
        <v>594</v>
      </c>
    </row>
    <row r="138" spans="1:64" s="513" customFormat="1" ht="27" customHeight="1">
      <c r="A138" s="521"/>
      <c r="B138" s="525"/>
      <c r="C138" s="551" t="s">
        <v>834</v>
      </c>
      <c r="D138" s="551" t="s">
        <v>558</v>
      </c>
      <c r="E138" s="552" t="s">
        <v>835</v>
      </c>
      <c r="F138" s="613" t="s">
        <v>836</v>
      </c>
      <c r="G138" s="614"/>
      <c r="H138" s="614"/>
      <c r="I138" s="614"/>
      <c r="J138" s="553" t="s">
        <v>2</v>
      </c>
      <c r="K138" s="554">
        <v>16.538</v>
      </c>
      <c r="L138" s="615"/>
      <c r="M138" s="616"/>
      <c r="N138" s="617">
        <f>ROUND($L$138*$K$138,2)</f>
        <v>0</v>
      </c>
      <c r="O138" s="614"/>
      <c r="P138" s="614"/>
      <c r="Q138" s="614"/>
      <c r="R138" s="526"/>
      <c r="S138" s="521"/>
      <c r="T138" s="555"/>
      <c r="U138" s="556" t="s">
        <v>524</v>
      </c>
      <c r="V138" s="557">
        <v>0.16</v>
      </c>
      <c r="W138" s="557">
        <f>$V$138*$K$138</f>
        <v>2.64608</v>
      </c>
      <c r="X138" s="557">
        <v>0.00026</v>
      </c>
      <c r="Y138" s="557">
        <f>$X$138*$K$138</f>
        <v>0.00429988</v>
      </c>
      <c r="Z138" s="557">
        <v>0</v>
      </c>
      <c r="AA138" s="558">
        <f>$Z$138*$K$138</f>
        <v>0</v>
      </c>
      <c r="AB138" s="521"/>
      <c r="AC138" s="521"/>
      <c r="AD138" s="521"/>
      <c r="AE138" s="521"/>
      <c r="AR138" s="513" t="s">
        <v>594</v>
      </c>
      <c r="AT138" s="513" t="s">
        <v>558</v>
      </c>
      <c r="AU138" s="513" t="s">
        <v>23</v>
      </c>
      <c r="AY138" s="513" t="s">
        <v>557</v>
      </c>
      <c r="BE138" s="519">
        <f>IF($U$138="základní",$N$138,0)</f>
        <v>0</v>
      </c>
      <c r="BF138" s="519">
        <f>IF($U$138="snížená",$N$138,0)</f>
        <v>0</v>
      </c>
      <c r="BG138" s="519">
        <f>IF($U$138="zákl. přenesená",$N$138,0)</f>
        <v>0</v>
      </c>
      <c r="BH138" s="519">
        <f>IF($U$138="sníž. přenesená",$N$138,0)</f>
        <v>0</v>
      </c>
      <c r="BI138" s="519">
        <f>IF($U$138="nulová",$N$138,0)</f>
        <v>0</v>
      </c>
      <c r="BJ138" s="513" t="s">
        <v>21</v>
      </c>
      <c r="BK138" s="519">
        <f>ROUND($L$138*$K$138,2)</f>
        <v>0</v>
      </c>
      <c r="BL138" s="513" t="s">
        <v>594</v>
      </c>
    </row>
    <row r="139" spans="1:64" s="513" customFormat="1" ht="27" customHeight="1">
      <c r="A139" s="521"/>
      <c r="B139" s="525"/>
      <c r="C139" s="551" t="s">
        <v>837</v>
      </c>
      <c r="D139" s="551" t="s">
        <v>558</v>
      </c>
      <c r="E139" s="552" t="s">
        <v>838</v>
      </c>
      <c r="F139" s="613" t="s">
        <v>839</v>
      </c>
      <c r="G139" s="614"/>
      <c r="H139" s="614"/>
      <c r="I139" s="614"/>
      <c r="J139" s="553" t="s">
        <v>568</v>
      </c>
      <c r="K139" s="554">
        <v>0.386</v>
      </c>
      <c r="L139" s="615"/>
      <c r="M139" s="616"/>
      <c r="N139" s="617">
        <f>ROUND($L$139*$K$139,2)</f>
        <v>0</v>
      </c>
      <c r="O139" s="614"/>
      <c r="P139" s="614"/>
      <c r="Q139" s="614"/>
      <c r="R139" s="526"/>
      <c r="S139" s="521"/>
      <c r="T139" s="555"/>
      <c r="U139" s="556" t="s">
        <v>524</v>
      </c>
      <c r="V139" s="557">
        <v>1.598</v>
      </c>
      <c r="W139" s="557">
        <f>$V$139*$K$139</f>
        <v>0.616828</v>
      </c>
      <c r="X139" s="557">
        <v>0</v>
      </c>
      <c r="Y139" s="557">
        <f>$X$139*$K$139</f>
        <v>0</v>
      </c>
      <c r="Z139" s="557">
        <v>0</v>
      </c>
      <c r="AA139" s="558">
        <f>$Z$139*$K$139</f>
        <v>0</v>
      </c>
      <c r="AB139" s="521"/>
      <c r="AC139" s="521"/>
      <c r="AD139" s="521"/>
      <c r="AE139" s="521"/>
      <c r="AR139" s="513" t="s">
        <v>594</v>
      </c>
      <c r="AT139" s="513" t="s">
        <v>558</v>
      </c>
      <c r="AU139" s="513" t="s">
        <v>23</v>
      </c>
      <c r="AY139" s="513" t="s">
        <v>557</v>
      </c>
      <c r="BE139" s="519">
        <f>IF($U$139="základní",$N$139,0)</f>
        <v>0</v>
      </c>
      <c r="BF139" s="519">
        <f>IF($U$139="snížená",$N$139,0)</f>
        <v>0</v>
      </c>
      <c r="BG139" s="519">
        <f>IF($U$139="zákl. přenesená",$N$139,0)</f>
        <v>0</v>
      </c>
      <c r="BH139" s="519">
        <f>IF($U$139="sníž. přenesená",$N$139,0)</f>
        <v>0</v>
      </c>
      <c r="BI139" s="519">
        <f>IF($U$139="nulová",$N$139,0)</f>
        <v>0</v>
      </c>
      <c r="BJ139" s="513" t="s">
        <v>21</v>
      </c>
      <c r="BK139" s="519">
        <f>ROUND($L$139*$K$139,2)</f>
        <v>0</v>
      </c>
      <c r="BL139" s="513" t="s">
        <v>594</v>
      </c>
    </row>
    <row r="140" spans="1:63" s="516" customFormat="1" ht="30.75" customHeight="1">
      <c r="A140" s="543"/>
      <c r="B140" s="544"/>
      <c r="C140" s="543"/>
      <c r="D140" s="550" t="s">
        <v>543</v>
      </c>
      <c r="E140" s="543"/>
      <c r="F140" s="543"/>
      <c r="G140" s="543"/>
      <c r="H140" s="543"/>
      <c r="I140" s="543"/>
      <c r="J140" s="543"/>
      <c r="K140" s="543"/>
      <c r="L140" s="570"/>
      <c r="M140" s="570"/>
      <c r="N140" s="612">
        <f>$BK$140</f>
        <v>0</v>
      </c>
      <c r="O140" s="611"/>
      <c r="P140" s="611"/>
      <c r="Q140" s="611"/>
      <c r="R140" s="546"/>
      <c r="S140" s="543"/>
      <c r="T140" s="547"/>
      <c r="U140" s="543"/>
      <c r="V140" s="543"/>
      <c r="W140" s="548">
        <f>$W$141</f>
        <v>3.4000000000000004</v>
      </c>
      <c r="X140" s="543"/>
      <c r="Y140" s="548">
        <f>$Y$141</f>
        <v>0</v>
      </c>
      <c r="Z140" s="543"/>
      <c r="AA140" s="549">
        <f>$AA$141</f>
        <v>0</v>
      </c>
      <c r="AB140" s="543"/>
      <c r="AC140" s="543"/>
      <c r="AD140" s="543"/>
      <c r="AE140" s="543"/>
      <c r="AR140" s="517" t="s">
        <v>23</v>
      </c>
      <c r="AT140" s="517" t="s">
        <v>555</v>
      </c>
      <c r="AU140" s="517" t="s">
        <v>21</v>
      </c>
      <c r="AY140" s="517" t="s">
        <v>557</v>
      </c>
      <c r="BK140" s="518">
        <f>$BK$141</f>
        <v>0</v>
      </c>
    </row>
    <row r="141" spans="1:64" s="513" customFormat="1" ht="27" customHeight="1">
      <c r="A141" s="521"/>
      <c r="B141" s="525"/>
      <c r="C141" s="551" t="s">
        <v>840</v>
      </c>
      <c r="D141" s="551" t="s">
        <v>558</v>
      </c>
      <c r="E141" s="552" t="s">
        <v>841</v>
      </c>
      <c r="F141" s="613" t="s">
        <v>842</v>
      </c>
      <c r="G141" s="614"/>
      <c r="H141" s="614"/>
      <c r="I141" s="614"/>
      <c r="J141" s="553" t="s">
        <v>51</v>
      </c>
      <c r="K141" s="554">
        <v>50</v>
      </c>
      <c r="L141" s="615"/>
      <c r="M141" s="616"/>
      <c r="N141" s="617">
        <f>ROUND($L$141*$K$141,2)</f>
        <v>0</v>
      </c>
      <c r="O141" s="614"/>
      <c r="P141" s="614"/>
      <c r="Q141" s="614"/>
      <c r="R141" s="526"/>
      <c r="S141" s="521"/>
      <c r="T141" s="555"/>
      <c r="U141" s="556" t="s">
        <v>524</v>
      </c>
      <c r="V141" s="557">
        <v>0.068</v>
      </c>
      <c r="W141" s="557">
        <f>$V$141*$K$141</f>
        <v>3.4000000000000004</v>
      </c>
      <c r="X141" s="557">
        <v>0</v>
      </c>
      <c r="Y141" s="557">
        <f>$X$141*$K$141</f>
        <v>0</v>
      </c>
      <c r="Z141" s="557">
        <v>0</v>
      </c>
      <c r="AA141" s="558">
        <f>$Z$141*$K$141</f>
        <v>0</v>
      </c>
      <c r="AB141" s="521"/>
      <c r="AC141" s="521"/>
      <c r="AD141" s="521"/>
      <c r="AE141" s="521"/>
      <c r="AR141" s="513" t="s">
        <v>594</v>
      </c>
      <c r="AT141" s="513" t="s">
        <v>558</v>
      </c>
      <c r="AU141" s="513" t="s">
        <v>23</v>
      </c>
      <c r="AY141" s="513" t="s">
        <v>557</v>
      </c>
      <c r="BE141" s="519">
        <f>IF($U$141="základní",$N$141,0)</f>
        <v>0</v>
      </c>
      <c r="BF141" s="519">
        <f>IF($U$141="snížená",$N$141,0)</f>
        <v>0</v>
      </c>
      <c r="BG141" s="519">
        <f>IF($U$141="zákl. přenesená",$N$141,0)</f>
        <v>0</v>
      </c>
      <c r="BH141" s="519">
        <f>IF($U$141="sníž. přenesená",$N$141,0)</f>
        <v>0</v>
      </c>
      <c r="BI141" s="519">
        <f>IF($U$141="nulová",$N$141,0)</f>
        <v>0</v>
      </c>
      <c r="BJ141" s="513" t="s">
        <v>21</v>
      </c>
      <c r="BK141" s="519">
        <f>ROUND($L$141*$K$141,2)</f>
        <v>0</v>
      </c>
      <c r="BL141" s="513" t="s">
        <v>594</v>
      </c>
    </row>
    <row r="142" spans="1:63" s="516" customFormat="1" ht="30.75" customHeight="1">
      <c r="A142" s="543"/>
      <c r="B142" s="544"/>
      <c r="C142" s="543"/>
      <c r="D142" s="550" t="s">
        <v>544</v>
      </c>
      <c r="E142" s="543"/>
      <c r="F142" s="543"/>
      <c r="G142" s="543"/>
      <c r="H142" s="543"/>
      <c r="I142" s="543"/>
      <c r="J142" s="543"/>
      <c r="K142" s="543"/>
      <c r="L142" s="570"/>
      <c r="M142" s="570"/>
      <c r="N142" s="612">
        <f>$BK$142</f>
        <v>0</v>
      </c>
      <c r="O142" s="611"/>
      <c r="P142" s="611"/>
      <c r="Q142" s="611"/>
      <c r="R142" s="546"/>
      <c r="S142" s="543"/>
      <c r="T142" s="547"/>
      <c r="U142" s="543"/>
      <c r="V142" s="543"/>
      <c r="W142" s="548">
        <f>SUM($W$143:$W$144)</f>
        <v>137.07252</v>
      </c>
      <c r="X142" s="543"/>
      <c r="Y142" s="548">
        <f>SUM($Y$143:$Y$144)</f>
        <v>0</v>
      </c>
      <c r="Z142" s="543"/>
      <c r="AA142" s="549">
        <f>SUM($AA$143:$AA$144)</f>
        <v>0</v>
      </c>
      <c r="AB142" s="543"/>
      <c r="AC142" s="543"/>
      <c r="AD142" s="543"/>
      <c r="AE142" s="543"/>
      <c r="AR142" s="517" t="s">
        <v>23</v>
      </c>
      <c r="AT142" s="517" t="s">
        <v>555</v>
      </c>
      <c r="AU142" s="517" t="s">
        <v>21</v>
      </c>
      <c r="AY142" s="517" t="s">
        <v>557</v>
      </c>
      <c r="BK142" s="518">
        <f>SUM($BK$143:$BK$144)</f>
        <v>0</v>
      </c>
    </row>
    <row r="143" spans="1:64" s="513" customFormat="1" ht="27" customHeight="1">
      <c r="A143" s="521"/>
      <c r="B143" s="525"/>
      <c r="C143" s="551" t="s">
        <v>843</v>
      </c>
      <c r="D143" s="551" t="s">
        <v>558</v>
      </c>
      <c r="E143" s="552" t="s">
        <v>844</v>
      </c>
      <c r="F143" s="613" t="s">
        <v>845</v>
      </c>
      <c r="G143" s="614"/>
      <c r="H143" s="614"/>
      <c r="I143" s="614"/>
      <c r="J143" s="553" t="s">
        <v>51</v>
      </c>
      <c r="K143" s="554">
        <v>208.965</v>
      </c>
      <c r="L143" s="615"/>
      <c r="M143" s="616"/>
      <c r="N143" s="617">
        <f>ROUND($L$143*$K$143,2)</f>
        <v>0</v>
      </c>
      <c r="O143" s="614"/>
      <c r="P143" s="614"/>
      <c r="Q143" s="614"/>
      <c r="R143" s="526"/>
      <c r="S143" s="521"/>
      <c r="T143" s="555"/>
      <c r="U143" s="556" t="s">
        <v>524</v>
      </c>
      <c r="V143" s="557">
        <v>0.104</v>
      </c>
      <c r="W143" s="557">
        <f>$V$143*$K$143</f>
        <v>21.73236</v>
      </c>
      <c r="X143" s="557">
        <v>0</v>
      </c>
      <c r="Y143" s="557">
        <f>$X$143*$K$143</f>
        <v>0</v>
      </c>
      <c r="Z143" s="557">
        <v>0</v>
      </c>
      <c r="AA143" s="558">
        <f>$Z$143*$K$143</f>
        <v>0</v>
      </c>
      <c r="AB143" s="521"/>
      <c r="AC143" s="521"/>
      <c r="AD143" s="521"/>
      <c r="AE143" s="521"/>
      <c r="AR143" s="513" t="s">
        <v>594</v>
      </c>
      <c r="AT143" s="513" t="s">
        <v>558</v>
      </c>
      <c r="AU143" s="513" t="s">
        <v>23</v>
      </c>
      <c r="AY143" s="513" t="s">
        <v>557</v>
      </c>
      <c r="BE143" s="519">
        <f>IF($U$143="základní",$N$143,0)</f>
        <v>0</v>
      </c>
      <c r="BF143" s="519">
        <f>IF($U$143="snížená",$N$143,0)</f>
        <v>0</v>
      </c>
      <c r="BG143" s="519">
        <f>IF($U$143="zákl. přenesená",$N$143,0)</f>
        <v>0</v>
      </c>
      <c r="BH143" s="519">
        <f>IF($U$143="sníž. přenesená",$N$143,0)</f>
        <v>0</v>
      </c>
      <c r="BI143" s="519">
        <f>IF($U$143="nulová",$N$143,0)</f>
        <v>0</v>
      </c>
      <c r="BJ143" s="513" t="s">
        <v>21</v>
      </c>
      <c r="BK143" s="519">
        <f>ROUND($L$143*$K$143,2)</f>
        <v>0</v>
      </c>
      <c r="BL143" s="513" t="s">
        <v>594</v>
      </c>
    </row>
    <row r="144" spans="1:64" s="513" customFormat="1" ht="27" customHeight="1">
      <c r="A144" s="521"/>
      <c r="B144" s="525"/>
      <c r="C144" s="551" t="s">
        <v>846</v>
      </c>
      <c r="D144" s="551" t="s">
        <v>558</v>
      </c>
      <c r="E144" s="552" t="s">
        <v>847</v>
      </c>
      <c r="F144" s="613" t="s">
        <v>848</v>
      </c>
      <c r="G144" s="614"/>
      <c r="H144" s="614"/>
      <c r="I144" s="614"/>
      <c r="J144" s="553" t="s">
        <v>51</v>
      </c>
      <c r="K144" s="554">
        <v>1109.04</v>
      </c>
      <c r="L144" s="615"/>
      <c r="M144" s="616"/>
      <c r="N144" s="617">
        <f>ROUND($L$144*$K$144,2)</f>
        <v>0</v>
      </c>
      <c r="O144" s="614"/>
      <c r="P144" s="614"/>
      <c r="Q144" s="614"/>
      <c r="R144" s="526"/>
      <c r="S144" s="521"/>
      <c r="T144" s="555"/>
      <c r="U144" s="563" t="s">
        <v>524</v>
      </c>
      <c r="V144" s="564">
        <v>0.104</v>
      </c>
      <c r="W144" s="564">
        <f>$V$144*$K$144</f>
        <v>115.34016</v>
      </c>
      <c r="X144" s="564">
        <v>0</v>
      </c>
      <c r="Y144" s="564">
        <f>$X$144*$K$144</f>
        <v>0</v>
      </c>
      <c r="Z144" s="564">
        <v>0</v>
      </c>
      <c r="AA144" s="565">
        <f>$Z$144*$K$144</f>
        <v>0</v>
      </c>
      <c r="AB144" s="521"/>
      <c r="AC144" s="521"/>
      <c r="AD144" s="521"/>
      <c r="AE144" s="521"/>
      <c r="AR144" s="513" t="s">
        <v>594</v>
      </c>
      <c r="AT144" s="513" t="s">
        <v>558</v>
      </c>
      <c r="AU144" s="513" t="s">
        <v>23</v>
      </c>
      <c r="AY144" s="513" t="s">
        <v>557</v>
      </c>
      <c r="BE144" s="519">
        <f>IF($U$144="základní",$N$144,0)</f>
        <v>0</v>
      </c>
      <c r="BF144" s="519">
        <f>IF($U$144="snížená",$N$144,0)</f>
        <v>0</v>
      </c>
      <c r="BG144" s="519">
        <f>IF($U$144="zákl. přenesená",$N$144,0)</f>
        <v>0</v>
      </c>
      <c r="BH144" s="519">
        <f>IF($U$144="sníž. přenesená",$N$144,0)</f>
        <v>0</v>
      </c>
      <c r="BI144" s="519">
        <f>IF($U$144="nulová",$N$144,0)</f>
        <v>0</v>
      </c>
      <c r="BJ144" s="513" t="s">
        <v>21</v>
      </c>
      <c r="BK144" s="519">
        <f>ROUND($L$144*$K$144,2)</f>
        <v>0</v>
      </c>
      <c r="BL144" s="513" t="s">
        <v>594</v>
      </c>
    </row>
    <row r="145" spans="1:31" s="513" customFormat="1" ht="7.5" customHeight="1">
      <c r="A145" s="521"/>
      <c r="B145" s="566"/>
      <c r="C145" s="567"/>
      <c r="D145" s="567"/>
      <c r="E145" s="567"/>
      <c r="F145" s="567"/>
      <c r="G145" s="567"/>
      <c r="H145" s="567"/>
      <c r="I145" s="567"/>
      <c r="J145" s="567"/>
      <c r="K145" s="567"/>
      <c r="L145" s="571"/>
      <c r="M145" s="571"/>
      <c r="N145" s="567"/>
      <c r="O145" s="567"/>
      <c r="P145" s="567"/>
      <c r="Q145" s="567"/>
      <c r="R145" s="568"/>
      <c r="S145" s="521"/>
      <c r="T145" s="521"/>
      <c r="U145" s="521"/>
      <c r="V145" s="521"/>
      <c r="W145" s="521"/>
      <c r="X145" s="521"/>
      <c r="Y145" s="521"/>
      <c r="Z145" s="521"/>
      <c r="AA145" s="521"/>
      <c r="AB145" s="521"/>
      <c r="AC145" s="521"/>
      <c r="AD145" s="521"/>
      <c r="AE145" s="521"/>
    </row>
    <row r="146" spans="1:31" s="512" customFormat="1" ht="14.25" customHeight="1">
      <c r="A146" s="569"/>
      <c r="B146" s="569"/>
      <c r="C146" s="569"/>
      <c r="D146" s="569"/>
      <c r="E146" s="569"/>
      <c r="F146" s="569"/>
      <c r="G146" s="569"/>
      <c r="H146" s="569"/>
      <c r="I146" s="569"/>
      <c r="J146" s="569"/>
      <c r="K146" s="569"/>
      <c r="L146" s="572"/>
      <c r="M146" s="572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</row>
  </sheetData>
  <sheetProtection password="EFF1" sheet="1"/>
  <mergeCells count="362">
    <mergeCell ref="F144:I144"/>
    <mergeCell ref="L144:M144"/>
    <mergeCell ref="N144:Q144"/>
    <mergeCell ref="N140:Q140"/>
    <mergeCell ref="F141:I141"/>
    <mergeCell ref="L141:M141"/>
    <mergeCell ref="N141:Q141"/>
    <mergeCell ref="N142:Q142"/>
    <mergeCell ref="F143:I143"/>
    <mergeCell ref="L143:M143"/>
    <mergeCell ref="F137:I137"/>
    <mergeCell ref="L137:M137"/>
    <mergeCell ref="N137:Q137"/>
    <mergeCell ref="N143:Q143"/>
    <mergeCell ref="F138:I138"/>
    <mergeCell ref="L138:M138"/>
    <mergeCell ref="N138:Q138"/>
    <mergeCell ref="F139:I139"/>
    <mergeCell ref="L139:M139"/>
    <mergeCell ref="N139:Q139"/>
    <mergeCell ref="N134:Q134"/>
    <mergeCell ref="F135:I135"/>
    <mergeCell ref="L135:M135"/>
    <mergeCell ref="N135:Q135"/>
    <mergeCell ref="F136:I136"/>
    <mergeCell ref="L136:M136"/>
    <mergeCell ref="N136:Q136"/>
    <mergeCell ref="N131:Q131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N124:Q124"/>
    <mergeCell ref="F125:I125"/>
    <mergeCell ref="L125:M125"/>
    <mergeCell ref="N125:Q125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12:I112"/>
    <mergeCell ref="L112:M112"/>
    <mergeCell ref="N112:Q112"/>
    <mergeCell ref="F113:I113"/>
    <mergeCell ref="L113:M113"/>
    <mergeCell ref="N113:Q113"/>
    <mergeCell ref="F109:I109"/>
    <mergeCell ref="L109:M109"/>
    <mergeCell ref="N109:Q109"/>
    <mergeCell ref="N110:Q110"/>
    <mergeCell ref="F111:I111"/>
    <mergeCell ref="L111:M111"/>
    <mergeCell ref="N111:Q111"/>
    <mergeCell ref="F107:I107"/>
    <mergeCell ref="L107:M107"/>
    <mergeCell ref="N107:Q107"/>
    <mergeCell ref="F108:I108"/>
    <mergeCell ref="L108:M108"/>
    <mergeCell ref="N108:Q108"/>
    <mergeCell ref="F105:I105"/>
    <mergeCell ref="L105:M105"/>
    <mergeCell ref="N105:Q105"/>
    <mergeCell ref="F106:I106"/>
    <mergeCell ref="L106:M106"/>
    <mergeCell ref="N106:Q106"/>
    <mergeCell ref="F103:I103"/>
    <mergeCell ref="L103:M103"/>
    <mergeCell ref="N103:Q103"/>
    <mergeCell ref="F104:I104"/>
    <mergeCell ref="L104:M104"/>
    <mergeCell ref="N104:Q104"/>
    <mergeCell ref="F101:I101"/>
    <mergeCell ref="L101:M101"/>
    <mergeCell ref="N101:Q101"/>
    <mergeCell ref="F102:I102"/>
    <mergeCell ref="L102:M102"/>
    <mergeCell ref="N102:Q102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90:I90"/>
    <mergeCell ref="L90:M90"/>
    <mergeCell ref="N90:Q90"/>
    <mergeCell ref="N91:Q91"/>
    <mergeCell ref="F92:I92"/>
    <mergeCell ref="L92:M92"/>
    <mergeCell ref="N92:Q92"/>
    <mergeCell ref="F87:I87"/>
    <mergeCell ref="L87:M87"/>
    <mergeCell ref="N87:Q87"/>
    <mergeCell ref="N88:Q88"/>
    <mergeCell ref="F89:I89"/>
    <mergeCell ref="L89:M89"/>
    <mergeCell ref="N89:Q89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78:I78"/>
    <mergeCell ref="L78:M78"/>
    <mergeCell ref="N78:Q78"/>
    <mergeCell ref="N79:Q79"/>
    <mergeCell ref="F80:I80"/>
    <mergeCell ref="L80:M80"/>
    <mergeCell ref="N80:Q80"/>
    <mergeCell ref="N74:Q74"/>
    <mergeCell ref="F75:I75"/>
    <mergeCell ref="L75:M75"/>
    <mergeCell ref="N75:Q75"/>
    <mergeCell ref="N76:Q76"/>
    <mergeCell ref="N77:Q77"/>
    <mergeCell ref="F72:I72"/>
    <mergeCell ref="L72:M72"/>
    <mergeCell ref="N72:Q72"/>
    <mergeCell ref="F73:I73"/>
    <mergeCell ref="L73:M73"/>
    <mergeCell ref="N73:Q73"/>
    <mergeCell ref="F70:I70"/>
    <mergeCell ref="L70:M70"/>
    <mergeCell ref="N70:Q70"/>
    <mergeCell ref="F71:I71"/>
    <mergeCell ref="L71:M71"/>
    <mergeCell ref="N71:Q71"/>
    <mergeCell ref="F68:I68"/>
    <mergeCell ref="L68:M68"/>
    <mergeCell ref="N68:Q68"/>
    <mergeCell ref="F69:I69"/>
    <mergeCell ref="L69:M69"/>
    <mergeCell ref="N69:Q69"/>
    <mergeCell ref="F65:I65"/>
    <mergeCell ref="L65:M65"/>
    <mergeCell ref="N65:Q65"/>
    <mergeCell ref="N66:Q66"/>
    <mergeCell ref="F67:I67"/>
    <mergeCell ref="L67:M67"/>
    <mergeCell ref="N67:Q67"/>
    <mergeCell ref="F63:I63"/>
    <mergeCell ref="L63:M63"/>
    <mergeCell ref="N63:Q63"/>
    <mergeCell ref="F64:I64"/>
    <mergeCell ref="L64:M64"/>
    <mergeCell ref="N64:Q64"/>
    <mergeCell ref="F61:I61"/>
    <mergeCell ref="L61:M61"/>
    <mergeCell ref="N61:Q61"/>
    <mergeCell ref="F62:I62"/>
    <mergeCell ref="L62:M62"/>
    <mergeCell ref="N62:Q62"/>
    <mergeCell ref="F59:I59"/>
    <mergeCell ref="L59:M59"/>
    <mergeCell ref="N59:Q59"/>
    <mergeCell ref="F60:I60"/>
    <mergeCell ref="L60:M60"/>
    <mergeCell ref="N60:Q60"/>
    <mergeCell ref="F57:I57"/>
    <mergeCell ref="L57:M57"/>
    <mergeCell ref="N57:Q57"/>
    <mergeCell ref="F58:I58"/>
    <mergeCell ref="L58:M58"/>
    <mergeCell ref="N58:Q58"/>
    <mergeCell ref="F55:I55"/>
    <mergeCell ref="L55:M55"/>
    <mergeCell ref="N55:Q55"/>
    <mergeCell ref="F56:I56"/>
    <mergeCell ref="L56:M56"/>
    <mergeCell ref="N56:Q56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5:I45"/>
    <mergeCell ref="L45:M45"/>
    <mergeCell ref="N45:Q45"/>
    <mergeCell ref="F46:I46"/>
    <mergeCell ref="L46:M46"/>
    <mergeCell ref="N46:Q46"/>
    <mergeCell ref="F43:I43"/>
    <mergeCell ref="L43:M43"/>
    <mergeCell ref="N43:Q43"/>
    <mergeCell ref="F44:I44"/>
    <mergeCell ref="L44:M44"/>
    <mergeCell ref="N44:Q44"/>
    <mergeCell ref="F41:I41"/>
    <mergeCell ref="L41:M41"/>
    <mergeCell ref="N41:Q41"/>
    <mergeCell ref="F42:I42"/>
    <mergeCell ref="L42:M42"/>
    <mergeCell ref="N42:Q42"/>
    <mergeCell ref="N38:Q38"/>
    <mergeCell ref="F39:I39"/>
    <mergeCell ref="L39:M39"/>
    <mergeCell ref="N39:Q39"/>
    <mergeCell ref="F40:I40"/>
    <mergeCell ref="L40:M40"/>
    <mergeCell ref="N40:Q40"/>
    <mergeCell ref="F36:I36"/>
    <mergeCell ref="L36:M36"/>
    <mergeCell ref="N36:Q36"/>
    <mergeCell ref="F37:I37"/>
    <mergeCell ref="L37:M37"/>
    <mergeCell ref="N37:Q37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N28:Q28"/>
    <mergeCell ref="F29:I29"/>
    <mergeCell ref="L29:M29"/>
    <mergeCell ref="N29:Q29"/>
    <mergeCell ref="N30:Q30"/>
    <mergeCell ref="F31:I31"/>
    <mergeCell ref="L31:M31"/>
    <mergeCell ref="N31:Q31"/>
    <mergeCell ref="F26:I26"/>
    <mergeCell ref="L26:M26"/>
    <mergeCell ref="N26:Q26"/>
    <mergeCell ref="F27:I27"/>
    <mergeCell ref="L27:M27"/>
    <mergeCell ref="N27:Q27"/>
    <mergeCell ref="F23:I23"/>
    <mergeCell ref="L23:M23"/>
    <mergeCell ref="N23:Q23"/>
    <mergeCell ref="N24:Q24"/>
    <mergeCell ref="F25:I25"/>
    <mergeCell ref="L25:M25"/>
    <mergeCell ref="N25:Q25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4:Q14"/>
    <mergeCell ref="N15:Q15"/>
    <mergeCell ref="N16:Q16"/>
    <mergeCell ref="C3:Q3"/>
    <mergeCell ref="F5:P5"/>
    <mergeCell ref="F6:P6"/>
    <mergeCell ref="M8:P8"/>
    <mergeCell ref="M10:Q10"/>
    <mergeCell ref="M11:Q11"/>
  </mergeCells>
  <printOptions/>
  <pageMargins left="0.5905511811023623" right="0.15748031496062992" top="0.5905511811023623" bottom="0.5905511811023623" header="0" footer="0"/>
  <pageSetup blackAndWhite="1" fitToHeight="100" horizontalDpi="600" verticalDpi="600" orientation="portrait" paperSize="9" scale="80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6"/>
  <sheetViews>
    <sheetView zoomScalePageLayoutView="0" workbookViewId="0" topLeftCell="A43">
      <selection activeCell="F76" sqref="F76:F90"/>
    </sheetView>
  </sheetViews>
  <sheetFormatPr defaultColWidth="47.125" defaultRowHeight="12" customHeight="1"/>
  <cols>
    <col min="1" max="1" width="4.25390625" style="432" customWidth="1"/>
    <col min="2" max="2" width="11.25390625" style="431" customWidth="1"/>
    <col min="3" max="3" width="50.375" style="431" customWidth="1"/>
    <col min="4" max="4" width="5.125" style="431" customWidth="1"/>
    <col min="5" max="5" width="9.375" style="433" customWidth="1"/>
    <col min="6" max="6" width="10.375" style="58" customWidth="1"/>
    <col min="7" max="7" width="22.375" style="434" customWidth="1"/>
    <col min="8" max="8" width="95.75390625" style="402" customWidth="1"/>
    <col min="9" max="18" width="10.00390625" style="402" customWidth="1"/>
    <col min="19" max="251" width="10.00390625" style="33" customWidth="1"/>
    <col min="252" max="252" width="3.625" style="33" customWidth="1"/>
    <col min="253" max="253" width="11.25390625" style="33" customWidth="1"/>
    <col min="254" max="16384" width="47.125" style="33" customWidth="1"/>
  </cols>
  <sheetData>
    <row r="1" spans="1:8" ht="17.25" customHeight="1">
      <c r="A1" s="29" t="s">
        <v>181</v>
      </c>
      <c r="B1" s="30"/>
      <c r="C1" s="30"/>
      <c r="D1" s="30"/>
      <c r="E1" s="31"/>
      <c r="F1" s="463"/>
      <c r="G1" s="32"/>
      <c r="H1" s="401"/>
    </row>
    <row r="2" spans="1:18" s="39" customFormat="1" ht="12.75" customHeight="1">
      <c r="A2" s="34" t="s">
        <v>182</v>
      </c>
      <c r="B2" s="35"/>
      <c r="C2" s="36" t="s">
        <v>174</v>
      </c>
      <c r="D2" s="35"/>
      <c r="E2" s="37"/>
      <c r="F2" s="464" t="s">
        <v>183</v>
      </c>
      <c r="G2" s="38" t="s">
        <v>184</v>
      </c>
      <c r="H2" s="403"/>
      <c r="I2" s="404"/>
      <c r="J2" s="404"/>
      <c r="K2" s="404"/>
      <c r="L2" s="404"/>
      <c r="M2" s="404"/>
      <c r="N2" s="404"/>
      <c r="O2" s="404"/>
      <c r="P2" s="404"/>
      <c r="Q2" s="404"/>
      <c r="R2" s="404"/>
    </row>
    <row r="3" spans="1:18" s="39" customFormat="1" ht="12.75" customHeight="1">
      <c r="A3" s="34"/>
      <c r="B3" s="35"/>
      <c r="C3" s="35"/>
      <c r="D3" s="35"/>
      <c r="E3" s="37"/>
      <c r="F3" s="465"/>
      <c r="G3" s="40"/>
      <c r="H3" s="403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39" customFormat="1" ht="12.75" customHeight="1">
      <c r="A4" s="34" t="s">
        <v>175</v>
      </c>
      <c r="B4" s="35"/>
      <c r="C4" s="36" t="s">
        <v>177</v>
      </c>
      <c r="D4" s="35"/>
      <c r="E4" s="37"/>
      <c r="F4" s="464" t="s">
        <v>185</v>
      </c>
      <c r="G4" s="40"/>
      <c r="H4" s="403"/>
      <c r="I4" s="404"/>
      <c r="J4" s="404"/>
      <c r="K4" s="404"/>
      <c r="L4" s="404"/>
      <c r="M4" s="404"/>
      <c r="N4" s="404"/>
      <c r="O4" s="404"/>
      <c r="P4" s="404"/>
      <c r="Q4" s="404"/>
      <c r="R4" s="404"/>
    </row>
    <row r="5" spans="1:18" s="39" customFormat="1" ht="12.75" customHeight="1">
      <c r="A5" s="34" t="s">
        <v>84</v>
      </c>
      <c r="B5" s="35"/>
      <c r="C5" s="36" t="s">
        <v>176</v>
      </c>
      <c r="D5" s="35"/>
      <c r="E5" s="37"/>
      <c r="F5" s="464" t="s">
        <v>186</v>
      </c>
      <c r="G5" s="40"/>
      <c r="H5" s="403"/>
      <c r="I5" s="404"/>
      <c r="J5" s="404"/>
      <c r="K5" s="404"/>
      <c r="L5" s="404"/>
      <c r="M5" s="404"/>
      <c r="N5" s="404"/>
      <c r="O5" s="404"/>
      <c r="P5" s="404"/>
      <c r="Q5" s="404"/>
      <c r="R5" s="404"/>
    </row>
    <row r="6" spans="1:18" s="39" customFormat="1" ht="12.75" customHeight="1">
      <c r="A6" s="34" t="s">
        <v>187</v>
      </c>
      <c r="B6" s="35"/>
      <c r="C6" s="36" t="s">
        <v>177</v>
      </c>
      <c r="D6" s="35"/>
      <c r="E6" s="37"/>
      <c r="F6" s="464" t="s">
        <v>188</v>
      </c>
      <c r="G6" s="38" t="s">
        <v>189</v>
      </c>
      <c r="H6" s="403"/>
      <c r="I6" s="404"/>
      <c r="J6" s="404"/>
      <c r="K6" s="404"/>
      <c r="L6" s="404"/>
      <c r="M6" s="404"/>
      <c r="N6" s="404"/>
      <c r="O6" s="404"/>
      <c r="P6" s="404"/>
      <c r="Q6" s="404"/>
      <c r="R6" s="404"/>
    </row>
    <row r="7" spans="1:18" s="39" customFormat="1" ht="12.75" customHeight="1">
      <c r="A7" s="34" t="s">
        <v>190</v>
      </c>
      <c r="B7" s="35"/>
      <c r="C7" s="36" t="s">
        <v>178</v>
      </c>
      <c r="D7" s="35"/>
      <c r="E7" s="37"/>
      <c r="F7" s="464" t="s">
        <v>191</v>
      </c>
      <c r="G7" s="41">
        <v>41924</v>
      </c>
      <c r="H7" s="403"/>
      <c r="I7" s="404"/>
      <c r="J7" s="404"/>
      <c r="K7" s="404"/>
      <c r="L7" s="404"/>
      <c r="M7" s="404"/>
      <c r="N7" s="404"/>
      <c r="O7" s="404"/>
      <c r="P7" s="404"/>
      <c r="Q7" s="404"/>
      <c r="R7" s="404"/>
    </row>
    <row r="8" spans="1:8" ht="6" customHeight="1">
      <c r="A8" s="42"/>
      <c r="B8" s="30"/>
      <c r="C8" s="30"/>
      <c r="D8" s="30"/>
      <c r="E8" s="31"/>
      <c r="F8" s="463"/>
      <c r="G8" s="32"/>
      <c r="H8" s="401"/>
    </row>
    <row r="9" spans="1:8" ht="28.5" customHeight="1">
      <c r="A9" s="43" t="s">
        <v>76</v>
      </c>
      <c r="B9" s="44" t="s">
        <v>77</v>
      </c>
      <c r="C9" s="44" t="s">
        <v>20</v>
      </c>
      <c r="D9" s="44" t="s">
        <v>6</v>
      </c>
      <c r="E9" s="45" t="s">
        <v>78</v>
      </c>
      <c r="F9" s="466" t="s">
        <v>79</v>
      </c>
      <c r="G9" s="46" t="s">
        <v>16</v>
      </c>
      <c r="H9" s="401"/>
    </row>
    <row r="10" spans="1:8" ht="12.75" customHeight="1">
      <c r="A10" s="47" t="s">
        <v>21</v>
      </c>
      <c r="B10" s="48" t="s">
        <v>23</v>
      </c>
      <c r="C10" s="48" t="s">
        <v>53</v>
      </c>
      <c r="D10" s="48" t="s">
        <v>52</v>
      </c>
      <c r="E10" s="49" t="s">
        <v>24</v>
      </c>
      <c r="F10" s="467" t="s">
        <v>54</v>
      </c>
      <c r="G10" s="50" t="s">
        <v>55</v>
      </c>
      <c r="H10" s="401"/>
    </row>
    <row r="11" spans="1:8" ht="14.25" customHeight="1">
      <c r="A11" s="51"/>
      <c r="B11" s="52"/>
      <c r="C11" s="405" t="s">
        <v>192</v>
      </c>
      <c r="D11" s="406"/>
      <c r="E11" s="406"/>
      <c r="F11" s="468"/>
      <c r="G11" s="53"/>
      <c r="H11" s="401"/>
    </row>
    <row r="12" spans="1:10" ht="16.5" customHeight="1">
      <c r="A12" s="407"/>
      <c r="B12" s="406"/>
      <c r="C12" s="406"/>
      <c r="D12" s="406"/>
      <c r="E12" s="406"/>
      <c r="F12" s="469"/>
      <c r="G12" s="406"/>
      <c r="H12" s="401"/>
      <c r="I12" s="408"/>
      <c r="J12" s="408"/>
    </row>
    <row r="13" spans="1:8" ht="21" customHeight="1">
      <c r="A13" s="409" t="s">
        <v>193</v>
      </c>
      <c r="B13" s="410"/>
      <c r="C13" s="406"/>
      <c r="D13" s="411"/>
      <c r="E13" s="412"/>
      <c r="F13" s="470"/>
      <c r="G13" s="413"/>
      <c r="H13" s="54"/>
    </row>
    <row r="14" spans="1:8" ht="15" customHeight="1">
      <c r="A14" s="406"/>
      <c r="B14" s="406"/>
      <c r="C14" s="406"/>
      <c r="D14" s="406"/>
      <c r="E14" s="406"/>
      <c r="F14" s="468"/>
      <c r="G14" s="406"/>
      <c r="H14" s="54"/>
    </row>
    <row r="15" spans="1:8" ht="15" customHeight="1">
      <c r="A15" s="406"/>
      <c r="B15" s="410" t="s">
        <v>194</v>
      </c>
      <c r="C15" s="410" t="s">
        <v>195</v>
      </c>
      <c r="D15" s="410" t="s">
        <v>6</v>
      </c>
      <c r="E15" s="414" t="s">
        <v>196</v>
      </c>
      <c r="F15" s="470" t="s">
        <v>197</v>
      </c>
      <c r="G15" s="413" t="s">
        <v>198</v>
      </c>
      <c r="H15" s="401"/>
    </row>
    <row r="16" spans="1:8" ht="15" customHeight="1">
      <c r="A16" s="406"/>
      <c r="B16" s="410"/>
      <c r="C16" s="410"/>
      <c r="D16" s="410"/>
      <c r="E16" s="414"/>
      <c r="F16" s="470"/>
      <c r="G16" s="413"/>
      <c r="H16" s="401"/>
    </row>
    <row r="17" spans="1:18" s="55" customFormat="1" ht="12.75" customHeight="1">
      <c r="A17" s="406"/>
      <c r="B17" s="406" t="s">
        <v>199</v>
      </c>
      <c r="C17" s="406" t="s">
        <v>200</v>
      </c>
      <c r="D17" s="406" t="s">
        <v>201</v>
      </c>
      <c r="E17" s="406">
        <v>3</v>
      </c>
      <c r="F17" s="468"/>
      <c r="G17" s="406">
        <f>E17*F17</f>
        <v>0</v>
      </c>
      <c r="H17" s="401"/>
      <c r="I17" s="415"/>
      <c r="J17" s="415"/>
      <c r="K17" s="415"/>
      <c r="L17" s="415"/>
      <c r="M17" s="415"/>
      <c r="N17" s="415"/>
      <c r="O17" s="415"/>
      <c r="P17" s="415"/>
      <c r="Q17" s="415"/>
      <c r="R17" s="415"/>
    </row>
    <row r="18" spans="1:18" s="55" customFormat="1" ht="12.75" customHeight="1">
      <c r="A18" s="406"/>
      <c r="B18" s="406" t="s">
        <v>202</v>
      </c>
      <c r="C18" s="406" t="s">
        <v>203</v>
      </c>
      <c r="D18" s="406" t="s">
        <v>204</v>
      </c>
      <c r="E18" s="406">
        <v>1</v>
      </c>
      <c r="F18" s="468"/>
      <c r="G18" s="406">
        <f aca="true" t="shared" si="0" ref="G18:G34">E18*F18</f>
        <v>0</v>
      </c>
      <c r="H18" s="401"/>
      <c r="I18" s="415"/>
      <c r="J18" s="415"/>
      <c r="K18" s="415"/>
      <c r="L18" s="415"/>
      <c r="M18" s="415"/>
      <c r="N18" s="415"/>
      <c r="O18" s="415"/>
      <c r="P18" s="415"/>
      <c r="Q18" s="415"/>
      <c r="R18" s="415"/>
    </row>
    <row r="19" spans="1:18" s="55" customFormat="1" ht="12.75" customHeight="1">
      <c r="A19" s="406"/>
      <c r="B19" s="406" t="s">
        <v>205</v>
      </c>
      <c r="C19" s="406" t="s">
        <v>206</v>
      </c>
      <c r="D19" s="406" t="s">
        <v>204</v>
      </c>
      <c r="E19" s="406">
        <v>1</v>
      </c>
      <c r="F19" s="468"/>
      <c r="G19" s="406">
        <f t="shared" si="0"/>
        <v>0</v>
      </c>
      <c r="H19" s="401"/>
      <c r="I19" s="415"/>
      <c r="J19" s="415"/>
      <c r="K19" s="415"/>
      <c r="L19" s="415"/>
      <c r="M19" s="415"/>
      <c r="N19" s="415"/>
      <c r="O19" s="415"/>
      <c r="P19" s="415"/>
      <c r="Q19" s="415"/>
      <c r="R19" s="415"/>
    </row>
    <row r="20" spans="1:18" s="55" customFormat="1" ht="12.75" customHeight="1">
      <c r="A20" s="406"/>
      <c r="B20" s="406" t="s">
        <v>207</v>
      </c>
      <c r="C20" s="406" t="s">
        <v>208</v>
      </c>
      <c r="D20" s="406" t="s">
        <v>201</v>
      </c>
      <c r="E20" s="406">
        <v>7</v>
      </c>
      <c r="F20" s="468"/>
      <c r="G20" s="406">
        <f t="shared" si="0"/>
        <v>0</v>
      </c>
      <c r="H20" s="401"/>
      <c r="I20" s="415"/>
      <c r="J20" s="415"/>
      <c r="K20" s="415"/>
      <c r="L20" s="415"/>
      <c r="M20" s="415"/>
      <c r="N20" s="415"/>
      <c r="O20" s="415"/>
      <c r="P20" s="415"/>
      <c r="Q20" s="415"/>
      <c r="R20" s="415"/>
    </row>
    <row r="21" spans="1:18" s="55" customFormat="1" ht="12.75" customHeight="1">
      <c r="A21" s="406"/>
      <c r="B21" s="406" t="s">
        <v>209</v>
      </c>
      <c r="C21" s="406" t="s">
        <v>210</v>
      </c>
      <c r="D21" s="406" t="s">
        <v>201</v>
      </c>
      <c r="E21" s="406">
        <v>6</v>
      </c>
      <c r="F21" s="468"/>
      <c r="G21" s="406">
        <f t="shared" si="0"/>
        <v>0</v>
      </c>
      <c r="H21" s="401"/>
      <c r="I21" s="415"/>
      <c r="J21" s="415"/>
      <c r="K21" s="415"/>
      <c r="L21" s="415"/>
      <c r="M21" s="415"/>
      <c r="N21" s="415"/>
      <c r="O21" s="415"/>
      <c r="P21" s="415"/>
      <c r="Q21" s="415"/>
      <c r="R21" s="415"/>
    </row>
    <row r="22" spans="1:18" s="55" customFormat="1" ht="12.75" customHeight="1">
      <c r="A22" s="406"/>
      <c r="B22" s="406" t="s">
        <v>211</v>
      </c>
      <c r="C22" s="406" t="s">
        <v>212</v>
      </c>
      <c r="D22" s="406" t="s">
        <v>201</v>
      </c>
      <c r="E22" s="406">
        <v>1</v>
      </c>
      <c r="F22" s="468"/>
      <c r="G22" s="406">
        <f t="shared" si="0"/>
        <v>0</v>
      </c>
      <c r="H22" s="401"/>
      <c r="I22" s="415"/>
      <c r="J22" s="415"/>
      <c r="K22" s="415"/>
      <c r="L22" s="415"/>
      <c r="M22" s="415"/>
      <c r="N22" s="415"/>
      <c r="O22" s="415"/>
      <c r="P22" s="415"/>
      <c r="Q22" s="415"/>
      <c r="R22" s="415"/>
    </row>
    <row r="23" spans="1:18" s="55" customFormat="1" ht="12.75" customHeight="1">
      <c r="A23" s="406"/>
      <c r="B23" s="406" t="s">
        <v>213</v>
      </c>
      <c r="C23" s="406" t="s">
        <v>214</v>
      </c>
      <c r="D23" s="406" t="s">
        <v>201</v>
      </c>
      <c r="E23" s="406">
        <v>1.5</v>
      </c>
      <c r="F23" s="468"/>
      <c r="G23" s="406">
        <f t="shared" si="0"/>
        <v>0</v>
      </c>
      <c r="H23" s="401"/>
      <c r="I23" s="415"/>
      <c r="J23" s="415"/>
      <c r="K23" s="415"/>
      <c r="L23" s="415"/>
      <c r="M23" s="415"/>
      <c r="N23" s="415"/>
      <c r="O23" s="415"/>
      <c r="P23" s="415"/>
      <c r="Q23" s="415"/>
      <c r="R23" s="415"/>
    </row>
    <row r="24" spans="1:18" s="55" customFormat="1" ht="12.75" customHeight="1">
      <c r="A24" s="406"/>
      <c r="B24" s="406" t="s">
        <v>215</v>
      </c>
      <c r="C24" s="406" t="s">
        <v>216</v>
      </c>
      <c r="D24" s="406" t="s">
        <v>201</v>
      </c>
      <c r="E24" s="406">
        <v>5</v>
      </c>
      <c r="F24" s="468"/>
      <c r="G24" s="406">
        <f t="shared" si="0"/>
        <v>0</v>
      </c>
      <c r="H24" s="401"/>
      <c r="I24" s="415"/>
      <c r="J24" s="415"/>
      <c r="K24" s="415"/>
      <c r="L24" s="415"/>
      <c r="M24" s="415"/>
      <c r="N24" s="415"/>
      <c r="O24" s="415"/>
      <c r="P24" s="415"/>
      <c r="Q24" s="415"/>
      <c r="R24" s="415"/>
    </row>
    <row r="25" spans="1:18" s="55" customFormat="1" ht="13.5" customHeight="1">
      <c r="A25" s="406"/>
      <c r="B25" s="406" t="s">
        <v>217</v>
      </c>
      <c r="C25" s="406" t="s">
        <v>218</v>
      </c>
      <c r="D25" s="406" t="s">
        <v>201</v>
      </c>
      <c r="E25" s="406">
        <v>4</v>
      </c>
      <c r="F25" s="468"/>
      <c r="G25" s="406">
        <f t="shared" si="0"/>
        <v>0</v>
      </c>
      <c r="H25" s="401"/>
      <c r="I25" s="415"/>
      <c r="J25" s="415"/>
      <c r="K25" s="415"/>
      <c r="L25" s="415"/>
      <c r="M25" s="415"/>
      <c r="N25" s="415"/>
      <c r="O25" s="415"/>
      <c r="P25" s="415"/>
      <c r="Q25" s="415"/>
      <c r="R25" s="415"/>
    </row>
    <row r="26" spans="1:18" s="55" customFormat="1" ht="13.5" customHeight="1">
      <c r="A26" s="406"/>
      <c r="B26" s="406" t="s">
        <v>219</v>
      </c>
      <c r="C26" s="406" t="s">
        <v>220</v>
      </c>
      <c r="D26" s="406" t="s">
        <v>204</v>
      </c>
      <c r="E26" s="406">
        <v>1</v>
      </c>
      <c r="F26" s="468"/>
      <c r="G26" s="406">
        <f t="shared" si="0"/>
        <v>0</v>
      </c>
      <c r="H26" s="401"/>
      <c r="I26" s="415"/>
      <c r="J26" s="415"/>
      <c r="K26" s="415"/>
      <c r="L26" s="415"/>
      <c r="M26" s="415"/>
      <c r="N26" s="415"/>
      <c r="O26" s="415"/>
      <c r="P26" s="415"/>
      <c r="Q26" s="415"/>
      <c r="R26" s="415"/>
    </row>
    <row r="27" spans="1:18" s="55" customFormat="1" ht="15" customHeight="1">
      <c r="A27" s="406"/>
      <c r="B27" s="406" t="s">
        <v>221</v>
      </c>
      <c r="C27" s="406" t="s">
        <v>222</v>
      </c>
      <c r="D27" s="406" t="s">
        <v>223</v>
      </c>
      <c r="E27" s="406">
        <v>1</v>
      </c>
      <c r="F27" s="468"/>
      <c r="G27" s="406">
        <f t="shared" si="0"/>
        <v>0</v>
      </c>
      <c r="H27" s="401"/>
      <c r="I27" s="415"/>
      <c r="J27" s="415"/>
      <c r="K27" s="415"/>
      <c r="L27" s="415"/>
      <c r="M27" s="415"/>
      <c r="N27" s="415"/>
      <c r="O27" s="415"/>
      <c r="P27" s="415"/>
      <c r="Q27" s="415"/>
      <c r="R27" s="415"/>
    </row>
    <row r="28" spans="1:18" s="55" customFormat="1" ht="12.75" customHeight="1">
      <c r="A28" s="406"/>
      <c r="B28" s="406" t="s">
        <v>224</v>
      </c>
      <c r="C28" s="406" t="s">
        <v>225</v>
      </c>
      <c r="D28" s="406" t="s">
        <v>223</v>
      </c>
      <c r="E28" s="406">
        <v>1</v>
      </c>
      <c r="F28" s="468"/>
      <c r="G28" s="406">
        <f t="shared" si="0"/>
        <v>0</v>
      </c>
      <c r="H28" s="401"/>
      <c r="I28" s="415"/>
      <c r="J28" s="415"/>
      <c r="K28" s="415"/>
      <c r="L28" s="415"/>
      <c r="M28" s="415"/>
      <c r="N28" s="415"/>
      <c r="O28" s="415"/>
      <c r="P28" s="415"/>
      <c r="Q28" s="415"/>
      <c r="R28" s="415"/>
    </row>
    <row r="29" spans="1:18" s="55" customFormat="1" ht="12.75" customHeight="1">
      <c r="A29" s="406"/>
      <c r="B29" s="406" t="s">
        <v>226</v>
      </c>
      <c r="C29" s="406" t="s">
        <v>227</v>
      </c>
      <c r="D29" s="406" t="s">
        <v>223</v>
      </c>
      <c r="E29" s="406">
        <v>2</v>
      </c>
      <c r="F29" s="468"/>
      <c r="G29" s="406">
        <f t="shared" si="0"/>
        <v>0</v>
      </c>
      <c r="H29" s="401"/>
      <c r="I29" s="415"/>
      <c r="J29" s="415"/>
      <c r="K29" s="415"/>
      <c r="L29" s="415"/>
      <c r="M29" s="415"/>
      <c r="N29" s="415"/>
      <c r="O29" s="415"/>
      <c r="P29" s="415"/>
      <c r="Q29" s="415"/>
      <c r="R29" s="415"/>
    </row>
    <row r="30" spans="1:18" s="55" customFormat="1" ht="13.5" customHeight="1">
      <c r="A30" s="406"/>
      <c r="B30" s="406" t="s">
        <v>228</v>
      </c>
      <c r="C30" s="406" t="s">
        <v>229</v>
      </c>
      <c r="D30" s="406" t="s">
        <v>223</v>
      </c>
      <c r="E30" s="406">
        <v>1</v>
      </c>
      <c r="F30" s="468"/>
      <c r="G30" s="406">
        <f t="shared" si="0"/>
        <v>0</v>
      </c>
      <c r="H30" s="401"/>
      <c r="I30" s="415"/>
      <c r="J30" s="415"/>
      <c r="K30" s="415"/>
      <c r="L30" s="415"/>
      <c r="M30" s="415"/>
      <c r="N30" s="415"/>
      <c r="O30" s="415"/>
      <c r="P30" s="415"/>
      <c r="Q30" s="415"/>
      <c r="R30" s="415"/>
    </row>
    <row r="31" spans="1:18" s="55" customFormat="1" ht="13.5" customHeight="1">
      <c r="A31" s="406"/>
      <c r="B31" s="406" t="s">
        <v>230</v>
      </c>
      <c r="C31" s="406" t="s">
        <v>231</v>
      </c>
      <c r="D31" s="406" t="s">
        <v>204</v>
      </c>
      <c r="E31" s="406">
        <v>1</v>
      </c>
      <c r="F31" s="468"/>
      <c r="G31" s="406">
        <f t="shared" si="0"/>
        <v>0</v>
      </c>
      <c r="H31" s="401"/>
      <c r="I31" s="415"/>
      <c r="J31" s="415"/>
      <c r="K31" s="415"/>
      <c r="L31" s="415"/>
      <c r="M31" s="415"/>
      <c r="N31" s="415"/>
      <c r="O31" s="415"/>
      <c r="P31" s="415"/>
      <c r="Q31" s="415"/>
      <c r="R31" s="415"/>
    </row>
    <row r="32" spans="1:18" s="55" customFormat="1" ht="13.5" customHeight="1">
      <c r="A32" s="406"/>
      <c r="B32" s="406" t="s">
        <v>232</v>
      </c>
      <c r="C32" s="406" t="s">
        <v>233</v>
      </c>
      <c r="D32" s="406" t="s">
        <v>201</v>
      </c>
      <c r="E32" s="406">
        <v>23.5</v>
      </c>
      <c r="F32" s="468"/>
      <c r="G32" s="406">
        <f t="shared" si="0"/>
        <v>0</v>
      </c>
      <c r="H32" s="401"/>
      <c r="I32" s="415"/>
      <c r="J32" s="415"/>
      <c r="K32" s="415"/>
      <c r="L32" s="415"/>
      <c r="M32" s="415"/>
      <c r="N32" s="415"/>
      <c r="O32" s="415"/>
      <c r="P32" s="415"/>
      <c r="Q32" s="415"/>
      <c r="R32" s="415"/>
    </row>
    <row r="33" spans="1:8" ht="13.5" customHeight="1">
      <c r="A33" s="406"/>
      <c r="B33" s="406" t="s">
        <v>234</v>
      </c>
      <c r="C33" s="406" t="s">
        <v>235</v>
      </c>
      <c r="D33" s="406" t="s">
        <v>201</v>
      </c>
      <c r="E33" s="406">
        <v>23.5</v>
      </c>
      <c r="F33" s="468"/>
      <c r="G33" s="406">
        <f t="shared" si="0"/>
        <v>0</v>
      </c>
      <c r="H33" s="401"/>
    </row>
    <row r="34" spans="1:8" ht="13.5" customHeight="1">
      <c r="A34" s="406"/>
      <c r="B34" s="406" t="s">
        <v>236</v>
      </c>
      <c r="C34" s="406" t="s">
        <v>237</v>
      </c>
      <c r="D34" s="406" t="s">
        <v>3</v>
      </c>
      <c r="E34" s="406">
        <v>1</v>
      </c>
      <c r="F34" s="468"/>
      <c r="G34" s="406">
        <f t="shared" si="0"/>
        <v>0</v>
      </c>
      <c r="H34" s="401"/>
    </row>
    <row r="35" spans="1:8" ht="12" customHeight="1">
      <c r="A35" s="406"/>
      <c r="B35" s="410"/>
      <c r="C35" s="410"/>
      <c r="D35" s="410"/>
      <c r="E35" s="414"/>
      <c r="F35" s="470"/>
      <c r="G35" s="413"/>
      <c r="H35" s="401"/>
    </row>
    <row r="36" spans="1:8" ht="12" customHeight="1">
      <c r="A36" s="406"/>
      <c r="B36" s="410"/>
      <c r="C36" s="410" t="s">
        <v>83</v>
      </c>
      <c r="D36" s="410"/>
      <c r="E36" s="414"/>
      <c r="F36" s="471"/>
      <c r="G36" s="414">
        <f>SUM(G16:G35)</f>
        <v>0</v>
      </c>
      <c r="H36" s="401"/>
    </row>
    <row r="37" spans="1:8" ht="13.5" customHeight="1">
      <c r="A37" s="406"/>
      <c r="B37" s="410" t="s">
        <v>238</v>
      </c>
      <c r="C37" s="410" t="s">
        <v>239</v>
      </c>
      <c r="D37" s="410" t="s">
        <v>240</v>
      </c>
      <c r="E37" s="414">
        <v>1.84</v>
      </c>
      <c r="F37" s="471">
        <f>G36</f>
        <v>0</v>
      </c>
      <c r="G37" s="414">
        <f>E37*F37/100</f>
        <v>0</v>
      </c>
      <c r="H37" s="401"/>
    </row>
    <row r="38" spans="1:8" ht="13.5" customHeight="1">
      <c r="A38" s="406"/>
      <c r="B38" s="410"/>
      <c r="C38" s="410"/>
      <c r="D38" s="410"/>
      <c r="E38" s="414"/>
      <c r="F38" s="471"/>
      <c r="G38" s="414"/>
      <c r="H38" s="401"/>
    </row>
    <row r="39" spans="1:8" ht="15" customHeight="1">
      <c r="A39" s="406"/>
      <c r="B39" s="410"/>
      <c r="C39" s="410" t="s">
        <v>83</v>
      </c>
      <c r="D39" s="410"/>
      <c r="E39" s="414"/>
      <c r="F39" s="471"/>
      <c r="G39" s="414">
        <f>SUM(G37:G37)</f>
        <v>0</v>
      </c>
      <c r="H39" s="401"/>
    </row>
    <row r="40" spans="1:8" ht="15" customHeight="1">
      <c r="A40" s="56"/>
      <c r="B40" s="410"/>
      <c r="C40" s="410"/>
      <c r="D40" s="410"/>
      <c r="E40" s="414"/>
      <c r="F40" s="471"/>
      <c r="G40" s="414"/>
      <c r="H40" s="401"/>
    </row>
    <row r="41" spans="1:8" ht="15" customHeight="1">
      <c r="A41" s="406"/>
      <c r="B41" s="410"/>
      <c r="C41" s="410"/>
      <c r="D41" s="409" t="s">
        <v>241</v>
      </c>
      <c r="E41" s="416"/>
      <c r="F41" s="471"/>
      <c r="G41" s="414">
        <f>SUM(G39+G36)</f>
        <v>0</v>
      </c>
      <c r="H41" s="401"/>
    </row>
    <row r="42" spans="1:254" ht="15" customHeight="1">
      <c r="A42" s="406"/>
      <c r="B42" s="406"/>
      <c r="C42" s="406"/>
      <c r="D42" s="406"/>
      <c r="E42" s="406"/>
      <c r="F42" s="468"/>
      <c r="G42" s="406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8" ht="15" customHeight="1">
      <c r="A43" s="406"/>
      <c r="B43" s="409" t="s">
        <v>242</v>
      </c>
      <c r="C43" s="409" t="s">
        <v>243</v>
      </c>
      <c r="D43" s="406"/>
      <c r="E43" s="406"/>
      <c r="F43" s="468"/>
      <c r="G43" s="406"/>
      <c r="H43" s="401"/>
    </row>
    <row r="44" spans="1:8" ht="12.75" customHeight="1">
      <c r="A44" s="406"/>
      <c r="B44" s="406"/>
      <c r="C44" s="406"/>
      <c r="D44" s="406"/>
      <c r="E44" s="406"/>
      <c r="F44" s="468"/>
      <c r="G44" s="406"/>
      <c r="H44" s="401"/>
    </row>
    <row r="45" spans="1:8" ht="12.75" customHeight="1">
      <c r="A45" s="406"/>
      <c r="B45" s="406" t="s">
        <v>244</v>
      </c>
      <c r="C45" s="406" t="s">
        <v>245</v>
      </c>
      <c r="D45" s="406" t="s">
        <v>201</v>
      </c>
      <c r="E45" s="406">
        <v>12</v>
      </c>
      <c r="F45" s="468"/>
      <c r="G45" s="406">
        <f>E45*F45</f>
        <v>0</v>
      </c>
      <c r="H45" s="401"/>
    </row>
    <row r="46" spans="1:8" ht="12.75" customHeight="1">
      <c r="A46" s="406"/>
      <c r="B46" s="406" t="s">
        <v>246</v>
      </c>
      <c r="C46" s="406" t="s">
        <v>247</v>
      </c>
      <c r="D46" s="406" t="s">
        <v>3</v>
      </c>
      <c r="E46" s="406">
        <v>2</v>
      </c>
      <c r="F46" s="468"/>
      <c r="G46" s="406">
        <f aca="true" t="shared" si="1" ref="G46:G62">E46*F46</f>
        <v>0</v>
      </c>
      <c r="H46" s="401"/>
    </row>
    <row r="47" spans="1:8" ht="12.75" customHeight="1">
      <c r="A47" s="406"/>
      <c r="B47" s="406" t="s">
        <v>248</v>
      </c>
      <c r="C47" s="406" t="s">
        <v>249</v>
      </c>
      <c r="D47" s="406" t="s">
        <v>201</v>
      </c>
      <c r="E47" s="406">
        <v>12</v>
      </c>
      <c r="F47" s="468"/>
      <c r="G47" s="406">
        <f t="shared" si="1"/>
        <v>0</v>
      </c>
      <c r="H47" s="401"/>
    </row>
    <row r="48" spans="1:8" ht="15" customHeight="1">
      <c r="A48" s="406"/>
      <c r="B48" s="406" t="s">
        <v>250</v>
      </c>
      <c r="C48" s="406" t="s">
        <v>251</v>
      </c>
      <c r="D48" s="406" t="s">
        <v>201</v>
      </c>
      <c r="E48" s="406">
        <v>11</v>
      </c>
      <c r="F48" s="468"/>
      <c r="G48" s="406">
        <f t="shared" si="1"/>
        <v>0</v>
      </c>
      <c r="H48" s="401"/>
    </row>
    <row r="49" spans="1:8" ht="12.75" customHeight="1">
      <c r="A49" s="406"/>
      <c r="B49" s="406" t="s">
        <v>252</v>
      </c>
      <c r="C49" s="406" t="s">
        <v>253</v>
      </c>
      <c r="D49" s="406" t="s">
        <v>201</v>
      </c>
      <c r="E49" s="406">
        <v>8</v>
      </c>
      <c r="F49" s="468"/>
      <c r="G49" s="406">
        <f t="shared" si="1"/>
        <v>0</v>
      </c>
      <c r="H49" s="401"/>
    </row>
    <row r="50" spans="1:8" ht="13.5" customHeight="1">
      <c r="A50" s="406"/>
      <c r="B50" s="406" t="s">
        <v>254</v>
      </c>
      <c r="C50" s="406" t="s">
        <v>255</v>
      </c>
      <c r="D50" s="406" t="s">
        <v>201</v>
      </c>
      <c r="E50" s="406">
        <v>12</v>
      </c>
      <c r="F50" s="468"/>
      <c r="G50" s="406">
        <f t="shared" si="1"/>
        <v>0</v>
      </c>
      <c r="H50" s="401"/>
    </row>
    <row r="51" spans="1:8" ht="13.5" customHeight="1">
      <c r="A51" s="406"/>
      <c r="B51" s="406" t="s">
        <v>256</v>
      </c>
      <c r="C51" s="406" t="s">
        <v>257</v>
      </c>
      <c r="D51" s="406" t="s">
        <v>201</v>
      </c>
      <c r="E51" s="406">
        <v>11</v>
      </c>
      <c r="F51" s="468"/>
      <c r="G51" s="406">
        <f t="shared" si="1"/>
        <v>0</v>
      </c>
      <c r="H51" s="401"/>
    </row>
    <row r="52" spans="1:8" ht="13.5" customHeight="1">
      <c r="A52" s="406"/>
      <c r="B52" s="406" t="s">
        <v>258</v>
      </c>
      <c r="C52" s="406" t="s">
        <v>259</v>
      </c>
      <c r="D52" s="406" t="s">
        <v>201</v>
      </c>
      <c r="E52" s="406">
        <v>8</v>
      </c>
      <c r="F52" s="468"/>
      <c r="G52" s="406">
        <f t="shared" si="1"/>
        <v>0</v>
      </c>
      <c r="H52" s="401"/>
    </row>
    <row r="53" spans="1:18" s="57" customFormat="1" ht="13.5" customHeight="1">
      <c r="A53" s="406"/>
      <c r="B53" s="406" t="s">
        <v>260</v>
      </c>
      <c r="C53" s="406" t="s">
        <v>261</v>
      </c>
      <c r="D53" s="406" t="s">
        <v>201</v>
      </c>
      <c r="E53" s="406">
        <v>16</v>
      </c>
      <c r="F53" s="468"/>
      <c r="G53" s="406">
        <f t="shared" si="1"/>
        <v>0</v>
      </c>
      <c r="H53" s="401"/>
      <c r="I53" s="417"/>
      <c r="J53" s="417"/>
      <c r="K53" s="417"/>
      <c r="L53" s="417"/>
      <c r="M53" s="417"/>
      <c r="N53" s="417"/>
      <c r="O53" s="417"/>
      <c r="P53" s="417"/>
      <c r="Q53" s="417"/>
      <c r="R53" s="417"/>
    </row>
    <row r="54" spans="1:8" ht="16.5" customHeight="1">
      <c r="A54" s="406"/>
      <c r="B54" s="406" t="s">
        <v>262</v>
      </c>
      <c r="C54" s="406" t="s">
        <v>263</v>
      </c>
      <c r="D54" s="406" t="s">
        <v>201</v>
      </c>
      <c r="E54" s="406">
        <v>15</v>
      </c>
      <c r="F54" s="468"/>
      <c r="G54" s="406">
        <f t="shared" si="1"/>
        <v>0</v>
      </c>
      <c r="H54" s="401"/>
    </row>
    <row r="55" spans="1:8" ht="12" customHeight="1">
      <c r="A55" s="406"/>
      <c r="B55" s="406" t="s">
        <v>264</v>
      </c>
      <c r="C55" s="406" t="s">
        <v>265</v>
      </c>
      <c r="D55" s="406" t="s">
        <v>204</v>
      </c>
      <c r="E55" s="406">
        <v>7</v>
      </c>
      <c r="F55" s="468"/>
      <c r="G55" s="406">
        <f t="shared" si="1"/>
        <v>0</v>
      </c>
      <c r="H55" s="401"/>
    </row>
    <row r="56" spans="1:8" ht="12" customHeight="1">
      <c r="A56" s="406"/>
      <c r="B56" s="406" t="s">
        <v>266</v>
      </c>
      <c r="C56" s="406" t="s">
        <v>267</v>
      </c>
      <c r="D56" s="406" t="s">
        <v>204</v>
      </c>
      <c r="E56" s="406">
        <v>2</v>
      </c>
      <c r="F56" s="468"/>
      <c r="G56" s="406">
        <f t="shared" si="1"/>
        <v>0</v>
      </c>
      <c r="H56" s="401"/>
    </row>
    <row r="57" spans="1:8" ht="12" customHeight="1">
      <c r="A57" s="406"/>
      <c r="B57" s="406" t="s">
        <v>268</v>
      </c>
      <c r="C57" s="406" t="s">
        <v>269</v>
      </c>
      <c r="D57" s="406" t="s">
        <v>204</v>
      </c>
      <c r="E57" s="406">
        <v>7</v>
      </c>
      <c r="F57" s="468"/>
      <c r="G57" s="406">
        <f t="shared" si="1"/>
        <v>0</v>
      </c>
      <c r="H57" s="401"/>
    </row>
    <row r="58" spans="1:8" ht="12" customHeight="1">
      <c r="A58" s="406"/>
      <c r="B58" s="406" t="s">
        <v>270</v>
      </c>
      <c r="C58" s="406" t="s">
        <v>271</v>
      </c>
      <c r="D58" s="406" t="s">
        <v>204</v>
      </c>
      <c r="E58" s="406">
        <v>5</v>
      </c>
      <c r="F58" s="468"/>
      <c r="G58" s="406">
        <f t="shared" si="1"/>
        <v>0</v>
      </c>
      <c r="H58" s="401"/>
    </row>
    <row r="59" spans="1:8" ht="12" customHeight="1">
      <c r="A59" s="406"/>
      <c r="B59" s="406" t="s">
        <v>272</v>
      </c>
      <c r="C59" s="406" t="s">
        <v>273</v>
      </c>
      <c r="D59" s="406" t="s">
        <v>204</v>
      </c>
      <c r="E59" s="406">
        <v>2</v>
      </c>
      <c r="F59" s="468"/>
      <c r="G59" s="406">
        <f t="shared" si="1"/>
        <v>0</v>
      </c>
      <c r="H59" s="401"/>
    </row>
    <row r="60" spans="1:8" ht="12" customHeight="1">
      <c r="A60" s="406"/>
      <c r="B60" s="406" t="s">
        <v>274</v>
      </c>
      <c r="C60" s="406" t="s">
        <v>275</v>
      </c>
      <c r="D60" s="406" t="s">
        <v>204</v>
      </c>
      <c r="E60" s="406">
        <v>2</v>
      </c>
      <c r="F60" s="468"/>
      <c r="G60" s="406">
        <f t="shared" si="1"/>
        <v>0</v>
      </c>
      <c r="H60" s="401"/>
    </row>
    <row r="61" spans="1:8" ht="12" customHeight="1">
      <c r="A61" s="406"/>
      <c r="B61" s="406" t="s">
        <v>276</v>
      </c>
      <c r="C61" s="406" t="s">
        <v>277</v>
      </c>
      <c r="D61" s="406" t="s">
        <v>201</v>
      </c>
      <c r="E61" s="406">
        <v>31</v>
      </c>
      <c r="F61" s="468"/>
      <c r="G61" s="406">
        <f t="shared" si="1"/>
        <v>0</v>
      </c>
      <c r="H61" s="401"/>
    </row>
    <row r="62" spans="1:8" ht="12" customHeight="1">
      <c r="A62" s="406"/>
      <c r="B62" s="406" t="s">
        <v>278</v>
      </c>
      <c r="C62" s="406" t="s">
        <v>279</v>
      </c>
      <c r="D62" s="406" t="s">
        <v>201</v>
      </c>
      <c r="E62" s="406">
        <v>31</v>
      </c>
      <c r="F62" s="468"/>
      <c r="G62" s="406">
        <f t="shared" si="1"/>
        <v>0</v>
      </c>
      <c r="H62" s="401"/>
    </row>
    <row r="63" spans="1:8" ht="12" customHeight="1">
      <c r="A63" s="406"/>
      <c r="B63" s="410"/>
      <c r="C63" s="410"/>
      <c r="D63" s="410"/>
      <c r="E63" s="414"/>
      <c r="F63" s="470"/>
      <c r="G63" s="413"/>
      <c r="H63" s="401"/>
    </row>
    <row r="64" spans="1:8" ht="12" customHeight="1">
      <c r="A64" s="406"/>
      <c r="B64" s="410"/>
      <c r="C64" s="410" t="s">
        <v>83</v>
      </c>
      <c r="D64" s="410"/>
      <c r="E64" s="414"/>
      <c r="F64" s="471"/>
      <c r="G64" s="414">
        <f>SUM(G45:G62)</f>
        <v>0</v>
      </c>
      <c r="H64" s="401"/>
    </row>
    <row r="65" spans="1:8" ht="12" customHeight="1">
      <c r="A65" s="406"/>
      <c r="B65" s="410" t="s">
        <v>280</v>
      </c>
      <c r="C65" s="410" t="s">
        <v>281</v>
      </c>
      <c r="D65" s="410" t="s">
        <v>240</v>
      </c>
      <c r="E65" s="414">
        <v>1.12</v>
      </c>
      <c r="F65" s="471">
        <f>G64</f>
        <v>0</v>
      </c>
      <c r="G65" s="414">
        <f>E65*F65/100</f>
        <v>0</v>
      </c>
      <c r="H65" s="401"/>
    </row>
    <row r="66" spans="1:8" ht="12" customHeight="1">
      <c r="A66" s="406"/>
      <c r="B66" s="410"/>
      <c r="C66" s="410"/>
      <c r="D66" s="410"/>
      <c r="E66" s="414"/>
      <c r="F66" s="471"/>
      <c r="G66" s="414"/>
      <c r="H66" s="401"/>
    </row>
    <row r="67" spans="1:8" ht="12" customHeight="1">
      <c r="A67" s="406"/>
      <c r="B67" s="410"/>
      <c r="C67" s="410" t="s">
        <v>83</v>
      </c>
      <c r="D67" s="410"/>
      <c r="E67" s="414"/>
      <c r="F67" s="471"/>
      <c r="G67" s="414">
        <f>SUM(G65:G65)</f>
        <v>0</v>
      </c>
      <c r="H67" s="401"/>
    </row>
    <row r="68" spans="1:8" ht="12" customHeight="1">
      <c r="A68" s="406"/>
      <c r="B68" s="410"/>
      <c r="C68" s="410"/>
      <c r="D68" s="410"/>
      <c r="E68" s="414"/>
      <c r="F68" s="471"/>
      <c r="G68" s="414"/>
      <c r="H68" s="401"/>
    </row>
    <row r="69" spans="1:8" ht="12" customHeight="1">
      <c r="A69" s="406"/>
      <c r="B69" s="410"/>
      <c r="C69" s="410"/>
      <c r="D69" s="409" t="s">
        <v>282</v>
      </c>
      <c r="E69" s="414"/>
      <c r="F69" s="471"/>
      <c r="G69" s="414">
        <f>SUM(G67+G64)</f>
        <v>0</v>
      </c>
      <c r="H69" s="401"/>
    </row>
    <row r="70" spans="1:8" ht="12" customHeight="1">
      <c r="A70" s="406"/>
      <c r="B70" s="406"/>
      <c r="C70" s="406"/>
      <c r="D70" s="406"/>
      <c r="E70" s="406"/>
      <c r="F70" s="468"/>
      <c r="G70" s="406"/>
      <c r="H70" s="401"/>
    </row>
    <row r="71" spans="1:8" ht="12" customHeight="1">
      <c r="A71" s="406"/>
      <c r="B71" s="406"/>
      <c r="C71" s="406"/>
      <c r="D71" s="406"/>
      <c r="E71" s="406"/>
      <c r="F71" s="468"/>
      <c r="G71" s="406"/>
      <c r="H71" s="401"/>
    </row>
    <row r="72" spans="1:8" ht="12" customHeight="1">
      <c r="A72" s="406"/>
      <c r="B72" s="409">
        <v>725</v>
      </c>
      <c r="C72" s="409" t="s">
        <v>179</v>
      </c>
      <c r="D72" s="410"/>
      <c r="E72" s="414"/>
      <c r="F72" s="471"/>
      <c r="G72" s="414"/>
      <c r="H72" s="401"/>
    </row>
    <row r="73" spans="1:8" ht="12" customHeight="1">
      <c r="A73" s="406"/>
      <c r="B73" s="410"/>
      <c r="C73" s="410"/>
      <c r="D73" s="410"/>
      <c r="E73" s="414"/>
      <c r="F73" s="471"/>
      <c r="G73" s="414"/>
      <c r="H73" s="401"/>
    </row>
    <row r="74" spans="1:8" ht="12" customHeight="1">
      <c r="A74" s="406"/>
      <c r="B74" s="410" t="s">
        <v>194</v>
      </c>
      <c r="C74" s="410" t="s">
        <v>195</v>
      </c>
      <c r="D74" s="410" t="s">
        <v>6</v>
      </c>
      <c r="E74" s="414" t="s">
        <v>196</v>
      </c>
      <c r="F74" s="470" t="s">
        <v>197</v>
      </c>
      <c r="G74" s="413" t="s">
        <v>198</v>
      </c>
      <c r="H74" s="401"/>
    </row>
    <row r="75" spans="1:8" ht="12" customHeight="1">
      <c r="A75" s="406"/>
      <c r="B75" s="410"/>
      <c r="C75" s="410"/>
      <c r="D75" s="410"/>
      <c r="E75" s="414"/>
      <c r="F75" s="470"/>
      <c r="G75" s="413"/>
      <c r="H75" s="401"/>
    </row>
    <row r="76" spans="1:8" ht="12" customHeight="1">
      <c r="A76" s="406"/>
      <c r="B76" s="406" t="s">
        <v>283</v>
      </c>
      <c r="C76" s="406" t="s">
        <v>284</v>
      </c>
      <c r="D76" s="406" t="s">
        <v>3</v>
      </c>
      <c r="E76" s="406">
        <v>1</v>
      </c>
      <c r="F76" s="468"/>
      <c r="G76" s="406">
        <f>E76*F76</f>
        <v>0</v>
      </c>
      <c r="H76" s="401"/>
    </row>
    <row r="77" spans="1:8" ht="12" customHeight="1">
      <c r="A77" s="406"/>
      <c r="B77" s="406" t="s">
        <v>285</v>
      </c>
      <c r="C77" s="406" t="s">
        <v>286</v>
      </c>
      <c r="D77" s="406" t="s">
        <v>204</v>
      </c>
      <c r="E77" s="406">
        <v>1</v>
      </c>
      <c r="F77" s="468"/>
      <c r="G77" s="406">
        <f aca="true" t="shared" si="2" ref="G77:G90">E77*F77</f>
        <v>0</v>
      </c>
      <c r="H77" s="401"/>
    </row>
    <row r="78" spans="1:8" ht="12" customHeight="1">
      <c r="A78" s="406"/>
      <c r="B78" s="406" t="s">
        <v>287</v>
      </c>
      <c r="C78" s="406" t="s">
        <v>288</v>
      </c>
      <c r="D78" s="406" t="s">
        <v>204</v>
      </c>
      <c r="E78" s="406">
        <v>1</v>
      </c>
      <c r="F78" s="468"/>
      <c r="G78" s="406">
        <f t="shared" si="2"/>
        <v>0</v>
      </c>
      <c r="H78" s="401"/>
    </row>
    <row r="79" spans="1:8" ht="12" customHeight="1">
      <c r="A79" s="406"/>
      <c r="B79" s="406" t="s">
        <v>289</v>
      </c>
      <c r="C79" s="406" t="s">
        <v>290</v>
      </c>
      <c r="D79" s="406" t="s">
        <v>204</v>
      </c>
      <c r="E79" s="406">
        <v>1</v>
      </c>
      <c r="F79" s="468"/>
      <c r="G79" s="406">
        <f t="shared" si="2"/>
        <v>0</v>
      </c>
      <c r="H79" s="401"/>
    </row>
    <row r="80" spans="1:8" ht="12" customHeight="1">
      <c r="A80" s="406"/>
      <c r="B80" s="406" t="s">
        <v>291</v>
      </c>
      <c r="C80" s="406" t="s">
        <v>292</v>
      </c>
      <c r="D80" s="406" t="s">
        <v>204</v>
      </c>
      <c r="E80" s="406">
        <v>1</v>
      </c>
      <c r="F80" s="468"/>
      <c r="G80" s="406">
        <f t="shared" si="2"/>
        <v>0</v>
      </c>
      <c r="H80" s="401"/>
    </row>
    <row r="81" spans="1:8" ht="12" customHeight="1">
      <c r="A81" s="406"/>
      <c r="B81" s="406" t="s">
        <v>293</v>
      </c>
      <c r="C81" s="406" t="s">
        <v>294</v>
      </c>
      <c r="D81" s="406" t="s">
        <v>295</v>
      </c>
      <c r="E81" s="406">
        <v>1</v>
      </c>
      <c r="F81" s="468"/>
      <c r="G81" s="406">
        <f t="shared" si="2"/>
        <v>0</v>
      </c>
      <c r="H81" s="401"/>
    </row>
    <row r="82" spans="1:8" ht="12" customHeight="1">
      <c r="A82" s="406"/>
      <c r="B82" s="406" t="s">
        <v>296</v>
      </c>
      <c r="C82" s="406" t="s">
        <v>297</v>
      </c>
      <c r="D82" s="406" t="s">
        <v>204</v>
      </c>
      <c r="E82" s="406">
        <v>3</v>
      </c>
      <c r="F82" s="468"/>
      <c r="G82" s="406">
        <f t="shared" si="2"/>
        <v>0</v>
      </c>
      <c r="H82" s="401"/>
    </row>
    <row r="83" spans="1:8" ht="12" customHeight="1">
      <c r="A83" s="406"/>
      <c r="B83" s="406" t="s">
        <v>298</v>
      </c>
      <c r="C83" s="406" t="s">
        <v>299</v>
      </c>
      <c r="D83" s="406" t="s">
        <v>295</v>
      </c>
      <c r="E83" s="406">
        <v>3</v>
      </c>
      <c r="F83" s="468"/>
      <c r="G83" s="406">
        <f t="shared" si="2"/>
        <v>0</v>
      </c>
      <c r="H83" s="401"/>
    </row>
    <row r="84" spans="1:8" ht="12" customHeight="1">
      <c r="A84" s="406"/>
      <c r="B84" s="406" t="s">
        <v>300</v>
      </c>
      <c r="C84" s="406" t="s">
        <v>301</v>
      </c>
      <c r="D84" s="406" t="s">
        <v>204</v>
      </c>
      <c r="E84" s="406">
        <v>1</v>
      </c>
      <c r="F84" s="468"/>
      <c r="G84" s="406">
        <f t="shared" si="2"/>
        <v>0</v>
      </c>
      <c r="H84" s="401"/>
    </row>
    <row r="85" spans="1:8" ht="12" customHeight="1">
      <c r="A85" s="406"/>
      <c r="B85" s="406" t="s">
        <v>302</v>
      </c>
      <c r="C85" s="406" t="s">
        <v>303</v>
      </c>
      <c r="D85" s="406" t="s">
        <v>3</v>
      </c>
      <c r="E85" s="406">
        <v>1</v>
      </c>
      <c r="F85" s="468"/>
      <c r="G85" s="406">
        <f t="shared" si="2"/>
        <v>0</v>
      </c>
      <c r="H85" s="401"/>
    </row>
    <row r="86" spans="1:8" ht="12" customHeight="1">
      <c r="A86" s="406"/>
      <c r="B86" s="406" t="s">
        <v>304</v>
      </c>
      <c r="C86" s="406" t="s">
        <v>305</v>
      </c>
      <c r="D86" s="406" t="s">
        <v>295</v>
      </c>
      <c r="E86" s="406">
        <v>1</v>
      </c>
      <c r="F86" s="468"/>
      <c r="G86" s="406">
        <f t="shared" si="2"/>
        <v>0</v>
      </c>
      <c r="H86" s="401"/>
    </row>
    <row r="87" spans="1:8" ht="12" customHeight="1">
      <c r="A87" s="406"/>
      <c r="B87" s="406" t="s">
        <v>306</v>
      </c>
      <c r="C87" s="406" t="s">
        <v>307</v>
      </c>
      <c r="D87" s="406" t="s">
        <v>3</v>
      </c>
      <c r="E87" s="406">
        <v>1</v>
      </c>
      <c r="F87" s="468"/>
      <c r="G87" s="406">
        <f t="shared" si="2"/>
        <v>0</v>
      </c>
      <c r="H87" s="401"/>
    </row>
    <row r="88" spans="1:8" ht="12" customHeight="1">
      <c r="A88" s="406"/>
      <c r="B88" s="406" t="s">
        <v>308</v>
      </c>
      <c r="C88" s="406" t="s">
        <v>309</v>
      </c>
      <c r="D88" s="406" t="s">
        <v>204</v>
      </c>
      <c r="E88" s="406">
        <v>1</v>
      </c>
      <c r="F88" s="468"/>
      <c r="G88" s="406">
        <f t="shared" si="2"/>
        <v>0</v>
      </c>
      <c r="H88" s="401"/>
    </row>
    <row r="89" spans="1:8" ht="12" customHeight="1">
      <c r="A89" s="406"/>
      <c r="B89" s="406" t="s">
        <v>310</v>
      </c>
      <c r="C89" s="406" t="s">
        <v>311</v>
      </c>
      <c r="D89" s="406" t="s">
        <v>295</v>
      </c>
      <c r="E89" s="406">
        <v>1</v>
      </c>
      <c r="F89" s="468"/>
      <c r="G89" s="406">
        <f t="shared" si="2"/>
        <v>0</v>
      </c>
      <c r="H89" s="401"/>
    </row>
    <row r="90" spans="1:8" ht="12" customHeight="1">
      <c r="A90" s="406"/>
      <c r="B90" s="406" t="s">
        <v>312</v>
      </c>
      <c r="C90" s="406" t="s">
        <v>313</v>
      </c>
      <c r="D90" s="406" t="s">
        <v>204</v>
      </c>
      <c r="E90" s="406">
        <v>3</v>
      </c>
      <c r="F90" s="468"/>
      <c r="G90" s="406">
        <f t="shared" si="2"/>
        <v>0</v>
      </c>
      <c r="H90" s="401"/>
    </row>
    <row r="91" spans="1:8" ht="12" customHeight="1">
      <c r="A91" s="406"/>
      <c r="B91" s="410"/>
      <c r="C91" s="410" t="s">
        <v>83</v>
      </c>
      <c r="D91" s="410"/>
      <c r="E91" s="414"/>
      <c r="F91" s="471"/>
      <c r="G91" s="414">
        <f>SUM(G75:G90)</f>
        <v>0</v>
      </c>
      <c r="H91" s="401"/>
    </row>
    <row r="92" spans="1:8" ht="12" customHeight="1">
      <c r="A92" s="406"/>
      <c r="B92" s="410" t="s">
        <v>314</v>
      </c>
      <c r="C92" s="410" t="s">
        <v>315</v>
      </c>
      <c r="D92" s="410" t="s">
        <v>240</v>
      </c>
      <c r="E92" s="414">
        <v>0.24</v>
      </c>
      <c r="F92" s="471">
        <f>G91</f>
        <v>0</v>
      </c>
      <c r="G92" s="414">
        <f>E92*F92/100</f>
        <v>0</v>
      </c>
      <c r="H92" s="401"/>
    </row>
    <row r="93" spans="1:8" ht="12" customHeight="1">
      <c r="A93" s="406"/>
      <c r="B93" s="410"/>
      <c r="C93" s="410"/>
      <c r="D93" s="410"/>
      <c r="E93" s="414"/>
      <c r="F93" s="471"/>
      <c r="G93" s="414"/>
      <c r="H93" s="401"/>
    </row>
    <row r="94" spans="1:8" ht="12" customHeight="1">
      <c r="A94" s="406"/>
      <c r="B94" s="410"/>
      <c r="C94" s="410" t="s">
        <v>83</v>
      </c>
      <c r="D94" s="410"/>
      <c r="E94" s="414"/>
      <c r="F94" s="471"/>
      <c r="G94" s="414">
        <f>SUM(G92:G93)</f>
        <v>0</v>
      </c>
      <c r="H94" s="401"/>
    </row>
    <row r="95" spans="1:8" ht="12" customHeight="1">
      <c r="A95" s="401"/>
      <c r="B95" s="418"/>
      <c r="C95" s="418"/>
      <c r="D95" s="418"/>
      <c r="E95" s="419"/>
      <c r="F95" s="472"/>
      <c r="G95" s="419"/>
      <c r="H95" s="401"/>
    </row>
    <row r="96" spans="1:8" ht="12" customHeight="1" thickBot="1">
      <c r="A96" s="401"/>
      <c r="B96" s="418"/>
      <c r="C96" s="418"/>
      <c r="D96" s="420" t="s">
        <v>316</v>
      </c>
      <c r="E96" s="421"/>
      <c r="F96" s="473"/>
      <c r="G96" s="422">
        <f>SUM(G94+G91)</f>
        <v>0</v>
      </c>
      <c r="H96" s="401"/>
    </row>
    <row r="97" spans="1:8" ht="12" customHeight="1" thickTop="1">
      <c r="A97" s="401"/>
      <c r="B97" s="401"/>
      <c r="C97" s="401"/>
      <c r="D97" s="401"/>
      <c r="E97" s="401"/>
      <c r="F97" s="474"/>
      <c r="G97" s="401"/>
      <c r="H97" s="401"/>
    </row>
    <row r="98" spans="1:18" s="28" customFormat="1" ht="15" customHeight="1">
      <c r="A98" s="423"/>
      <c r="B98" s="424" t="s">
        <v>180</v>
      </c>
      <c r="C98" s="425"/>
      <c r="D98" s="426"/>
      <c r="E98" s="401"/>
      <c r="F98" s="474"/>
      <c r="G98" s="427">
        <f>G96+G69+G41</f>
        <v>0</v>
      </c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</row>
    <row r="99" spans="1:8" ht="12" customHeight="1">
      <c r="A99" s="401"/>
      <c r="B99" s="401"/>
      <c r="C99" s="429"/>
      <c r="D99" s="401"/>
      <c r="E99" s="401"/>
      <c r="F99" s="474"/>
      <c r="G99" s="401"/>
      <c r="H99" s="401"/>
    </row>
    <row r="100" spans="1:8" ht="12" customHeight="1">
      <c r="A100" s="401"/>
      <c r="B100" s="401"/>
      <c r="C100" s="401"/>
      <c r="D100" s="401"/>
      <c r="E100" s="401"/>
      <c r="F100" s="474"/>
      <c r="G100" s="401"/>
      <c r="H100" s="401"/>
    </row>
    <row r="101" spans="1:8" ht="12" customHeight="1">
      <c r="A101" s="401"/>
      <c r="B101" s="401"/>
      <c r="C101" s="401"/>
      <c r="D101" s="401"/>
      <c r="E101" s="401"/>
      <c r="F101" s="474"/>
      <c r="G101" s="401"/>
      <c r="H101" s="401"/>
    </row>
    <row r="102" spans="1:8" ht="12" customHeight="1">
      <c r="A102" s="401"/>
      <c r="B102" s="401"/>
      <c r="C102" s="401"/>
      <c r="D102" s="401"/>
      <c r="E102" s="401"/>
      <c r="F102" s="474"/>
      <c r="G102" s="401"/>
      <c r="H102" s="401"/>
    </row>
    <row r="103" spans="1:8" ht="12" customHeight="1">
      <c r="A103" s="401"/>
      <c r="B103" s="401"/>
      <c r="C103" s="429"/>
      <c r="D103" s="401"/>
      <c r="E103" s="401"/>
      <c r="F103" s="474"/>
      <c r="G103" s="401"/>
      <c r="H103" s="401"/>
    </row>
    <row r="104" spans="1:8" ht="12" customHeight="1">
      <c r="A104" s="401"/>
      <c r="B104" s="401"/>
      <c r="C104" s="401"/>
      <c r="D104" s="401"/>
      <c r="E104" s="401"/>
      <c r="F104" s="474"/>
      <c r="G104" s="401"/>
      <c r="H104" s="401"/>
    </row>
    <row r="105" spans="1:8" ht="12" customHeight="1">
      <c r="A105" s="401"/>
      <c r="B105" s="401"/>
      <c r="C105" s="429"/>
      <c r="D105" s="401"/>
      <c r="E105" s="401"/>
      <c r="F105" s="474"/>
      <c r="G105" s="401"/>
      <c r="H105" s="401"/>
    </row>
    <row r="106" spans="1:8" ht="12" customHeight="1">
      <c r="A106" s="401"/>
      <c r="B106" s="401"/>
      <c r="C106" s="401"/>
      <c r="D106" s="401"/>
      <c r="E106" s="401"/>
      <c r="F106" s="474"/>
      <c r="G106" s="401"/>
      <c r="H106" s="401"/>
    </row>
    <row r="107" spans="1:8" ht="12" customHeight="1">
      <c r="A107" s="401"/>
      <c r="B107" s="401"/>
      <c r="C107" s="429"/>
      <c r="D107" s="401"/>
      <c r="E107" s="401"/>
      <c r="F107" s="474"/>
      <c r="G107" s="401"/>
      <c r="H107" s="401"/>
    </row>
    <row r="108" spans="1:8" ht="12" customHeight="1">
      <c r="A108" s="401"/>
      <c r="B108" s="401"/>
      <c r="C108" s="401"/>
      <c r="D108" s="401"/>
      <c r="E108" s="401"/>
      <c r="F108" s="474"/>
      <c r="G108" s="401"/>
      <c r="H108" s="401"/>
    </row>
    <row r="109" spans="1:8" ht="12" customHeight="1">
      <c r="A109" s="401"/>
      <c r="B109" s="401"/>
      <c r="C109" s="429"/>
      <c r="D109" s="401"/>
      <c r="E109" s="401"/>
      <c r="F109" s="474"/>
      <c r="G109" s="401"/>
      <c r="H109" s="401"/>
    </row>
    <row r="110" spans="1:8" ht="12" customHeight="1">
      <c r="A110" s="401"/>
      <c r="B110" s="401"/>
      <c r="C110" s="401"/>
      <c r="D110" s="401"/>
      <c r="E110" s="401"/>
      <c r="F110" s="474"/>
      <c r="G110" s="401"/>
      <c r="H110" s="401"/>
    </row>
    <row r="111" spans="1:8" ht="12" customHeight="1">
      <c r="A111" s="401"/>
      <c r="B111" s="401"/>
      <c r="C111" s="429"/>
      <c r="D111" s="401"/>
      <c r="E111" s="401"/>
      <c r="F111" s="474"/>
      <c r="G111" s="401"/>
      <c r="H111" s="401"/>
    </row>
    <row r="112" spans="1:8" ht="12" customHeight="1">
      <c r="A112" s="401"/>
      <c r="B112" s="401"/>
      <c r="C112" s="401"/>
      <c r="D112" s="401"/>
      <c r="E112" s="401"/>
      <c r="F112" s="474"/>
      <c r="G112" s="401"/>
      <c r="H112" s="401"/>
    </row>
    <row r="113" spans="1:8" ht="12" customHeight="1">
      <c r="A113" s="401"/>
      <c r="B113" s="401"/>
      <c r="C113" s="430"/>
      <c r="D113" s="401"/>
      <c r="E113" s="401"/>
      <c r="F113" s="474"/>
      <c r="G113" s="401"/>
      <c r="H113" s="401"/>
    </row>
    <row r="114" spans="1:8" ht="12" customHeight="1">
      <c r="A114" s="401"/>
      <c r="B114" s="401"/>
      <c r="C114" s="401"/>
      <c r="D114" s="401"/>
      <c r="E114" s="401"/>
      <c r="F114" s="474"/>
      <c r="G114" s="401"/>
      <c r="H114" s="401"/>
    </row>
    <row r="115" spans="1:8" ht="12" customHeight="1">
      <c r="A115" s="401"/>
      <c r="B115" s="401"/>
      <c r="D115" s="401"/>
      <c r="E115" s="401"/>
      <c r="F115" s="474"/>
      <c r="G115" s="401"/>
      <c r="H115" s="401"/>
    </row>
    <row r="116" ht="12" customHeight="1">
      <c r="H116" s="401"/>
    </row>
    <row r="117" ht="12" customHeight="1">
      <c r="H117" s="401"/>
    </row>
    <row r="118" ht="12" customHeight="1">
      <c r="H118" s="401"/>
    </row>
    <row r="119" ht="12" customHeight="1">
      <c r="H119" s="401"/>
    </row>
    <row r="120" ht="12" customHeight="1">
      <c r="H120" s="401"/>
    </row>
    <row r="121" ht="12" customHeight="1">
      <c r="H121" s="401"/>
    </row>
    <row r="122" ht="12" customHeight="1">
      <c r="H122" s="401"/>
    </row>
    <row r="123" ht="12" customHeight="1">
      <c r="H123" s="401"/>
    </row>
    <row r="124" ht="12" customHeight="1">
      <c r="H124" s="401"/>
    </row>
    <row r="125" ht="12" customHeight="1">
      <c r="H125" s="401"/>
    </row>
    <row r="126" ht="12" customHeight="1">
      <c r="H126" s="401"/>
    </row>
    <row r="127" ht="12" customHeight="1">
      <c r="H127" s="401"/>
    </row>
    <row r="128" ht="12" customHeight="1">
      <c r="H128" s="401"/>
    </row>
    <row r="129" ht="12" customHeight="1">
      <c r="H129" s="401"/>
    </row>
    <row r="130" ht="12" customHeight="1">
      <c r="H130" s="401"/>
    </row>
    <row r="131" ht="12" customHeight="1">
      <c r="H131" s="401"/>
    </row>
    <row r="132" ht="12" customHeight="1">
      <c r="H132" s="401"/>
    </row>
    <row r="133" ht="12" customHeight="1">
      <c r="H133" s="401"/>
    </row>
    <row r="134" ht="12" customHeight="1">
      <c r="H134" s="401"/>
    </row>
    <row r="135" ht="12" customHeight="1">
      <c r="H135" s="401"/>
    </row>
    <row r="136" ht="12" customHeight="1">
      <c r="H136" s="401"/>
    </row>
    <row r="137" ht="12" customHeight="1">
      <c r="H137" s="401"/>
    </row>
    <row r="138" ht="12" customHeight="1">
      <c r="H138" s="401"/>
    </row>
    <row r="139" ht="12" customHeight="1">
      <c r="H139" s="401"/>
    </row>
    <row r="140" ht="12" customHeight="1">
      <c r="H140" s="401"/>
    </row>
    <row r="141" ht="12" customHeight="1">
      <c r="H141" s="401"/>
    </row>
    <row r="142" ht="12" customHeight="1">
      <c r="H142" s="401"/>
    </row>
    <row r="143" ht="12" customHeight="1">
      <c r="H143" s="401"/>
    </row>
    <row r="144" ht="12" customHeight="1">
      <c r="H144" s="401"/>
    </row>
    <row r="145" ht="12" customHeight="1">
      <c r="H145" s="401"/>
    </row>
    <row r="146" ht="12" customHeight="1">
      <c r="H146" s="401"/>
    </row>
    <row r="147" ht="12" customHeight="1">
      <c r="H147" s="401"/>
    </row>
    <row r="148" ht="12" customHeight="1">
      <c r="H148" s="401"/>
    </row>
    <row r="149" ht="12" customHeight="1">
      <c r="H149" s="401"/>
    </row>
    <row r="150" ht="12" customHeight="1">
      <c r="H150" s="401"/>
    </row>
    <row r="151" ht="12" customHeight="1">
      <c r="H151" s="401"/>
    </row>
    <row r="152" ht="12" customHeight="1">
      <c r="H152" s="401"/>
    </row>
    <row r="153" ht="12" customHeight="1">
      <c r="H153" s="401"/>
    </row>
    <row r="154" ht="12" customHeight="1">
      <c r="H154" s="401"/>
    </row>
    <row r="155" ht="12" customHeight="1">
      <c r="H155" s="401"/>
    </row>
    <row r="156" ht="12" customHeight="1">
      <c r="H156" s="401"/>
    </row>
  </sheetData>
  <sheetProtection password="EFF1" sheet="1"/>
  <printOptions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showGridLines="0" view="pageBreakPreview" zoomScale="115" zoomScaleSheetLayoutView="115" zoomScalePageLayoutView="0" workbookViewId="0" topLeftCell="A1">
      <pane ySplit="6" topLeftCell="A40" activePane="bottomLeft" state="frozen"/>
      <selection pane="topLeft" activeCell="C31" sqref="C31:H31"/>
      <selection pane="bottomLeft" activeCell="F44" sqref="F44:F51"/>
    </sheetView>
  </sheetViews>
  <sheetFormatPr defaultColWidth="9.00390625" defaultRowHeight="12.75"/>
  <cols>
    <col min="1" max="1" width="3.875" style="393" customWidth="1"/>
    <col min="2" max="2" width="9.875" style="394" customWidth="1"/>
    <col min="3" max="3" width="41.00390625" style="395" customWidth="1"/>
    <col min="4" max="4" width="7.875" style="396" customWidth="1"/>
    <col min="5" max="5" width="5.00390625" style="397" customWidth="1"/>
    <col min="6" max="6" width="12.00390625" style="494" customWidth="1"/>
    <col min="7" max="7" width="12.00390625" style="398" customWidth="1"/>
    <col min="8" max="8" width="38.875" style="395" customWidth="1"/>
    <col min="9" max="11" width="9.125" style="399" customWidth="1"/>
    <col min="12" max="12" width="9.125" style="400" customWidth="1"/>
    <col min="13" max="18" width="9.125" style="399" customWidth="1"/>
    <col min="19" max="16384" width="9.125" style="26" customWidth="1"/>
  </cols>
  <sheetData>
    <row r="1" spans="1:18" s="17" customFormat="1" ht="26.25">
      <c r="A1" s="265" t="s">
        <v>50</v>
      </c>
      <c r="B1" s="266"/>
      <c r="C1" s="267"/>
      <c r="D1" s="266"/>
      <c r="E1" s="268"/>
      <c r="F1" s="475"/>
      <c r="G1" s="269"/>
      <c r="H1" s="270"/>
      <c r="I1" s="271"/>
      <c r="J1" s="271"/>
      <c r="K1" s="271"/>
      <c r="L1" s="272"/>
      <c r="M1" s="271"/>
      <c r="N1" s="271"/>
      <c r="O1" s="271"/>
      <c r="P1" s="271"/>
      <c r="Q1" s="271"/>
      <c r="R1" s="271"/>
    </row>
    <row r="2" spans="1:18" s="17" customFormat="1" ht="20.25">
      <c r="A2" s="273" t="s">
        <v>100</v>
      </c>
      <c r="B2" s="274"/>
      <c r="C2" s="267"/>
      <c r="D2" s="266"/>
      <c r="E2" s="268"/>
      <c r="F2" s="475"/>
      <c r="G2" s="269"/>
      <c r="H2" s="270"/>
      <c r="I2" s="271"/>
      <c r="J2" s="271"/>
      <c r="K2" s="271"/>
      <c r="L2" s="272"/>
      <c r="M2" s="271"/>
      <c r="N2" s="271"/>
      <c r="O2" s="271"/>
      <c r="P2" s="271"/>
      <c r="Q2" s="271"/>
      <c r="R2" s="271"/>
    </row>
    <row r="3" spans="1:18" s="17" customFormat="1" ht="20.25">
      <c r="A3" s="273" t="s">
        <v>101</v>
      </c>
      <c r="B3" s="274"/>
      <c r="C3" s="267"/>
      <c r="D3" s="266"/>
      <c r="E3" s="268"/>
      <c r="F3" s="475"/>
      <c r="G3" s="269"/>
      <c r="H3" s="270"/>
      <c r="I3" s="271"/>
      <c r="J3" s="271"/>
      <c r="K3" s="271"/>
      <c r="L3" s="272"/>
      <c r="M3" s="271"/>
      <c r="N3" s="271"/>
      <c r="O3" s="271"/>
      <c r="P3" s="271"/>
      <c r="Q3" s="271"/>
      <c r="R3" s="271"/>
    </row>
    <row r="4" spans="1:18" s="17" customFormat="1" ht="20.25">
      <c r="A4" s="275" t="s">
        <v>102</v>
      </c>
      <c r="B4" s="274"/>
      <c r="C4" s="267"/>
      <c r="D4" s="266"/>
      <c r="E4" s="268"/>
      <c r="F4" s="475"/>
      <c r="G4" s="269"/>
      <c r="H4" s="270"/>
      <c r="I4" s="271"/>
      <c r="J4" s="271"/>
      <c r="K4" s="271"/>
      <c r="L4" s="272"/>
      <c r="M4" s="271"/>
      <c r="N4" s="271"/>
      <c r="O4" s="271"/>
      <c r="P4" s="271"/>
      <c r="Q4" s="271"/>
      <c r="R4" s="271"/>
    </row>
    <row r="5" spans="1:18" s="18" customFormat="1" ht="14.25" customHeight="1">
      <c r="A5" s="276" t="s">
        <v>76</v>
      </c>
      <c r="B5" s="277" t="s">
        <v>77</v>
      </c>
      <c r="C5" s="277" t="s">
        <v>103</v>
      </c>
      <c r="D5" s="277" t="s">
        <v>104</v>
      </c>
      <c r="E5" s="277" t="s">
        <v>6</v>
      </c>
      <c r="F5" s="476" t="s">
        <v>79</v>
      </c>
      <c r="G5" s="278" t="s">
        <v>16</v>
      </c>
      <c r="H5" s="279" t="s">
        <v>105</v>
      </c>
      <c r="I5" s="280"/>
      <c r="J5" s="280"/>
      <c r="K5" s="280"/>
      <c r="L5" s="281"/>
      <c r="M5" s="280"/>
      <c r="N5" s="280"/>
      <c r="O5" s="280"/>
      <c r="P5" s="280"/>
      <c r="Q5" s="280"/>
      <c r="R5" s="280"/>
    </row>
    <row r="6" spans="1:18" s="18" customFormat="1" ht="15.75" customHeight="1">
      <c r="A6" s="282" t="s">
        <v>21</v>
      </c>
      <c r="B6" s="283" t="s">
        <v>23</v>
      </c>
      <c r="C6" s="283" t="s">
        <v>53</v>
      </c>
      <c r="D6" s="283" t="s">
        <v>52</v>
      </c>
      <c r="E6" s="283" t="s">
        <v>24</v>
      </c>
      <c r="F6" s="477" t="s">
        <v>54</v>
      </c>
      <c r="G6" s="284" t="s">
        <v>55</v>
      </c>
      <c r="H6" s="285" t="s">
        <v>56</v>
      </c>
      <c r="I6" s="280"/>
      <c r="J6" s="280"/>
      <c r="K6" s="280"/>
      <c r="L6" s="281"/>
      <c r="M6" s="280"/>
      <c r="N6" s="280"/>
      <c r="O6" s="280"/>
      <c r="P6" s="280"/>
      <c r="Q6" s="280"/>
      <c r="R6" s="280"/>
    </row>
    <row r="7" spans="1:18" s="18" customFormat="1" ht="4.5" customHeight="1">
      <c r="A7" s="286"/>
      <c r="B7" s="287"/>
      <c r="C7" s="286"/>
      <c r="D7" s="287"/>
      <c r="E7" s="288"/>
      <c r="F7" s="478"/>
      <c r="G7" s="289"/>
      <c r="H7" s="280"/>
      <c r="I7" s="280"/>
      <c r="J7" s="280"/>
      <c r="K7" s="280"/>
      <c r="L7" s="281"/>
      <c r="M7" s="280"/>
      <c r="N7" s="280"/>
      <c r="O7" s="280"/>
      <c r="P7" s="280"/>
      <c r="Q7" s="280"/>
      <c r="R7" s="280"/>
    </row>
    <row r="8" spans="1:18" s="19" customFormat="1" ht="15.75" customHeight="1">
      <c r="A8" s="290"/>
      <c r="B8" s="291"/>
      <c r="C8" s="292" t="s">
        <v>106</v>
      </c>
      <c r="D8" s="293"/>
      <c r="E8" s="294"/>
      <c r="F8" s="479"/>
      <c r="G8" s="295">
        <f>SUM(G9,G43)</f>
        <v>0</v>
      </c>
      <c r="H8" s="296"/>
      <c r="I8" s="297"/>
      <c r="J8" s="297"/>
      <c r="K8" s="297"/>
      <c r="L8" s="298"/>
      <c r="M8" s="297"/>
      <c r="N8" s="297"/>
      <c r="O8" s="297"/>
      <c r="P8" s="297"/>
      <c r="Q8" s="297"/>
      <c r="R8" s="297"/>
    </row>
    <row r="9" spans="1:18" s="20" customFormat="1" ht="25.5" customHeight="1">
      <c r="A9" s="299"/>
      <c r="B9" s="300" t="s">
        <v>21</v>
      </c>
      <c r="C9" s="301" t="s">
        <v>107</v>
      </c>
      <c r="D9" s="302"/>
      <c r="E9" s="300"/>
      <c r="F9" s="480"/>
      <c r="G9" s="303">
        <f>SUM(G10:G41)</f>
        <v>0</v>
      </c>
      <c r="H9" s="301"/>
      <c r="I9" s="304"/>
      <c r="J9" s="304"/>
      <c r="K9" s="304"/>
      <c r="L9" s="305"/>
      <c r="M9" s="304"/>
      <c r="N9" s="304"/>
      <c r="O9" s="304"/>
      <c r="P9" s="304"/>
      <c r="Q9" s="304"/>
      <c r="R9" s="304"/>
    </row>
    <row r="10" spans="1:18" s="18" customFormat="1" ht="33.75">
      <c r="A10" s="306">
        <v>1</v>
      </c>
      <c r="B10" s="307" t="s">
        <v>108</v>
      </c>
      <c r="C10" s="308" t="s">
        <v>109</v>
      </c>
      <c r="D10" s="309">
        <v>1</v>
      </c>
      <c r="E10" s="310" t="s">
        <v>3</v>
      </c>
      <c r="F10" s="481"/>
      <c r="G10" s="311">
        <f aca="true" t="shared" si="0" ref="G10:G39">D10*F10</f>
        <v>0</v>
      </c>
      <c r="H10" s="312" t="s">
        <v>110</v>
      </c>
      <c r="I10" s="280"/>
      <c r="J10" s="280"/>
      <c r="K10" s="280"/>
      <c r="L10" s="281"/>
      <c r="M10" s="280"/>
      <c r="N10" s="280"/>
      <c r="O10" s="280"/>
      <c r="P10" s="280"/>
      <c r="Q10" s="280"/>
      <c r="R10" s="280"/>
    </row>
    <row r="11" spans="1:18" s="18" customFormat="1" ht="12" customHeight="1">
      <c r="A11" s="306">
        <v>2</v>
      </c>
      <c r="B11" s="313" t="s">
        <v>111</v>
      </c>
      <c r="C11" s="314" t="s">
        <v>112</v>
      </c>
      <c r="D11" s="315">
        <v>1</v>
      </c>
      <c r="E11" s="316" t="s">
        <v>3</v>
      </c>
      <c r="F11" s="482"/>
      <c r="G11" s="22">
        <f t="shared" si="0"/>
        <v>0</v>
      </c>
      <c r="H11" s="317"/>
      <c r="I11" s="280"/>
      <c r="J11" s="280"/>
      <c r="K11" s="280"/>
      <c r="L11" s="281"/>
      <c r="M11" s="280"/>
      <c r="N11" s="280"/>
      <c r="O11" s="280"/>
      <c r="P11" s="280"/>
      <c r="Q11" s="280"/>
      <c r="R11" s="280"/>
    </row>
    <row r="12" spans="1:18" s="18" customFormat="1" ht="45">
      <c r="A12" s="306">
        <v>3</v>
      </c>
      <c r="B12" s="307" t="s">
        <v>113</v>
      </c>
      <c r="C12" s="318" t="s">
        <v>114</v>
      </c>
      <c r="D12" s="315">
        <v>1</v>
      </c>
      <c r="E12" s="316" t="s">
        <v>3</v>
      </c>
      <c r="F12" s="482"/>
      <c r="G12" s="22">
        <f t="shared" si="0"/>
        <v>0</v>
      </c>
      <c r="H12" s="319" t="s">
        <v>115</v>
      </c>
      <c r="I12" s="280"/>
      <c r="J12" s="280"/>
      <c r="K12" s="280"/>
      <c r="L12" s="281"/>
      <c r="M12" s="280"/>
      <c r="N12" s="280"/>
      <c r="O12" s="280"/>
      <c r="P12" s="280"/>
      <c r="Q12" s="280"/>
      <c r="R12" s="280"/>
    </row>
    <row r="13" spans="1:18" s="18" customFormat="1" ht="14.25" customHeight="1">
      <c r="A13" s="306">
        <v>4</v>
      </c>
      <c r="B13" s="313" t="s">
        <v>111</v>
      </c>
      <c r="C13" s="314" t="s">
        <v>112</v>
      </c>
      <c r="D13" s="315">
        <v>1</v>
      </c>
      <c r="E13" s="316" t="s">
        <v>3</v>
      </c>
      <c r="F13" s="482"/>
      <c r="G13" s="22">
        <f t="shared" si="0"/>
        <v>0</v>
      </c>
      <c r="H13" s="317"/>
      <c r="I13" s="280"/>
      <c r="J13" s="280"/>
      <c r="K13" s="280"/>
      <c r="L13" s="281"/>
      <c r="M13" s="280"/>
      <c r="N13" s="280"/>
      <c r="O13" s="280"/>
      <c r="P13" s="280"/>
      <c r="Q13" s="280"/>
      <c r="R13" s="280"/>
    </row>
    <row r="14" spans="1:18" s="18" customFormat="1" ht="45">
      <c r="A14" s="306">
        <v>5</v>
      </c>
      <c r="B14" s="307" t="s">
        <v>116</v>
      </c>
      <c r="C14" s="318" t="s">
        <v>117</v>
      </c>
      <c r="D14" s="315">
        <v>1</v>
      </c>
      <c r="E14" s="316" t="s">
        <v>3</v>
      </c>
      <c r="F14" s="482"/>
      <c r="G14" s="22">
        <f t="shared" si="0"/>
        <v>0</v>
      </c>
      <c r="H14" s="319" t="s">
        <v>118</v>
      </c>
      <c r="I14" s="280"/>
      <c r="J14" s="280"/>
      <c r="K14" s="280"/>
      <c r="L14" s="281"/>
      <c r="M14" s="280"/>
      <c r="N14" s="280"/>
      <c r="O14" s="280"/>
      <c r="P14" s="280"/>
      <c r="Q14" s="280"/>
      <c r="R14" s="280"/>
    </row>
    <row r="15" spans="1:18" s="18" customFormat="1" ht="14.25" customHeight="1">
      <c r="A15" s="306">
        <v>6</v>
      </c>
      <c r="B15" s="313" t="s">
        <v>111</v>
      </c>
      <c r="C15" s="314" t="s">
        <v>112</v>
      </c>
      <c r="D15" s="315">
        <v>1</v>
      </c>
      <c r="E15" s="316" t="s">
        <v>3</v>
      </c>
      <c r="F15" s="482"/>
      <c r="G15" s="22">
        <f t="shared" si="0"/>
        <v>0</v>
      </c>
      <c r="H15" s="317"/>
      <c r="I15" s="280"/>
      <c r="J15" s="280"/>
      <c r="K15" s="280"/>
      <c r="L15" s="281"/>
      <c r="M15" s="280"/>
      <c r="N15" s="280"/>
      <c r="O15" s="280"/>
      <c r="P15" s="280"/>
      <c r="Q15" s="280"/>
      <c r="R15" s="280"/>
    </row>
    <row r="16" spans="1:18" s="18" customFormat="1" ht="20.25">
      <c r="A16" s="306">
        <v>7</v>
      </c>
      <c r="B16" s="307" t="s">
        <v>119</v>
      </c>
      <c r="C16" s="320" t="s">
        <v>120</v>
      </c>
      <c r="D16" s="315">
        <v>2</v>
      </c>
      <c r="E16" s="316" t="s">
        <v>3</v>
      </c>
      <c r="F16" s="482"/>
      <c r="G16" s="22">
        <f t="shared" si="0"/>
        <v>0</v>
      </c>
      <c r="H16" s="321" t="s">
        <v>121</v>
      </c>
      <c r="I16" s="280"/>
      <c r="J16" s="280"/>
      <c r="K16" s="280"/>
      <c r="L16" s="281"/>
      <c r="M16" s="280"/>
      <c r="N16" s="280"/>
      <c r="O16" s="280"/>
      <c r="P16" s="280"/>
      <c r="Q16" s="280"/>
      <c r="R16" s="280"/>
    </row>
    <row r="17" spans="1:18" s="18" customFormat="1" ht="14.25" customHeight="1">
      <c r="A17" s="306">
        <v>8</v>
      </c>
      <c r="B17" s="313" t="s">
        <v>111</v>
      </c>
      <c r="C17" s="314" t="s">
        <v>112</v>
      </c>
      <c r="D17" s="315">
        <v>2</v>
      </c>
      <c r="E17" s="316" t="s">
        <v>3</v>
      </c>
      <c r="F17" s="482"/>
      <c r="G17" s="22">
        <f t="shared" si="0"/>
        <v>0</v>
      </c>
      <c r="H17" s="317"/>
      <c r="I17" s="280"/>
      <c r="J17" s="280"/>
      <c r="K17" s="280"/>
      <c r="L17" s="281"/>
      <c r="M17" s="280"/>
      <c r="N17" s="280"/>
      <c r="O17" s="280"/>
      <c r="P17" s="280"/>
      <c r="Q17" s="280"/>
      <c r="R17" s="280"/>
    </row>
    <row r="18" spans="1:18" s="18" customFormat="1" ht="20.25">
      <c r="A18" s="306">
        <v>9</v>
      </c>
      <c r="B18" s="307" t="s">
        <v>122</v>
      </c>
      <c r="C18" s="320" t="s">
        <v>123</v>
      </c>
      <c r="D18" s="315">
        <v>1</v>
      </c>
      <c r="E18" s="316" t="s">
        <v>3</v>
      </c>
      <c r="F18" s="482"/>
      <c r="G18" s="22">
        <f t="shared" si="0"/>
        <v>0</v>
      </c>
      <c r="H18" s="321" t="s">
        <v>124</v>
      </c>
      <c r="I18" s="280"/>
      <c r="J18" s="280"/>
      <c r="K18" s="280"/>
      <c r="L18" s="281"/>
      <c r="M18" s="280"/>
      <c r="N18" s="280"/>
      <c r="O18" s="280"/>
      <c r="P18" s="280"/>
      <c r="Q18" s="280"/>
      <c r="R18" s="280"/>
    </row>
    <row r="19" spans="1:18" s="18" customFormat="1" ht="14.25" customHeight="1">
      <c r="A19" s="306">
        <v>10</v>
      </c>
      <c r="B19" s="313" t="s">
        <v>111</v>
      </c>
      <c r="C19" s="314" t="s">
        <v>112</v>
      </c>
      <c r="D19" s="315">
        <v>1</v>
      </c>
      <c r="E19" s="316" t="s">
        <v>3</v>
      </c>
      <c r="F19" s="482"/>
      <c r="G19" s="22">
        <f t="shared" si="0"/>
        <v>0</v>
      </c>
      <c r="H19" s="317"/>
      <c r="I19" s="280"/>
      <c r="J19" s="280"/>
      <c r="K19" s="280"/>
      <c r="L19" s="281"/>
      <c r="M19" s="280"/>
      <c r="N19" s="280"/>
      <c r="O19" s="280"/>
      <c r="P19" s="280"/>
      <c r="Q19" s="280"/>
      <c r="R19" s="280"/>
    </row>
    <row r="20" spans="1:18" s="21" customFormat="1" ht="33.75">
      <c r="A20" s="306">
        <v>11</v>
      </c>
      <c r="B20" s="322" t="s">
        <v>125</v>
      </c>
      <c r="C20" s="323" t="s">
        <v>126</v>
      </c>
      <c r="D20" s="324">
        <v>1</v>
      </c>
      <c r="E20" s="325" t="s">
        <v>3</v>
      </c>
      <c r="F20" s="483"/>
      <c r="G20" s="326">
        <f t="shared" si="0"/>
        <v>0</v>
      </c>
      <c r="H20" s="327" t="s">
        <v>127</v>
      </c>
      <c r="I20" s="328"/>
      <c r="J20" s="328"/>
      <c r="K20" s="329"/>
      <c r="L20" s="329"/>
      <c r="M20" s="329"/>
      <c r="N20" s="329"/>
      <c r="O20" s="329"/>
      <c r="P20" s="329"/>
      <c r="Q20" s="329"/>
      <c r="R20" s="329"/>
    </row>
    <row r="21" spans="1:18" s="21" customFormat="1" ht="15" customHeight="1">
      <c r="A21" s="306">
        <v>12</v>
      </c>
      <c r="B21" s="313" t="s">
        <v>111</v>
      </c>
      <c r="C21" s="314" t="s">
        <v>112</v>
      </c>
      <c r="D21" s="315">
        <v>1</v>
      </c>
      <c r="E21" s="316" t="s">
        <v>3</v>
      </c>
      <c r="F21" s="482"/>
      <c r="G21" s="22">
        <f t="shared" si="0"/>
        <v>0</v>
      </c>
      <c r="H21" s="317"/>
      <c r="I21" s="328"/>
      <c r="J21" s="328"/>
      <c r="K21" s="329"/>
      <c r="L21" s="329"/>
      <c r="M21" s="329"/>
      <c r="N21" s="329"/>
      <c r="O21" s="329"/>
      <c r="P21" s="329"/>
      <c r="Q21" s="329"/>
      <c r="R21" s="329"/>
    </row>
    <row r="22" spans="1:18" s="18" customFormat="1" ht="22.5">
      <c r="A22" s="306">
        <v>13</v>
      </c>
      <c r="B22" s="307" t="s">
        <v>128</v>
      </c>
      <c r="C22" s="323" t="s">
        <v>129</v>
      </c>
      <c r="D22" s="330">
        <v>4</v>
      </c>
      <c r="E22" s="316" t="s">
        <v>3</v>
      </c>
      <c r="F22" s="484"/>
      <c r="G22" s="331">
        <f t="shared" si="0"/>
        <v>0</v>
      </c>
      <c r="H22" s="327" t="s">
        <v>130</v>
      </c>
      <c r="I22" s="280"/>
      <c r="J22" s="280"/>
      <c r="K22" s="280"/>
      <c r="L22" s="281"/>
      <c r="M22" s="280"/>
      <c r="N22" s="280"/>
      <c r="O22" s="280"/>
      <c r="P22" s="280"/>
      <c r="Q22" s="280"/>
      <c r="R22" s="280"/>
    </row>
    <row r="23" spans="1:18" s="18" customFormat="1" ht="12" customHeight="1">
      <c r="A23" s="306">
        <v>14</v>
      </c>
      <c r="B23" s="313" t="s">
        <v>111</v>
      </c>
      <c r="C23" s="314" t="s">
        <v>112</v>
      </c>
      <c r="D23" s="315">
        <v>4</v>
      </c>
      <c r="E23" s="316" t="s">
        <v>3</v>
      </c>
      <c r="F23" s="482"/>
      <c r="G23" s="22">
        <f t="shared" si="0"/>
        <v>0</v>
      </c>
      <c r="H23" s="317"/>
      <c r="I23" s="280"/>
      <c r="J23" s="280"/>
      <c r="K23" s="280"/>
      <c r="L23" s="281"/>
      <c r="M23" s="280"/>
      <c r="N23" s="280"/>
      <c r="O23" s="280"/>
      <c r="P23" s="280"/>
      <c r="Q23" s="280"/>
      <c r="R23" s="280"/>
    </row>
    <row r="24" spans="1:18" s="18" customFormat="1" ht="33.75">
      <c r="A24" s="306">
        <v>15</v>
      </c>
      <c r="B24" s="307" t="s">
        <v>131</v>
      </c>
      <c r="C24" s="332" t="s">
        <v>132</v>
      </c>
      <c r="D24" s="315">
        <v>2</v>
      </c>
      <c r="E24" s="316" t="s">
        <v>3</v>
      </c>
      <c r="F24" s="482"/>
      <c r="G24" s="22">
        <f t="shared" si="0"/>
        <v>0</v>
      </c>
      <c r="H24" s="333" t="s">
        <v>133</v>
      </c>
      <c r="I24" s="280"/>
      <c r="J24" s="280"/>
      <c r="K24" s="280"/>
      <c r="L24" s="281"/>
      <c r="M24" s="280"/>
      <c r="N24" s="280"/>
      <c r="O24" s="280"/>
      <c r="P24" s="280"/>
      <c r="Q24" s="280"/>
      <c r="R24" s="280"/>
    </row>
    <row r="25" spans="1:18" s="18" customFormat="1" ht="13.5" customHeight="1">
      <c r="A25" s="306">
        <v>16</v>
      </c>
      <c r="B25" s="313" t="s">
        <v>111</v>
      </c>
      <c r="C25" s="314" t="s">
        <v>112</v>
      </c>
      <c r="D25" s="315">
        <v>2</v>
      </c>
      <c r="E25" s="316" t="s">
        <v>3</v>
      </c>
      <c r="F25" s="482"/>
      <c r="G25" s="22">
        <f t="shared" si="0"/>
        <v>0</v>
      </c>
      <c r="H25" s="317"/>
      <c r="I25" s="280"/>
      <c r="J25" s="280"/>
      <c r="K25" s="280"/>
      <c r="L25" s="281"/>
      <c r="M25" s="280"/>
      <c r="N25" s="280"/>
      <c r="O25" s="280"/>
      <c r="P25" s="280"/>
      <c r="Q25" s="280"/>
      <c r="R25" s="280"/>
    </row>
    <row r="26" spans="1:18" s="18" customFormat="1" ht="33.75">
      <c r="A26" s="306">
        <v>17</v>
      </c>
      <c r="B26" s="307" t="s">
        <v>134</v>
      </c>
      <c r="C26" s="332" t="s">
        <v>135</v>
      </c>
      <c r="D26" s="315">
        <v>1</v>
      </c>
      <c r="E26" s="316" t="s">
        <v>3</v>
      </c>
      <c r="F26" s="482"/>
      <c r="G26" s="22">
        <f t="shared" si="0"/>
        <v>0</v>
      </c>
      <c r="H26" s="333" t="s">
        <v>136</v>
      </c>
      <c r="I26" s="280"/>
      <c r="J26" s="280"/>
      <c r="K26" s="280"/>
      <c r="L26" s="281"/>
      <c r="M26" s="280"/>
      <c r="N26" s="280"/>
      <c r="O26" s="280"/>
      <c r="P26" s="280"/>
      <c r="Q26" s="280"/>
      <c r="R26" s="280"/>
    </row>
    <row r="27" spans="1:18" s="18" customFormat="1" ht="13.5" customHeight="1">
      <c r="A27" s="306">
        <v>18</v>
      </c>
      <c r="B27" s="313" t="s">
        <v>111</v>
      </c>
      <c r="C27" s="314" t="s">
        <v>112</v>
      </c>
      <c r="D27" s="315">
        <v>1</v>
      </c>
      <c r="E27" s="316" t="s">
        <v>3</v>
      </c>
      <c r="F27" s="482"/>
      <c r="G27" s="22">
        <f t="shared" si="0"/>
        <v>0</v>
      </c>
      <c r="H27" s="317"/>
      <c r="I27" s="280"/>
      <c r="J27" s="280"/>
      <c r="K27" s="280"/>
      <c r="L27" s="281"/>
      <c r="M27" s="280"/>
      <c r="N27" s="280"/>
      <c r="O27" s="280"/>
      <c r="P27" s="280"/>
      <c r="Q27" s="280"/>
      <c r="R27" s="280"/>
    </row>
    <row r="28" spans="1:18" s="23" customFormat="1" ht="22.5">
      <c r="A28" s="306">
        <v>19</v>
      </c>
      <c r="B28" s="334" t="s">
        <v>137</v>
      </c>
      <c r="C28" s="335" t="s">
        <v>138</v>
      </c>
      <c r="D28" s="336">
        <v>3</v>
      </c>
      <c r="E28" s="337" t="s">
        <v>2</v>
      </c>
      <c r="F28" s="485"/>
      <c r="G28" s="338">
        <f t="shared" si="0"/>
        <v>0</v>
      </c>
      <c r="H28" s="339" t="s">
        <v>139</v>
      </c>
      <c r="I28" s="340"/>
      <c r="J28" s="340"/>
      <c r="K28" s="340"/>
      <c r="L28" s="341"/>
      <c r="M28" s="340"/>
      <c r="N28" s="340"/>
      <c r="O28" s="340"/>
      <c r="P28" s="340"/>
      <c r="Q28" s="340"/>
      <c r="R28" s="340"/>
    </row>
    <row r="29" spans="1:18" s="18" customFormat="1" ht="12" customHeight="1">
      <c r="A29" s="306">
        <v>20</v>
      </c>
      <c r="B29" s="313" t="s">
        <v>111</v>
      </c>
      <c r="C29" s="314" t="s">
        <v>112</v>
      </c>
      <c r="D29" s="315">
        <v>3</v>
      </c>
      <c r="E29" s="316" t="s">
        <v>2</v>
      </c>
      <c r="F29" s="482"/>
      <c r="G29" s="22">
        <f t="shared" si="0"/>
        <v>0</v>
      </c>
      <c r="H29" s="317"/>
      <c r="I29" s="280"/>
      <c r="J29" s="280"/>
      <c r="K29" s="280"/>
      <c r="L29" s="281"/>
      <c r="M29" s="280"/>
      <c r="N29" s="280"/>
      <c r="O29" s="280"/>
      <c r="P29" s="280"/>
      <c r="Q29" s="280"/>
      <c r="R29" s="280"/>
    </row>
    <row r="30" spans="1:18" s="23" customFormat="1" ht="22.5">
      <c r="A30" s="306">
        <v>21</v>
      </c>
      <c r="B30" s="334" t="s">
        <v>140</v>
      </c>
      <c r="C30" s="335" t="s">
        <v>141</v>
      </c>
      <c r="D30" s="336">
        <v>1</v>
      </c>
      <c r="E30" s="337" t="s">
        <v>2</v>
      </c>
      <c r="F30" s="485"/>
      <c r="G30" s="338">
        <f t="shared" si="0"/>
        <v>0</v>
      </c>
      <c r="H30" s="339" t="s">
        <v>139</v>
      </c>
      <c r="I30" s="340"/>
      <c r="J30" s="340"/>
      <c r="K30" s="340"/>
      <c r="L30" s="341"/>
      <c r="M30" s="340"/>
      <c r="N30" s="340"/>
      <c r="O30" s="340"/>
      <c r="P30" s="340"/>
      <c r="Q30" s="340"/>
      <c r="R30" s="340"/>
    </row>
    <row r="31" spans="1:18" s="18" customFormat="1" ht="12" customHeight="1">
      <c r="A31" s="306">
        <v>22</v>
      </c>
      <c r="B31" s="313" t="s">
        <v>111</v>
      </c>
      <c r="C31" s="314" t="s">
        <v>112</v>
      </c>
      <c r="D31" s="315">
        <v>1</v>
      </c>
      <c r="E31" s="316" t="s">
        <v>2</v>
      </c>
      <c r="F31" s="482"/>
      <c r="G31" s="22">
        <f t="shared" si="0"/>
        <v>0</v>
      </c>
      <c r="H31" s="317"/>
      <c r="I31" s="280"/>
      <c r="J31" s="280"/>
      <c r="K31" s="280"/>
      <c r="L31" s="281"/>
      <c r="M31" s="280"/>
      <c r="N31" s="280"/>
      <c r="O31" s="280"/>
      <c r="P31" s="280"/>
      <c r="Q31" s="280"/>
      <c r="R31" s="280"/>
    </row>
    <row r="32" spans="1:18" s="18" customFormat="1" ht="33" customHeight="1">
      <c r="A32" s="306">
        <v>23</v>
      </c>
      <c r="B32" s="307" t="s">
        <v>111</v>
      </c>
      <c r="C32" s="342" t="s">
        <v>142</v>
      </c>
      <c r="D32" s="315">
        <v>3</v>
      </c>
      <c r="E32" s="316" t="s">
        <v>51</v>
      </c>
      <c r="F32" s="482"/>
      <c r="G32" s="22">
        <f t="shared" si="0"/>
        <v>0</v>
      </c>
      <c r="H32" s="321" t="s">
        <v>143</v>
      </c>
      <c r="I32" s="280"/>
      <c r="J32" s="280"/>
      <c r="K32" s="280"/>
      <c r="L32" s="281"/>
      <c r="M32" s="280"/>
      <c r="N32" s="280"/>
      <c r="O32" s="280"/>
      <c r="P32" s="280"/>
      <c r="Q32" s="280"/>
      <c r="R32" s="280"/>
    </row>
    <row r="33" spans="1:18" s="18" customFormat="1" ht="12" customHeight="1">
      <c r="A33" s="306">
        <v>24</v>
      </c>
      <c r="B33" s="313" t="s">
        <v>111</v>
      </c>
      <c r="C33" s="314" t="s">
        <v>112</v>
      </c>
      <c r="D33" s="315">
        <v>3</v>
      </c>
      <c r="E33" s="316" t="s">
        <v>51</v>
      </c>
      <c r="F33" s="482"/>
      <c r="G33" s="22">
        <f t="shared" si="0"/>
        <v>0</v>
      </c>
      <c r="H33" s="317"/>
      <c r="I33" s="280"/>
      <c r="J33" s="280"/>
      <c r="K33" s="280"/>
      <c r="L33" s="281"/>
      <c r="M33" s="280"/>
      <c r="N33" s="280"/>
      <c r="O33" s="280"/>
      <c r="P33" s="280"/>
      <c r="Q33" s="280"/>
      <c r="R33" s="280"/>
    </row>
    <row r="34" spans="1:18" s="23" customFormat="1" ht="33" customHeight="1">
      <c r="A34" s="306">
        <v>25</v>
      </c>
      <c r="B34" s="322" t="s">
        <v>111</v>
      </c>
      <c r="C34" s="343" t="s">
        <v>144</v>
      </c>
      <c r="D34" s="324">
        <v>2</v>
      </c>
      <c r="E34" s="344" t="s">
        <v>2</v>
      </c>
      <c r="F34" s="483"/>
      <c r="G34" s="345">
        <f t="shared" si="0"/>
        <v>0</v>
      </c>
      <c r="H34" s="346" t="s">
        <v>145</v>
      </c>
      <c r="I34" s="340"/>
      <c r="J34" s="340"/>
      <c r="K34" s="340"/>
      <c r="L34" s="341"/>
      <c r="M34" s="340"/>
      <c r="N34" s="340"/>
      <c r="O34" s="340"/>
      <c r="P34" s="340"/>
      <c r="Q34" s="340"/>
      <c r="R34" s="340"/>
    </row>
    <row r="35" spans="1:18" s="18" customFormat="1" ht="12" customHeight="1">
      <c r="A35" s="306">
        <v>26</v>
      </c>
      <c r="B35" s="313" t="s">
        <v>111</v>
      </c>
      <c r="C35" s="314" t="s">
        <v>112</v>
      </c>
      <c r="D35" s="315">
        <v>2</v>
      </c>
      <c r="E35" s="316" t="s">
        <v>2</v>
      </c>
      <c r="F35" s="482"/>
      <c r="G35" s="22">
        <f t="shared" si="0"/>
        <v>0</v>
      </c>
      <c r="H35" s="317"/>
      <c r="I35" s="280"/>
      <c r="J35" s="280"/>
      <c r="K35" s="280"/>
      <c r="L35" s="281"/>
      <c r="M35" s="280"/>
      <c r="N35" s="280"/>
      <c r="O35" s="280"/>
      <c r="P35" s="280"/>
      <c r="Q35" s="280"/>
      <c r="R35" s="280"/>
    </row>
    <row r="36" spans="1:18" s="18" customFormat="1" ht="22.5">
      <c r="A36" s="306">
        <v>27</v>
      </c>
      <c r="B36" s="347" t="s">
        <v>111</v>
      </c>
      <c r="C36" s="343" t="s">
        <v>146</v>
      </c>
      <c r="D36" s="348">
        <v>3</v>
      </c>
      <c r="E36" s="349" t="s">
        <v>2</v>
      </c>
      <c r="F36" s="486"/>
      <c r="G36" s="345">
        <f t="shared" si="0"/>
        <v>0</v>
      </c>
      <c r="H36" s="350" t="s">
        <v>145</v>
      </c>
      <c r="I36" s="280"/>
      <c r="J36" s="280"/>
      <c r="K36" s="280"/>
      <c r="L36" s="281"/>
      <c r="M36" s="280"/>
      <c r="N36" s="280"/>
      <c r="O36" s="280"/>
      <c r="P36" s="280"/>
      <c r="Q36" s="280"/>
      <c r="R36" s="280"/>
    </row>
    <row r="37" spans="1:18" s="18" customFormat="1" ht="12" customHeight="1">
      <c r="A37" s="306">
        <v>28</v>
      </c>
      <c r="B37" s="351" t="s">
        <v>111</v>
      </c>
      <c r="C37" s="314" t="s">
        <v>112</v>
      </c>
      <c r="D37" s="309">
        <v>3</v>
      </c>
      <c r="E37" s="352" t="s">
        <v>2</v>
      </c>
      <c r="F37" s="481"/>
      <c r="G37" s="353">
        <f t="shared" si="0"/>
        <v>0</v>
      </c>
      <c r="H37" s="354"/>
      <c r="I37" s="280"/>
      <c r="J37" s="280"/>
      <c r="K37" s="280"/>
      <c r="L37" s="281"/>
      <c r="M37" s="280"/>
      <c r="N37" s="280"/>
      <c r="O37" s="280"/>
      <c r="P37" s="280"/>
      <c r="Q37" s="280"/>
      <c r="R37" s="280"/>
    </row>
    <row r="38" spans="1:18" s="18" customFormat="1" ht="22.5">
      <c r="A38" s="306">
        <v>29</v>
      </c>
      <c r="B38" s="355" t="s">
        <v>111</v>
      </c>
      <c r="C38" s="343" t="s">
        <v>147</v>
      </c>
      <c r="D38" s="356">
        <v>10</v>
      </c>
      <c r="E38" s="357" t="s">
        <v>2</v>
      </c>
      <c r="F38" s="487"/>
      <c r="G38" s="345">
        <f t="shared" si="0"/>
        <v>0</v>
      </c>
      <c r="H38" s="358" t="s">
        <v>145</v>
      </c>
      <c r="I38" s="280"/>
      <c r="J38" s="280"/>
      <c r="K38" s="280"/>
      <c r="L38" s="281"/>
      <c r="M38" s="280"/>
      <c r="N38" s="280"/>
      <c r="O38" s="280"/>
      <c r="P38" s="280"/>
      <c r="Q38" s="280"/>
      <c r="R38" s="280"/>
    </row>
    <row r="39" spans="1:18" s="18" customFormat="1" ht="12" customHeight="1">
      <c r="A39" s="306">
        <v>30</v>
      </c>
      <c r="B39" s="351" t="s">
        <v>111</v>
      </c>
      <c r="C39" s="359" t="s">
        <v>112</v>
      </c>
      <c r="D39" s="309">
        <v>10</v>
      </c>
      <c r="E39" s="352" t="s">
        <v>2</v>
      </c>
      <c r="F39" s="481"/>
      <c r="G39" s="353">
        <f t="shared" si="0"/>
        <v>0</v>
      </c>
      <c r="H39" s="354"/>
      <c r="I39" s="280"/>
      <c r="J39" s="280"/>
      <c r="K39" s="280"/>
      <c r="L39" s="281"/>
      <c r="M39" s="280"/>
      <c r="N39" s="280"/>
      <c r="O39" s="280"/>
      <c r="P39" s="280"/>
      <c r="Q39" s="280"/>
      <c r="R39" s="280"/>
    </row>
    <row r="40" spans="1:18" s="18" customFormat="1" ht="30" customHeight="1">
      <c r="A40" s="306">
        <v>31</v>
      </c>
      <c r="B40" s="307" t="s">
        <v>111</v>
      </c>
      <c r="C40" s="323" t="s">
        <v>148</v>
      </c>
      <c r="D40" s="360">
        <v>5</v>
      </c>
      <c r="E40" s="361" t="s">
        <v>51</v>
      </c>
      <c r="F40" s="488"/>
      <c r="G40" s="362">
        <f>D40*F40</f>
        <v>0</v>
      </c>
      <c r="H40" s="327" t="s">
        <v>149</v>
      </c>
      <c r="I40" s="280"/>
      <c r="J40" s="280"/>
      <c r="K40" s="280"/>
      <c r="L40" s="281"/>
      <c r="M40" s="280"/>
      <c r="N40" s="280"/>
      <c r="O40" s="280"/>
      <c r="P40" s="280"/>
      <c r="Q40" s="280"/>
      <c r="R40" s="280"/>
    </row>
    <row r="41" spans="1:18" s="18" customFormat="1" ht="13.5" customHeight="1">
      <c r="A41" s="306">
        <v>32</v>
      </c>
      <c r="B41" s="313" t="s">
        <v>111</v>
      </c>
      <c r="C41" s="314" t="s">
        <v>112</v>
      </c>
      <c r="D41" s="315">
        <v>5</v>
      </c>
      <c r="E41" s="316" t="s">
        <v>51</v>
      </c>
      <c r="F41" s="482"/>
      <c r="G41" s="22">
        <f>D41*F41</f>
        <v>0</v>
      </c>
      <c r="H41" s="317"/>
      <c r="I41" s="280"/>
      <c r="J41" s="280"/>
      <c r="K41" s="280"/>
      <c r="L41" s="281"/>
      <c r="M41" s="280"/>
      <c r="N41" s="280"/>
      <c r="O41" s="280"/>
      <c r="P41" s="280"/>
      <c r="Q41" s="280"/>
      <c r="R41" s="280"/>
    </row>
    <row r="42" spans="1:18" s="18" customFormat="1" ht="9.75" customHeight="1">
      <c r="A42" s="363"/>
      <c r="B42" s="364"/>
      <c r="C42" s="286"/>
      <c r="D42" s="365"/>
      <c r="E42" s="288"/>
      <c r="F42" s="489"/>
      <c r="G42" s="366"/>
      <c r="H42" s="286"/>
      <c r="I42" s="280"/>
      <c r="J42" s="280"/>
      <c r="K42" s="280"/>
      <c r="L42" s="281"/>
      <c r="M42" s="280"/>
      <c r="N42" s="280"/>
      <c r="O42" s="280"/>
      <c r="P42" s="280"/>
      <c r="Q42" s="280"/>
      <c r="R42" s="280"/>
    </row>
    <row r="43" spans="1:18" s="24" customFormat="1" ht="24.75" customHeight="1">
      <c r="A43" s="367"/>
      <c r="B43" s="368" t="s">
        <v>150</v>
      </c>
      <c r="C43" s="369" t="s">
        <v>151</v>
      </c>
      <c r="D43" s="370"/>
      <c r="E43" s="371"/>
      <c r="F43" s="490"/>
      <c r="G43" s="372">
        <f>SUM(G44:G51)</f>
        <v>0</v>
      </c>
      <c r="H43" s="369"/>
      <c r="I43" s="373"/>
      <c r="J43" s="373"/>
      <c r="K43" s="373"/>
      <c r="L43" s="374"/>
      <c r="M43" s="373"/>
      <c r="N43" s="373"/>
      <c r="O43" s="373"/>
      <c r="P43" s="373"/>
      <c r="Q43" s="373"/>
      <c r="R43" s="373"/>
    </row>
    <row r="44" spans="1:18" s="21" customFormat="1" ht="22.5">
      <c r="A44" s="375">
        <v>1</v>
      </c>
      <c r="B44" s="355" t="s">
        <v>152</v>
      </c>
      <c r="C44" s="376" t="s">
        <v>153</v>
      </c>
      <c r="D44" s="377">
        <v>1</v>
      </c>
      <c r="E44" s="378" t="s">
        <v>3</v>
      </c>
      <c r="F44" s="483"/>
      <c r="G44" s="326">
        <f aca="true" t="shared" si="1" ref="G44:G49">D44*F44</f>
        <v>0</v>
      </c>
      <c r="H44" s="346" t="s">
        <v>154</v>
      </c>
      <c r="I44" s="329"/>
      <c r="J44" s="329"/>
      <c r="K44" s="329"/>
      <c r="L44" s="379"/>
      <c r="M44" s="329"/>
      <c r="N44" s="329"/>
      <c r="O44" s="329"/>
      <c r="P44" s="329"/>
      <c r="Q44" s="329"/>
      <c r="R44" s="329"/>
    </row>
    <row r="45" spans="1:18" s="21" customFormat="1" ht="22.5">
      <c r="A45" s="375">
        <v>2</v>
      </c>
      <c r="B45" s="322" t="s">
        <v>155</v>
      </c>
      <c r="C45" s="343" t="s">
        <v>156</v>
      </c>
      <c r="D45" s="377">
        <v>1</v>
      </c>
      <c r="E45" s="378" t="s">
        <v>3</v>
      </c>
      <c r="F45" s="491"/>
      <c r="G45" s="380">
        <f t="shared" si="1"/>
        <v>0</v>
      </c>
      <c r="H45" s="346" t="s">
        <v>157</v>
      </c>
      <c r="I45" s="329"/>
      <c r="J45" s="329"/>
      <c r="K45" s="329"/>
      <c r="L45" s="379"/>
      <c r="M45" s="329"/>
      <c r="N45" s="329"/>
      <c r="O45" s="329"/>
      <c r="P45" s="329"/>
      <c r="Q45" s="329"/>
      <c r="R45" s="329"/>
    </row>
    <row r="46" spans="1:18" s="21" customFormat="1" ht="20.25">
      <c r="A46" s="375">
        <v>3</v>
      </c>
      <c r="B46" s="355" t="s">
        <v>158</v>
      </c>
      <c r="C46" s="343" t="s">
        <v>159</v>
      </c>
      <c r="D46" s="377">
        <v>1</v>
      </c>
      <c r="E46" s="378" t="s">
        <v>3</v>
      </c>
      <c r="F46" s="491"/>
      <c r="G46" s="380">
        <f t="shared" si="1"/>
        <v>0</v>
      </c>
      <c r="H46" s="346" t="s">
        <v>160</v>
      </c>
      <c r="I46" s="329"/>
      <c r="J46" s="329"/>
      <c r="K46" s="329"/>
      <c r="L46" s="379"/>
      <c r="M46" s="329"/>
      <c r="N46" s="329"/>
      <c r="O46" s="329"/>
      <c r="P46" s="329"/>
      <c r="Q46" s="329"/>
      <c r="R46" s="329"/>
    </row>
    <row r="47" spans="1:18" s="21" customFormat="1" ht="22.5">
      <c r="A47" s="375">
        <v>4</v>
      </c>
      <c r="B47" s="322" t="s">
        <v>161</v>
      </c>
      <c r="C47" s="381" t="s">
        <v>162</v>
      </c>
      <c r="D47" s="382">
        <v>1</v>
      </c>
      <c r="E47" s="378" t="s">
        <v>3</v>
      </c>
      <c r="F47" s="492"/>
      <c r="G47" s="383">
        <f t="shared" si="1"/>
        <v>0</v>
      </c>
      <c r="H47" s="346" t="s">
        <v>163</v>
      </c>
      <c r="I47" s="329"/>
      <c r="J47" s="329"/>
      <c r="K47" s="329"/>
      <c r="L47" s="379"/>
      <c r="M47" s="329"/>
      <c r="N47" s="329"/>
      <c r="O47" s="329"/>
      <c r="P47" s="329"/>
      <c r="Q47" s="329"/>
      <c r="R47" s="329"/>
    </row>
    <row r="48" spans="1:18" s="21" customFormat="1" ht="22.5">
      <c r="A48" s="375">
        <v>5</v>
      </c>
      <c r="B48" s="355" t="s">
        <v>164</v>
      </c>
      <c r="C48" s="381" t="s">
        <v>165</v>
      </c>
      <c r="D48" s="382">
        <v>1</v>
      </c>
      <c r="E48" s="378" t="s">
        <v>3</v>
      </c>
      <c r="F48" s="492"/>
      <c r="G48" s="383">
        <f t="shared" si="1"/>
        <v>0</v>
      </c>
      <c r="H48" s="384" t="s">
        <v>166</v>
      </c>
      <c r="I48" s="329"/>
      <c r="J48" s="329"/>
      <c r="K48" s="329"/>
      <c r="L48" s="379"/>
      <c r="M48" s="329"/>
      <c r="N48" s="329"/>
      <c r="O48" s="329"/>
      <c r="P48" s="329"/>
      <c r="Q48" s="329"/>
      <c r="R48" s="329"/>
    </row>
    <row r="49" spans="1:18" s="21" customFormat="1" ht="18" customHeight="1">
      <c r="A49" s="375">
        <v>6</v>
      </c>
      <c r="B49" s="322" t="s">
        <v>167</v>
      </c>
      <c r="C49" s="343" t="s">
        <v>168</v>
      </c>
      <c r="D49" s="377">
        <v>1</v>
      </c>
      <c r="E49" s="378" t="s">
        <v>3</v>
      </c>
      <c r="F49" s="491"/>
      <c r="G49" s="380">
        <f t="shared" si="1"/>
        <v>0</v>
      </c>
      <c r="H49" s="346"/>
      <c r="I49" s="329"/>
      <c r="J49" s="329"/>
      <c r="K49" s="329"/>
      <c r="L49" s="379"/>
      <c r="M49" s="329"/>
      <c r="N49" s="329"/>
      <c r="O49" s="329"/>
      <c r="P49" s="329"/>
      <c r="Q49" s="329"/>
      <c r="R49" s="329"/>
    </row>
    <row r="50" spans="1:18" s="21" customFormat="1" ht="18" customHeight="1">
      <c r="A50" s="375">
        <v>7</v>
      </c>
      <c r="B50" s="355" t="s">
        <v>169</v>
      </c>
      <c r="C50" s="343" t="s">
        <v>170</v>
      </c>
      <c r="D50" s="377">
        <v>1</v>
      </c>
      <c r="E50" s="378" t="s">
        <v>3</v>
      </c>
      <c r="F50" s="491"/>
      <c r="G50" s="380">
        <f>D50*F50</f>
        <v>0</v>
      </c>
      <c r="H50" s="346"/>
      <c r="I50" s="329"/>
      <c r="J50" s="329"/>
      <c r="K50" s="329"/>
      <c r="L50" s="379"/>
      <c r="M50" s="329"/>
      <c r="N50" s="329"/>
      <c r="O50" s="329"/>
      <c r="P50" s="329"/>
      <c r="Q50" s="329"/>
      <c r="R50" s="329"/>
    </row>
    <row r="51" spans="1:18" s="21" customFormat="1" ht="18" customHeight="1">
      <c r="A51" s="375">
        <v>8</v>
      </c>
      <c r="B51" s="322" t="s">
        <v>171</v>
      </c>
      <c r="C51" s="343" t="s">
        <v>172</v>
      </c>
      <c r="D51" s="377">
        <v>1</v>
      </c>
      <c r="E51" s="378" t="s">
        <v>3</v>
      </c>
      <c r="F51" s="491"/>
      <c r="G51" s="380">
        <f>D51*F51</f>
        <v>0</v>
      </c>
      <c r="H51" s="346" t="s">
        <v>173</v>
      </c>
      <c r="I51" s="329"/>
      <c r="J51" s="329"/>
      <c r="K51" s="329"/>
      <c r="L51" s="379"/>
      <c r="M51" s="329"/>
      <c r="N51" s="329"/>
      <c r="O51" s="329"/>
      <c r="P51" s="329"/>
      <c r="Q51" s="329"/>
      <c r="R51" s="329"/>
    </row>
    <row r="52" spans="1:18" s="25" customFormat="1" ht="19.5">
      <c r="A52" s="385"/>
      <c r="B52" s="386"/>
      <c r="C52" s="387"/>
      <c r="D52" s="388"/>
      <c r="E52" s="389"/>
      <c r="F52" s="493"/>
      <c r="G52" s="390"/>
      <c r="H52" s="387"/>
      <c r="I52" s="391"/>
      <c r="J52" s="391"/>
      <c r="K52" s="391"/>
      <c r="L52" s="392"/>
      <c r="M52" s="391"/>
      <c r="N52" s="391"/>
      <c r="O52" s="391"/>
      <c r="P52" s="391"/>
      <c r="Q52" s="391"/>
      <c r="R52" s="391"/>
    </row>
  </sheetData>
  <sheetProtection password="EFF1" sheet="1"/>
  <printOptions/>
  <pageMargins left="0.3937007874015748" right="0.3937007874015748" top="0.4724409448818898" bottom="0.5511811023622047" header="0.3937007874015748" footer="0.31496062992125984"/>
  <pageSetup horizontalDpi="600" verticalDpi="600" orientation="landscape" scale="99" r:id="rId1"/>
  <headerFooter alignWithMargins="0">
    <oddFooter>&amp;LPoznámka: za naprogramování výpočtů jednotlivých buněk a celých sestav odpovídá každý uchazeč sám.&amp;R&amp;P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.375" style="229" customWidth="1"/>
    <col min="2" max="2" width="7.00390625" style="229" customWidth="1"/>
    <col min="3" max="3" width="69.75390625" style="229" customWidth="1"/>
    <col min="4" max="4" width="4.625" style="229" customWidth="1"/>
    <col min="5" max="5" width="9.25390625" style="229" customWidth="1"/>
    <col min="6" max="6" width="11.625" style="229" customWidth="1"/>
    <col min="7" max="7" width="10.00390625" style="229" customWidth="1"/>
    <col min="8" max="8" width="15.25390625" style="229" customWidth="1"/>
    <col min="9" max="18" width="9.125" style="229" customWidth="1"/>
  </cols>
  <sheetData>
    <row r="1" spans="1:8" ht="18">
      <c r="A1" s="69" t="s">
        <v>403</v>
      </c>
      <c r="B1" s="70"/>
      <c r="C1" s="71"/>
      <c r="D1" s="72"/>
      <c r="E1" s="70"/>
      <c r="F1" s="70"/>
      <c r="G1" s="70"/>
      <c r="H1" s="70"/>
    </row>
    <row r="2" spans="1:8" ht="12.75">
      <c r="A2" s="73" t="s">
        <v>182</v>
      </c>
      <c r="B2" s="70"/>
      <c r="C2" s="74" t="s">
        <v>404</v>
      </c>
      <c r="D2" s="72"/>
      <c r="E2" s="70"/>
      <c r="F2" s="73" t="s">
        <v>183</v>
      </c>
      <c r="G2" s="73"/>
      <c r="H2" s="73"/>
    </row>
    <row r="3" spans="1:8" ht="12.75">
      <c r="A3" s="73"/>
      <c r="B3" s="70"/>
      <c r="C3" s="74" t="s">
        <v>405</v>
      </c>
      <c r="D3" s="72"/>
      <c r="E3" s="70"/>
      <c r="F3" s="70"/>
      <c r="G3" s="70"/>
      <c r="H3" s="70"/>
    </row>
    <row r="4" spans="1:8" ht="12.75">
      <c r="A4" s="73" t="s">
        <v>175</v>
      </c>
      <c r="B4" s="70"/>
      <c r="C4" s="74"/>
      <c r="D4" s="72"/>
      <c r="E4" s="72"/>
      <c r="F4" s="72" t="s">
        <v>185</v>
      </c>
      <c r="G4" s="72"/>
      <c r="H4" s="72"/>
    </row>
    <row r="5" spans="1:8" ht="12.75">
      <c r="A5" s="73" t="s">
        <v>84</v>
      </c>
      <c r="B5" s="70"/>
      <c r="C5" s="75" t="s">
        <v>406</v>
      </c>
      <c r="D5" s="72"/>
      <c r="E5" s="72"/>
      <c r="F5" s="72" t="s">
        <v>186</v>
      </c>
      <c r="G5" s="72"/>
      <c r="H5" s="72"/>
    </row>
    <row r="6" spans="1:8" ht="12.75">
      <c r="A6" s="73" t="s">
        <v>187</v>
      </c>
      <c r="B6" s="70"/>
      <c r="C6" s="76" t="s">
        <v>407</v>
      </c>
      <c r="D6" s="72"/>
      <c r="E6" s="72"/>
      <c r="F6" s="72" t="s">
        <v>188</v>
      </c>
      <c r="G6" s="72"/>
      <c r="H6" s="72" t="s">
        <v>408</v>
      </c>
    </row>
    <row r="7" spans="1:8" ht="12.75">
      <c r="A7" s="73" t="s">
        <v>190</v>
      </c>
      <c r="B7" s="70"/>
      <c r="C7" s="76" t="s">
        <v>408</v>
      </c>
      <c r="D7" s="72"/>
      <c r="E7" s="72"/>
      <c r="F7" s="72" t="s">
        <v>191</v>
      </c>
      <c r="G7" s="72"/>
      <c r="H7" s="77" t="s">
        <v>409</v>
      </c>
    </row>
    <row r="8" spans="1:8" ht="12.75">
      <c r="A8" s="70"/>
      <c r="B8" s="70"/>
      <c r="C8" s="71"/>
      <c r="D8" s="72"/>
      <c r="E8" s="70"/>
      <c r="F8" s="70"/>
      <c r="G8" s="70"/>
      <c r="H8" s="70"/>
    </row>
    <row r="9" spans="1:8" ht="22.5">
      <c r="A9" s="78" t="s">
        <v>76</v>
      </c>
      <c r="B9" s="79" t="s">
        <v>77</v>
      </c>
      <c r="C9" s="79" t="s">
        <v>20</v>
      </c>
      <c r="D9" s="79" t="s">
        <v>6</v>
      </c>
      <c r="E9" s="79" t="s">
        <v>78</v>
      </c>
      <c r="F9" s="79" t="s">
        <v>79</v>
      </c>
      <c r="G9" s="79" t="s">
        <v>410</v>
      </c>
      <c r="H9" s="79" t="s">
        <v>16</v>
      </c>
    </row>
    <row r="10" spans="1:8" ht="12.75">
      <c r="A10" s="80" t="s">
        <v>21</v>
      </c>
      <c r="B10" s="81" t="s">
        <v>23</v>
      </c>
      <c r="C10" s="81" t="s">
        <v>53</v>
      </c>
      <c r="D10" s="81" t="s">
        <v>52</v>
      </c>
      <c r="E10" s="81" t="s">
        <v>24</v>
      </c>
      <c r="F10" s="81" t="s">
        <v>54</v>
      </c>
      <c r="G10" s="81">
        <v>7</v>
      </c>
      <c r="H10" s="81">
        <v>8</v>
      </c>
    </row>
    <row r="11" spans="1:8" ht="12.75">
      <c r="A11" s="82"/>
      <c r="B11" s="82"/>
      <c r="C11" s="83"/>
      <c r="D11" s="84"/>
      <c r="E11" s="82"/>
      <c r="F11" s="82"/>
      <c r="G11" s="82"/>
      <c r="H11" s="82"/>
    </row>
    <row r="12" spans="1:8" ht="15">
      <c r="A12" s="230"/>
      <c r="B12" s="231"/>
      <c r="C12" s="623"/>
      <c r="D12" s="623"/>
      <c r="E12" s="623"/>
      <c r="F12" s="623"/>
      <c r="G12" s="232"/>
      <c r="H12" s="233"/>
    </row>
    <row r="13" spans="1:8" ht="12.75">
      <c r="A13" s="234"/>
      <c r="B13" s="235" t="s">
        <v>21</v>
      </c>
      <c r="C13" s="236" t="s">
        <v>411</v>
      </c>
      <c r="D13" s="237"/>
      <c r="E13" s="238"/>
      <c r="F13" s="239"/>
      <c r="G13" s="239"/>
      <c r="H13" s="239">
        <f>SUM(H14:H17)</f>
        <v>0</v>
      </c>
    </row>
    <row r="14" spans="1:8" ht="12.75">
      <c r="A14" s="240"/>
      <c r="B14" s="241"/>
      <c r="C14" s="242" t="s">
        <v>412</v>
      </c>
      <c r="D14" s="237" t="s">
        <v>3</v>
      </c>
      <c r="E14" s="243">
        <v>1</v>
      </c>
      <c r="F14" s="85"/>
      <c r="G14" s="85"/>
      <c r="H14" s="244">
        <f>E14*(F14+G14)</f>
        <v>0</v>
      </c>
    </row>
    <row r="15" spans="1:8" ht="12.75">
      <c r="A15" s="240"/>
      <c r="B15" s="241"/>
      <c r="C15" s="245" t="s">
        <v>413</v>
      </c>
      <c r="D15" s="237"/>
      <c r="E15" s="243"/>
      <c r="F15" s="85"/>
      <c r="G15" s="85"/>
      <c r="H15" s="244"/>
    </row>
    <row r="16" spans="1:8" ht="12.75">
      <c r="A16" s="240"/>
      <c r="B16" s="241"/>
      <c r="C16" s="242" t="s">
        <v>414</v>
      </c>
      <c r="D16" s="237" t="s">
        <v>3</v>
      </c>
      <c r="E16" s="243">
        <v>2</v>
      </c>
      <c r="F16" s="85"/>
      <c r="G16" s="85"/>
      <c r="H16" s="244">
        <f>E16*(F16+G16)</f>
        <v>0</v>
      </c>
    </row>
    <row r="17" spans="1:8" ht="12.75">
      <c r="A17" s="240"/>
      <c r="B17" s="241"/>
      <c r="C17" s="245" t="s">
        <v>415</v>
      </c>
      <c r="D17" s="237"/>
      <c r="E17" s="243"/>
      <c r="F17" s="85"/>
      <c r="G17" s="85"/>
      <c r="H17" s="244"/>
    </row>
    <row r="18" spans="1:8" ht="12.75">
      <c r="A18" s="234"/>
      <c r="B18" s="235">
        <v>2</v>
      </c>
      <c r="C18" s="236" t="s">
        <v>416</v>
      </c>
      <c r="D18" s="237"/>
      <c r="E18" s="243"/>
      <c r="F18" s="85"/>
      <c r="G18" s="85"/>
      <c r="H18" s="239">
        <f>SUM(H19:H42)</f>
        <v>0</v>
      </c>
    </row>
    <row r="19" spans="1:8" ht="25.5">
      <c r="A19" s="240"/>
      <c r="B19" s="241"/>
      <c r="C19" s="242" t="s">
        <v>417</v>
      </c>
      <c r="D19" s="237" t="s">
        <v>3</v>
      </c>
      <c r="E19" s="243">
        <v>13</v>
      </c>
      <c r="F19" s="85"/>
      <c r="G19" s="85"/>
      <c r="H19" s="244">
        <f>E19*(F19+G19)</f>
        <v>0</v>
      </c>
    </row>
    <row r="20" spans="1:8" ht="12.75">
      <c r="A20" s="240"/>
      <c r="B20" s="241"/>
      <c r="C20" s="245" t="s">
        <v>418</v>
      </c>
      <c r="D20" s="237"/>
      <c r="E20" s="243"/>
      <c r="F20" s="85"/>
      <c r="G20" s="85"/>
      <c r="H20" s="244"/>
    </row>
    <row r="21" spans="1:8" ht="25.5">
      <c r="A21" s="240"/>
      <c r="B21" s="241"/>
      <c r="C21" s="242" t="s">
        <v>419</v>
      </c>
      <c r="D21" s="237" t="s">
        <v>3</v>
      </c>
      <c r="E21" s="243">
        <v>2</v>
      </c>
      <c r="F21" s="85"/>
      <c r="G21" s="85"/>
      <c r="H21" s="244">
        <f>E21*(F21+G21)</f>
        <v>0</v>
      </c>
    </row>
    <row r="22" spans="1:8" ht="12.75">
      <c r="A22" s="240"/>
      <c r="B22" s="241"/>
      <c r="C22" s="245" t="s">
        <v>415</v>
      </c>
      <c r="D22" s="237"/>
      <c r="E22" s="243"/>
      <c r="F22" s="85"/>
      <c r="G22" s="85"/>
      <c r="H22" s="244"/>
    </row>
    <row r="23" spans="1:8" ht="25.5">
      <c r="A23" s="240"/>
      <c r="B23" s="241"/>
      <c r="C23" s="242" t="s">
        <v>420</v>
      </c>
      <c r="D23" s="237" t="s">
        <v>3</v>
      </c>
      <c r="E23" s="243">
        <v>1</v>
      </c>
      <c r="F23" s="85"/>
      <c r="G23" s="85"/>
      <c r="H23" s="244">
        <f>E23*(F23+G23)</f>
        <v>0</v>
      </c>
    </row>
    <row r="24" spans="1:8" ht="12.75">
      <c r="A24" s="240"/>
      <c r="B24" s="241"/>
      <c r="C24" s="245" t="s">
        <v>421</v>
      </c>
      <c r="D24" s="237"/>
      <c r="E24" s="243"/>
      <c r="F24" s="85"/>
      <c r="G24" s="85"/>
      <c r="H24" s="244"/>
    </row>
    <row r="25" spans="1:8" ht="25.5">
      <c r="A25" s="240"/>
      <c r="B25" s="241"/>
      <c r="C25" s="242" t="s">
        <v>422</v>
      </c>
      <c r="D25" s="237" t="s">
        <v>3</v>
      </c>
      <c r="E25" s="243">
        <v>8</v>
      </c>
      <c r="F25" s="85"/>
      <c r="G25" s="85"/>
      <c r="H25" s="244">
        <f>E25*(F25+G25)</f>
        <v>0</v>
      </c>
    </row>
    <row r="26" spans="1:8" ht="12.75">
      <c r="A26" s="240"/>
      <c r="B26" s="241"/>
      <c r="C26" s="245" t="s">
        <v>423</v>
      </c>
      <c r="D26" s="237"/>
      <c r="E26" s="243"/>
      <c r="F26" s="85"/>
      <c r="G26" s="85"/>
      <c r="H26" s="244"/>
    </row>
    <row r="27" spans="1:8" ht="25.5">
      <c r="A27" s="240"/>
      <c r="B27" s="241"/>
      <c r="C27" s="242" t="s">
        <v>424</v>
      </c>
      <c r="D27" s="237" t="s">
        <v>3</v>
      </c>
      <c r="E27" s="243">
        <v>14</v>
      </c>
      <c r="F27" s="85"/>
      <c r="G27" s="85"/>
      <c r="H27" s="244">
        <f>E27*(F27+G27)</f>
        <v>0</v>
      </c>
    </row>
    <row r="28" spans="1:8" ht="12.75">
      <c r="A28" s="240"/>
      <c r="B28" s="241"/>
      <c r="C28" s="245" t="s">
        <v>425</v>
      </c>
      <c r="D28" s="237"/>
      <c r="E28" s="243"/>
      <c r="F28" s="85"/>
      <c r="G28" s="85"/>
      <c r="H28" s="244"/>
    </row>
    <row r="29" spans="1:8" ht="25.5">
      <c r="A29" s="240"/>
      <c r="B29" s="241"/>
      <c r="C29" s="242" t="s">
        <v>426</v>
      </c>
      <c r="D29" s="237" t="s">
        <v>3</v>
      </c>
      <c r="E29" s="243">
        <v>8</v>
      </c>
      <c r="F29" s="85"/>
      <c r="G29" s="85"/>
      <c r="H29" s="244">
        <f>E29*(F29+G29)</f>
        <v>0</v>
      </c>
    </row>
    <row r="30" spans="1:8" ht="12.75">
      <c r="A30" s="240"/>
      <c r="B30" s="241"/>
      <c r="C30" s="245" t="s">
        <v>427</v>
      </c>
      <c r="D30" s="237"/>
      <c r="E30" s="243"/>
      <c r="F30" s="85"/>
      <c r="G30" s="85"/>
      <c r="H30" s="244"/>
    </row>
    <row r="31" spans="1:8" ht="25.5">
      <c r="A31" s="240"/>
      <c r="B31" s="241"/>
      <c r="C31" s="242" t="s">
        <v>428</v>
      </c>
      <c r="D31" s="237" t="s">
        <v>3</v>
      </c>
      <c r="E31" s="243">
        <v>4</v>
      </c>
      <c r="F31" s="85"/>
      <c r="G31" s="85"/>
      <c r="H31" s="244">
        <f>E31*(F31+G31)</f>
        <v>0</v>
      </c>
    </row>
    <row r="32" spans="1:8" ht="12.75">
      <c r="A32" s="240"/>
      <c r="B32" s="241"/>
      <c r="C32" s="245" t="s">
        <v>429</v>
      </c>
      <c r="D32" s="237"/>
      <c r="E32" s="243"/>
      <c r="F32" s="85"/>
      <c r="G32" s="85"/>
      <c r="H32" s="244"/>
    </row>
    <row r="33" spans="1:8" ht="25.5">
      <c r="A33" s="240"/>
      <c r="B33" s="241"/>
      <c r="C33" s="242" t="s">
        <v>430</v>
      </c>
      <c r="D33" s="237" t="s">
        <v>3</v>
      </c>
      <c r="E33" s="243">
        <v>1</v>
      </c>
      <c r="F33" s="85"/>
      <c r="G33" s="85"/>
      <c r="H33" s="244">
        <f>E33*(F33+G33)</f>
        <v>0</v>
      </c>
    </row>
    <row r="34" spans="1:8" ht="12.75">
      <c r="A34" s="240"/>
      <c r="B34" s="241"/>
      <c r="C34" s="245" t="s">
        <v>421</v>
      </c>
      <c r="D34" s="237"/>
      <c r="E34" s="243"/>
      <c r="F34" s="85"/>
      <c r="G34" s="85"/>
      <c r="H34" s="244"/>
    </row>
    <row r="35" spans="1:8" ht="12.75">
      <c r="A35" s="240"/>
      <c r="B35" s="241"/>
      <c r="C35" s="242" t="s">
        <v>431</v>
      </c>
      <c r="D35" s="237" t="s">
        <v>3</v>
      </c>
      <c r="E35" s="243">
        <v>3</v>
      </c>
      <c r="F35" s="85"/>
      <c r="G35" s="85"/>
      <c r="H35" s="244">
        <f>E35*(F35+G35)</f>
        <v>0</v>
      </c>
    </row>
    <row r="36" spans="1:8" ht="12.75">
      <c r="A36" s="240"/>
      <c r="B36" s="241"/>
      <c r="C36" s="245" t="s">
        <v>432</v>
      </c>
      <c r="D36" s="237"/>
      <c r="E36" s="243"/>
      <c r="F36" s="85"/>
      <c r="G36" s="85"/>
      <c r="H36" s="244"/>
    </row>
    <row r="37" spans="1:8" ht="12.75">
      <c r="A37" s="240"/>
      <c r="B37" s="241"/>
      <c r="C37" s="242" t="s">
        <v>433</v>
      </c>
      <c r="D37" s="237" t="s">
        <v>3</v>
      </c>
      <c r="E37" s="243">
        <v>7</v>
      </c>
      <c r="F37" s="85"/>
      <c r="G37" s="85"/>
      <c r="H37" s="244">
        <f>E37*(F37+G37)</f>
        <v>0</v>
      </c>
    </row>
    <row r="38" spans="1:8" ht="12.75">
      <c r="A38" s="240"/>
      <c r="B38" s="241"/>
      <c r="C38" s="245" t="s">
        <v>434</v>
      </c>
      <c r="D38" s="237"/>
      <c r="E38" s="243"/>
      <c r="F38" s="85"/>
      <c r="G38" s="85"/>
      <c r="H38" s="244"/>
    </row>
    <row r="39" spans="1:8" ht="12.75">
      <c r="A39" s="240"/>
      <c r="B39" s="241"/>
      <c r="C39" s="242" t="s">
        <v>435</v>
      </c>
      <c r="D39" s="237" t="s">
        <v>3</v>
      </c>
      <c r="E39" s="243">
        <v>54</v>
      </c>
      <c r="F39" s="85"/>
      <c r="G39" s="85">
        <v>0</v>
      </c>
      <c r="H39" s="244">
        <f>E39*(F39+G39)</f>
        <v>0</v>
      </c>
    </row>
    <row r="40" spans="1:8" ht="12.75">
      <c r="A40" s="240"/>
      <c r="B40" s="241"/>
      <c r="C40" s="245" t="s">
        <v>436</v>
      </c>
      <c r="D40" s="237"/>
      <c r="E40" s="243"/>
      <c r="F40" s="85"/>
      <c r="G40" s="85"/>
      <c r="H40" s="244"/>
    </row>
    <row r="41" spans="1:8" ht="12.75">
      <c r="A41" s="240"/>
      <c r="B41" s="241"/>
      <c r="C41" s="242" t="s">
        <v>437</v>
      </c>
      <c r="D41" s="237" t="s">
        <v>3</v>
      </c>
      <c r="E41" s="243">
        <v>104</v>
      </c>
      <c r="F41" s="85"/>
      <c r="G41" s="85">
        <v>0</v>
      </c>
      <c r="H41" s="244">
        <f>E41*(F41+G41)</f>
        <v>0</v>
      </c>
    </row>
    <row r="42" spans="1:8" ht="12.75">
      <c r="A42" s="240"/>
      <c r="B42" s="241"/>
      <c r="C42" s="245" t="s">
        <v>438</v>
      </c>
      <c r="D42" s="237"/>
      <c r="E42" s="243"/>
      <c r="F42" s="85"/>
      <c r="G42" s="85"/>
      <c r="H42" s="244"/>
    </row>
    <row r="43" spans="1:8" ht="12.75">
      <c r="A43" s="234"/>
      <c r="B43" s="235">
        <v>3</v>
      </c>
      <c r="C43" s="236" t="s">
        <v>439</v>
      </c>
      <c r="D43" s="237"/>
      <c r="E43" s="243"/>
      <c r="F43" s="85"/>
      <c r="G43" s="85"/>
      <c r="H43" s="239">
        <f>SUM(H44:H75)</f>
        <v>0</v>
      </c>
    </row>
    <row r="44" spans="1:8" ht="14.25">
      <c r="A44" s="246"/>
      <c r="B44" s="247"/>
      <c r="C44" s="242" t="s">
        <v>440</v>
      </c>
      <c r="D44" s="237" t="s">
        <v>3</v>
      </c>
      <c r="E44" s="243">
        <v>6</v>
      </c>
      <c r="F44" s="85"/>
      <c r="G44" s="85"/>
      <c r="H44" s="244">
        <f>E44*(F44+G44)</f>
        <v>0</v>
      </c>
    </row>
    <row r="45" spans="1:8" ht="14.25">
      <c r="A45" s="246"/>
      <c r="B45" s="247"/>
      <c r="C45" s="245" t="s">
        <v>441</v>
      </c>
      <c r="D45" s="237"/>
      <c r="E45" s="243"/>
      <c r="F45" s="85"/>
      <c r="G45" s="85"/>
      <c r="H45" s="244"/>
    </row>
    <row r="46" spans="1:8" ht="14.25">
      <c r="A46" s="246"/>
      <c r="B46" s="247"/>
      <c r="C46" s="242" t="s">
        <v>442</v>
      </c>
      <c r="D46" s="237" t="s">
        <v>3</v>
      </c>
      <c r="E46" s="243">
        <v>1</v>
      </c>
      <c r="F46" s="85"/>
      <c r="G46" s="85"/>
      <c r="H46" s="244">
        <f>E46*(F46+G46)</f>
        <v>0</v>
      </c>
    </row>
    <row r="47" spans="1:8" ht="14.25">
      <c r="A47" s="246"/>
      <c r="B47" s="247"/>
      <c r="C47" s="245" t="s">
        <v>421</v>
      </c>
      <c r="D47" s="237"/>
      <c r="E47" s="243"/>
      <c r="F47" s="85"/>
      <c r="G47" s="85"/>
      <c r="H47" s="244"/>
    </row>
    <row r="48" spans="1:8" ht="14.25">
      <c r="A48" s="246"/>
      <c r="B48" s="247"/>
      <c r="C48" s="242" t="s">
        <v>443</v>
      </c>
      <c r="D48" s="237" t="s">
        <v>3</v>
      </c>
      <c r="E48" s="243">
        <v>12</v>
      </c>
      <c r="F48" s="85"/>
      <c r="G48" s="85"/>
      <c r="H48" s="244">
        <f>E48*(F48+G48)</f>
        <v>0</v>
      </c>
    </row>
    <row r="49" spans="1:8" ht="14.25">
      <c r="A49" s="246"/>
      <c r="B49" s="247"/>
      <c r="C49" s="245" t="s">
        <v>444</v>
      </c>
      <c r="D49" s="237"/>
      <c r="E49" s="243"/>
      <c r="F49" s="85"/>
      <c r="G49" s="85"/>
      <c r="H49" s="244"/>
    </row>
    <row r="50" spans="1:8" ht="14.25">
      <c r="A50" s="246"/>
      <c r="B50" s="247"/>
      <c r="C50" s="242" t="s">
        <v>445</v>
      </c>
      <c r="D50" s="237" t="s">
        <v>3</v>
      </c>
      <c r="E50" s="243">
        <v>1</v>
      </c>
      <c r="F50" s="85"/>
      <c r="G50" s="85"/>
      <c r="H50" s="244">
        <f>E50*(F50+G50)</f>
        <v>0</v>
      </c>
    </row>
    <row r="51" spans="1:8" ht="14.25">
      <c r="A51" s="246"/>
      <c r="B51" s="247"/>
      <c r="C51" s="245" t="s">
        <v>421</v>
      </c>
      <c r="D51" s="237"/>
      <c r="E51" s="243"/>
      <c r="F51" s="85"/>
      <c r="G51" s="85"/>
      <c r="H51" s="244"/>
    </row>
    <row r="52" spans="1:8" ht="14.25">
      <c r="A52" s="246"/>
      <c r="B52" s="247"/>
      <c r="C52" s="242" t="s">
        <v>446</v>
      </c>
      <c r="D52" s="237" t="s">
        <v>3</v>
      </c>
      <c r="E52" s="243">
        <v>9</v>
      </c>
      <c r="F52" s="85"/>
      <c r="G52" s="85"/>
      <c r="H52" s="244">
        <f>E52*(F52+G52)</f>
        <v>0</v>
      </c>
    </row>
    <row r="53" spans="1:8" ht="14.25">
      <c r="A53" s="246"/>
      <c r="B53" s="247"/>
      <c r="C53" s="245" t="s">
        <v>447</v>
      </c>
      <c r="D53" s="237"/>
      <c r="E53" s="243"/>
      <c r="F53" s="85"/>
      <c r="G53" s="85"/>
      <c r="H53" s="244"/>
    </row>
    <row r="54" spans="1:8" ht="14.25">
      <c r="A54" s="246"/>
      <c r="B54" s="247"/>
      <c r="C54" s="242" t="s">
        <v>448</v>
      </c>
      <c r="D54" s="237" t="s">
        <v>3</v>
      </c>
      <c r="E54" s="243">
        <v>5</v>
      </c>
      <c r="F54" s="85"/>
      <c r="G54" s="85"/>
      <c r="H54" s="244">
        <f>E54*(F54+G54)</f>
        <v>0</v>
      </c>
    </row>
    <row r="55" spans="1:8" ht="14.25">
      <c r="A55" s="246"/>
      <c r="B55" s="247"/>
      <c r="C55" s="245" t="s">
        <v>449</v>
      </c>
      <c r="D55" s="237"/>
      <c r="E55" s="243"/>
      <c r="F55" s="85"/>
      <c r="G55" s="85"/>
      <c r="H55" s="244"/>
    </row>
    <row r="56" spans="1:8" ht="14.25">
      <c r="A56" s="246"/>
      <c r="B56" s="247"/>
      <c r="C56" s="242" t="s">
        <v>450</v>
      </c>
      <c r="D56" s="237" t="s">
        <v>3</v>
      </c>
      <c r="E56" s="243">
        <v>1</v>
      </c>
      <c r="F56" s="85"/>
      <c r="G56" s="85"/>
      <c r="H56" s="244">
        <f>E56*(F56+G56)</f>
        <v>0</v>
      </c>
    </row>
    <row r="57" spans="1:8" ht="14.25">
      <c r="A57" s="246"/>
      <c r="B57" s="247"/>
      <c r="C57" s="245" t="s">
        <v>421</v>
      </c>
      <c r="D57" s="237"/>
      <c r="E57" s="243"/>
      <c r="F57" s="85"/>
      <c r="G57" s="85"/>
      <c r="H57" s="244"/>
    </row>
    <row r="58" spans="1:8" ht="14.25">
      <c r="A58" s="246"/>
      <c r="B58" s="247"/>
      <c r="C58" s="242" t="s">
        <v>451</v>
      </c>
      <c r="D58" s="237" t="s">
        <v>3</v>
      </c>
      <c r="E58" s="243">
        <v>1</v>
      </c>
      <c r="F58" s="85"/>
      <c r="G58" s="85"/>
      <c r="H58" s="244">
        <f>E58*(F58+G58)</f>
        <v>0</v>
      </c>
    </row>
    <row r="59" spans="1:8" ht="14.25">
      <c r="A59" s="246"/>
      <c r="B59" s="247"/>
      <c r="C59" s="245" t="s">
        <v>421</v>
      </c>
      <c r="D59" s="237"/>
      <c r="E59" s="243"/>
      <c r="F59" s="85"/>
      <c r="G59" s="85"/>
      <c r="H59" s="244"/>
    </row>
    <row r="60" spans="1:8" ht="14.25">
      <c r="A60" s="246"/>
      <c r="B60" s="247"/>
      <c r="C60" s="242" t="s">
        <v>452</v>
      </c>
      <c r="D60" s="237" t="s">
        <v>3</v>
      </c>
      <c r="E60" s="243">
        <v>3</v>
      </c>
      <c r="F60" s="85"/>
      <c r="G60" s="85"/>
      <c r="H60" s="244">
        <f>E60*(F60+G60)</f>
        <v>0</v>
      </c>
    </row>
    <row r="61" spans="1:8" ht="14.25">
      <c r="A61" s="246"/>
      <c r="B61" s="247"/>
      <c r="C61" s="245" t="s">
        <v>453</v>
      </c>
      <c r="D61" s="237"/>
      <c r="E61" s="243"/>
      <c r="F61" s="85"/>
      <c r="G61" s="85"/>
      <c r="H61" s="244"/>
    </row>
    <row r="62" spans="1:8" ht="14.25">
      <c r="A62" s="246"/>
      <c r="B62" s="247"/>
      <c r="C62" s="242" t="s">
        <v>454</v>
      </c>
      <c r="D62" s="237" t="s">
        <v>3</v>
      </c>
      <c r="E62" s="243">
        <v>32</v>
      </c>
      <c r="F62" s="85"/>
      <c r="G62" s="85"/>
      <c r="H62" s="244">
        <f>E62*(F62+G62)</f>
        <v>0</v>
      </c>
    </row>
    <row r="63" spans="1:8" ht="14.25">
      <c r="A63" s="246"/>
      <c r="B63" s="247"/>
      <c r="C63" s="245" t="s">
        <v>455</v>
      </c>
      <c r="D63" s="237"/>
      <c r="E63" s="243"/>
      <c r="F63" s="85"/>
      <c r="G63" s="85"/>
      <c r="H63" s="244"/>
    </row>
    <row r="64" spans="1:8" ht="14.25">
      <c r="A64" s="246"/>
      <c r="B64" s="247"/>
      <c r="C64" s="242" t="s">
        <v>456</v>
      </c>
      <c r="D64" s="237" t="s">
        <v>3</v>
      </c>
      <c r="E64" s="243">
        <v>2</v>
      </c>
      <c r="F64" s="85"/>
      <c r="G64" s="85"/>
      <c r="H64" s="244">
        <f>E64*(F64+G64)</f>
        <v>0</v>
      </c>
    </row>
    <row r="65" spans="1:8" ht="14.25">
      <c r="A65" s="246"/>
      <c r="B65" s="247"/>
      <c r="C65" s="245" t="s">
        <v>415</v>
      </c>
      <c r="D65" s="237"/>
      <c r="E65" s="243"/>
      <c r="F65" s="85"/>
      <c r="G65" s="85"/>
      <c r="H65" s="244"/>
    </row>
    <row r="66" spans="1:8" ht="14.25">
      <c r="A66" s="246"/>
      <c r="B66" s="247"/>
      <c r="C66" s="248" t="s">
        <v>457</v>
      </c>
      <c r="D66" s="237" t="s">
        <v>3</v>
      </c>
      <c r="E66" s="243">
        <v>11</v>
      </c>
      <c r="F66" s="85"/>
      <c r="G66" s="85"/>
      <c r="H66" s="244">
        <f>E66*(F66+G66)</f>
        <v>0</v>
      </c>
    </row>
    <row r="67" spans="1:8" ht="14.25">
      <c r="A67" s="246"/>
      <c r="B67" s="247"/>
      <c r="C67" s="245" t="s">
        <v>458</v>
      </c>
      <c r="D67" s="237"/>
      <c r="E67" s="243"/>
      <c r="F67" s="85"/>
      <c r="G67" s="85"/>
      <c r="H67" s="244"/>
    </row>
    <row r="68" spans="1:8" ht="14.25">
      <c r="A68" s="246"/>
      <c r="B68" s="247"/>
      <c r="C68" s="242" t="s">
        <v>459</v>
      </c>
      <c r="D68" s="237" t="s">
        <v>3</v>
      </c>
      <c r="E68" s="243">
        <v>3</v>
      </c>
      <c r="F68" s="85">
        <v>0</v>
      </c>
      <c r="G68" s="85"/>
      <c r="H68" s="244">
        <f>E68*(F68+G68)</f>
        <v>0</v>
      </c>
    </row>
    <row r="69" spans="1:8" ht="14.25">
      <c r="A69" s="246"/>
      <c r="B69" s="247"/>
      <c r="C69" s="245" t="s">
        <v>432</v>
      </c>
      <c r="D69" s="237"/>
      <c r="E69" s="243"/>
      <c r="F69" s="85"/>
      <c r="G69" s="85"/>
      <c r="H69" s="244"/>
    </row>
    <row r="70" spans="1:8" ht="14.25">
      <c r="A70" s="246"/>
      <c r="B70" s="247"/>
      <c r="C70" s="242" t="s">
        <v>460</v>
      </c>
      <c r="D70" s="237" t="s">
        <v>3</v>
      </c>
      <c r="E70" s="243">
        <v>5</v>
      </c>
      <c r="F70" s="86"/>
      <c r="G70" s="85"/>
      <c r="H70" s="244">
        <f>E70*(F70+G70)</f>
        <v>0</v>
      </c>
    </row>
    <row r="71" spans="1:8" ht="14.25">
      <c r="A71" s="246"/>
      <c r="B71" s="247"/>
      <c r="C71" s="245" t="s">
        <v>461</v>
      </c>
      <c r="D71" s="237"/>
      <c r="E71" s="243"/>
      <c r="F71" s="86"/>
      <c r="G71" s="85"/>
      <c r="H71" s="244"/>
    </row>
    <row r="72" spans="1:8" ht="14.25">
      <c r="A72" s="246"/>
      <c r="B72" s="247"/>
      <c r="C72" s="242" t="s">
        <v>462</v>
      </c>
      <c r="D72" s="237" t="s">
        <v>3</v>
      </c>
      <c r="E72" s="243">
        <v>4</v>
      </c>
      <c r="F72" s="86"/>
      <c r="G72" s="85"/>
      <c r="H72" s="244">
        <f>E72*(F72+G72)</f>
        <v>0</v>
      </c>
    </row>
    <row r="73" spans="1:8" ht="14.25">
      <c r="A73" s="246"/>
      <c r="B73" s="247"/>
      <c r="C73" s="245" t="s">
        <v>463</v>
      </c>
      <c r="D73" s="237"/>
      <c r="E73" s="243"/>
      <c r="F73" s="86"/>
      <c r="G73" s="85"/>
      <c r="H73" s="244"/>
    </row>
    <row r="74" spans="1:8" ht="14.25">
      <c r="A74" s="246"/>
      <c r="B74" s="247"/>
      <c r="C74" s="242" t="s">
        <v>464</v>
      </c>
      <c r="D74" s="237" t="s">
        <v>3</v>
      </c>
      <c r="E74" s="243">
        <v>1</v>
      </c>
      <c r="F74" s="86"/>
      <c r="G74" s="85">
        <v>0</v>
      </c>
      <c r="H74" s="244">
        <f>E74*(F74+G74)</f>
        <v>0</v>
      </c>
    </row>
    <row r="75" spans="1:8" ht="14.25">
      <c r="A75" s="246"/>
      <c r="B75" s="247"/>
      <c r="C75" s="245" t="s">
        <v>465</v>
      </c>
      <c r="D75" s="237"/>
      <c r="E75" s="243"/>
      <c r="F75" s="85"/>
      <c r="G75" s="85"/>
      <c r="H75" s="244"/>
    </row>
    <row r="76" spans="1:8" ht="12.75">
      <c r="A76" s="234"/>
      <c r="B76" s="235">
        <v>4</v>
      </c>
      <c r="C76" s="236" t="s">
        <v>466</v>
      </c>
      <c r="D76" s="237"/>
      <c r="E76" s="243"/>
      <c r="F76" s="85"/>
      <c r="G76" s="85"/>
      <c r="H76" s="239">
        <f>SUM(H77:H96)</f>
        <v>0</v>
      </c>
    </row>
    <row r="77" spans="1:8" ht="14.25">
      <c r="A77" s="246"/>
      <c r="B77" s="247"/>
      <c r="C77" s="242" t="s">
        <v>467</v>
      </c>
      <c r="D77" s="237" t="s">
        <v>2</v>
      </c>
      <c r="E77" s="243">
        <v>60</v>
      </c>
      <c r="F77" s="85"/>
      <c r="G77" s="85"/>
      <c r="H77" s="244">
        <f>E77*(F77+G77)</f>
        <v>0</v>
      </c>
    </row>
    <row r="78" spans="1:8" ht="14.25">
      <c r="A78" s="246"/>
      <c r="B78" s="247"/>
      <c r="C78" s="245" t="s">
        <v>468</v>
      </c>
      <c r="D78" s="237"/>
      <c r="E78" s="243"/>
      <c r="F78" s="85"/>
      <c r="G78" s="85" t="s">
        <v>469</v>
      </c>
      <c r="H78" s="244"/>
    </row>
    <row r="79" spans="1:8" ht="14.25">
      <c r="A79" s="246"/>
      <c r="B79" s="247"/>
      <c r="C79" s="242" t="s">
        <v>470</v>
      </c>
      <c r="D79" s="237" t="s">
        <v>2</v>
      </c>
      <c r="E79" s="243">
        <v>60</v>
      </c>
      <c r="F79" s="85"/>
      <c r="G79" s="85"/>
      <c r="H79" s="244">
        <f>E79*(F79+G79)</f>
        <v>0</v>
      </c>
    </row>
    <row r="80" spans="1:8" ht="14.25">
      <c r="A80" s="246"/>
      <c r="B80" s="247"/>
      <c r="C80" s="245" t="s">
        <v>471</v>
      </c>
      <c r="D80" s="237"/>
      <c r="E80" s="243"/>
      <c r="F80" s="85"/>
      <c r="G80" s="85"/>
      <c r="H80" s="244"/>
    </row>
    <row r="81" spans="1:8" ht="14.25">
      <c r="A81" s="246"/>
      <c r="B81" s="247"/>
      <c r="C81" s="242" t="s">
        <v>472</v>
      </c>
      <c r="D81" s="237" t="s">
        <v>2</v>
      </c>
      <c r="E81" s="243">
        <v>230</v>
      </c>
      <c r="F81" s="85"/>
      <c r="G81" s="85"/>
      <c r="H81" s="244">
        <f aca="true" t="shared" si="0" ref="H81:H95">E81*(F81+G81)</f>
        <v>0</v>
      </c>
    </row>
    <row r="82" spans="1:8" ht="14.25">
      <c r="A82" s="246"/>
      <c r="B82" s="247"/>
      <c r="C82" s="245" t="s">
        <v>473</v>
      </c>
      <c r="D82" s="237"/>
      <c r="E82" s="243"/>
      <c r="F82" s="85"/>
      <c r="G82" s="85"/>
      <c r="H82" s="244"/>
    </row>
    <row r="83" spans="1:8" ht="14.25">
      <c r="A83" s="246"/>
      <c r="B83" s="247"/>
      <c r="C83" s="242" t="s">
        <v>474</v>
      </c>
      <c r="D83" s="237" t="s">
        <v>2</v>
      </c>
      <c r="E83" s="243">
        <v>70</v>
      </c>
      <c r="F83" s="85"/>
      <c r="G83" s="85"/>
      <c r="H83" s="244">
        <f t="shared" si="0"/>
        <v>0</v>
      </c>
    </row>
    <row r="84" spans="1:8" ht="14.25">
      <c r="A84" s="246"/>
      <c r="B84" s="247"/>
      <c r="C84" s="245" t="s">
        <v>475</v>
      </c>
      <c r="D84" s="237"/>
      <c r="E84" s="243"/>
      <c r="F84" s="85"/>
      <c r="G84" s="85"/>
      <c r="H84" s="244"/>
    </row>
    <row r="85" spans="1:8" ht="14.25">
      <c r="A85" s="246"/>
      <c r="B85" s="247"/>
      <c r="C85" s="242" t="s">
        <v>476</v>
      </c>
      <c r="D85" s="237" t="s">
        <v>2</v>
      </c>
      <c r="E85" s="243">
        <v>550</v>
      </c>
      <c r="F85" s="85"/>
      <c r="G85" s="85"/>
      <c r="H85" s="244">
        <f t="shared" si="0"/>
        <v>0</v>
      </c>
    </row>
    <row r="86" spans="1:8" ht="14.25">
      <c r="A86" s="246"/>
      <c r="B86" s="247"/>
      <c r="C86" s="245" t="s">
        <v>477</v>
      </c>
      <c r="D86" s="237"/>
      <c r="E86" s="243"/>
      <c r="F86" s="85"/>
      <c r="G86" s="85"/>
      <c r="H86" s="244"/>
    </row>
    <row r="87" spans="1:8" ht="14.25">
      <c r="A87" s="246"/>
      <c r="B87" s="247"/>
      <c r="C87" s="242" t="s">
        <v>478</v>
      </c>
      <c r="D87" s="237" t="s">
        <v>2</v>
      </c>
      <c r="E87" s="243">
        <v>12</v>
      </c>
      <c r="F87" s="85"/>
      <c r="G87" s="85"/>
      <c r="H87" s="244">
        <f t="shared" si="0"/>
        <v>0</v>
      </c>
    </row>
    <row r="88" spans="1:8" ht="14.25">
      <c r="A88" s="246"/>
      <c r="B88" s="247"/>
      <c r="C88" s="245" t="s">
        <v>479</v>
      </c>
      <c r="D88" s="237"/>
      <c r="E88" s="243"/>
      <c r="F88" s="85"/>
      <c r="G88" s="85"/>
      <c r="H88" s="244"/>
    </row>
    <row r="89" spans="1:8" ht="14.25">
      <c r="A89" s="246"/>
      <c r="B89" s="247"/>
      <c r="C89" s="242" t="s">
        <v>480</v>
      </c>
      <c r="D89" s="237" t="s">
        <v>2</v>
      </c>
      <c r="E89" s="243">
        <v>90</v>
      </c>
      <c r="F89" s="85"/>
      <c r="G89" s="85"/>
      <c r="H89" s="244">
        <f t="shared" si="0"/>
        <v>0</v>
      </c>
    </row>
    <row r="90" spans="1:8" ht="14.25">
      <c r="A90" s="246"/>
      <c r="B90" s="247"/>
      <c r="C90" s="245" t="s">
        <v>481</v>
      </c>
      <c r="D90" s="237"/>
      <c r="E90" s="243"/>
      <c r="F90" s="85"/>
      <c r="G90" s="85"/>
      <c r="H90" s="244"/>
    </row>
    <row r="91" spans="1:8" ht="14.25">
      <c r="A91" s="246"/>
      <c r="B91" s="247"/>
      <c r="C91" s="242" t="s">
        <v>482</v>
      </c>
      <c r="D91" s="237" t="s">
        <v>483</v>
      </c>
      <c r="E91" s="243">
        <v>20</v>
      </c>
      <c r="F91" s="85"/>
      <c r="G91" s="85"/>
      <c r="H91" s="244">
        <f t="shared" si="0"/>
        <v>0</v>
      </c>
    </row>
    <row r="92" spans="1:8" ht="14.25">
      <c r="A92" s="246"/>
      <c r="B92" s="247"/>
      <c r="C92" s="245" t="s">
        <v>484</v>
      </c>
      <c r="D92" s="237"/>
      <c r="E92" s="243"/>
      <c r="F92" s="85"/>
      <c r="G92" s="85"/>
      <c r="H92" s="244"/>
    </row>
    <row r="93" spans="1:8" ht="14.25">
      <c r="A93" s="246"/>
      <c r="B93" s="247"/>
      <c r="C93" s="242" t="s">
        <v>485</v>
      </c>
      <c r="D93" s="237" t="s">
        <v>3</v>
      </c>
      <c r="E93" s="243">
        <v>100</v>
      </c>
      <c r="F93" s="85"/>
      <c r="G93" s="85"/>
      <c r="H93" s="244">
        <f t="shared" si="0"/>
        <v>0</v>
      </c>
    </row>
    <row r="94" spans="1:8" ht="14.25">
      <c r="A94" s="246"/>
      <c r="B94" s="247"/>
      <c r="C94" s="245" t="s">
        <v>486</v>
      </c>
      <c r="D94" s="237"/>
      <c r="E94" s="243"/>
      <c r="F94" s="85"/>
      <c r="G94" s="85"/>
      <c r="H94" s="244"/>
    </row>
    <row r="95" spans="1:8" ht="14.25">
      <c r="A95" s="246"/>
      <c r="B95" s="247"/>
      <c r="C95" s="242" t="s">
        <v>487</v>
      </c>
      <c r="D95" s="237" t="s">
        <v>2</v>
      </c>
      <c r="E95" s="243">
        <v>6</v>
      </c>
      <c r="F95" s="85"/>
      <c r="G95" s="85"/>
      <c r="H95" s="244">
        <f t="shared" si="0"/>
        <v>0</v>
      </c>
    </row>
    <row r="96" spans="1:8" ht="14.25">
      <c r="A96" s="246"/>
      <c r="B96" s="247"/>
      <c r="C96" s="245" t="s">
        <v>488</v>
      </c>
      <c r="D96" s="237"/>
      <c r="E96" s="243"/>
      <c r="F96" s="85"/>
      <c r="G96" s="85"/>
      <c r="H96" s="244"/>
    </row>
    <row r="97" spans="1:8" ht="12.75">
      <c r="A97" s="240"/>
      <c r="B97" s="249" t="s">
        <v>57</v>
      </c>
      <c r="C97" s="236" t="s">
        <v>489</v>
      </c>
      <c r="D97" s="250"/>
      <c r="E97" s="243"/>
      <c r="F97" s="85"/>
      <c r="G97" s="85"/>
      <c r="H97" s="251">
        <f>SUM(H98:H113)</f>
        <v>0</v>
      </c>
    </row>
    <row r="98" spans="1:8" ht="12.75">
      <c r="A98" s="240"/>
      <c r="B98" s="241"/>
      <c r="C98" s="242" t="s">
        <v>490</v>
      </c>
      <c r="D98" s="237" t="s">
        <v>80</v>
      </c>
      <c r="E98" s="243">
        <v>32</v>
      </c>
      <c r="F98" s="85"/>
      <c r="G98" s="85"/>
      <c r="H98" s="244">
        <f>E98*(F98+G98)</f>
        <v>0</v>
      </c>
    </row>
    <row r="99" spans="1:8" ht="12.75">
      <c r="A99" s="240"/>
      <c r="B99" s="241"/>
      <c r="C99" s="245" t="s">
        <v>491</v>
      </c>
      <c r="D99" s="237"/>
      <c r="E99" s="243"/>
      <c r="F99" s="85"/>
      <c r="G99" s="85"/>
      <c r="H99" s="244"/>
    </row>
    <row r="100" spans="1:8" ht="12.75">
      <c r="A100" s="240"/>
      <c r="B100" s="241"/>
      <c r="C100" s="242" t="s">
        <v>492</v>
      </c>
      <c r="D100" s="237" t="s">
        <v>80</v>
      </c>
      <c r="E100" s="243">
        <v>12</v>
      </c>
      <c r="F100" s="85">
        <v>0</v>
      </c>
      <c r="G100" s="85"/>
      <c r="H100" s="244">
        <f>E100*(F100+G100)</f>
        <v>0</v>
      </c>
    </row>
    <row r="101" spans="1:8" ht="12.75">
      <c r="A101" s="240"/>
      <c r="B101" s="241"/>
      <c r="C101" s="245" t="s">
        <v>493</v>
      </c>
      <c r="D101" s="237"/>
      <c r="E101" s="243"/>
      <c r="F101" s="85"/>
      <c r="G101" s="85"/>
      <c r="H101" s="244"/>
    </row>
    <row r="102" spans="1:8" ht="12.75">
      <c r="A102" s="240"/>
      <c r="B102" s="241"/>
      <c r="C102" s="242" t="s">
        <v>494</v>
      </c>
      <c r="D102" s="237" t="s">
        <v>80</v>
      </c>
      <c r="E102" s="243">
        <v>24</v>
      </c>
      <c r="F102" s="85">
        <v>0</v>
      </c>
      <c r="G102" s="85"/>
      <c r="H102" s="244">
        <f>E102*(F102+G102)</f>
        <v>0</v>
      </c>
    </row>
    <row r="103" spans="1:8" ht="12.75">
      <c r="A103" s="240"/>
      <c r="B103" s="241"/>
      <c r="C103" s="245" t="s">
        <v>495</v>
      </c>
      <c r="D103" s="237"/>
      <c r="E103" s="243"/>
      <c r="F103" s="85"/>
      <c r="G103" s="85"/>
      <c r="H103" s="244"/>
    </row>
    <row r="104" spans="1:8" ht="12.75">
      <c r="A104" s="240"/>
      <c r="B104" s="241"/>
      <c r="C104" s="242" t="s">
        <v>496</v>
      </c>
      <c r="D104" s="237" t="s">
        <v>497</v>
      </c>
      <c r="E104" s="243">
        <v>1</v>
      </c>
      <c r="F104" s="85"/>
      <c r="G104" s="85"/>
      <c r="H104" s="244">
        <f>E104*(F104+G104)</f>
        <v>0</v>
      </c>
    </row>
    <row r="105" spans="1:8" ht="12.75">
      <c r="A105" s="240"/>
      <c r="B105" s="241"/>
      <c r="C105" s="245" t="s">
        <v>498</v>
      </c>
      <c r="D105" s="237"/>
      <c r="E105" s="243"/>
      <c r="F105" s="85"/>
      <c r="G105" s="85"/>
      <c r="H105" s="244"/>
    </row>
    <row r="106" spans="1:8" ht="12.75">
      <c r="A106" s="240"/>
      <c r="B106" s="249"/>
      <c r="C106" s="252" t="s">
        <v>499</v>
      </c>
      <c r="D106" s="250" t="s">
        <v>497</v>
      </c>
      <c r="E106" s="243">
        <v>1</v>
      </c>
      <c r="F106" s="85">
        <v>0</v>
      </c>
      <c r="G106" s="85"/>
      <c r="H106" s="244">
        <f aca="true" t="shared" si="1" ref="H106:H112">E106*(F106+G106)</f>
        <v>0</v>
      </c>
    </row>
    <row r="107" spans="1:8" ht="12.75">
      <c r="A107" s="240"/>
      <c r="B107" s="249"/>
      <c r="C107" s="245" t="s">
        <v>498</v>
      </c>
      <c r="D107" s="250"/>
      <c r="E107" s="243"/>
      <c r="F107" s="85"/>
      <c r="G107" s="85"/>
      <c r="H107" s="244"/>
    </row>
    <row r="108" spans="1:8" ht="12.75">
      <c r="A108" s="240"/>
      <c r="B108" s="249"/>
      <c r="C108" s="252" t="s">
        <v>500</v>
      </c>
      <c r="D108" s="250" t="s">
        <v>3</v>
      </c>
      <c r="E108" s="243">
        <v>1</v>
      </c>
      <c r="F108" s="85">
        <v>0</v>
      </c>
      <c r="G108" s="85"/>
      <c r="H108" s="244">
        <f t="shared" si="1"/>
        <v>0</v>
      </c>
    </row>
    <row r="109" spans="1:8" ht="12.75">
      <c r="A109" s="240"/>
      <c r="B109" s="249"/>
      <c r="C109" s="245" t="s">
        <v>465</v>
      </c>
      <c r="D109" s="250"/>
      <c r="E109" s="243"/>
      <c r="F109" s="85"/>
      <c r="G109" s="85"/>
      <c r="H109" s="244"/>
    </row>
    <row r="110" spans="1:8" ht="12.75">
      <c r="A110" s="240"/>
      <c r="B110" s="249"/>
      <c r="C110" s="252" t="s">
        <v>501</v>
      </c>
      <c r="D110" s="250" t="s">
        <v>497</v>
      </c>
      <c r="E110" s="243">
        <v>1</v>
      </c>
      <c r="F110" s="85">
        <v>0</v>
      </c>
      <c r="G110" s="85"/>
      <c r="H110" s="244">
        <f t="shared" si="1"/>
        <v>0</v>
      </c>
    </row>
    <row r="111" spans="1:8" ht="12.75">
      <c r="A111" s="240"/>
      <c r="B111" s="249"/>
      <c r="C111" s="245" t="s">
        <v>498</v>
      </c>
      <c r="D111" s="250"/>
      <c r="E111" s="243"/>
      <c r="F111" s="85"/>
      <c r="G111" s="85"/>
      <c r="H111" s="244"/>
    </row>
    <row r="112" spans="1:8" ht="12.75">
      <c r="A112" s="240"/>
      <c r="B112" s="249"/>
      <c r="C112" s="252" t="s">
        <v>502</v>
      </c>
      <c r="D112" s="250" t="s">
        <v>3</v>
      </c>
      <c r="E112" s="243">
        <v>1</v>
      </c>
      <c r="F112" s="85">
        <v>0</v>
      </c>
      <c r="G112" s="85"/>
      <c r="H112" s="244">
        <f t="shared" si="1"/>
        <v>0</v>
      </c>
    </row>
    <row r="113" spans="1:8" ht="14.25">
      <c r="A113" s="246"/>
      <c r="B113" s="247"/>
      <c r="C113" s="245" t="s">
        <v>465</v>
      </c>
      <c r="D113" s="253"/>
      <c r="E113" s="254"/>
      <c r="F113" s="85"/>
      <c r="G113" s="87"/>
      <c r="H113" s="255"/>
    </row>
    <row r="114" spans="1:8" ht="14.25">
      <c r="A114" s="256"/>
      <c r="B114" s="257"/>
      <c r="C114" s="257"/>
      <c r="D114" s="258"/>
      <c r="E114" s="259"/>
      <c r="F114" s="88"/>
      <c r="G114" s="88"/>
      <c r="H114" s="260"/>
    </row>
    <row r="115" spans="1:8" ht="15">
      <c r="A115" s="256"/>
      <c r="B115" s="257"/>
      <c r="C115" s="261" t="s">
        <v>83</v>
      </c>
      <c r="D115" s="262"/>
      <c r="E115" s="263"/>
      <c r="F115" s="264"/>
      <c r="G115" s="624">
        <f>SUM(H13:H114)/2</f>
        <v>0</v>
      </c>
      <c r="H115" s="624"/>
    </row>
  </sheetData>
  <sheetProtection password="EFF1" sheet="1"/>
  <mergeCells count="2">
    <mergeCell ref="C12:F12"/>
    <mergeCell ref="G115:H1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8"/>
  <sheetViews>
    <sheetView zoomScale="90" zoomScaleNormal="90" zoomScalePageLayoutView="0" workbookViewId="0" topLeftCell="A1">
      <selection activeCell="E122" sqref="E122:E125"/>
    </sheetView>
  </sheetViews>
  <sheetFormatPr defaultColWidth="8.75390625" defaultRowHeight="12.75"/>
  <cols>
    <col min="1" max="1" width="10.125" style="209" customWidth="1"/>
    <col min="2" max="2" width="45.75390625" style="210" customWidth="1"/>
    <col min="3" max="3" width="5.75390625" style="211" customWidth="1"/>
    <col min="4" max="4" width="10.25390625" style="212" customWidth="1"/>
    <col min="5" max="5" width="12.25390625" style="506" customWidth="1"/>
    <col min="6" max="6" width="12.25390625" style="218" customWidth="1"/>
    <col min="7" max="18" width="8.75390625" style="168" customWidth="1"/>
    <col min="19" max="16384" width="8.75390625" style="59" customWidth="1"/>
  </cols>
  <sheetData>
    <row r="1" spans="1:6" ht="16.5">
      <c r="A1" s="163"/>
      <c r="B1" s="164"/>
      <c r="C1" s="165"/>
      <c r="D1" s="166"/>
      <c r="E1" s="495"/>
      <c r="F1" s="167"/>
    </row>
    <row r="2" spans="1:6" ht="17.25" thickBot="1">
      <c r="A2" s="163"/>
      <c r="B2" s="164"/>
      <c r="C2" s="165"/>
      <c r="D2" s="166"/>
      <c r="E2" s="495"/>
      <c r="F2" s="167"/>
    </row>
    <row r="3" spans="1:6" ht="13.5" thickTop="1">
      <c r="A3" s="169"/>
      <c r="B3" s="170"/>
      <c r="C3" s="171"/>
      <c r="D3" s="172"/>
      <c r="E3" s="496"/>
      <c r="F3" s="173"/>
    </row>
    <row r="4" spans="1:6" ht="34.5" customHeight="1">
      <c r="A4" s="174"/>
      <c r="B4" s="175" t="s">
        <v>50</v>
      </c>
      <c r="C4" s="176"/>
      <c r="D4" s="177"/>
      <c r="E4" s="497"/>
      <c r="F4" s="179"/>
    </row>
    <row r="5" spans="1:6" ht="16.5">
      <c r="A5" s="180"/>
      <c r="B5" s="181" t="s">
        <v>317</v>
      </c>
      <c r="C5" s="176"/>
      <c r="D5" s="177"/>
      <c r="E5" s="497"/>
      <c r="F5" s="179"/>
    </row>
    <row r="6" spans="1:6" ht="16.5">
      <c r="A6" s="180"/>
      <c r="B6" s="182" t="s">
        <v>318</v>
      </c>
      <c r="C6" s="176"/>
      <c r="D6" s="177"/>
      <c r="E6" s="497"/>
      <c r="F6" s="179"/>
    </row>
    <row r="7" spans="1:6" ht="18.75" thickBot="1">
      <c r="A7" s="183"/>
      <c r="B7" s="184"/>
      <c r="C7" s="185"/>
      <c r="D7" s="186"/>
      <c r="E7" s="498"/>
      <c r="F7" s="187"/>
    </row>
    <row r="8" spans="1:6" ht="13.5" thickTop="1">
      <c r="A8" s="188"/>
      <c r="B8" s="164"/>
      <c r="C8" s="165"/>
      <c r="D8" s="166"/>
      <c r="E8" s="495"/>
      <c r="F8" s="167"/>
    </row>
    <row r="9" spans="1:6" ht="12.75">
      <c r="A9" s="188"/>
      <c r="B9" s="164"/>
      <c r="C9" s="165"/>
      <c r="D9" s="166"/>
      <c r="E9" s="495"/>
      <c r="F9" s="167"/>
    </row>
    <row r="10" spans="1:6" ht="12.75">
      <c r="A10" s="188"/>
      <c r="B10" s="164"/>
      <c r="C10" s="165"/>
      <c r="D10" s="166"/>
      <c r="E10" s="495"/>
      <c r="F10" s="167"/>
    </row>
    <row r="11" spans="1:6" ht="12.75">
      <c r="A11" s="188"/>
      <c r="B11" s="164"/>
      <c r="C11" s="165"/>
      <c r="D11" s="166"/>
      <c r="E11" s="495"/>
      <c r="F11" s="167"/>
    </row>
    <row r="12" spans="1:6" ht="12.75">
      <c r="A12" s="188"/>
      <c r="B12" s="164"/>
      <c r="C12" s="165"/>
      <c r="D12" s="166"/>
      <c r="E12" s="495"/>
      <c r="F12" s="167"/>
    </row>
    <row r="13" spans="1:6" ht="13.5" thickBot="1">
      <c r="A13" s="189" t="s">
        <v>319</v>
      </c>
      <c r="B13" s="184"/>
      <c r="C13" s="165"/>
      <c r="D13" s="166"/>
      <c r="E13" s="495"/>
      <c r="F13" s="167"/>
    </row>
    <row r="14" spans="1:6" ht="13.5" thickTop="1">
      <c r="A14" s="188"/>
      <c r="B14" s="164"/>
      <c r="C14" s="165"/>
      <c r="D14" s="166"/>
      <c r="E14" s="495"/>
      <c r="F14" s="167"/>
    </row>
    <row r="15" spans="1:6" ht="12.75">
      <c r="A15" s="190" t="s">
        <v>194</v>
      </c>
      <c r="B15" s="191" t="s">
        <v>195</v>
      </c>
      <c r="C15" s="192"/>
      <c r="D15" s="193"/>
      <c r="E15" s="499"/>
      <c r="F15" s="194" t="s">
        <v>198</v>
      </c>
    </row>
    <row r="16" spans="1:6" ht="12.75">
      <c r="A16" s="60" t="s">
        <v>320</v>
      </c>
      <c r="B16" s="61" t="s">
        <v>321</v>
      </c>
      <c r="C16" s="62"/>
      <c r="D16" s="63"/>
      <c r="E16" s="500"/>
      <c r="F16" s="64">
        <f>F38+F61+F77+F101</f>
        <v>0</v>
      </c>
    </row>
    <row r="17" spans="1:6" ht="12.75">
      <c r="A17" s="60" t="s">
        <v>322</v>
      </c>
      <c r="B17" s="61" t="s">
        <v>82</v>
      </c>
      <c r="C17" s="62"/>
      <c r="D17" s="63"/>
      <c r="E17" s="500"/>
      <c r="F17" s="64">
        <f>F117</f>
        <v>0</v>
      </c>
    </row>
    <row r="18" spans="1:6" ht="12.75">
      <c r="A18" s="60" t="s">
        <v>53</v>
      </c>
      <c r="B18" s="61" t="s">
        <v>323</v>
      </c>
      <c r="C18" s="62"/>
      <c r="D18" s="63"/>
      <c r="E18" s="500"/>
      <c r="F18" s="64">
        <f>F128</f>
        <v>0</v>
      </c>
    </row>
    <row r="19" spans="1:6" ht="12.75">
      <c r="A19" s="188"/>
      <c r="B19" s="195" t="s">
        <v>83</v>
      </c>
      <c r="C19" s="192"/>
      <c r="D19" s="193"/>
      <c r="E19" s="501"/>
      <c r="F19" s="196">
        <f>SUM(F16:F18)</f>
        <v>0</v>
      </c>
    </row>
    <row r="20" spans="1:6" ht="12.75">
      <c r="A20" s="188"/>
      <c r="B20" s="164"/>
      <c r="C20" s="165"/>
      <c r="D20" s="166"/>
      <c r="E20" s="495"/>
      <c r="F20" s="167"/>
    </row>
    <row r="21" spans="1:6" ht="12.75">
      <c r="A21" s="188"/>
      <c r="B21" s="164"/>
      <c r="C21" s="165"/>
      <c r="D21" s="166"/>
      <c r="E21" s="495"/>
      <c r="F21" s="167"/>
    </row>
    <row r="22" spans="1:6" ht="12.75">
      <c r="A22" s="190" t="s">
        <v>194</v>
      </c>
      <c r="B22" s="191" t="s">
        <v>195</v>
      </c>
      <c r="C22" s="197" t="s">
        <v>6</v>
      </c>
      <c r="D22" s="198" t="s">
        <v>324</v>
      </c>
      <c r="E22" s="499" t="s">
        <v>197</v>
      </c>
      <c r="F22" s="194" t="s">
        <v>198</v>
      </c>
    </row>
    <row r="23" spans="1:6" ht="12.75">
      <c r="A23" s="60" t="s">
        <v>325</v>
      </c>
      <c r="B23" s="61" t="s">
        <v>326</v>
      </c>
      <c r="C23" s="62" t="s">
        <v>80</v>
      </c>
      <c r="D23" s="63">
        <v>72</v>
      </c>
      <c r="E23" s="500"/>
      <c r="F23" s="64">
        <f>D23*E23</f>
        <v>0</v>
      </c>
    </row>
    <row r="24" spans="1:6" ht="12.75">
      <c r="A24" s="188" t="s">
        <v>327</v>
      </c>
      <c r="B24" s="61" t="s">
        <v>328</v>
      </c>
      <c r="C24" s="62" t="s">
        <v>80</v>
      </c>
      <c r="D24" s="63">
        <v>48</v>
      </c>
      <c r="E24" s="500"/>
      <c r="F24" s="64">
        <f>D24*E24</f>
        <v>0</v>
      </c>
    </row>
    <row r="25" spans="1:6" ht="12.75">
      <c r="A25" s="188"/>
      <c r="B25" s="61"/>
      <c r="C25" s="62"/>
      <c r="D25" s="166"/>
      <c r="E25" s="495"/>
      <c r="F25" s="167"/>
    </row>
    <row r="26" spans="1:6" ht="13.5" thickBot="1">
      <c r="A26" s="188"/>
      <c r="B26" s="199" t="s">
        <v>329</v>
      </c>
      <c r="C26" s="199"/>
      <c r="D26" s="186"/>
      <c r="E26" s="498"/>
      <c r="F26" s="200">
        <f>SUM(F23+F19+F24)</f>
        <v>0</v>
      </c>
    </row>
    <row r="27" spans="1:6" ht="13.5" thickTop="1">
      <c r="A27" s="201"/>
      <c r="B27" s="202"/>
      <c r="C27" s="176"/>
      <c r="D27" s="166"/>
      <c r="E27" s="495"/>
      <c r="F27" s="167"/>
    </row>
    <row r="28" spans="1:6" ht="16.5">
      <c r="A28" s="203" t="s">
        <v>330</v>
      </c>
      <c r="B28" s="61"/>
      <c r="C28" s="62"/>
      <c r="D28" s="63"/>
      <c r="E28" s="500"/>
      <c r="F28" s="64"/>
    </row>
    <row r="29" spans="1:6" ht="12.75">
      <c r="A29" s="60"/>
      <c r="B29" s="61"/>
      <c r="C29" s="62"/>
      <c r="D29" s="63"/>
      <c r="E29" s="500"/>
      <c r="F29" s="64"/>
    </row>
    <row r="30" spans="1:6" ht="12.75">
      <c r="A30" s="60"/>
      <c r="B30" s="61"/>
      <c r="C30" s="62"/>
      <c r="D30" s="204">
        <v>1</v>
      </c>
      <c r="E30" s="500"/>
      <c r="F30" s="64"/>
    </row>
    <row r="31" spans="1:6" ht="13.5" thickBot="1">
      <c r="A31" s="205">
        <v>732</v>
      </c>
      <c r="B31" s="206" t="s">
        <v>331</v>
      </c>
      <c r="C31" s="62"/>
      <c r="D31" s="204">
        <v>1</v>
      </c>
      <c r="E31" s="500"/>
      <c r="F31" s="64"/>
    </row>
    <row r="32" spans="1:6" ht="13.5" thickTop="1">
      <c r="A32" s="207"/>
      <c r="B32" s="208"/>
      <c r="C32" s="62"/>
      <c r="D32" s="204">
        <v>1</v>
      </c>
      <c r="E32" s="500"/>
      <c r="F32" s="64"/>
    </row>
    <row r="33" spans="1:6" ht="12.75">
      <c r="A33" s="190" t="s">
        <v>194</v>
      </c>
      <c r="B33" s="191" t="s">
        <v>195</v>
      </c>
      <c r="C33" s="197" t="s">
        <v>6</v>
      </c>
      <c r="D33" s="67">
        <v>1</v>
      </c>
      <c r="E33" s="499" t="s">
        <v>197</v>
      </c>
      <c r="F33" s="194" t="s">
        <v>198</v>
      </c>
    </row>
    <row r="34" spans="1:6" ht="12.75">
      <c r="A34" s="209" t="s">
        <v>54</v>
      </c>
      <c r="B34" s="210" t="s">
        <v>332</v>
      </c>
      <c r="C34" s="211" t="s">
        <v>223</v>
      </c>
      <c r="D34" s="212">
        <v>1</v>
      </c>
      <c r="E34" s="502"/>
      <c r="F34" s="212">
        <f>(D34*E34)</f>
        <v>0</v>
      </c>
    </row>
    <row r="35" spans="1:6" ht="12.75">
      <c r="A35" s="60"/>
      <c r="B35" s="191" t="s">
        <v>333</v>
      </c>
      <c r="C35" s="197"/>
      <c r="D35" s="67">
        <v>1</v>
      </c>
      <c r="E35" s="503"/>
      <c r="F35" s="213">
        <f>SUM(F34:F34)</f>
        <v>0</v>
      </c>
    </row>
    <row r="36" spans="1:6" ht="12.75">
      <c r="A36" s="60" t="s">
        <v>334</v>
      </c>
      <c r="B36" s="61" t="s">
        <v>335</v>
      </c>
      <c r="C36" s="214" t="s">
        <v>223</v>
      </c>
      <c r="D36" s="212">
        <v>1</v>
      </c>
      <c r="E36" s="502"/>
      <c r="F36" s="212">
        <f>(D36*E36)</f>
        <v>0</v>
      </c>
    </row>
    <row r="37" spans="1:6" ht="12.75">
      <c r="A37" s="60"/>
      <c r="B37" s="65" t="s">
        <v>83</v>
      </c>
      <c r="C37" s="66"/>
      <c r="D37" s="67">
        <v>1</v>
      </c>
      <c r="E37" s="504"/>
      <c r="F37" s="68">
        <f>SUM(F36:F36)</f>
        <v>0</v>
      </c>
    </row>
    <row r="38" spans="1:6" ht="13.5" thickBot="1">
      <c r="A38" s="60"/>
      <c r="B38" s="215" t="s">
        <v>336</v>
      </c>
      <c r="C38" s="215"/>
      <c r="D38" s="216">
        <v>1</v>
      </c>
      <c r="E38" s="505"/>
      <c r="F38" s="217">
        <f>SUM(F37+F35)</f>
        <v>0</v>
      </c>
    </row>
    <row r="39" spans="1:6" ht="13.5" thickTop="1">
      <c r="A39" s="60"/>
      <c r="B39" s="61"/>
      <c r="C39" s="62"/>
      <c r="D39" s="204">
        <v>1</v>
      </c>
      <c r="E39" s="500"/>
      <c r="F39" s="64"/>
    </row>
    <row r="40" spans="1:6" ht="12.75">
      <c r="A40" s="60"/>
      <c r="B40" s="61"/>
      <c r="C40" s="62"/>
      <c r="D40" s="204">
        <v>1</v>
      </c>
      <c r="E40" s="500"/>
      <c r="F40" s="64"/>
    </row>
    <row r="41" spans="1:6" ht="13.5" thickBot="1">
      <c r="A41" s="205">
        <v>733</v>
      </c>
      <c r="B41" s="206" t="s">
        <v>337</v>
      </c>
      <c r="C41" s="62"/>
      <c r="D41" s="204">
        <v>1</v>
      </c>
      <c r="E41" s="500"/>
      <c r="F41" s="64"/>
    </row>
    <row r="42" spans="1:6" ht="13.5" thickTop="1">
      <c r="A42" s="60"/>
      <c r="B42" s="61"/>
      <c r="C42" s="62"/>
      <c r="D42" s="204">
        <v>1</v>
      </c>
      <c r="E42" s="500"/>
      <c r="F42" s="64"/>
    </row>
    <row r="43" spans="1:6" ht="12.75">
      <c r="A43" s="190" t="s">
        <v>194</v>
      </c>
      <c r="B43" s="191" t="s">
        <v>195</v>
      </c>
      <c r="C43" s="197" t="s">
        <v>6</v>
      </c>
      <c r="D43" s="67">
        <v>1</v>
      </c>
      <c r="E43" s="499" t="s">
        <v>197</v>
      </c>
      <c r="F43" s="194" t="s">
        <v>198</v>
      </c>
    </row>
    <row r="44" spans="1:6" ht="12.75">
      <c r="A44" s="209" t="s">
        <v>338</v>
      </c>
      <c r="B44" s="210" t="s">
        <v>339</v>
      </c>
      <c r="C44" s="211" t="s">
        <v>2</v>
      </c>
      <c r="D44" s="212">
        <v>49</v>
      </c>
      <c r="E44" s="502"/>
      <c r="F44" s="212">
        <f aca="true" t="shared" si="0" ref="F44:F56">(D44*E44)</f>
        <v>0</v>
      </c>
    </row>
    <row r="45" spans="1:6" ht="12.75">
      <c r="A45" s="209" t="s">
        <v>57</v>
      </c>
      <c r="B45" s="210" t="s">
        <v>340</v>
      </c>
      <c r="C45" s="211" t="s">
        <v>2</v>
      </c>
      <c r="D45" s="212">
        <v>4</v>
      </c>
      <c r="E45" s="502"/>
      <c r="F45" s="212">
        <f t="shared" si="0"/>
        <v>0</v>
      </c>
    </row>
    <row r="46" spans="1:6" ht="12.75">
      <c r="A46" s="209" t="s">
        <v>58</v>
      </c>
      <c r="B46" s="210" t="s">
        <v>341</v>
      </c>
      <c r="C46" s="211" t="s">
        <v>2</v>
      </c>
      <c r="D46" s="212">
        <v>55.5</v>
      </c>
      <c r="E46" s="502"/>
      <c r="F46" s="212">
        <f t="shared" si="0"/>
        <v>0</v>
      </c>
    </row>
    <row r="47" spans="1:6" ht="12.75">
      <c r="A47" s="209" t="s">
        <v>342</v>
      </c>
      <c r="B47" s="210" t="s">
        <v>343</v>
      </c>
      <c r="C47" s="211" t="s">
        <v>2</v>
      </c>
      <c r="D47" s="212">
        <v>4.5</v>
      </c>
      <c r="E47" s="502"/>
      <c r="F47" s="212">
        <f t="shared" si="0"/>
        <v>0</v>
      </c>
    </row>
    <row r="48" spans="1:6" ht="12.75">
      <c r="A48" s="209" t="s">
        <v>344</v>
      </c>
      <c r="B48" s="210" t="s">
        <v>345</v>
      </c>
      <c r="C48" s="211" t="s">
        <v>223</v>
      </c>
      <c r="D48" s="212">
        <v>28</v>
      </c>
      <c r="E48" s="502"/>
      <c r="F48" s="212">
        <f t="shared" si="0"/>
        <v>0</v>
      </c>
    </row>
    <row r="49" spans="1:6" ht="12.75">
      <c r="A49" s="209" t="s">
        <v>59</v>
      </c>
      <c r="B49" s="210" t="s">
        <v>346</v>
      </c>
      <c r="C49" s="211" t="s">
        <v>2</v>
      </c>
      <c r="D49" s="212">
        <v>30</v>
      </c>
      <c r="E49" s="502"/>
      <c r="F49" s="212">
        <f t="shared" si="0"/>
        <v>0</v>
      </c>
    </row>
    <row r="50" spans="1:6" ht="12.75">
      <c r="A50" s="209" t="s">
        <v>60</v>
      </c>
      <c r="B50" s="210" t="s">
        <v>347</v>
      </c>
      <c r="C50" s="211" t="s">
        <v>2</v>
      </c>
      <c r="D50" s="212">
        <v>28</v>
      </c>
      <c r="E50" s="502"/>
      <c r="F50" s="212">
        <f t="shared" si="0"/>
        <v>0</v>
      </c>
    </row>
    <row r="51" spans="1:6" ht="12.75">
      <c r="A51" s="209" t="s">
        <v>348</v>
      </c>
      <c r="B51" s="210" t="s">
        <v>349</v>
      </c>
      <c r="C51" s="211" t="s">
        <v>2</v>
      </c>
      <c r="D51" s="212">
        <v>60</v>
      </c>
      <c r="F51" s="218">
        <f t="shared" si="0"/>
        <v>0</v>
      </c>
    </row>
    <row r="52" spans="1:6" ht="12.75">
      <c r="A52" s="209" t="s">
        <v>350</v>
      </c>
      <c r="B52" s="210" t="s">
        <v>351</v>
      </c>
      <c r="C52" s="211" t="s">
        <v>2</v>
      </c>
      <c r="D52" s="212">
        <v>28</v>
      </c>
      <c r="E52" s="502"/>
      <c r="F52" s="212">
        <f t="shared" si="0"/>
        <v>0</v>
      </c>
    </row>
    <row r="53" spans="1:6" ht="12.75">
      <c r="A53" s="209" t="s">
        <v>352</v>
      </c>
      <c r="B53" s="210" t="s">
        <v>353</v>
      </c>
      <c r="C53" s="211" t="s">
        <v>223</v>
      </c>
      <c r="D53" s="212">
        <v>8</v>
      </c>
      <c r="E53" s="502"/>
      <c r="F53" s="212">
        <f t="shared" si="0"/>
        <v>0</v>
      </c>
    </row>
    <row r="54" spans="1:6" ht="12.75">
      <c r="A54" s="209" t="s">
        <v>354</v>
      </c>
      <c r="B54" s="210" t="s">
        <v>355</v>
      </c>
      <c r="C54" s="211" t="s">
        <v>356</v>
      </c>
      <c r="D54" s="212">
        <v>9</v>
      </c>
      <c r="E54" s="502"/>
      <c r="F54" s="212">
        <f t="shared" si="0"/>
        <v>0</v>
      </c>
    </row>
    <row r="55" spans="1:6" ht="12.75">
      <c r="A55" s="209" t="s">
        <v>357</v>
      </c>
      <c r="B55" s="210" t="s">
        <v>358</v>
      </c>
      <c r="C55" s="211" t="s">
        <v>356</v>
      </c>
      <c r="D55" s="212">
        <v>6</v>
      </c>
      <c r="E55" s="502"/>
      <c r="F55" s="212">
        <f t="shared" si="0"/>
        <v>0</v>
      </c>
    </row>
    <row r="56" spans="1:6" ht="12.75">
      <c r="A56" s="209" t="s">
        <v>359</v>
      </c>
      <c r="B56" s="210" t="s">
        <v>360</v>
      </c>
      <c r="C56" s="211" t="s">
        <v>223</v>
      </c>
      <c r="D56" s="212">
        <v>2</v>
      </c>
      <c r="E56" s="502"/>
      <c r="F56" s="212">
        <f t="shared" si="0"/>
        <v>0</v>
      </c>
    </row>
    <row r="57" spans="1:6" ht="12.75">
      <c r="A57" s="60"/>
      <c r="B57" s="191" t="s">
        <v>333</v>
      </c>
      <c r="C57" s="62"/>
      <c r="D57" s="204">
        <v>1</v>
      </c>
      <c r="E57" s="500"/>
      <c r="F57" s="213">
        <f>SUM(F44:F56)</f>
        <v>0</v>
      </c>
    </row>
    <row r="58" spans="1:6" ht="12.75">
      <c r="A58" s="60" t="s">
        <v>61</v>
      </c>
      <c r="B58" s="61" t="s">
        <v>361</v>
      </c>
      <c r="C58" s="214" t="s">
        <v>223</v>
      </c>
      <c r="D58" s="212">
        <v>1</v>
      </c>
      <c r="E58" s="500"/>
      <c r="F58" s="212">
        <f>(D58*E58)</f>
        <v>0</v>
      </c>
    </row>
    <row r="59" spans="1:6" ht="12.75">
      <c r="A59" s="60" t="s">
        <v>62</v>
      </c>
      <c r="B59" s="61" t="s">
        <v>335</v>
      </c>
      <c r="C59" s="214" t="s">
        <v>223</v>
      </c>
      <c r="D59" s="212">
        <v>1</v>
      </c>
      <c r="E59" s="500"/>
      <c r="F59" s="212">
        <f>(D59*E59)</f>
        <v>0</v>
      </c>
    </row>
    <row r="60" spans="1:6" ht="12.75">
      <c r="A60" s="60"/>
      <c r="B60" s="65" t="s">
        <v>83</v>
      </c>
      <c r="C60" s="66"/>
      <c r="D60" s="67">
        <v>1</v>
      </c>
      <c r="E60" s="504"/>
      <c r="F60" s="68">
        <f>SUM(F58:F59)</f>
        <v>0</v>
      </c>
    </row>
    <row r="61" spans="1:6" ht="13.5" thickBot="1">
      <c r="A61" s="60"/>
      <c r="B61" s="215" t="s">
        <v>362</v>
      </c>
      <c r="C61" s="215"/>
      <c r="D61" s="219">
        <v>1</v>
      </c>
      <c r="E61" s="507"/>
      <c r="F61" s="217">
        <f>SUM(F60+F57)</f>
        <v>0</v>
      </c>
    </row>
    <row r="62" spans="1:6" ht="13.5" thickTop="1">
      <c r="A62" s="60"/>
      <c r="B62" s="61"/>
      <c r="C62" s="62"/>
      <c r="D62" s="204">
        <v>1</v>
      </c>
      <c r="E62" s="500"/>
      <c r="F62" s="64"/>
    </row>
    <row r="63" spans="1:6" ht="12.75">
      <c r="A63" s="60"/>
      <c r="B63" s="61"/>
      <c r="C63" s="62"/>
      <c r="D63" s="204">
        <v>1</v>
      </c>
      <c r="E63" s="500"/>
      <c r="F63" s="64"/>
    </row>
    <row r="64" spans="1:6" ht="13.5" thickBot="1">
      <c r="A64" s="205">
        <v>734</v>
      </c>
      <c r="B64" s="206" t="s">
        <v>363</v>
      </c>
      <c r="C64" s="62"/>
      <c r="D64" s="204">
        <v>1</v>
      </c>
      <c r="E64" s="500"/>
      <c r="F64" s="64"/>
    </row>
    <row r="65" spans="1:6" ht="13.5" thickTop="1">
      <c r="A65" s="60"/>
      <c r="B65" s="61"/>
      <c r="C65" s="62"/>
      <c r="D65" s="204">
        <v>1</v>
      </c>
      <c r="E65" s="500"/>
      <c r="F65" s="64"/>
    </row>
    <row r="66" spans="1:6" ht="12.75">
      <c r="A66" s="190" t="s">
        <v>194</v>
      </c>
      <c r="B66" s="191" t="s">
        <v>195</v>
      </c>
      <c r="C66" s="197" t="s">
        <v>6</v>
      </c>
      <c r="D66" s="67">
        <v>1</v>
      </c>
      <c r="E66" s="499" t="s">
        <v>197</v>
      </c>
      <c r="F66" s="194" t="s">
        <v>198</v>
      </c>
    </row>
    <row r="67" spans="1:6" ht="12.75">
      <c r="A67" s="209" t="s">
        <v>63</v>
      </c>
      <c r="B67" s="210" t="s">
        <v>364</v>
      </c>
      <c r="C67" s="211" t="s">
        <v>223</v>
      </c>
      <c r="D67" s="212">
        <v>2</v>
      </c>
      <c r="F67" s="218">
        <f aca="true" t="shared" si="1" ref="F67:F72">(D67*E67)</f>
        <v>0</v>
      </c>
    </row>
    <row r="68" spans="1:6" ht="12.75">
      <c r="A68" s="209" t="s">
        <v>64</v>
      </c>
      <c r="B68" s="210" t="s">
        <v>365</v>
      </c>
      <c r="C68" s="211" t="s">
        <v>223</v>
      </c>
      <c r="D68" s="212">
        <v>28</v>
      </c>
      <c r="F68" s="218">
        <f t="shared" si="1"/>
        <v>0</v>
      </c>
    </row>
    <row r="69" spans="1:6" ht="12.75">
      <c r="A69" s="209" t="s">
        <v>65</v>
      </c>
      <c r="B69" s="210" t="s">
        <v>366</v>
      </c>
      <c r="C69" s="211" t="s">
        <v>223</v>
      </c>
      <c r="D69" s="212">
        <v>2</v>
      </c>
      <c r="F69" s="218">
        <f t="shared" si="1"/>
        <v>0</v>
      </c>
    </row>
    <row r="70" spans="1:6" ht="12.75">
      <c r="A70" s="209" t="s">
        <v>66</v>
      </c>
      <c r="B70" s="210" t="s">
        <v>367</v>
      </c>
      <c r="C70" s="211" t="s">
        <v>223</v>
      </c>
      <c r="D70" s="212">
        <v>2</v>
      </c>
      <c r="F70" s="218">
        <f t="shared" si="1"/>
        <v>0</v>
      </c>
    </row>
    <row r="71" spans="1:6" ht="12.75">
      <c r="A71" s="209" t="s">
        <v>67</v>
      </c>
      <c r="B71" s="210" t="s">
        <v>368</v>
      </c>
      <c r="C71" s="211" t="s">
        <v>223</v>
      </c>
      <c r="D71" s="212">
        <v>14</v>
      </c>
      <c r="E71" s="502"/>
      <c r="F71" s="212">
        <f t="shared" si="1"/>
        <v>0</v>
      </c>
    </row>
    <row r="72" spans="1:6" ht="12.75">
      <c r="A72" s="209" t="s">
        <v>68</v>
      </c>
      <c r="B72" s="210" t="s">
        <v>369</v>
      </c>
      <c r="C72" s="211" t="s">
        <v>223</v>
      </c>
      <c r="D72" s="212">
        <v>14</v>
      </c>
      <c r="F72" s="218">
        <f t="shared" si="1"/>
        <v>0</v>
      </c>
    </row>
    <row r="73" spans="1:6" ht="12.75">
      <c r="A73" s="60"/>
      <c r="B73" s="191" t="s">
        <v>333</v>
      </c>
      <c r="C73" s="62"/>
      <c r="D73" s="204">
        <v>1</v>
      </c>
      <c r="E73" s="500"/>
      <c r="F73" s="213">
        <f>SUM(F67:F72)</f>
        <v>0</v>
      </c>
    </row>
    <row r="74" spans="1:6" ht="12.75">
      <c r="A74" s="60" t="s">
        <v>69</v>
      </c>
      <c r="B74" s="61" t="s">
        <v>370</v>
      </c>
      <c r="C74" s="214" t="s">
        <v>223</v>
      </c>
      <c r="D74" s="212">
        <v>1</v>
      </c>
      <c r="E74" s="500"/>
      <c r="F74" s="218">
        <f>(D74*E74)</f>
        <v>0</v>
      </c>
    </row>
    <row r="75" spans="1:6" ht="12.75">
      <c r="A75" s="60" t="s">
        <v>70</v>
      </c>
      <c r="B75" s="61" t="s">
        <v>335</v>
      </c>
      <c r="C75" s="214" t="s">
        <v>223</v>
      </c>
      <c r="D75" s="212">
        <v>1</v>
      </c>
      <c r="E75" s="500"/>
      <c r="F75" s="218">
        <f>(D75*E75)</f>
        <v>0</v>
      </c>
    </row>
    <row r="76" spans="1:6" ht="12.75">
      <c r="A76" s="60"/>
      <c r="B76" s="65" t="s">
        <v>83</v>
      </c>
      <c r="C76" s="66"/>
      <c r="D76" s="67">
        <v>1</v>
      </c>
      <c r="E76" s="504"/>
      <c r="F76" s="68">
        <f>SUM(F74:F75)</f>
        <v>0</v>
      </c>
    </row>
    <row r="77" spans="1:6" ht="13.5" thickBot="1">
      <c r="A77" s="60"/>
      <c r="B77" s="215" t="s">
        <v>371</v>
      </c>
      <c r="C77" s="215"/>
      <c r="D77" s="216">
        <v>1</v>
      </c>
      <c r="E77" s="505"/>
      <c r="F77" s="217">
        <f>SUM(F76+F73)</f>
        <v>0</v>
      </c>
    </row>
    <row r="78" spans="1:6" ht="13.5" thickTop="1">
      <c r="A78" s="60"/>
      <c r="B78" s="61"/>
      <c r="C78" s="62"/>
      <c r="D78" s="204">
        <v>1</v>
      </c>
      <c r="E78" s="500"/>
      <c r="F78" s="64"/>
    </row>
    <row r="79" spans="1:6" ht="12.75">
      <c r="A79" s="60"/>
      <c r="B79" s="61"/>
      <c r="C79" s="62"/>
      <c r="D79" s="204">
        <v>1</v>
      </c>
      <c r="E79" s="500"/>
      <c r="F79" s="64"/>
    </row>
    <row r="80" spans="1:6" ht="13.5" thickBot="1">
      <c r="A80" s="205">
        <v>735</v>
      </c>
      <c r="B80" s="206" t="s">
        <v>372</v>
      </c>
      <c r="C80" s="62"/>
      <c r="D80" s="204">
        <v>1</v>
      </c>
      <c r="E80" s="500"/>
      <c r="F80" s="64"/>
    </row>
    <row r="81" spans="1:6" ht="13.5" thickTop="1">
      <c r="A81" s="60"/>
      <c r="B81" s="61"/>
      <c r="C81" s="62"/>
      <c r="D81" s="204">
        <v>1</v>
      </c>
      <c r="E81" s="500"/>
      <c r="F81" s="64"/>
    </row>
    <row r="82" spans="1:6" ht="12.75">
      <c r="A82" s="190" t="s">
        <v>194</v>
      </c>
      <c r="B82" s="191" t="s">
        <v>195</v>
      </c>
      <c r="C82" s="197" t="s">
        <v>6</v>
      </c>
      <c r="D82" s="67">
        <v>1</v>
      </c>
      <c r="E82" s="499" t="s">
        <v>197</v>
      </c>
      <c r="F82" s="194" t="s">
        <v>198</v>
      </c>
    </row>
    <row r="83" spans="1:6" ht="12.75">
      <c r="A83" s="209" t="s">
        <v>71</v>
      </c>
      <c r="B83" s="210" t="s">
        <v>373</v>
      </c>
      <c r="C83" s="211" t="s">
        <v>51</v>
      </c>
      <c r="D83" s="212">
        <v>37</v>
      </c>
      <c r="E83" s="502"/>
      <c r="F83" s="212">
        <f aca="true" t="shared" si="2" ref="F83:F96">(D83*E83)</f>
        <v>0</v>
      </c>
    </row>
    <row r="84" spans="1:6" ht="12.75">
      <c r="A84" s="209" t="s">
        <v>72</v>
      </c>
      <c r="B84" s="210" t="s">
        <v>374</v>
      </c>
      <c r="C84" s="211" t="s">
        <v>223</v>
      </c>
      <c r="D84" s="212">
        <v>2</v>
      </c>
      <c r="E84" s="502"/>
      <c r="F84" s="212">
        <f t="shared" si="2"/>
        <v>0</v>
      </c>
    </row>
    <row r="85" spans="1:6" ht="12.75">
      <c r="A85" s="209" t="s">
        <v>73</v>
      </c>
      <c r="B85" s="210" t="s">
        <v>375</v>
      </c>
      <c r="C85" s="211" t="s">
        <v>223</v>
      </c>
      <c r="D85" s="212">
        <v>12</v>
      </c>
      <c r="E85" s="502"/>
      <c r="F85" s="212">
        <f t="shared" si="2"/>
        <v>0</v>
      </c>
    </row>
    <row r="86" spans="1:6" ht="12.75">
      <c r="A86" s="209" t="s">
        <v>25</v>
      </c>
      <c r="B86" s="210" t="s">
        <v>376</v>
      </c>
      <c r="C86" s="211" t="s">
        <v>223</v>
      </c>
      <c r="D86" s="212">
        <v>14</v>
      </c>
      <c r="E86" s="502"/>
      <c r="F86" s="212">
        <f t="shared" si="2"/>
        <v>0</v>
      </c>
    </row>
    <row r="87" spans="1:6" ht="12.75">
      <c r="A87" s="220">
        <v>35</v>
      </c>
      <c r="B87" s="168" t="s">
        <v>377</v>
      </c>
      <c r="C87" s="211" t="s">
        <v>223</v>
      </c>
      <c r="D87" s="168">
        <v>1</v>
      </c>
      <c r="E87" s="508"/>
      <c r="F87" s="212">
        <f t="shared" si="2"/>
        <v>0</v>
      </c>
    </row>
    <row r="88" spans="1:6" ht="12.75">
      <c r="A88" s="220">
        <v>36</v>
      </c>
      <c r="B88" s="168" t="s">
        <v>378</v>
      </c>
      <c r="C88" s="211" t="s">
        <v>223</v>
      </c>
      <c r="D88" s="168">
        <v>1</v>
      </c>
      <c r="E88" s="508"/>
      <c r="F88" s="212">
        <f t="shared" si="2"/>
        <v>0</v>
      </c>
    </row>
    <row r="89" spans="1:6" ht="12.75">
      <c r="A89" s="220">
        <v>37</v>
      </c>
      <c r="B89" s="168" t="s">
        <v>379</v>
      </c>
      <c r="C89" s="211" t="s">
        <v>223</v>
      </c>
      <c r="D89" s="168">
        <v>1</v>
      </c>
      <c r="E89" s="508"/>
      <c r="F89" s="212">
        <f t="shared" si="2"/>
        <v>0</v>
      </c>
    </row>
    <row r="90" spans="1:6" ht="12.75">
      <c r="A90" s="220">
        <v>38</v>
      </c>
      <c r="B90" s="168" t="s">
        <v>380</v>
      </c>
      <c r="C90" s="211" t="s">
        <v>223</v>
      </c>
      <c r="D90" s="168">
        <v>1</v>
      </c>
      <c r="E90" s="508"/>
      <c r="F90" s="212">
        <f t="shared" si="2"/>
        <v>0</v>
      </c>
    </row>
    <row r="91" spans="1:6" ht="12.75">
      <c r="A91" s="220">
        <v>39</v>
      </c>
      <c r="B91" s="168" t="s">
        <v>381</v>
      </c>
      <c r="C91" s="211" t="s">
        <v>223</v>
      </c>
      <c r="D91" s="168">
        <v>2</v>
      </c>
      <c r="E91" s="508"/>
      <c r="F91" s="212">
        <f t="shared" si="2"/>
        <v>0</v>
      </c>
    </row>
    <row r="92" spans="1:6" ht="12.75">
      <c r="A92" s="220">
        <v>40</v>
      </c>
      <c r="B92" s="168" t="s">
        <v>382</v>
      </c>
      <c r="C92" s="211" t="s">
        <v>223</v>
      </c>
      <c r="D92" s="168">
        <v>3</v>
      </c>
      <c r="E92" s="508"/>
      <c r="F92" s="212">
        <f t="shared" si="2"/>
        <v>0</v>
      </c>
    </row>
    <row r="93" spans="1:6" ht="12.75">
      <c r="A93" s="220">
        <v>41</v>
      </c>
      <c r="B93" s="168" t="s">
        <v>383</v>
      </c>
      <c r="C93" s="211" t="s">
        <v>223</v>
      </c>
      <c r="D93" s="168">
        <v>1</v>
      </c>
      <c r="E93" s="508"/>
      <c r="F93" s="212">
        <f t="shared" si="2"/>
        <v>0</v>
      </c>
    </row>
    <row r="94" spans="1:6" ht="12.75">
      <c r="A94" s="220">
        <v>42</v>
      </c>
      <c r="B94" s="168" t="s">
        <v>384</v>
      </c>
      <c r="C94" s="211" t="s">
        <v>223</v>
      </c>
      <c r="D94" s="168">
        <v>1</v>
      </c>
      <c r="E94" s="508"/>
      <c r="F94" s="212">
        <f t="shared" si="2"/>
        <v>0</v>
      </c>
    </row>
    <row r="95" spans="1:6" ht="12.75">
      <c r="A95" s="220">
        <v>43</v>
      </c>
      <c r="B95" s="168" t="s">
        <v>385</v>
      </c>
      <c r="C95" s="211" t="s">
        <v>223</v>
      </c>
      <c r="D95" s="168">
        <v>2</v>
      </c>
      <c r="E95" s="508"/>
      <c r="F95" s="212">
        <f t="shared" si="2"/>
        <v>0</v>
      </c>
    </row>
    <row r="96" spans="1:6" ht="12.75">
      <c r="A96" s="220">
        <v>44</v>
      </c>
      <c r="B96" s="168" t="s">
        <v>386</v>
      </c>
      <c r="C96" s="211" t="s">
        <v>223</v>
      </c>
      <c r="D96" s="168">
        <v>1</v>
      </c>
      <c r="E96" s="508"/>
      <c r="F96" s="212">
        <f t="shared" si="2"/>
        <v>0</v>
      </c>
    </row>
    <row r="97" spans="1:6" ht="12.75">
      <c r="A97" s="60"/>
      <c r="B97" s="221" t="s">
        <v>333</v>
      </c>
      <c r="C97" s="62"/>
      <c r="D97" s="204">
        <v>1</v>
      </c>
      <c r="E97" s="500"/>
      <c r="F97" s="213">
        <f>SUM(F83:F96)</f>
        <v>0</v>
      </c>
    </row>
    <row r="98" spans="1:6" ht="12.75">
      <c r="A98" s="60" t="s">
        <v>26</v>
      </c>
      <c r="B98" s="61" t="s">
        <v>387</v>
      </c>
      <c r="C98" s="214" t="s">
        <v>223</v>
      </c>
      <c r="D98" s="212">
        <v>1</v>
      </c>
      <c r="E98" s="500"/>
      <c r="F98" s="212">
        <f>(D98*E98)</f>
        <v>0</v>
      </c>
    </row>
    <row r="99" spans="1:6" ht="12.75">
      <c r="A99" s="60" t="s">
        <v>27</v>
      </c>
      <c r="B99" s="61" t="s">
        <v>335</v>
      </c>
      <c r="C99" s="214" t="s">
        <v>223</v>
      </c>
      <c r="D99" s="212">
        <v>1</v>
      </c>
      <c r="E99" s="500"/>
      <c r="F99" s="212">
        <f>(D99*E99)</f>
        <v>0</v>
      </c>
    </row>
    <row r="100" spans="1:6" ht="12.75">
      <c r="A100" s="60"/>
      <c r="B100" s="65" t="s">
        <v>83</v>
      </c>
      <c r="C100" s="66"/>
      <c r="D100" s="67">
        <v>1</v>
      </c>
      <c r="E100" s="504"/>
      <c r="F100" s="68">
        <f>SUM(F98:F99)</f>
        <v>0</v>
      </c>
    </row>
    <row r="101" spans="1:6" ht="13.5" thickBot="1">
      <c r="A101" s="60"/>
      <c r="B101" s="215" t="s">
        <v>388</v>
      </c>
      <c r="C101" s="215"/>
      <c r="D101" s="219">
        <v>1</v>
      </c>
      <c r="E101" s="505"/>
      <c r="F101" s="217">
        <f>SUM(F100+F97)</f>
        <v>0</v>
      </c>
    </row>
    <row r="102" spans="1:6" ht="13.5" thickTop="1">
      <c r="A102" s="60"/>
      <c r="B102" s="61"/>
      <c r="C102" s="62"/>
      <c r="D102" s="204">
        <v>1</v>
      </c>
      <c r="E102" s="500"/>
      <c r="F102" s="64"/>
    </row>
    <row r="103" spans="1:6" ht="16.5">
      <c r="A103" s="203" t="s">
        <v>389</v>
      </c>
      <c r="B103" s="222"/>
      <c r="C103" s="62"/>
      <c r="D103" s="204">
        <v>1</v>
      </c>
      <c r="E103" s="500"/>
      <c r="F103" s="64"/>
    </row>
    <row r="104" spans="1:6" ht="12.75">
      <c r="A104" s="223"/>
      <c r="B104" s="224"/>
      <c r="C104" s="62"/>
      <c r="D104" s="204">
        <v>1</v>
      </c>
      <c r="E104" s="500"/>
      <c r="F104" s="64"/>
    </row>
    <row r="105" spans="1:6" ht="12.75">
      <c r="A105" s="225">
        <v>631</v>
      </c>
      <c r="B105" s="226" t="s">
        <v>390</v>
      </c>
      <c r="C105" s="62"/>
      <c r="D105" s="204">
        <v>1</v>
      </c>
      <c r="E105" s="500"/>
      <c r="F105" s="64"/>
    </row>
    <row r="106" spans="1:6" ht="12.75">
      <c r="A106" s="60"/>
      <c r="B106" s="61"/>
      <c r="C106" s="62"/>
      <c r="D106" s="204">
        <v>1</v>
      </c>
      <c r="E106" s="500"/>
      <c r="F106" s="64"/>
    </row>
    <row r="107" spans="1:6" ht="12.75">
      <c r="A107" s="190" t="s">
        <v>194</v>
      </c>
      <c r="B107" s="191" t="s">
        <v>195</v>
      </c>
      <c r="C107" s="197" t="s">
        <v>6</v>
      </c>
      <c r="D107" s="67">
        <v>1</v>
      </c>
      <c r="E107" s="499" t="s">
        <v>197</v>
      </c>
      <c r="F107" s="194" t="s">
        <v>198</v>
      </c>
    </row>
    <row r="108" spans="1:6" ht="12.75">
      <c r="A108" s="209" t="s">
        <v>28</v>
      </c>
      <c r="B108" s="210" t="s">
        <v>391</v>
      </c>
      <c r="C108" s="211" t="s">
        <v>2</v>
      </c>
      <c r="D108" s="212">
        <v>42</v>
      </c>
      <c r="E108" s="502"/>
      <c r="F108" s="212">
        <f aca="true" t="shared" si="3" ref="F108:F113">(D108*E108)</f>
        <v>0</v>
      </c>
    </row>
    <row r="109" spans="1:6" ht="12.75">
      <c r="A109" s="209" t="s">
        <v>29</v>
      </c>
      <c r="B109" s="210" t="s">
        <v>392</v>
      </c>
      <c r="C109" s="211" t="s">
        <v>2</v>
      </c>
      <c r="D109" s="212">
        <v>14</v>
      </c>
      <c r="E109" s="502"/>
      <c r="F109" s="212">
        <f t="shared" si="3"/>
        <v>0</v>
      </c>
    </row>
    <row r="110" spans="1:6" ht="12.75">
      <c r="A110" s="209" t="s">
        <v>30</v>
      </c>
      <c r="B110" s="210" t="s">
        <v>393</v>
      </c>
      <c r="C110" s="211" t="s">
        <v>2</v>
      </c>
      <c r="D110" s="212">
        <v>56</v>
      </c>
      <c r="F110" s="218">
        <f t="shared" si="3"/>
        <v>0</v>
      </c>
    </row>
    <row r="111" spans="1:6" ht="12.75">
      <c r="A111" s="209" t="s">
        <v>31</v>
      </c>
      <c r="B111" s="210" t="s">
        <v>394</v>
      </c>
      <c r="C111" s="211" t="s">
        <v>2</v>
      </c>
      <c r="D111" s="212">
        <v>18</v>
      </c>
      <c r="E111" s="502"/>
      <c r="F111" s="212">
        <f t="shared" si="3"/>
        <v>0</v>
      </c>
    </row>
    <row r="112" spans="1:6" ht="12.75">
      <c r="A112" s="209" t="s">
        <v>32</v>
      </c>
      <c r="B112" s="210" t="s">
        <v>395</v>
      </c>
      <c r="C112" s="211" t="s">
        <v>2</v>
      </c>
      <c r="D112" s="212">
        <v>26</v>
      </c>
      <c r="E112" s="502"/>
      <c r="F112" s="212">
        <f t="shared" si="3"/>
        <v>0</v>
      </c>
    </row>
    <row r="113" spans="1:6" ht="12.75">
      <c r="A113" s="209" t="s">
        <v>33</v>
      </c>
      <c r="B113" s="210" t="s">
        <v>396</v>
      </c>
      <c r="C113" s="211" t="s">
        <v>2</v>
      </c>
      <c r="D113" s="212">
        <v>156</v>
      </c>
      <c r="F113" s="218">
        <f t="shared" si="3"/>
        <v>0</v>
      </c>
    </row>
    <row r="114" spans="1:6" ht="12.75">
      <c r="A114" s="60"/>
      <c r="B114" s="221" t="s">
        <v>333</v>
      </c>
      <c r="C114" s="62"/>
      <c r="D114" s="204">
        <v>1</v>
      </c>
      <c r="E114" s="500"/>
      <c r="F114" s="213">
        <f>SUM(F108:F113)</f>
        <v>0</v>
      </c>
    </row>
    <row r="115" spans="1:6" ht="12.75">
      <c r="A115" s="60" t="s">
        <v>35</v>
      </c>
      <c r="B115" s="61" t="s">
        <v>335</v>
      </c>
      <c r="C115" s="214" t="s">
        <v>223</v>
      </c>
      <c r="D115" s="212">
        <v>1</v>
      </c>
      <c r="E115" s="500"/>
      <c r="F115" s="218">
        <f>(D115*E115)</f>
        <v>0</v>
      </c>
    </row>
    <row r="116" spans="1:6" ht="12.75">
      <c r="A116" s="60"/>
      <c r="B116" s="65" t="s">
        <v>83</v>
      </c>
      <c r="C116" s="66"/>
      <c r="D116" s="67">
        <v>1</v>
      </c>
      <c r="E116" s="504"/>
      <c r="F116" s="68">
        <f>SUM(F115:F115)</f>
        <v>0</v>
      </c>
    </row>
    <row r="117" spans="1:6" ht="13.5" thickBot="1">
      <c r="A117" s="60"/>
      <c r="B117" s="215" t="s">
        <v>397</v>
      </c>
      <c r="C117" s="215"/>
      <c r="D117" s="219">
        <v>1</v>
      </c>
      <c r="E117" s="505"/>
      <c r="F117" s="200">
        <f>SUM(F116+F114)</f>
        <v>0</v>
      </c>
    </row>
    <row r="118" spans="1:6" ht="13.5" thickTop="1">
      <c r="A118" s="60"/>
      <c r="B118" s="61"/>
      <c r="C118" s="227"/>
      <c r="D118" s="228">
        <v>1</v>
      </c>
      <c r="E118" s="509"/>
      <c r="F118" s="178"/>
    </row>
    <row r="119" spans="1:6" ht="12.75">
      <c r="A119" s="225">
        <v>783</v>
      </c>
      <c r="B119" s="226" t="s">
        <v>323</v>
      </c>
      <c r="C119" s="62"/>
      <c r="D119" s="228">
        <v>1</v>
      </c>
      <c r="E119" s="500"/>
      <c r="F119" s="64"/>
    </row>
    <row r="120" spans="1:6" ht="12.75">
      <c r="A120" s="60"/>
      <c r="B120" s="61"/>
      <c r="C120" s="62"/>
      <c r="D120" s="228">
        <v>1</v>
      </c>
      <c r="E120" s="500"/>
      <c r="F120" s="64"/>
    </row>
    <row r="121" spans="1:6" ht="12.75">
      <c r="A121" s="190" t="s">
        <v>194</v>
      </c>
      <c r="B121" s="191" t="s">
        <v>195</v>
      </c>
      <c r="C121" s="197" t="s">
        <v>6</v>
      </c>
      <c r="D121" s="228">
        <v>1</v>
      </c>
      <c r="E121" s="499" t="s">
        <v>197</v>
      </c>
      <c r="F121" s="194" t="s">
        <v>198</v>
      </c>
    </row>
    <row r="122" spans="1:6" ht="12.75">
      <c r="A122" s="209" t="s">
        <v>36</v>
      </c>
      <c r="B122" s="210" t="s">
        <v>398</v>
      </c>
      <c r="C122" s="211" t="s">
        <v>2</v>
      </c>
      <c r="D122" s="212">
        <v>90</v>
      </c>
      <c r="F122" s="218">
        <f>(D122*E122)</f>
        <v>0</v>
      </c>
    </row>
    <row r="123" spans="1:6" ht="12.75">
      <c r="A123" s="209" t="s">
        <v>37</v>
      </c>
      <c r="B123" s="210" t="s">
        <v>399</v>
      </c>
      <c r="C123" s="211" t="s">
        <v>2</v>
      </c>
      <c r="D123" s="212">
        <v>90</v>
      </c>
      <c r="E123" s="502"/>
      <c r="F123" s="212">
        <f>(D123*E123)</f>
        <v>0</v>
      </c>
    </row>
    <row r="124" spans="1:6" ht="12.75">
      <c r="A124" s="209" t="s">
        <v>74</v>
      </c>
      <c r="B124" s="210" t="s">
        <v>400</v>
      </c>
      <c r="C124" s="211" t="s">
        <v>2</v>
      </c>
      <c r="D124" s="212">
        <v>28</v>
      </c>
      <c r="E124" s="502"/>
      <c r="F124" s="212">
        <f>(D124*E124)</f>
        <v>0</v>
      </c>
    </row>
    <row r="125" spans="1:6" ht="12.75">
      <c r="A125" s="209" t="s">
        <v>75</v>
      </c>
      <c r="B125" s="210" t="s">
        <v>401</v>
      </c>
      <c r="C125" s="211" t="s">
        <v>2</v>
      </c>
      <c r="D125" s="212">
        <v>28</v>
      </c>
      <c r="E125" s="502"/>
      <c r="F125" s="212">
        <f>(D125*E125)</f>
        <v>0</v>
      </c>
    </row>
    <row r="126" spans="1:6" ht="12.75">
      <c r="A126" s="60"/>
      <c r="B126" s="221" t="s">
        <v>333</v>
      </c>
      <c r="C126" s="62"/>
      <c r="D126" s="228">
        <v>1</v>
      </c>
      <c r="E126" s="503"/>
      <c r="F126" s="213">
        <f>SUM(F122:F125)</f>
        <v>0</v>
      </c>
    </row>
    <row r="127" spans="1:6" ht="12.75">
      <c r="A127" s="60"/>
      <c r="B127" s="61"/>
      <c r="C127" s="62"/>
      <c r="D127" s="228">
        <v>1</v>
      </c>
      <c r="E127" s="500"/>
      <c r="F127" s="64"/>
    </row>
    <row r="128" spans="1:6" ht="13.5" thickBot="1">
      <c r="A128" s="60"/>
      <c r="B128" s="215" t="s">
        <v>402</v>
      </c>
      <c r="C128" s="215"/>
      <c r="D128" s="215"/>
      <c r="E128" s="505"/>
      <c r="F128" s="217">
        <f>SUM(F126)</f>
        <v>0</v>
      </c>
    </row>
    <row r="209" ht="12" customHeight="1"/>
    <row r="212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3.5" customHeight="1"/>
    <row r="977" ht="12.75" customHeight="1"/>
    <row r="978" ht="13.5" customHeight="1"/>
    <row r="979" ht="12.75" customHeight="1"/>
    <row r="980" ht="12.75" customHeight="1"/>
    <row r="981" ht="13.5" customHeight="1"/>
  </sheetData>
  <sheetProtection password="EFF1" sheet="1"/>
  <conditionalFormatting sqref="E1:F3 E25:E29 E5:E23 F5:F29">
    <cfRule type="cellIs" priority="2" dxfId="163" operator="equal" stopIfTrue="1">
      <formula>0</formula>
    </cfRule>
  </conditionalFormatting>
  <conditionalFormatting sqref="D27:D29">
    <cfRule type="cellIs" priority="3" dxfId="164" operator="greaterThan" stopIfTrue="1">
      <formula>0</formula>
    </cfRule>
    <cfRule type="cellIs" priority="4" dxfId="165" operator="equal" stopIfTrue="1">
      <formula>0</formula>
    </cfRule>
  </conditionalFormatting>
  <conditionalFormatting sqref="E24">
    <cfRule type="cellIs" priority="5" dxfId="163" operator="equal" stopIfTrue="1">
      <formula>0</formula>
    </cfRule>
  </conditionalFormatting>
  <conditionalFormatting sqref="E30:F33">
    <cfRule type="cellIs" priority="6" dxfId="163" operator="equal" stopIfTrue="1">
      <formula>0</formula>
    </cfRule>
  </conditionalFormatting>
  <conditionalFormatting sqref="E34:F34">
    <cfRule type="cellIs" priority="7" dxfId="163" operator="equal" stopIfTrue="1">
      <formula>0</formula>
    </cfRule>
  </conditionalFormatting>
  <conditionalFormatting sqref="D34">
    <cfRule type="cellIs" priority="8" dxfId="164" operator="greaterThan" stopIfTrue="1">
      <formula>0</formula>
    </cfRule>
    <cfRule type="cellIs" priority="9" dxfId="165" operator="equal" stopIfTrue="1">
      <formula>0</formula>
    </cfRule>
  </conditionalFormatting>
  <conditionalFormatting sqref="E35:F35 E37:F45">
    <cfRule type="cellIs" priority="10" dxfId="163" operator="equal" stopIfTrue="1">
      <formula>0</formula>
    </cfRule>
  </conditionalFormatting>
  <conditionalFormatting sqref="D45">
    <cfRule type="cellIs" priority="11" dxfId="164" operator="greaterThan" stopIfTrue="1">
      <formula>0</formula>
    </cfRule>
    <cfRule type="cellIs" priority="12" dxfId="165" operator="equal" stopIfTrue="1">
      <formula>0</formula>
    </cfRule>
  </conditionalFormatting>
  <conditionalFormatting sqref="D44">
    <cfRule type="cellIs" priority="13" dxfId="164" operator="greaterThan" stopIfTrue="1">
      <formula>0</formula>
    </cfRule>
    <cfRule type="cellIs" priority="14" dxfId="165" operator="equal" stopIfTrue="1">
      <formula>0</formula>
    </cfRule>
  </conditionalFormatting>
  <conditionalFormatting sqref="E46:F46">
    <cfRule type="cellIs" priority="15" dxfId="163" operator="equal" stopIfTrue="1">
      <formula>0</formula>
    </cfRule>
  </conditionalFormatting>
  <conditionalFormatting sqref="D46">
    <cfRule type="cellIs" priority="16" dxfId="164" operator="greaterThan" stopIfTrue="1">
      <formula>0</formula>
    </cfRule>
    <cfRule type="cellIs" priority="17" dxfId="165" operator="equal" stopIfTrue="1">
      <formula>0</formula>
    </cfRule>
  </conditionalFormatting>
  <conditionalFormatting sqref="E47:F47">
    <cfRule type="cellIs" priority="18" dxfId="163" operator="equal" stopIfTrue="1">
      <formula>0</formula>
    </cfRule>
  </conditionalFormatting>
  <conditionalFormatting sqref="D47">
    <cfRule type="cellIs" priority="19" dxfId="164" operator="greaterThan" stopIfTrue="1">
      <formula>0</formula>
    </cfRule>
    <cfRule type="cellIs" priority="20" dxfId="165" operator="equal" stopIfTrue="1">
      <formula>0</formula>
    </cfRule>
  </conditionalFormatting>
  <conditionalFormatting sqref="E48:F48">
    <cfRule type="cellIs" priority="21" dxfId="163" operator="equal" stopIfTrue="1">
      <formula>0</formula>
    </cfRule>
  </conditionalFormatting>
  <conditionalFormatting sqref="D48">
    <cfRule type="cellIs" priority="22" dxfId="164" operator="greaterThan" stopIfTrue="1">
      <formula>0</formula>
    </cfRule>
    <cfRule type="cellIs" priority="23" dxfId="165" operator="equal" stopIfTrue="1">
      <formula>0</formula>
    </cfRule>
  </conditionalFormatting>
  <conditionalFormatting sqref="E49:F49">
    <cfRule type="cellIs" priority="24" dxfId="163" operator="equal" stopIfTrue="1">
      <formula>0</formula>
    </cfRule>
  </conditionalFormatting>
  <conditionalFormatting sqref="D49">
    <cfRule type="cellIs" priority="25" dxfId="164" operator="greaterThan" stopIfTrue="1">
      <formula>0</formula>
    </cfRule>
    <cfRule type="cellIs" priority="26" dxfId="165" operator="equal" stopIfTrue="1">
      <formula>0</formula>
    </cfRule>
  </conditionalFormatting>
  <conditionalFormatting sqref="E50:F50">
    <cfRule type="cellIs" priority="27" dxfId="163" operator="equal" stopIfTrue="1">
      <formula>0</formula>
    </cfRule>
  </conditionalFormatting>
  <conditionalFormatting sqref="D50">
    <cfRule type="cellIs" priority="28" dxfId="164" operator="greaterThan" stopIfTrue="1">
      <formula>0</formula>
    </cfRule>
    <cfRule type="cellIs" priority="29" dxfId="165" operator="equal" stopIfTrue="1">
      <formula>0</formula>
    </cfRule>
  </conditionalFormatting>
  <conditionalFormatting sqref="E51:F51">
    <cfRule type="cellIs" priority="30" dxfId="163" operator="equal" stopIfTrue="1">
      <formula>0</formula>
    </cfRule>
  </conditionalFormatting>
  <conditionalFormatting sqref="D51">
    <cfRule type="cellIs" priority="31" dxfId="164" operator="greaterThan" stopIfTrue="1">
      <formula>0</formula>
    </cfRule>
    <cfRule type="cellIs" priority="32" dxfId="165" operator="equal" stopIfTrue="1">
      <formula>0</formula>
    </cfRule>
  </conditionalFormatting>
  <conditionalFormatting sqref="E52:F52">
    <cfRule type="cellIs" priority="33" dxfId="163" operator="equal" stopIfTrue="1">
      <formula>0</formula>
    </cfRule>
  </conditionalFormatting>
  <conditionalFormatting sqref="D52">
    <cfRule type="cellIs" priority="34" dxfId="164" operator="greaterThan" stopIfTrue="1">
      <formula>0</formula>
    </cfRule>
    <cfRule type="cellIs" priority="35" dxfId="165" operator="equal" stopIfTrue="1">
      <formula>0</formula>
    </cfRule>
  </conditionalFormatting>
  <conditionalFormatting sqref="E53:F53">
    <cfRule type="cellIs" priority="36" dxfId="163" operator="equal" stopIfTrue="1">
      <formula>0</formula>
    </cfRule>
  </conditionalFormatting>
  <conditionalFormatting sqref="D53">
    <cfRule type="cellIs" priority="37" dxfId="164" operator="greaterThan" stopIfTrue="1">
      <formula>0</formula>
    </cfRule>
    <cfRule type="cellIs" priority="38" dxfId="165" operator="equal" stopIfTrue="1">
      <formula>0</formula>
    </cfRule>
  </conditionalFormatting>
  <conditionalFormatting sqref="E54:F54">
    <cfRule type="cellIs" priority="39" dxfId="163" operator="equal" stopIfTrue="1">
      <formula>0</formula>
    </cfRule>
  </conditionalFormatting>
  <conditionalFormatting sqref="D54">
    <cfRule type="cellIs" priority="40" dxfId="164" operator="greaterThan" stopIfTrue="1">
      <formula>0</formula>
    </cfRule>
    <cfRule type="cellIs" priority="41" dxfId="165" operator="equal" stopIfTrue="1">
      <formula>0</formula>
    </cfRule>
  </conditionalFormatting>
  <conditionalFormatting sqref="E55:F56">
    <cfRule type="cellIs" priority="42" dxfId="163" operator="equal" stopIfTrue="1">
      <formula>0</formula>
    </cfRule>
  </conditionalFormatting>
  <conditionalFormatting sqref="D55:D56">
    <cfRule type="cellIs" priority="43" dxfId="164" operator="greaterThan" stopIfTrue="1">
      <formula>0</formula>
    </cfRule>
    <cfRule type="cellIs" priority="44" dxfId="165" operator="equal" stopIfTrue="1">
      <formula>0</formula>
    </cfRule>
  </conditionalFormatting>
  <conditionalFormatting sqref="E57:F57 E60:F66">
    <cfRule type="cellIs" priority="45" dxfId="163" operator="equal" stopIfTrue="1">
      <formula>0</formula>
    </cfRule>
  </conditionalFormatting>
  <conditionalFormatting sqref="E67:F67">
    <cfRule type="cellIs" priority="46" dxfId="163" operator="equal" stopIfTrue="1">
      <formula>0</formula>
    </cfRule>
  </conditionalFormatting>
  <conditionalFormatting sqref="D67">
    <cfRule type="cellIs" priority="47" dxfId="164" operator="greaterThan" stopIfTrue="1">
      <formula>0</formula>
    </cfRule>
    <cfRule type="cellIs" priority="48" dxfId="165" operator="equal" stopIfTrue="1">
      <formula>0</formula>
    </cfRule>
  </conditionalFormatting>
  <conditionalFormatting sqref="E68:F68">
    <cfRule type="cellIs" priority="49" dxfId="163" operator="equal" stopIfTrue="1">
      <formula>0</formula>
    </cfRule>
  </conditionalFormatting>
  <conditionalFormatting sqref="D68">
    <cfRule type="cellIs" priority="50" dxfId="164" operator="greaterThan" stopIfTrue="1">
      <formula>0</formula>
    </cfRule>
    <cfRule type="cellIs" priority="51" dxfId="165" operator="equal" stopIfTrue="1">
      <formula>0</formula>
    </cfRule>
  </conditionalFormatting>
  <conditionalFormatting sqref="E69:F69">
    <cfRule type="cellIs" priority="52" dxfId="163" operator="equal" stopIfTrue="1">
      <formula>0</formula>
    </cfRule>
  </conditionalFormatting>
  <conditionalFormatting sqref="D69">
    <cfRule type="cellIs" priority="53" dxfId="164" operator="greaterThan" stopIfTrue="1">
      <formula>0</formula>
    </cfRule>
    <cfRule type="cellIs" priority="54" dxfId="165" operator="equal" stopIfTrue="1">
      <formula>0</formula>
    </cfRule>
  </conditionalFormatting>
  <conditionalFormatting sqref="E70:F70">
    <cfRule type="cellIs" priority="55" dxfId="163" operator="equal" stopIfTrue="1">
      <formula>0</formula>
    </cfRule>
  </conditionalFormatting>
  <conditionalFormatting sqref="D70">
    <cfRule type="cellIs" priority="56" dxfId="164" operator="greaterThan" stopIfTrue="1">
      <formula>0</formula>
    </cfRule>
    <cfRule type="cellIs" priority="57" dxfId="165" operator="equal" stopIfTrue="1">
      <formula>0</formula>
    </cfRule>
  </conditionalFormatting>
  <conditionalFormatting sqref="E71">
    <cfRule type="cellIs" priority="58" dxfId="163" operator="equal" stopIfTrue="1">
      <formula>0</formula>
    </cfRule>
  </conditionalFormatting>
  <conditionalFormatting sqref="D71">
    <cfRule type="cellIs" priority="59" dxfId="164" operator="greaterThan" stopIfTrue="1">
      <formula>0</formula>
    </cfRule>
    <cfRule type="cellIs" priority="60" dxfId="165" operator="equal" stopIfTrue="1">
      <formula>0</formula>
    </cfRule>
  </conditionalFormatting>
  <conditionalFormatting sqref="F71">
    <cfRule type="cellIs" priority="61" dxfId="163" operator="equal" stopIfTrue="1">
      <formula>0</formula>
    </cfRule>
  </conditionalFormatting>
  <conditionalFormatting sqref="E72:F72">
    <cfRule type="cellIs" priority="62" dxfId="163" operator="equal" stopIfTrue="1">
      <formula>0</formula>
    </cfRule>
  </conditionalFormatting>
  <conditionalFormatting sqref="D72">
    <cfRule type="cellIs" priority="63" dxfId="164" operator="greaterThan" stopIfTrue="1">
      <formula>0</formula>
    </cfRule>
    <cfRule type="cellIs" priority="64" dxfId="165" operator="equal" stopIfTrue="1">
      <formula>0</formula>
    </cfRule>
  </conditionalFormatting>
  <conditionalFormatting sqref="E73:F73 E76:F82">
    <cfRule type="cellIs" priority="65" dxfId="163" operator="equal" stopIfTrue="1">
      <formula>0</formula>
    </cfRule>
  </conditionalFormatting>
  <conditionalFormatting sqref="E83:F83">
    <cfRule type="cellIs" priority="66" dxfId="163" operator="equal" stopIfTrue="1">
      <formula>0</formula>
    </cfRule>
  </conditionalFormatting>
  <conditionalFormatting sqref="D83">
    <cfRule type="cellIs" priority="67" dxfId="164" operator="greaterThan" stopIfTrue="1">
      <formula>0</formula>
    </cfRule>
    <cfRule type="cellIs" priority="68" dxfId="165" operator="equal" stopIfTrue="1">
      <formula>0</formula>
    </cfRule>
  </conditionalFormatting>
  <conditionalFormatting sqref="E84:F84">
    <cfRule type="cellIs" priority="69" dxfId="163" operator="equal" stopIfTrue="1">
      <formula>0</formula>
    </cfRule>
  </conditionalFormatting>
  <conditionalFormatting sqref="D84">
    <cfRule type="cellIs" priority="70" dxfId="164" operator="greaterThan" stopIfTrue="1">
      <formula>0</formula>
    </cfRule>
    <cfRule type="cellIs" priority="71" dxfId="165" operator="equal" stopIfTrue="1">
      <formula>0</formula>
    </cfRule>
  </conditionalFormatting>
  <conditionalFormatting sqref="E85:F85">
    <cfRule type="cellIs" priority="72" dxfId="163" operator="equal" stopIfTrue="1">
      <formula>0</formula>
    </cfRule>
  </conditionalFormatting>
  <conditionalFormatting sqref="D85">
    <cfRule type="cellIs" priority="73" dxfId="164" operator="greaterThan" stopIfTrue="1">
      <formula>0</formula>
    </cfRule>
    <cfRule type="cellIs" priority="74" dxfId="165" operator="equal" stopIfTrue="1">
      <formula>0</formula>
    </cfRule>
  </conditionalFormatting>
  <conditionalFormatting sqref="E86:F86">
    <cfRule type="cellIs" priority="75" dxfId="163" operator="equal" stopIfTrue="1">
      <formula>0</formula>
    </cfRule>
  </conditionalFormatting>
  <conditionalFormatting sqref="D86">
    <cfRule type="cellIs" priority="76" dxfId="164" operator="greaterThan" stopIfTrue="1">
      <formula>0</formula>
    </cfRule>
    <cfRule type="cellIs" priority="77" dxfId="165" operator="equal" stopIfTrue="1">
      <formula>0</formula>
    </cfRule>
  </conditionalFormatting>
  <conditionalFormatting sqref="E88:E96 F95:F96">
    <cfRule type="cellIs" priority="78" dxfId="163" operator="equal" stopIfTrue="1">
      <formula>0</formula>
    </cfRule>
  </conditionalFormatting>
  <conditionalFormatting sqref="D88:D96">
    <cfRule type="cellIs" priority="79" dxfId="164" operator="greaterThan" stopIfTrue="1">
      <formula>0</formula>
    </cfRule>
    <cfRule type="cellIs" priority="80" dxfId="165" operator="equal" stopIfTrue="1">
      <formula>0</formula>
    </cfRule>
  </conditionalFormatting>
  <conditionalFormatting sqref="F95">
    <cfRule type="cellIs" priority="81" dxfId="163" operator="equal" stopIfTrue="1">
      <formula>0</formula>
    </cfRule>
  </conditionalFormatting>
  <conditionalFormatting sqref="F96">
    <cfRule type="cellIs" priority="82" dxfId="163" operator="equal" stopIfTrue="1">
      <formula>0</formula>
    </cfRule>
  </conditionalFormatting>
  <conditionalFormatting sqref="F87">
    <cfRule type="cellIs" priority="83" dxfId="163" operator="equal" stopIfTrue="1">
      <formula>0</formula>
    </cfRule>
  </conditionalFormatting>
  <conditionalFormatting sqref="F87">
    <cfRule type="cellIs" priority="84" dxfId="163" operator="equal" stopIfTrue="1">
      <formula>0</formula>
    </cfRule>
  </conditionalFormatting>
  <conditionalFormatting sqref="F88">
    <cfRule type="cellIs" priority="85" dxfId="163" operator="equal" stopIfTrue="1">
      <formula>0</formula>
    </cfRule>
  </conditionalFormatting>
  <conditionalFormatting sqref="F88">
    <cfRule type="cellIs" priority="86" dxfId="163" operator="equal" stopIfTrue="1">
      <formula>0</formula>
    </cfRule>
  </conditionalFormatting>
  <conditionalFormatting sqref="F89">
    <cfRule type="cellIs" priority="87" dxfId="163" operator="equal" stopIfTrue="1">
      <formula>0</formula>
    </cfRule>
  </conditionalFormatting>
  <conditionalFormatting sqref="F89">
    <cfRule type="cellIs" priority="88" dxfId="163" operator="equal" stopIfTrue="1">
      <formula>0</formula>
    </cfRule>
  </conditionalFormatting>
  <conditionalFormatting sqref="F90">
    <cfRule type="cellIs" priority="89" dxfId="163" operator="equal" stopIfTrue="1">
      <formula>0</formula>
    </cfRule>
  </conditionalFormatting>
  <conditionalFormatting sqref="F90">
    <cfRule type="cellIs" priority="90" dxfId="163" operator="equal" stopIfTrue="1">
      <formula>0</formula>
    </cfRule>
  </conditionalFormatting>
  <conditionalFormatting sqref="F91">
    <cfRule type="cellIs" priority="91" dxfId="163" operator="equal" stopIfTrue="1">
      <formula>0</formula>
    </cfRule>
  </conditionalFormatting>
  <conditionalFormatting sqref="F91">
    <cfRule type="cellIs" priority="92" dxfId="163" operator="equal" stopIfTrue="1">
      <formula>0</formula>
    </cfRule>
  </conditionalFormatting>
  <conditionalFormatting sqref="F92">
    <cfRule type="cellIs" priority="93" dxfId="163" operator="equal" stopIfTrue="1">
      <formula>0</formula>
    </cfRule>
  </conditionalFormatting>
  <conditionalFormatting sqref="F92">
    <cfRule type="cellIs" priority="94" dxfId="163" operator="equal" stopIfTrue="1">
      <formula>0</formula>
    </cfRule>
  </conditionalFormatting>
  <conditionalFormatting sqref="F93">
    <cfRule type="cellIs" priority="95" dxfId="163" operator="equal" stopIfTrue="1">
      <formula>0</formula>
    </cfRule>
  </conditionalFormatting>
  <conditionalFormatting sqref="F93">
    <cfRule type="cellIs" priority="96" dxfId="163" operator="equal" stopIfTrue="1">
      <formula>0</formula>
    </cfRule>
  </conditionalFormatting>
  <conditionalFormatting sqref="F94">
    <cfRule type="cellIs" priority="97" dxfId="163" operator="equal" stopIfTrue="1">
      <formula>0</formula>
    </cfRule>
  </conditionalFormatting>
  <conditionalFormatting sqref="F94">
    <cfRule type="cellIs" priority="98" dxfId="163" operator="equal" stopIfTrue="1">
      <formula>0</formula>
    </cfRule>
  </conditionalFormatting>
  <conditionalFormatting sqref="E97:F97 E100:F107">
    <cfRule type="cellIs" priority="99" dxfId="163" operator="equal" stopIfTrue="1">
      <formula>0</formula>
    </cfRule>
  </conditionalFormatting>
  <conditionalFormatting sqref="E108:F109">
    <cfRule type="cellIs" priority="100" dxfId="163" operator="equal" stopIfTrue="1">
      <formula>0</formula>
    </cfRule>
  </conditionalFormatting>
  <conditionalFormatting sqref="D108:D109">
    <cfRule type="cellIs" priority="101" dxfId="164" operator="greaterThan" stopIfTrue="1">
      <formula>0</formula>
    </cfRule>
    <cfRule type="cellIs" priority="102" dxfId="165" operator="equal" stopIfTrue="1">
      <formula>0</formula>
    </cfRule>
  </conditionalFormatting>
  <conditionalFormatting sqref="E110:F110">
    <cfRule type="cellIs" priority="103" dxfId="163" operator="equal" stopIfTrue="1">
      <formula>0</formula>
    </cfRule>
  </conditionalFormatting>
  <conditionalFormatting sqref="D110">
    <cfRule type="cellIs" priority="104" dxfId="164" operator="greaterThan" stopIfTrue="1">
      <formula>0</formula>
    </cfRule>
    <cfRule type="cellIs" priority="105" dxfId="165" operator="equal" stopIfTrue="1">
      <formula>0</formula>
    </cfRule>
  </conditionalFormatting>
  <conditionalFormatting sqref="D110">
    <cfRule type="cellIs" priority="106" dxfId="164" operator="greaterThan" stopIfTrue="1">
      <formula>0</formula>
    </cfRule>
    <cfRule type="cellIs" priority="107" dxfId="165" operator="equal" stopIfTrue="1">
      <formula>0</formula>
    </cfRule>
  </conditionalFormatting>
  <conditionalFormatting sqref="E111:F111">
    <cfRule type="cellIs" priority="108" dxfId="163" operator="equal" stopIfTrue="1">
      <formula>0</formula>
    </cfRule>
  </conditionalFormatting>
  <conditionalFormatting sqref="D111">
    <cfRule type="cellIs" priority="109" dxfId="164" operator="greaterThan" stopIfTrue="1">
      <formula>0</formula>
    </cfRule>
    <cfRule type="cellIs" priority="110" dxfId="165" operator="equal" stopIfTrue="1">
      <formula>0</formula>
    </cfRule>
  </conditionalFormatting>
  <conditionalFormatting sqref="E112:F112">
    <cfRule type="cellIs" priority="111" dxfId="163" operator="equal" stopIfTrue="1">
      <formula>0</formula>
    </cfRule>
  </conditionalFormatting>
  <conditionalFormatting sqref="D112">
    <cfRule type="cellIs" priority="112" dxfId="164" operator="greaterThan" stopIfTrue="1">
      <formula>0</formula>
    </cfRule>
    <cfRule type="cellIs" priority="113" dxfId="165" operator="equal" stopIfTrue="1">
      <formula>0</formula>
    </cfRule>
  </conditionalFormatting>
  <conditionalFormatting sqref="E113:F114 E116:F118">
    <cfRule type="cellIs" priority="114" dxfId="163" operator="equal" stopIfTrue="1">
      <formula>0</formula>
    </cfRule>
  </conditionalFormatting>
  <conditionalFormatting sqref="D113">
    <cfRule type="cellIs" priority="115" dxfId="164" operator="greaterThan" stopIfTrue="1">
      <formula>0</formula>
    </cfRule>
    <cfRule type="cellIs" priority="116" dxfId="165" operator="equal" stopIfTrue="1">
      <formula>0</formula>
    </cfRule>
  </conditionalFormatting>
  <conditionalFormatting sqref="E130:F63939">
    <cfRule type="cellIs" priority="117" dxfId="163" operator="equal" stopIfTrue="1">
      <formula>0</formula>
    </cfRule>
  </conditionalFormatting>
  <conditionalFormatting sqref="D130:D63939">
    <cfRule type="cellIs" priority="118" dxfId="164" operator="greaterThan" stopIfTrue="1">
      <formula>0</formula>
    </cfRule>
    <cfRule type="cellIs" priority="119" dxfId="165" operator="equal" stopIfTrue="1">
      <formula>0</formula>
    </cfRule>
  </conditionalFormatting>
  <conditionalFormatting sqref="E125:F129 E119:F121">
    <cfRule type="cellIs" priority="120" dxfId="163" operator="equal" stopIfTrue="1">
      <formula>0</formula>
    </cfRule>
  </conditionalFormatting>
  <conditionalFormatting sqref="D129 D125">
    <cfRule type="cellIs" priority="121" dxfId="164" operator="greaterThan" stopIfTrue="1">
      <formula>0</formula>
    </cfRule>
    <cfRule type="cellIs" priority="122" dxfId="165" operator="equal" stopIfTrue="1">
      <formula>0</formula>
    </cfRule>
  </conditionalFormatting>
  <conditionalFormatting sqref="E119:F121">
    <cfRule type="cellIs" priority="123" dxfId="163" operator="equal" stopIfTrue="1">
      <formula>0</formula>
    </cfRule>
  </conditionalFormatting>
  <conditionalFormatting sqref="E126:F129">
    <cfRule type="cellIs" priority="124" dxfId="163" operator="equal" stopIfTrue="1">
      <formula>0</formula>
    </cfRule>
  </conditionalFormatting>
  <conditionalFormatting sqref="D129">
    <cfRule type="cellIs" priority="125" dxfId="164" operator="greaterThan" stopIfTrue="1">
      <formula>0</formula>
    </cfRule>
    <cfRule type="cellIs" priority="126" dxfId="165" operator="equal" stopIfTrue="1">
      <formula>0</formula>
    </cfRule>
  </conditionalFormatting>
  <conditionalFormatting sqref="E122:F123">
    <cfRule type="cellIs" priority="127" dxfId="163" operator="equal" stopIfTrue="1">
      <formula>0</formula>
    </cfRule>
  </conditionalFormatting>
  <conditionalFormatting sqref="D122:D123">
    <cfRule type="cellIs" priority="128" dxfId="164" operator="greaterThan" stopIfTrue="1">
      <formula>0</formula>
    </cfRule>
    <cfRule type="cellIs" priority="129" dxfId="165" operator="equal" stopIfTrue="1">
      <formula>0</formula>
    </cfRule>
  </conditionalFormatting>
  <conditionalFormatting sqref="E124:F125">
    <cfRule type="cellIs" priority="130" dxfId="163" operator="equal" stopIfTrue="1">
      <formula>0</formula>
    </cfRule>
  </conditionalFormatting>
  <conditionalFormatting sqref="D124:D125">
    <cfRule type="cellIs" priority="131" dxfId="164" operator="greaterThan" stopIfTrue="1">
      <formula>0</formula>
    </cfRule>
    <cfRule type="cellIs" priority="132" dxfId="165" operator="equal" stopIfTrue="1">
      <formula>0</formula>
    </cfRule>
  </conditionalFormatting>
  <conditionalFormatting sqref="D36">
    <cfRule type="cellIs" priority="133" dxfId="164" operator="greaterThan" stopIfTrue="1">
      <formula>0</formula>
    </cfRule>
    <cfRule type="cellIs" priority="134" dxfId="165" operator="equal" stopIfTrue="1">
      <formula>0</formula>
    </cfRule>
  </conditionalFormatting>
  <conditionalFormatting sqref="D58">
    <cfRule type="cellIs" priority="135" dxfId="164" operator="greaterThan" stopIfTrue="1">
      <formula>0</formula>
    </cfRule>
    <cfRule type="cellIs" priority="136" dxfId="165" operator="equal" stopIfTrue="1">
      <formula>0</formula>
    </cfRule>
  </conditionalFormatting>
  <conditionalFormatting sqref="D59">
    <cfRule type="cellIs" priority="137" dxfId="164" operator="greaterThan" stopIfTrue="1">
      <formula>0</formula>
    </cfRule>
    <cfRule type="cellIs" priority="138" dxfId="165" operator="equal" stopIfTrue="1">
      <formula>0</formula>
    </cfRule>
  </conditionalFormatting>
  <conditionalFormatting sqref="D74">
    <cfRule type="cellIs" priority="139" dxfId="164" operator="greaterThan" stopIfTrue="1">
      <formula>0</formula>
    </cfRule>
    <cfRule type="cellIs" priority="140" dxfId="165" operator="equal" stopIfTrue="1">
      <formula>0</formula>
    </cfRule>
  </conditionalFormatting>
  <conditionalFormatting sqref="D75">
    <cfRule type="cellIs" priority="141" dxfId="164" operator="greaterThan" stopIfTrue="1">
      <formula>0</formula>
    </cfRule>
    <cfRule type="cellIs" priority="142" dxfId="165" operator="equal" stopIfTrue="1">
      <formula>0</formula>
    </cfRule>
  </conditionalFormatting>
  <conditionalFormatting sqref="D98">
    <cfRule type="cellIs" priority="143" dxfId="164" operator="greaterThan" stopIfTrue="1">
      <formula>0</formula>
    </cfRule>
    <cfRule type="cellIs" priority="144" dxfId="165" operator="equal" stopIfTrue="1">
      <formula>0</formula>
    </cfRule>
  </conditionalFormatting>
  <conditionalFormatting sqref="D99">
    <cfRule type="cellIs" priority="145" dxfId="164" operator="greaterThan" stopIfTrue="1">
      <formula>0</formula>
    </cfRule>
    <cfRule type="cellIs" priority="146" dxfId="165" operator="equal" stopIfTrue="1">
      <formula>0</formula>
    </cfRule>
  </conditionalFormatting>
  <conditionalFormatting sqref="D115">
    <cfRule type="cellIs" priority="147" dxfId="164" operator="greaterThan" stopIfTrue="1">
      <formula>0</formula>
    </cfRule>
    <cfRule type="cellIs" priority="148" dxfId="165" operator="equal" stopIfTrue="1">
      <formula>0</formula>
    </cfRule>
  </conditionalFormatting>
  <conditionalFormatting sqref="E36">
    <cfRule type="cellIs" priority="149" dxfId="163" operator="equal" stopIfTrue="1">
      <formula>0</formula>
    </cfRule>
  </conditionalFormatting>
  <conditionalFormatting sqref="F36">
    <cfRule type="cellIs" priority="150" dxfId="163" operator="equal" stopIfTrue="1">
      <formula>0</formula>
    </cfRule>
  </conditionalFormatting>
  <conditionalFormatting sqref="E58:E59">
    <cfRule type="cellIs" priority="151" dxfId="163" operator="equal" stopIfTrue="1">
      <formula>0</formula>
    </cfRule>
  </conditionalFormatting>
  <conditionalFormatting sqref="F58">
    <cfRule type="cellIs" priority="152" dxfId="163" operator="equal" stopIfTrue="1">
      <formula>0</formula>
    </cfRule>
  </conditionalFormatting>
  <conditionalFormatting sqref="F59">
    <cfRule type="cellIs" priority="153" dxfId="163" operator="equal" stopIfTrue="1">
      <formula>0</formula>
    </cfRule>
  </conditionalFormatting>
  <conditionalFormatting sqref="E74:E75">
    <cfRule type="cellIs" priority="154" dxfId="163" operator="equal" stopIfTrue="1">
      <formula>0</formula>
    </cfRule>
  </conditionalFormatting>
  <conditionalFormatting sqref="F74">
    <cfRule type="cellIs" priority="155" dxfId="163" operator="equal" stopIfTrue="1">
      <formula>0</formula>
    </cfRule>
  </conditionalFormatting>
  <conditionalFormatting sqref="F75">
    <cfRule type="cellIs" priority="156" dxfId="163" operator="equal" stopIfTrue="1">
      <formula>0</formula>
    </cfRule>
  </conditionalFormatting>
  <conditionalFormatting sqref="E98:E99">
    <cfRule type="cellIs" priority="157" dxfId="163" operator="equal" stopIfTrue="1">
      <formula>0</formula>
    </cfRule>
  </conditionalFormatting>
  <conditionalFormatting sqref="F98">
    <cfRule type="cellIs" priority="158" dxfId="163" operator="equal" stopIfTrue="1">
      <formula>0</formula>
    </cfRule>
  </conditionalFormatting>
  <conditionalFormatting sqref="F98">
    <cfRule type="cellIs" priority="159" dxfId="163" operator="equal" stopIfTrue="1">
      <formula>0</formula>
    </cfRule>
  </conditionalFormatting>
  <conditionalFormatting sqref="F99">
    <cfRule type="cellIs" priority="160" dxfId="163" operator="equal" stopIfTrue="1">
      <formula>0</formula>
    </cfRule>
  </conditionalFormatting>
  <conditionalFormatting sqref="F99">
    <cfRule type="cellIs" priority="161" dxfId="163" operator="equal" stopIfTrue="1">
      <formula>0</formula>
    </cfRule>
  </conditionalFormatting>
  <conditionalFormatting sqref="E115">
    <cfRule type="cellIs" priority="162" dxfId="163" operator="equal" stopIfTrue="1">
      <formula>0</formula>
    </cfRule>
  </conditionalFormatting>
  <conditionalFormatting sqref="F115">
    <cfRule type="cellIs" priority="163" dxfId="163" operator="equal" stopIfTrue="1">
      <formula>0</formula>
    </cfRule>
  </conditionalFormatting>
  <conditionalFormatting sqref="E4:F4">
    <cfRule type="cellIs" priority="1" dxfId="163" operator="equal" stopIfTrue="1">
      <formula>0</formula>
    </cfRule>
  </conditionalFormatting>
  <printOptions/>
  <pageMargins left="0.3937007874015748" right="0.03937007874015748" top="0.1968503937007874" bottom="0.5905511811023623" header="0.5118110236220472" footer="0.3937007874015748"/>
  <pageSetup horizontalDpi="600" verticalDpi="600" orientation="portrait" paperSize="9" scale="90" r:id="rId1"/>
  <headerFooter alignWithMargins="0">
    <oddFooter>&amp;C&amp;"Times New Roman,obyčejné"&amp;12Strana &amp;P/&amp;N&amp;R&amp;"Arial,obyčejné"VYTÁPĚNÍ</oddFooter>
  </headerFooter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R20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7.125" style="159" customWidth="1"/>
    <col min="2" max="2" width="1.37890625" style="160" customWidth="1"/>
    <col min="3" max="3" width="5.125" style="160" customWidth="1"/>
    <col min="4" max="4" width="11.25390625" style="161" hidden="1" customWidth="1"/>
    <col min="5" max="6" width="9.625" style="160" customWidth="1"/>
    <col min="7" max="7" width="10.75390625" style="160" customWidth="1"/>
    <col min="8" max="8" width="37.25390625" style="160" customWidth="1"/>
    <col min="9" max="9" width="4.375" style="160" customWidth="1"/>
    <col min="10" max="10" width="13.75390625" style="162" customWidth="1"/>
    <col min="11" max="11" width="1.37890625" style="160" customWidth="1"/>
    <col min="12" max="12" width="1.12109375" style="160" customWidth="1"/>
    <col min="13" max="18" width="9.125" style="112" customWidth="1"/>
    <col min="19" max="16384" width="9.125" style="8" customWidth="1"/>
  </cols>
  <sheetData>
    <row r="2" spans="1:12" ht="15">
      <c r="A2" s="105"/>
      <c r="B2" s="106"/>
      <c r="C2" s="107"/>
      <c r="D2" s="108"/>
      <c r="E2" s="107"/>
      <c r="F2" s="107"/>
      <c r="G2" s="107"/>
      <c r="H2" s="107"/>
      <c r="I2" s="107"/>
      <c r="J2" s="109"/>
      <c r="K2" s="110"/>
      <c r="L2" s="111"/>
    </row>
    <row r="3" spans="1:12" ht="21">
      <c r="A3" s="105"/>
      <c r="B3" s="113"/>
      <c r="C3" s="635" t="s">
        <v>17</v>
      </c>
      <c r="D3" s="636"/>
      <c r="E3" s="636"/>
      <c r="F3" s="636"/>
      <c r="G3" s="636"/>
      <c r="H3" s="636"/>
      <c r="I3" s="636"/>
      <c r="J3" s="636"/>
      <c r="K3" s="114"/>
      <c r="L3" s="111"/>
    </row>
    <row r="4" spans="1:12" ht="15">
      <c r="A4" s="105"/>
      <c r="B4" s="113"/>
      <c r="C4" s="111"/>
      <c r="D4" s="115"/>
      <c r="E4" s="111"/>
      <c r="F4" s="111"/>
      <c r="G4" s="111"/>
      <c r="H4" s="111"/>
      <c r="I4" s="111"/>
      <c r="J4" s="116"/>
      <c r="K4" s="114"/>
      <c r="L4" s="111"/>
    </row>
    <row r="5" spans="1:12" ht="15">
      <c r="A5" s="117"/>
      <c r="B5" s="118"/>
      <c r="C5" s="119" t="s">
        <v>18</v>
      </c>
      <c r="D5" s="120" t="s">
        <v>19</v>
      </c>
      <c r="E5" s="637" t="s">
        <v>20</v>
      </c>
      <c r="F5" s="638"/>
      <c r="G5" s="638"/>
      <c r="H5" s="638"/>
      <c r="I5" s="120" t="s">
        <v>6</v>
      </c>
      <c r="J5" s="121"/>
      <c r="K5" s="122"/>
      <c r="L5" s="123"/>
    </row>
    <row r="6" spans="1:12" ht="15">
      <c r="A6" s="124"/>
      <c r="B6" s="125"/>
      <c r="C6" s="126"/>
      <c r="D6" s="127"/>
      <c r="E6" s="126"/>
      <c r="F6" s="126"/>
      <c r="G6" s="126"/>
      <c r="H6" s="126"/>
      <c r="I6" s="126"/>
      <c r="J6" s="128"/>
      <c r="K6" s="129"/>
      <c r="L6" s="126"/>
    </row>
    <row r="7" spans="1:12" ht="15">
      <c r="A7" s="105"/>
      <c r="B7" s="113"/>
      <c r="C7" s="130"/>
      <c r="D7" s="131"/>
      <c r="E7" s="132"/>
      <c r="F7" s="133"/>
      <c r="G7" s="133"/>
      <c r="H7" s="133"/>
      <c r="I7" s="134"/>
      <c r="J7" s="510"/>
      <c r="K7" s="114"/>
      <c r="L7" s="111"/>
    </row>
    <row r="8" spans="1:12" ht="13.5" customHeight="1">
      <c r="A8" s="105"/>
      <c r="B8" s="113"/>
      <c r="C8" s="130"/>
      <c r="D8" s="131"/>
      <c r="E8" s="627" t="s">
        <v>34</v>
      </c>
      <c r="F8" s="628"/>
      <c r="G8" s="628"/>
      <c r="H8" s="628"/>
      <c r="I8" s="134"/>
      <c r="J8" s="510"/>
      <c r="K8" s="114"/>
      <c r="L8" s="111"/>
    </row>
    <row r="9" spans="1:12" ht="27" customHeight="1">
      <c r="A9" s="136"/>
      <c r="B9" s="113"/>
      <c r="C9" s="130" t="s">
        <v>37</v>
      </c>
      <c r="D9" s="131" t="s">
        <v>38</v>
      </c>
      <c r="E9" s="625" t="s">
        <v>85</v>
      </c>
      <c r="F9" s="626"/>
      <c r="G9" s="626"/>
      <c r="H9" s="626"/>
      <c r="I9" s="134" t="s">
        <v>22</v>
      </c>
      <c r="J9" s="510"/>
      <c r="K9" s="114"/>
      <c r="L9" s="111"/>
    </row>
    <row r="10" spans="1:18" s="9" customFormat="1" ht="27" customHeight="1">
      <c r="A10" s="136"/>
      <c r="B10" s="137"/>
      <c r="C10" s="130" t="s">
        <v>39</v>
      </c>
      <c r="D10" s="131" t="s">
        <v>40</v>
      </c>
      <c r="E10" s="625" t="s">
        <v>41</v>
      </c>
      <c r="F10" s="626"/>
      <c r="G10" s="626"/>
      <c r="H10" s="626"/>
      <c r="I10" s="134" t="s">
        <v>22</v>
      </c>
      <c r="J10" s="510"/>
      <c r="K10" s="138"/>
      <c r="L10" s="111"/>
      <c r="M10" s="139"/>
      <c r="N10" s="139"/>
      <c r="O10" s="139"/>
      <c r="P10" s="139"/>
      <c r="Q10" s="139"/>
      <c r="R10" s="139"/>
    </row>
    <row r="11" spans="1:18" s="9" customFormat="1" ht="27" customHeight="1">
      <c r="A11" s="136"/>
      <c r="B11" s="137"/>
      <c r="C11" s="130" t="s">
        <v>42</v>
      </c>
      <c r="D11" s="131" t="s">
        <v>86</v>
      </c>
      <c r="E11" s="625" t="s">
        <v>87</v>
      </c>
      <c r="F11" s="626"/>
      <c r="G11" s="626"/>
      <c r="H11" s="626"/>
      <c r="I11" s="134" t="s">
        <v>22</v>
      </c>
      <c r="J11" s="510"/>
      <c r="K11" s="138"/>
      <c r="L11" s="111"/>
      <c r="M11" s="139"/>
      <c r="N11" s="139"/>
      <c r="O11" s="139"/>
      <c r="P11" s="139"/>
      <c r="Q11" s="139"/>
      <c r="R11" s="139"/>
    </row>
    <row r="12" spans="1:18" s="9" customFormat="1" ht="27" customHeight="1">
      <c r="A12" s="136"/>
      <c r="B12" s="137"/>
      <c r="C12" s="130" t="s">
        <v>43</v>
      </c>
      <c r="D12" s="131" t="s">
        <v>44</v>
      </c>
      <c r="E12" s="625" t="s">
        <v>45</v>
      </c>
      <c r="F12" s="626"/>
      <c r="G12" s="626"/>
      <c r="H12" s="626"/>
      <c r="I12" s="134" t="s">
        <v>22</v>
      </c>
      <c r="J12" s="510"/>
      <c r="K12" s="138"/>
      <c r="L12" s="111"/>
      <c r="M12" s="139"/>
      <c r="N12" s="139"/>
      <c r="O12" s="139"/>
      <c r="P12" s="139"/>
      <c r="Q12" s="139"/>
      <c r="R12" s="139"/>
    </row>
    <row r="13" spans="1:12" ht="15">
      <c r="A13" s="105"/>
      <c r="B13" s="113"/>
      <c r="C13" s="130"/>
      <c r="D13" s="131"/>
      <c r="E13" s="132"/>
      <c r="F13" s="133"/>
      <c r="G13" s="133"/>
      <c r="H13" s="133"/>
      <c r="I13" s="134"/>
      <c r="J13" s="510"/>
      <c r="K13" s="114"/>
      <c r="L13" s="111"/>
    </row>
    <row r="14" spans="1:12" ht="13.5" customHeight="1">
      <c r="A14" s="105"/>
      <c r="B14" s="113"/>
      <c r="C14" s="130"/>
      <c r="D14" s="140"/>
      <c r="E14" s="627" t="s">
        <v>46</v>
      </c>
      <c r="F14" s="628"/>
      <c r="G14" s="628"/>
      <c r="H14" s="628"/>
      <c r="I14" s="134"/>
      <c r="J14" s="510"/>
      <c r="K14" s="114"/>
      <c r="L14" s="111"/>
    </row>
    <row r="15" spans="1:12" ht="27" customHeight="1">
      <c r="A15" s="141"/>
      <c r="B15" s="113"/>
      <c r="C15" s="142" t="s">
        <v>81</v>
      </c>
      <c r="D15" s="143" t="s">
        <v>88</v>
      </c>
      <c r="E15" s="629" t="s">
        <v>89</v>
      </c>
      <c r="F15" s="630"/>
      <c r="G15" s="630"/>
      <c r="H15" s="630"/>
      <c r="I15" s="144" t="s">
        <v>22</v>
      </c>
      <c r="J15" s="511"/>
      <c r="K15" s="114"/>
      <c r="L15" s="111"/>
    </row>
    <row r="16" spans="1:18" s="9" customFormat="1" ht="27" customHeight="1">
      <c r="A16" s="141"/>
      <c r="B16" s="137"/>
      <c r="C16" s="142" t="s">
        <v>90</v>
      </c>
      <c r="D16" s="143" t="s">
        <v>47</v>
      </c>
      <c r="E16" s="631" t="s">
        <v>91</v>
      </c>
      <c r="F16" s="632"/>
      <c r="G16" s="632"/>
      <c r="H16" s="632"/>
      <c r="I16" s="144" t="s">
        <v>22</v>
      </c>
      <c r="J16" s="511"/>
      <c r="K16" s="138"/>
      <c r="L16" s="111"/>
      <c r="M16" s="139"/>
      <c r="N16" s="139"/>
      <c r="O16" s="139"/>
      <c r="P16" s="139"/>
      <c r="Q16" s="139"/>
      <c r="R16" s="139"/>
    </row>
    <row r="17" spans="1:18" s="9" customFormat="1" ht="27" customHeight="1">
      <c r="A17" s="141"/>
      <c r="B17" s="137"/>
      <c r="C17" s="142" t="s">
        <v>92</v>
      </c>
      <c r="D17" s="143" t="s">
        <v>48</v>
      </c>
      <c r="E17" s="629" t="s">
        <v>49</v>
      </c>
      <c r="F17" s="632"/>
      <c r="G17" s="632"/>
      <c r="H17" s="632"/>
      <c r="I17" s="144" t="s">
        <v>22</v>
      </c>
      <c r="J17" s="511"/>
      <c r="K17" s="138"/>
      <c r="L17" s="111"/>
      <c r="M17" s="139"/>
      <c r="N17" s="139"/>
      <c r="O17" s="139"/>
      <c r="P17" s="139"/>
      <c r="Q17" s="139"/>
      <c r="R17" s="139"/>
    </row>
    <row r="18" spans="1:12" ht="15">
      <c r="A18" s="105"/>
      <c r="B18" s="113"/>
      <c r="C18" s="130"/>
      <c r="D18" s="131"/>
      <c r="E18" s="132"/>
      <c r="F18" s="133"/>
      <c r="G18" s="133"/>
      <c r="H18" s="133"/>
      <c r="I18" s="134"/>
      <c r="J18" s="135"/>
      <c r="K18" s="114"/>
      <c r="L18" s="111"/>
    </row>
    <row r="19" spans="1:18" s="10" customFormat="1" ht="27" customHeight="1">
      <c r="A19" s="145"/>
      <c r="B19" s="146"/>
      <c r="C19" s="147"/>
      <c r="D19" s="148" t="s">
        <v>93</v>
      </c>
      <c r="E19" s="633" t="s">
        <v>94</v>
      </c>
      <c r="F19" s="634"/>
      <c r="G19" s="634"/>
      <c r="H19" s="634"/>
      <c r="I19" s="149" t="s">
        <v>22</v>
      </c>
      <c r="J19" s="150">
        <f>SUM(J6:J18)</f>
        <v>0</v>
      </c>
      <c r="K19" s="151"/>
      <c r="L19" s="152"/>
      <c r="M19" s="153"/>
      <c r="N19" s="153"/>
      <c r="O19" s="153"/>
      <c r="P19" s="153"/>
      <c r="Q19" s="153"/>
      <c r="R19" s="153"/>
    </row>
    <row r="20" spans="1:12" ht="15">
      <c r="A20" s="105"/>
      <c r="B20" s="154"/>
      <c r="C20" s="155"/>
      <c r="D20" s="156"/>
      <c r="E20" s="155"/>
      <c r="F20" s="155"/>
      <c r="G20" s="155"/>
      <c r="H20" s="155"/>
      <c r="I20" s="155"/>
      <c r="J20" s="157"/>
      <c r="K20" s="158"/>
      <c r="L20" s="111"/>
    </row>
    <row r="21" ht="6" customHeight="1"/>
  </sheetData>
  <sheetProtection password="EFF1" sheet="1"/>
  <mergeCells count="12">
    <mergeCell ref="C3:J3"/>
    <mergeCell ref="E5:H5"/>
    <mergeCell ref="E8:H8"/>
    <mergeCell ref="E9:H9"/>
    <mergeCell ref="E10:H10"/>
    <mergeCell ref="E11:H11"/>
    <mergeCell ref="E12:H12"/>
    <mergeCell ref="E14:H14"/>
    <mergeCell ref="E15:H15"/>
    <mergeCell ref="E16:H16"/>
    <mergeCell ref="E17:H17"/>
    <mergeCell ref="E19:H19"/>
  </mergeCells>
  <printOptions/>
  <pageMargins left="0.787401575" right="0.21" top="0.984251969" bottom="0.984251969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tomaš vašek</dc:creator>
  <cp:keywords/>
  <dc:description/>
  <cp:lastModifiedBy>marcela</cp:lastModifiedBy>
  <cp:lastPrinted>2014-10-20T14:18:06Z</cp:lastPrinted>
  <dcterms:created xsi:type="dcterms:W3CDTF">2007-08-08T14:11:23Z</dcterms:created>
  <dcterms:modified xsi:type="dcterms:W3CDTF">2015-04-15T10:33:07Z</dcterms:modified>
  <cp:category/>
  <cp:version/>
  <cp:contentType/>
  <cp:contentStatus/>
</cp:coreProperties>
</file>