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Rekapitulace stavby" sheetId="1" state="hidden" r:id="rId1"/>
    <sheet name="ARKYR - OPRAVA STÁVAJÍCÍH..." sheetId="2" r:id="rId2"/>
  </sheets>
  <definedNames>
    <definedName name="_xlnm.Print_Titles" localSheetId="1">'ARKYR - OPRAVA STÁVAJÍCÍH...'!$134:$134</definedName>
    <definedName name="_xlnm.Print_Titles" localSheetId="0">'Rekapitulace stavby'!$85:$85</definedName>
    <definedName name="_xlnm.Print_Area" localSheetId="1">'ARKYR - OPRAVA STÁVAJÍCÍH...'!$C$4:$Q$70,'ARKYR - OPRAVA STÁVAJÍCÍH...'!$C$76:$Q$119,'ARKYR - OPRAVA STÁVAJÍCÍH...'!$C$125:$Q$596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<sst xmlns="http://schemas.openxmlformats.org/spreadsheetml/2006/main" count="4399" uniqueCount="879">
  <si>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</si>
  <si>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</si>
  <si>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</si>
  <si>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</si>
  <si>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</si>
  <si>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</si>
  <si>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</si>
  <si>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</si>
  <si>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</si>
  <si>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</si>
  <si>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</si>
  <si>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</si>
  <si>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</si>
  <si>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</si>
  <si>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</si>
  <si>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ARKYR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</si>
  <si>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</si>
  <si>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</si>
  <si>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STÁVAJÍCÍHO ARKÝŘE V OBJEKTU PKO č.p. 425</t>
  </si>
  <si>
    <t>0,1</t>
  </si>
  <si>
    <t>JKSO:</t>
  </si>
  <si>
    <t>CC-CZ:</t>
  </si>
  <si>
    <t>1</t>
  </si>
  <si>
    <t>Místo:</t>
  </si>
  <si>
    <t>LIDOVÉ SADY LIBEREC</t>
  </si>
  <si>
    <t>Datum:</t>
  </si>
  <si>
    <t>07.12.2015</t>
  </si>
  <si>
    <t>10</t>
  </si>
  <si>
    <t>100</t>
  </si>
  <si>
    <t>Objednavatel:</t>
  </si>
  <si>
    <t>IČ:</t>
  </si>
  <si>
    <t>STATUTÁRNÍ MĚSTO LIBEREC</t>
  </si>
  <si>
    <t>DIČ:</t>
  </si>
  <si>
    <t>Zhotovitel:</t>
  </si>
  <si>
    <t>Vyplň údaj</t>
  </si>
  <si>
    <t>Projektant:</t>
  </si>
  <si>
    <t>PPS PATRMAN</t>
  </si>
  <si>
    <t>True</t>
  </si>
  <si>
    <t>Zpracovatel:</t>
  </si>
  <si>
    <t>Jaroslav VALENTA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</si>
  <si>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</si>
  <si>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</si>
  <si>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</si>
  <si>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</si>
  <si>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</si>
  <si>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</si>
  <si>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</si>
  <si>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</si>
  <si>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</si>
  <si>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</si>
  <si>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</si>
  <si>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</si>
  <si>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</si>
  <si>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</si>
  <si>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</si>
  <si>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</si>
  <si>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</si>
  <si>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</si>
  <si>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</si>
  <si>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</si>
  <si>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</si>
  <si>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</si>
  <si>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</si>
  <si>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</si>
  <si>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</si>
  <si>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</si>
  <si>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</si>
  <si>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</si>
  <si>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</si>
  <si>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</si>
  <si>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</si>
  <si>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</si>
  <si>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</si>
  <si>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</si>
  <si>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</si>
  <si>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</si>
  <si>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</si>
  <si>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</si>
  <si>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</si>
  <si>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</si>
  <si>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</si>
  <si>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</si>
  <si>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{9869A44F-888A-4C0F-ACA1-6A403A76DE06}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</si>
  <si>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</si>
  <si>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</si>
  <si>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</si>
  <si>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</si>
  <si>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</si>
  <si>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</si>
  <si>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</si>
  <si>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</si>
  <si>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</si>
  <si>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</si>
  <si>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</si>
  <si>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</si>
  <si>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</si>
  <si>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</si>
  <si>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</si>
  <si>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</si>
  <si>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</si>
  <si>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</si>
  <si>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</si>
  <si>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</si>
  <si>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</si>
  <si>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</si>
  <si>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</si>
  <si>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</si>
  <si>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</si>
  <si>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</si>
  <si>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</si>
  <si>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</si>
  <si>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</si>
  <si>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</si>
  <si>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733 - Ústřední vytápění - rozvodné potrubí</t>
  </si>
  <si>
    <t xml:space="preserve">    741 - Elektromontáže 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</si>
  <si>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</si>
  <si>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</si>
  <si>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</si>
  <si>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</si>
  <si>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</si>
  <si>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</si>
  <si>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775 - Podlahy skládané (parkety, vlysy, lamely aj.)</t>
  </si>
  <si>
    <t xml:space="preserve">    783 - Dokončovací práce - nátěry</t>
  </si>
  <si>
    <t xml:space="preserve">    784 - Dokončovací práce - malby a tapety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</si>
  <si>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</si>
  <si>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</si>
  <si>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</si>
  <si>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</si>
  <si>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</si>
  <si>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</si>
  <si>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</si>
  <si>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</si>
  <si>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</si>
  <si>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</si>
  <si>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</si>
  <si>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</si>
  <si>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</si>
  <si>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</si>
  <si>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</si>
  <si>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</si>
  <si>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</si>
  <si>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</si>
  <si>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</si>
  <si>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</si>
  <si>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</si>
  <si>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</si>
  <si>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</si>
  <si>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</si>
  <si>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</si>
  <si>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</si>
  <si>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</si>
  <si>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342241161</t>
  </si>
  <si>
    <t>Příčky tl 65 mm z cihel plných dl 290 mm pevnosti P 15 na MC</t>
  </si>
  <si>
    <t>m2</t>
  </si>
  <si>
    <t>4</t>
  </si>
  <si>
    <t>690563342</t>
  </si>
  <si>
    <t>"arkýř 2.np a 3.np"(1,21*2+2,88)*0,75*2</t>
  </si>
  <si>
    <t>VV</t>
  </si>
  <si>
    <t>"štít půdy"5,40*4,20/2</t>
  </si>
  <si>
    <t>Součet</t>
  </si>
  <si>
    <t>611142001a</t>
  </si>
  <si>
    <t>Potažení vnitřních stropů rákosem</t>
  </si>
  <si>
    <t>-1794641976</t>
  </si>
  <si>
    <t>"strop 3.np"2,88*1,12</t>
  </si>
  <si>
    <t>"strop 2.np"2,88*1,12</t>
  </si>
  <si>
    <t>3</t>
  </si>
  <si>
    <t>611321141</t>
  </si>
  <si>
    <t>Vápenocementová omítka štuková dvouvrstvá vnitřních stropů rovných nanášená ručně</t>
  </si>
  <si>
    <t>-291201206</t>
  </si>
  <si>
    <t>612142001</t>
  </si>
  <si>
    <t>Potažení vnitřních stěn sklovláknitým pletivem vtlačeným do tenkovrstvé hmoty</t>
  </si>
  <si>
    <t>1706434629</t>
  </si>
  <si>
    <t>"SDK předstěny"</t>
  </si>
  <si>
    <t>"štít 2.np"3,90*4,00*2-1,09*1,88*2</t>
  </si>
  <si>
    <t>"štít 3.np do půdy"(3,90+1,20)/2*3,80*2-1,08*1,87*2</t>
  </si>
  <si>
    <t>5</t>
  </si>
  <si>
    <t>612311131</t>
  </si>
  <si>
    <t>Potažení vnitřních stěn vápenným štukem tloušťky do 3 mm</t>
  </si>
  <si>
    <t>2080693581</t>
  </si>
  <si>
    <t>6</t>
  </si>
  <si>
    <t>612325302</t>
  </si>
  <si>
    <t>Vápenocementová štuková omítka ostění nebo nadpraží</t>
  </si>
  <si>
    <t>-1229565520</t>
  </si>
  <si>
    <t>((1,35+2,20)*2+2,25+2,45+2,40+1,40+(1,05+1,85)*2+1,05+1,40+(0,60+2,010)*2+(0,65+1,25)*2)*2*0,25</t>
  </si>
  <si>
    <t>7</t>
  </si>
  <si>
    <t>619345131</t>
  </si>
  <si>
    <t>Vytažení sádrových fabionů, hran nebo koutů</t>
  </si>
  <si>
    <t>m</t>
  </si>
  <si>
    <t>699305383</t>
  </si>
  <si>
    <t>"2.np"(2,41+1,23+6,60+4,90)*2</t>
  </si>
  <si>
    <t>"3.np"(2,49+0,75+1,97+0,50+8,69+5,07)*2</t>
  </si>
  <si>
    <t>8</t>
  </si>
  <si>
    <t>621321141</t>
  </si>
  <si>
    <t>Vápenocementová omítka štuková dvouvrstvá vnějších podhledů a ostění nanášená ručně</t>
  </si>
  <si>
    <t>182585645</t>
  </si>
  <si>
    <t>9</t>
  </si>
  <si>
    <t>622131101</t>
  </si>
  <si>
    <t>Cementový postřik vnějších stěn nanášený celoplošně ručně</t>
  </si>
  <si>
    <t>171059685</t>
  </si>
  <si>
    <t>622142001a</t>
  </si>
  <si>
    <t>Potažení vnějších stěn rákosem</t>
  </si>
  <si>
    <t>-2070854380</t>
  </si>
  <si>
    <t>11</t>
  </si>
  <si>
    <t>622321141</t>
  </si>
  <si>
    <t>Vápenocementová omítka štuková dvouvrstvá vnějších stěn nanášená ručně</t>
  </si>
  <si>
    <t>1866746344</t>
  </si>
  <si>
    <t>12</t>
  </si>
  <si>
    <t>622611132</t>
  </si>
  <si>
    <t>Nátěr dvojnásobný vnějších omítaných stěn včetně penetrace provedený ručně</t>
  </si>
  <si>
    <t>1711923564</t>
  </si>
  <si>
    <t>13</t>
  </si>
  <si>
    <t>622611nab</t>
  </si>
  <si>
    <t>Nátěr dvojnásobný fungicidní vnějších omítaných stěn včetně penetrace provedený ručně</t>
  </si>
  <si>
    <t>-2122404159</t>
  </si>
  <si>
    <t>14</t>
  </si>
  <si>
    <t>900001</t>
  </si>
  <si>
    <t>D+M Pružná izolační páska okolo stěn arkýře</t>
  </si>
  <si>
    <t>2047227658</t>
  </si>
  <si>
    <t>8,00*2+2,88*3</t>
  </si>
  <si>
    <t>900002</t>
  </si>
  <si>
    <t>Práce neobsažené v projektu ale nutné k úplnému ukončení díla</t>
  </si>
  <si>
    <t>%</t>
  </si>
  <si>
    <t>-560456680</t>
  </si>
  <si>
    <t>"rezerva cca 5% z ceny díla"5</t>
  </si>
  <si>
    <t>16</t>
  </si>
  <si>
    <t>940nab1</t>
  </si>
  <si>
    <t>Statické zajištění, podepření a ochrana střechy pro montáž lešení</t>
  </si>
  <si>
    <t>Kč</t>
  </si>
  <si>
    <t>686888319</t>
  </si>
  <si>
    <t>"odhad"1</t>
  </si>
  <si>
    <t>17</t>
  </si>
  <si>
    <t>940nab2</t>
  </si>
  <si>
    <t>Statické zajištění, podepření a ochrana krovu a štítové stěny</t>
  </si>
  <si>
    <t>-276104435</t>
  </si>
  <si>
    <t>18</t>
  </si>
  <si>
    <t>952901111</t>
  </si>
  <si>
    <t>Vyčištění budov bytové a občanské výstavby při výšce podlaží do 4 m</t>
  </si>
  <si>
    <t>350780828</t>
  </si>
  <si>
    <t>"2.np"2,41*1,23+6,60*4,90</t>
  </si>
  <si>
    <t>"3.np"2,49*0,75+1,97*0,50+8,69*5,07</t>
  </si>
  <si>
    <t>19</t>
  </si>
  <si>
    <t>962031132</t>
  </si>
  <si>
    <t>Bourání příček z cihel pálených na MVC tl do 100 mm</t>
  </si>
  <si>
    <t>-353286892</t>
  </si>
  <si>
    <t>1,97*2,87*2</t>
  </si>
  <si>
    <t>20</t>
  </si>
  <si>
    <t>-810700021</t>
  </si>
  <si>
    <t>965082941</t>
  </si>
  <si>
    <t>Odstranění násypů pod podlahy tl přes 200 mm</t>
  </si>
  <si>
    <t>m3</t>
  </si>
  <si>
    <t>-1645662927</t>
  </si>
  <si>
    <t>"podlaha 3.np"2,88*1,12*0,26</t>
  </si>
  <si>
    <t>"podlaha 2.np"2,88*1,12*0,26</t>
  </si>
  <si>
    <t>22</t>
  </si>
  <si>
    <t>975074111</t>
  </si>
  <si>
    <t>Jednostranné podchycení střešních krokví v přes 3,5 m pro zatížení do 1000 kg/m</t>
  </si>
  <si>
    <t>-391720629</t>
  </si>
  <si>
    <t>"střecha štítu"9,70*2*2</t>
  </si>
  <si>
    <t>23</t>
  </si>
  <si>
    <t>978015391</t>
  </si>
  <si>
    <t>Otlučení vnější vápenné nebo vápenocementové vnější omítky stupně členitosti 1 a 2 rozsahu do 100%</t>
  </si>
  <si>
    <t>1819175782</t>
  </si>
  <si>
    <t>24</t>
  </si>
  <si>
    <t>978071421</t>
  </si>
  <si>
    <t>Otlučení omítky a odstranění izolace z desek hmotnosti přes 120 kg/m3 tl přes 50 mm pl přes 1 m2</t>
  </si>
  <si>
    <t>-1597075046</t>
  </si>
  <si>
    <t>"calofrig"</t>
  </si>
  <si>
    <t>"arkýř 2.np a 3.np zdivo"(1,21*2+2,88)*0,75*2</t>
  </si>
  <si>
    <t>"arkýř odměřeno bednění"(2,88+1,21*2)*0,90*2</t>
  </si>
  <si>
    <t>25</t>
  </si>
  <si>
    <t>979031111</t>
  </si>
  <si>
    <t>Očištění cihel plných od malty vápenocementové</t>
  </si>
  <si>
    <t>-715491137</t>
  </si>
  <si>
    <t>"arkýř 2.np a 3.np"(1,21*2+2,88)*0,75*2*0,10</t>
  </si>
  <si>
    <t>"štít půdy"5,40*4,20/2*0,10</t>
  </si>
  <si>
    <t>26</t>
  </si>
  <si>
    <t>941211111</t>
  </si>
  <si>
    <t>Montáž lešení řadového rámového lehkého zatížení do 200 kg/m2 š do 0,9 m v do 10 m</t>
  </si>
  <si>
    <t>1614205638</t>
  </si>
  <si>
    <t>(2,00+1,20+4,00+1,20+3,50+1,20+4,00+2,00)*11,00+2,00*16,00</t>
  </si>
  <si>
    <t>27</t>
  </si>
  <si>
    <t>941211211</t>
  </si>
  <si>
    <t>Příplatek k lešení řadovému rámovému lehkému š 0,9 m v do 25 m za první a ZKD den použití</t>
  </si>
  <si>
    <t>678508815</t>
  </si>
  <si>
    <t>242,10*3*30</t>
  </si>
  <si>
    <t>28</t>
  </si>
  <si>
    <t>941211811</t>
  </si>
  <si>
    <t>Demontáž lešení řadového rámového lehkého zatížení do 200 kg/m2 š do 0,9 m v do 10 m</t>
  </si>
  <si>
    <t>1405336267</t>
  </si>
  <si>
    <t>29</t>
  </si>
  <si>
    <t>944611111</t>
  </si>
  <si>
    <t>Montáž ochranné plachty z textilie z umělých vláken</t>
  </si>
  <si>
    <t>-1461935991</t>
  </si>
  <si>
    <t>30</t>
  </si>
  <si>
    <t>944611211</t>
  </si>
  <si>
    <t>Příplatek k ochranné plachtě za první a ZKD den použití</t>
  </si>
  <si>
    <t>591601168</t>
  </si>
  <si>
    <t>31</t>
  </si>
  <si>
    <t>944611811</t>
  </si>
  <si>
    <t>Demontáž ochranné plachty z textilie z umělých vláken</t>
  </si>
  <si>
    <t>1551840582</t>
  </si>
  <si>
    <t>32</t>
  </si>
  <si>
    <t>944711113</t>
  </si>
  <si>
    <t>Montáž záchytné stříšky š do 2,5 m</t>
  </si>
  <si>
    <t>2069429992</t>
  </si>
  <si>
    <t>(2,00+1,20+4,00+1,20+3,50+1,20+4,00+2,00)+2,00</t>
  </si>
  <si>
    <t>33</t>
  </si>
  <si>
    <t>944711214</t>
  </si>
  <si>
    <t>Příplatek k záchytné stříšce š přes 2,5 m za první a ZKD den použití</t>
  </si>
  <si>
    <t>-61771596</t>
  </si>
  <si>
    <t>21,10*3*30</t>
  </si>
  <si>
    <t>34</t>
  </si>
  <si>
    <t>944711814</t>
  </si>
  <si>
    <t>Demontáž záchytné stříšky š přes 2,5 m</t>
  </si>
  <si>
    <t>29486142</t>
  </si>
  <si>
    <t>35</t>
  </si>
  <si>
    <t>949101112</t>
  </si>
  <si>
    <t>Lešení pomocné pro objekty pozemních staveb s lešeňovou podlahou v do 3,5 m zatížení do 150 kg/m2</t>
  </si>
  <si>
    <t>-693631593</t>
  </si>
  <si>
    <t>36</t>
  </si>
  <si>
    <t>997013213</t>
  </si>
  <si>
    <t>Vnitrostaveništní doprava suti a vybouraných hmot pro budovy v do 12 m ručně</t>
  </si>
  <si>
    <t>t</t>
  </si>
  <si>
    <t>611431678</t>
  </si>
  <si>
    <t>37</t>
  </si>
  <si>
    <t>997013501</t>
  </si>
  <si>
    <t>Odvoz suti a vybouraných hmot na skládku nebo meziskládku do 1 km se složením</t>
  </si>
  <si>
    <t>-873884460</t>
  </si>
  <si>
    <t>38</t>
  </si>
  <si>
    <t>997013509</t>
  </si>
  <si>
    <t>Příplatek k odvozu suti a vybouraných hmot na skládku ZKD 1 km přes 1 km</t>
  </si>
  <si>
    <t>-1721324927</t>
  </si>
  <si>
    <t>18,306*19</t>
  </si>
  <si>
    <t>39</t>
  </si>
  <si>
    <t>997013841</t>
  </si>
  <si>
    <t>Poplatek za uložení netříděné stavební suti na skládce (skládkovné)</t>
  </si>
  <si>
    <t>-546465521</t>
  </si>
  <si>
    <t>40</t>
  </si>
  <si>
    <t>998011002</t>
  </si>
  <si>
    <t>Přesun hmot pro budovy zděné v do 12 m</t>
  </si>
  <si>
    <t>1259908006</t>
  </si>
  <si>
    <t>41</t>
  </si>
  <si>
    <t>712561702</t>
  </si>
  <si>
    <t xml:space="preserve">Provedení povlakové krytiny oblých střech fólií </t>
  </si>
  <si>
    <t>1524405066</t>
  </si>
  <si>
    <t>"arkýř"(3,50+1,20)/2*1,95</t>
  </si>
  <si>
    <t>"střecha štítu"9,70*1,20*2</t>
  </si>
  <si>
    <t>"plochá střecha u arkýře"2,00*1,10*2+(2,00+2,90+2,00)*2,00</t>
  </si>
  <si>
    <t>42</t>
  </si>
  <si>
    <t>M</t>
  </si>
  <si>
    <t>2600401010</t>
  </si>
  <si>
    <t>DEKTEN METAL (37,5m2/bal.)</t>
  </si>
  <si>
    <t>-1944514785</t>
  </si>
  <si>
    <t>46,063*1,18</t>
  </si>
  <si>
    <t>43</t>
  </si>
  <si>
    <t>998712102</t>
  </si>
  <si>
    <t>Přesun hmot tonážní tonážní pro krytiny povlakové v objektech v do 12 m</t>
  </si>
  <si>
    <t>817231753</t>
  </si>
  <si>
    <t>44</t>
  </si>
  <si>
    <t>713111121</t>
  </si>
  <si>
    <t>Montáž izolace tepelné spodem stropů s uchycením drátem rohoží, pásů, dílců, desek</t>
  </si>
  <si>
    <t>1469516682</t>
  </si>
  <si>
    <t>"střecha arkýře"2,88*1,12</t>
  </si>
  <si>
    <t>45</t>
  </si>
  <si>
    <t>631480110</t>
  </si>
  <si>
    <t>deska minerální střešní izolační  600x1200 mm tl. 200 mm</t>
  </si>
  <si>
    <t>1587817139</t>
  </si>
  <si>
    <t>3,226*1,02</t>
  </si>
  <si>
    <t>46</t>
  </si>
  <si>
    <t>713121121</t>
  </si>
  <si>
    <t>Montáž izolace tepelné podlah volně kladenými rohožemi, pásy, dílci, deskami 2 vrstvy</t>
  </si>
  <si>
    <t>845333466</t>
  </si>
  <si>
    <t>"podlaha 3.np"2,88*1,12</t>
  </si>
  <si>
    <t>"podlaha 2.np"2,88*1,12</t>
  </si>
  <si>
    <t>47</t>
  </si>
  <si>
    <t>631514730</t>
  </si>
  <si>
    <t>deska minerální izolační tuhá tl.140 mm</t>
  </si>
  <si>
    <t>-564077194</t>
  </si>
  <si>
    <t>6,452*1,02</t>
  </si>
  <si>
    <t>48</t>
  </si>
  <si>
    <t>631514720</t>
  </si>
  <si>
    <t>deska minerální izolační tuhá  tl.120 mm</t>
  </si>
  <si>
    <t>2005510743</t>
  </si>
  <si>
    <t>49</t>
  </si>
  <si>
    <t>713130813</t>
  </si>
  <si>
    <t>Odstranění tepelné izolace stěn volně kladených z vláknitých materiálů tl přes 100 mm</t>
  </si>
  <si>
    <t>-809296342</t>
  </si>
  <si>
    <t>"arkýř odměřeno"(2,88+1,21*2)*0,90*2</t>
  </si>
  <si>
    <t>50</t>
  </si>
  <si>
    <t>713131111</t>
  </si>
  <si>
    <t>Montáž izolace tepelné stěn a základů přibitím rohoží, pásů, dílců, desek</t>
  </si>
  <si>
    <t>-1973669110</t>
  </si>
  <si>
    <t>"arkýř 2.np a 3.np zdivo"(1,21*2+2,88)*0,75*2*2</t>
  </si>
  <si>
    <t>"štít půdy"5,40*4,20/2*2</t>
  </si>
  <si>
    <t>"arkýř odměřeno"(2,88+1,21*2)*0,90*2*2</t>
  </si>
  <si>
    <t>51</t>
  </si>
  <si>
    <t>631514700</t>
  </si>
  <si>
    <t>deska minerální izolační tuhá tl.100 mm</t>
  </si>
  <si>
    <t>-1913190404</t>
  </si>
  <si>
    <t>28,830*1,02</t>
  </si>
  <si>
    <t>52</t>
  </si>
  <si>
    <t>631514680</t>
  </si>
  <si>
    <t>deska minerální izolační tuhá tl.80 mm</t>
  </si>
  <si>
    <t>-1168151997</t>
  </si>
  <si>
    <t>28,83*1,02</t>
  </si>
  <si>
    <t>53</t>
  </si>
  <si>
    <t>713191132</t>
  </si>
  <si>
    <t>Montáž izolace tepelné podlah, stropů vrchem nebo střech překrytí separační difuzní fólií z PE</t>
  </si>
  <si>
    <t>-1790776430</t>
  </si>
  <si>
    <t>54</t>
  </si>
  <si>
    <t>596602350</t>
  </si>
  <si>
    <t>fólie hydroizolační difúzní pojistná otevřená</t>
  </si>
  <si>
    <t>631002479</t>
  </si>
  <si>
    <t>9,678*1,10</t>
  </si>
  <si>
    <t>55</t>
  </si>
  <si>
    <t>713291132</t>
  </si>
  <si>
    <t>Montáž izolace tepelné parotěsné zábrany stropů vrchem fólií</t>
  </si>
  <si>
    <t>281137190</t>
  </si>
  <si>
    <t>56</t>
  </si>
  <si>
    <t>283292170</t>
  </si>
  <si>
    <t>fólie parotěsná Al</t>
  </si>
  <si>
    <t>1992941035</t>
  </si>
  <si>
    <t>3,226*1,50</t>
  </si>
  <si>
    <t>57</t>
  </si>
  <si>
    <t>713291222</t>
  </si>
  <si>
    <t>Montáž izolace tepelné parotěsné zábrany stěn a sloupů fólií</t>
  </si>
  <si>
    <t>-1088359993</t>
  </si>
  <si>
    <t>58</t>
  </si>
  <si>
    <t>-1129230628</t>
  </si>
  <si>
    <t>28,830*1,30</t>
  </si>
  <si>
    <t>59</t>
  </si>
  <si>
    <t>713291333</t>
  </si>
  <si>
    <t>Montáž izolace tepelné parotěsné zábrany podlah folií</t>
  </si>
  <si>
    <t>-732454309</t>
  </si>
  <si>
    <t>"arkýř"1,21*2,88*2</t>
  </si>
  <si>
    <t>60</t>
  </si>
  <si>
    <t>1380923117</t>
  </si>
  <si>
    <t>6,97*1,30</t>
  </si>
  <si>
    <t>61</t>
  </si>
  <si>
    <t>998713102</t>
  </si>
  <si>
    <t>Přesun hmot tonážní pro izolace tepelné v objektech v do 12 m</t>
  </si>
  <si>
    <t>-1804231208</t>
  </si>
  <si>
    <t>62</t>
  </si>
  <si>
    <t>733nab</t>
  </si>
  <si>
    <t>Demontáž a zpětná montáž rozvodů ÚT a tělesa v arkýři</t>
  </si>
  <si>
    <t>-4586798</t>
  </si>
  <si>
    <t>" 2 podlaží odhad"2</t>
  </si>
  <si>
    <t>63</t>
  </si>
  <si>
    <t>998733202</t>
  </si>
  <si>
    <t>Přesun hmot procentní pro rozvody potrubí v objektech v do 12 m</t>
  </si>
  <si>
    <t>-628792848</t>
  </si>
  <si>
    <t>64</t>
  </si>
  <si>
    <t>741nab</t>
  </si>
  <si>
    <t>D+M Jednoduché elektroinstalace</t>
  </si>
  <si>
    <t>1837103602</t>
  </si>
  <si>
    <t>"1 vypinač, 1 dvouzásuvka, 1 světlo, 2 podlaží odhad"2</t>
  </si>
  <si>
    <t>65</t>
  </si>
  <si>
    <t>741nab1</t>
  </si>
  <si>
    <t>D+M Revize elektroinstalace</t>
  </si>
  <si>
    <t>-1358739542</t>
  </si>
  <si>
    <t>66</t>
  </si>
  <si>
    <t>762083122</t>
  </si>
  <si>
    <t>Impregnace řeziva proti dřevokaznému hmyzu, houbám a plísním máčením třída ohrožení 3 a 4</t>
  </si>
  <si>
    <t>1106270067</t>
  </si>
  <si>
    <t>1,858+0,174+0,129+3,784</t>
  </si>
  <si>
    <t>67</t>
  </si>
  <si>
    <t>762132138</t>
  </si>
  <si>
    <t>Montáž bednění stěn z hoblovaných prken na pero a drážku, na polodrážku nebo na vložené pero</t>
  </si>
  <si>
    <t>828316970</t>
  </si>
  <si>
    <t>68</t>
  </si>
  <si>
    <t>611911550</t>
  </si>
  <si>
    <t>palubky obkladové SM profil klasický 19 x 116 mm A/B P+D</t>
  </si>
  <si>
    <t>76666589</t>
  </si>
  <si>
    <t>9,540*1,10</t>
  </si>
  <si>
    <t>69</t>
  </si>
  <si>
    <t>762132811</t>
  </si>
  <si>
    <t>Demontáž bednění svislých stěn z prken hoblovaných jednostranně</t>
  </si>
  <si>
    <t>2114396814</t>
  </si>
  <si>
    <t>70</t>
  </si>
  <si>
    <t>762132nab</t>
  </si>
  <si>
    <t>Demontáž bednění říms z prken hoblovaných jednostranně</t>
  </si>
  <si>
    <t>-129710893</t>
  </si>
  <si>
    <t>(1,25*2+2,90)*(0,33*3+0,50+0,60+0,35)</t>
  </si>
  <si>
    <t>71</t>
  </si>
  <si>
    <t>762132nab1</t>
  </si>
  <si>
    <t>D+M Bednění profilovaných říms vč nosné konstrukce podle původních profilů</t>
  </si>
  <si>
    <t>1634144892</t>
  </si>
  <si>
    <t>72</t>
  </si>
  <si>
    <t>762331811</t>
  </si>
  <si>
    <t>Demontáž vázaných kcí krovů z hranolů průřezové plochy do 120 cm2</t>
  </si>
  <si>
    <t>-1439809156</t>
  </si>
  <si>
    <t>"krokve štítu"9,70*2</t>
  </si>
  <si>
    <t>"fošnové ramenáty arkýře"1,95*4</t>
  </si>
  <si>
    <t>"nosné sloupky pod pozednici 10/10"2,87*4</t>
  </si>
  <si>
    <t>73</t>
  </si>
  <si>
    <t>762331814</t>
  </si>
  <si>
    <t>Demontáž vázaných kcí krovů z hranolů průřezové plochy do 450 cm2</t>
  </si>
  <si>
    <t>-2113722782</t>
  </si>
  <si>
    <t>"pozednice arkýře 15/20"(2,88+0,95*2)</t>
  </si>
  <si>
    <t>74</t>
  </si>
  <si>
    <t>762332141</t>
  </si>
  <si>
    <t>Montáž vázaných kcí krovů pravidelných z hraněného řeziva plochy do 120 cm2 s ocelovými spojkami</t>
  </si>
  <si>
    <t>303640620</t>
  </si>
  <si>
    <t>75</t>
  </si>
  <si>
    <t>605110410</t>
  </si>
  <si>
    <t>řezivo jehličnaté - středové SM tl. 33-100 mm, jakost II, 4 - 5 m</t>
  </si>
  <si>
    <t>-133951596</t>
  </si>
  <si>
    <t>"krokve štítu013/18"9,70*2*0,13*0,18*1,08</t>
  </si>
  <si>
    <t>76</t>
  </si>
  <si>
    <t>605120010</t>
  </si>
  <si>
    <t>řezivo jehličnaté hranol jakost I do 120 cm2</t>
  </si>
  <si>
    <t>-1638890422</t>
  </si>
  <si>
    <t>"nosné sloupky pod pozednici 10/10"2,87*4*0,10*0,10*1,08</t>
  </si>
  <si>
    <t>77</t>
  </si>
  <si>
    <t>605110nab</t>
  </si>
  <si>
    <t>fošnový ramenát podle původních cca dl. 1950</t>
  </si>
  <si>
    <t>kus</t>
  </si>
  <si>
    <t>2124804702</t>
  </si>
  <si>
    <t>78</t>
  </si>
  <si>
    <t>762341210</t>
  </si>
  <si>
    <t>Montáž bednění střech rovných a šikmých sklonu do 60° z hrubých prken na sraz</t>
  </si>
  <si>
    <t>-41886175</t>
  </si>
  <si>
    <t>79</t>
  </si>
  <si>
    <t>605110810</t>
  </si>
  <si>
    <t>řezivo jehličnaté středové SM 4 - 5 m tl. 18-32 mm jakost II</t>
  </si>
  <si>
    <t>1129465860</t>
  </si>
  <si>
    <t>41,480*0,025*1,08</t>
  </si>
  <si>
    <t>80</t>
  </si>
  <si>
    <t>762341310</t>
  </si>
  <si>
    <t>Montáž bednění střech obloukových sklonu do 60° z hrubých prken na sraz</t>
  </si>
  <si>
    <t>1854974878</t>
  </si>
  <si>
    <t>81</t>
  </si>
  <si>
    <t>605110710</t>
  </si>
  <si>
    <t>řezivo jehličnaté středové SM 2 - 3,5 m tl. 18-32 mm jakost II</t>
  </si>
  <si>
    <t>557287244</t>
  </si>
  <si>
    <t>4,583*0,025*1,08</t>
  </si>
  <si>
    <t>82</t>
  </si>
  <si>
    <t>762341811</t>
  </si>
  <si>
    <t>Demontáž bednění střech z prken</t>
  </si>
  <si>
    <t>-1138847553</t>
  </si>
  <si>
    <t>83</t>
  </si>
  <si>
    <t>762395000</t>
  </si>
  <si>
    <t>Spojovací prostředky pro montáž krovu, bednění, laťování, světlíky, klíny</t>
  </si>
  <si>
    <t>123416733</t>
  </si>
  <si>
    <t>0,49+0,124+1,12+0,124</t>
  </si>
  <si>
    <t>84</t>
  </si>
  <si>
    <t>762511277</t>
  </si>
  <si>
    <t>Podlahové kce podkladové z desek OSB tl 25 mm broušených na pero a drážku šroubovaných</t>
  </si>
  <si>
    <t>-408253611</t>
  </si>
  <si>
    <t>85</t>
  </si>
  <si>
    <t>762511867</t>
  </si>
  <si>
    <t>Demontáž kce podkladové z desek dřevoštěpkových tl přes 15 mm na pero a drážku šroubovaných</t>
  </si>
  <si>
    <t>1359968999</t>
  </si>
  <si>
    <t>86</t>
  </si>
  <si>
    <t>762521104</t>
  </si>
  <si>
    <t>Položení podlahy z hrubých prken na sraz</t>
  </si>
  <si>
    <t>-887812665</t>
  </si>
  <si>
    <t>87</t>
  </si>
  <si>
    <t>-628165728</t>
  </si>
  <si>
    <t>6,452*0,025*1,08</t>
  </si>
  <si>
    <t>88</t>
  </si>
  <si>
    <t>762522811</t>
  </si>
  <si>
    <t>Demontáž podlah s polštáři z prken tloušťky do 32 mm</t>
  </si>
  <si>
    <t>689679674</t>
  </si>
  <si>
    <t>89</t>
  </si>
  <si>
    <t>762526110</t>
  </si>
  <si>
    <t>Položení polštáře pod podlahy při osové vzdálenosti 65 cm</t>
  </si>
  <si>
    <t>746527439</t>
  </si>
  <si>
    <t>90</t>
  </si>
  <si>
    <t>-2140557527</t>
  </si>
  <si>
    <t>6,452/0,65*0,10*0,12*1,08</t>
  </si>
  <si>
    <t>91</t>
  </si>
  <si>
    <t>762595001</t>
  </si>
  <si>
    <t>Spojovací prostředky pro položení dřevěných podlah a zakrytí kanálů</t>
  </si>
  <si>
    <t>-1999117915</t>
  </si>
  <si>
    <t>92</t>
  </si>
  <si>
    <t>762711810</t>
  </si>
  <si>
    <t>Demontáž prostorových vázaných kcí z hraněného řeziva průřezové plochy do 120 cm2</t>
  </si>
  <si>
    <t>-1966678486</t>
  </si>
  <si>
    <t xml:space="preserve">"nenosné hrázděné konstrukce fošny 5/19" </t>
  </si>
  <si>
    <t>"štít"9,40+1,20*2+4,30+2,20+1,25+3,60*2</t>
  </si>
  <si>
    <t>"zdivo"1,40*2*2+0,80*4*2+0,80*4+1,40*2*2+0,60*4*2</t>
  </si>
  <si>
    <t>93</t>
  </si>
  <si>
    <t>762711850</t>
  </si>
  <si>
    <t>Demontáž prostorových vázaných kcí z hraněného řeziva nosných</t>
  </si>
  <si>
    <t>1020441479</t>
  </si>
  <si>
    <t>"vodorovný trám štítu ozn.A1 18/24"11,30</t>
  </si>
  <si>
    <t>"vodorovný nosný trám arkýře 18/24"1,21*4</t>
  </si>
  <si>
    <t>"vodorovný nosný trám půdy 18/24"5,70</t>
  </si>
  <si>
    <t xml:space="preserve">"nosné sloupky krovu ve štítu 15//22"3,70*4 </t>
  </si>
  <si>
    <t>"nosné sloupky arkýře 8/8 3.np"2,87*4</t>
  </si>
  <si>
    <t>"nosné trámy podlah 3.np 18/11"(2,88+1,21*2)*2</t>
  </si>
  <si>
    <t>"nosné sloupky arkýře 8/8 2.np"3,60*4</t>
  </si>
  <si>
    <t>"nosné trámy stropu 24/26"(2,88+1,21*4)</t>
  </si>
  <si>
    <t xml:space="preserve">"polštáře podlah 2.np 19/19"1,21*4 </t>
  </si>
  <si>
    <t>"sloupek 22/22 2.np"0,76*4</t>
  </si>
  <si>
    <t>"podpěra 22/22 2.np"1,20*4</t>
  </si>
  <si>
    <t>94</t>
  </si>
  <si>
    <t>762713110</t>
  </si>
  <si>
    <t>Montáž prostorové vázané kce z hraněného řeziva průřezové plochy do 120 cm2</t>
  </si>
  <si>
    <t>644052135</t>
  </si>
  <si>
    <t>95</t>
  </si>
  <si>
    <t>605110210</t>
  </si>
  <si>
    <t>řezivo jehličnaté - středové SM tl. 33-100 mm, jakost II, 2 - 3,5 m</t>
  </si>
  <si>
    <t>-1776497000</t>
  </si>
  <si>
    <t>"štít"(9,40+1,20*2+4,30+2,20+1,25+3,60*2)*0,05*0,19*1,08</t>
  </si>
  <si>
    <t>"zdivo"(1,40*2*2+0,80*4*2+0,80*4+1,40*2*2+0,60*4*2)*0,05*0,19*1,08</t>
  </si>
  <si>
    <t>96</t>
  </si>
  <si>
    <t>762713240</t>
  </si>
  <si>
    <t>Montáž prostorové vázané kce s ocelovými spojkami z hraněného řeziva průřezové plochy do 450 cm2</t>
  </si>
  <si>
    <t>71416844</t>
  </si>
  <si>
    <t>97</t>
  </si>
  <si>
    <t>605121210</t>
  </si>
  <si>
    <t>řezivo jehličnaté hranol jakost I-II délka 4 - 5 m</t>
  </si>
  <si>
    <t>752900663</t>
  </si>
  <si>
    <t>"vodorovný trám štítu ozn.A1 18/24"11,30*0,18*0,24*1,08</t>
  </si>
  <si>
    <t>"vodorovný nosný trám arkýře 18/24"1,21*4*0,18*0,24*1,08</t>
  </si>
  <si>
    <t>"vodorovný nosný trám půdy 18/24"5,70*0,18*0,24*1,08</t>
  </si>
  <si>
    <t>"nosné sloupky krovu ve štítu 15//22"3,70*4 *0,15*0,22*1,08</t>
  </si>
  <si>
    <t>"nosné sloupky arkýře 8/8 3.np"2,87*4*0,08*0,08*1,108</t>
  </si>
  <si>
    <t>"nosné trámy podlah 3.np 18/11"(2,88+1,21*2)*2*0,18*0,11*1,08</t>
  </si>
  <si>
    <t>"nosné sloupky arkýře 8/8 2.np"3,60*4*0,08*0,08*1,08</t>
  </si>
  <si>
    <t>"nosné trámy stropu 24/26"(2,88+1,21*4)*0,24*0,26*1,08</t>
  </si>
  <si>
    <t>"polštáře podlah 2.np 19/19"1,21*4 *0,19*0,19*1,08</t>
  </si>
  <si>
    <t>"sloupek 22/22 2.np"0,76*4*0,22*0,22*1,08</t>
  </si>
  <si>
    <t>"podpěra 22/22 2.np"1,20*4*0,22*0,22*1,08</t>
  </si>
  <si>
    <t>98</t>
  </si>
  <si>
    <t>762841110</t>
  </si>
  <si>
    <t>Montáž podbíjení stropů a střech rovných z hrubých prken na sraz</t>
  </si>
  <si>
    <t>-810408638</t>
  </si>
  <si>
    <t>99</t>
  </si>
  <si>
    <t>-409298673</t>
  </si>
  <si>
    <t>762895000</t>
  </si>
  <si>
    <t>Spojovací prostředky pro montáž záklopu, stropnice a podbíjení</t>
  </si>
  <si>
    <t>-744001344</t>
  </si>
  <si>
    <t>0,537+3,073+0,174</t>
  </si>
  <si>
    <t>101</t>
  </si>
  <si>
    <t>998762102</t>
  </si>
  <si>
    <t>Přesun hmot tonážní pro kce tesařské v objektech v do 12 m</t>
  </si>
  <si>
    <t>2126087515</t>
  </si>
  <si>
    <t>102</t>
  </si>
  <si>
    <t>763121445</t>
  </si>
  <si>
    <t>SDK stěna předsazená tl 65 mm H2DF 15 TI 40 mm 50 kg/m3 EI 30</t>
  </si>
  <si>
    <t>-791160702</t>
  </si>
  <si>
    <t>103</t>
  </si>
  <si>
    <t>763131621</t>
  </si>
  <si>
    <t>Montáž desek tl. 12,5 mm SDK podhled</t>
  </si>
  <si>
    <t>2140066158</t>
  </si>
  <si>
    <t>"okolo úprav odhad"25</t>
  </si>
  <si>
    <t>104</t>
  </si>
  <si>
    <t>590305210</t>
  </si>
  <si>
    <t>deska stavební sdk "A" tl. 12,5 mm</t>
  </si>
  <si>
    <t>730538544</t>
  </si>
  <si>
    <t>25,000*1,10</t>
  </si>
  <si>
    <t>105</t>
  </si>
  <si>
    <t>763131714</t>
  </si>
  <si>
    <t>SDK podhled základní penetrační nátěr</t>
  </si>
  <si>
    <t>-647905734</t>
  </si>
  <si>
    <t>106</t>
  </si>
  <si>
    <t>763132811</t>
  </si>
  <si>
    <t>Demontáž desek jednoduché opláštění SDK podhled</t>
  </si>
  <si>
    <t>-1703243303</t>
  </si>
  <si>
    <t>107</t>
  </si>
  <si>
    <t>998763302</t>
  </si>
  <si>
    <t>Přesun hmot tonážní pro sádrokartonové konstrukce v objektech v do 12 m</t>
  </si>
  <si>
    <t>515215718</t>
  </si>
  <si>
    <t>108</t>
  </si>
  <si>
    <t>764001831</t>
  </si>
  <si>
    <t>Demontáž krytiny z taškových tabulí do suti</t>
  </si>
  <si>
    <t>-885532010</t>
  </si>
  <si>
    <t>109</t>
  </si>
  <si>
    <t>764001911</t>
  </si>
  <si>
    <t>Napojení klempířských konstrukcí na stávající délky spoje do 0,5 m přes 0,5 m</t>
  </si>
  <si>
    <t>580876342</t>
  </si>
  <si>
    <t>"střecha štítu"9,70*2</t>
  </si>
  <si>
    <t>"plochá střecha u arkýře"1,10*2+(2,00+2,90+2,00)</t>
  </si>
  <si>
    <t>110</t>
  </si>
  <si>
    <t>764002851</t>
  </si>
  <si>
    <t>Demontáž oplechování parapetů do suti</t>
  </si>
  <si>
    <t>1157523590</t>
  </si>
  <si>
    <t>1,35*2+2,25+2,40+1,05*2+1,05+0,60*2+0,65*2</t>
  </si>
  <si>
    <t>111</t>
  </si>
  <si>
    <t>764002861</t>
  </si>
  <si>
    <t>Demontáž oplechování říms a ozdobných prvků do suti</t>
  </si>
  <si>
    <t>-225284091</t>
  </si>
  <si>
    <t>"římsa k2"4,00*2</t>
  </si>
  <si>
    <t>"římsa K3"(1,21*2+2,88)*3</t>
  </si>
  <si>
    <t>"římsa K4"2,70*2+1,10*4</t>
  </si>
  <si>
    <t>112</t>
  </si>
  <si>
    <t>764002871</t>
  </si>
  <si>
    <t>Demontáž lemování zdí do suti</t>
  </si>
  <si>
    <t>-1601144586</t>
  </si>
  <si>
    <t>"k5"1,21*2+2,88</t>
  </si>
  <si>
    <t>"k6"4,00*2</t>
  </si>
  <si>
    <t>113</t>
  </si>
  <si>
    <t>764111431</t>
  </si>
  <si>
    <t>Krytina střechy rovné drážkováním z tabulí z Pz plechu sklonu do 30°</t>
  </si>
  <si>
    <t>-563743645</t>
  </si>
  <si>
    <t>114</t>
  </si>
  <si>
    <t>764121442</t>
  </si>
  <si>
    <t>Krytina střechy rovné ze šablon z Al plechu do 4 ks/m2 sklonu do 30°</t>
  </si>
  <si>
    <t>-1913306428</t>
  </si>
  <si>
    <t>115</t>
  </si>
  <si>
    <t>764131456</t>
  </si>
  <si>
    <t>Krytina střechy oblé drážkováním ze svitků z Cu plechu rš 500 mm</t>
  </si>
  <si>
    <t>332226464</t>
  </si>
  <si>
    <t>(3,50+1,20)/2*1,95</t>
  </si>
  <si>
    <t>116</t>
  </si>
  <si>
    <t>764236404</t>
  </si>
  <si>
    <t>Oplechování parapetů rovných mechanicky kotvené z Cu plechu rš 330 mm</t>
  </si>
  <si>
    <t>-2058528944</t>
  </si>
  <si>
    <t>117</t>
  </si>
  <si>
    <t>764238404</t>
  </si>
  <si>
    <t>Oplechování římsy rovné mechanicky kotvené z Cu plechu do rš 330 mm</t>
  </si>
  <si>
    <t>-408889208</t>
  </si>
  <si>
    <t>118</t>
  </si>
  <si>
    <t>764331414</t>
  </si>
  <si>
    <t>Lemování rovných zdí střech s krytinou skládanou  z Cu plechu do rš 330 mm</t>
  </si>
  <si>
    <t>-1302686014</t>
  </si>
  <si>
    <t>"k6 rš 150+150"4,00*2</t>
  </si>
  <si>
    <t>119</t>
  </si>
  <si>
    <t>764331417</t>
  </si>
  <si>
    <t>Lemování rovných zdí střech s krytinou skládanou  z Cu plechu do rš 670 mm</t>
  </si>
  <si>
    <t>-1747327634</t>
  </si>
  <si>
    <t>"k5 rš 400+150"1,21*2+2,88</t>
  </si>
  <si>
    <t>120</t>
  </si>
  <si>
    <t>998764102</t>
  </si>
  <si>
    <t>Přesun hmot tonážní pro konstrukce klempířské v objektech v do 12 m</t>
  </si>
  <si>
    <t>1147318877</t>
  </si>
  <si>
    <t>121</t>
  </si>
  <si>
    <t>765192001</t>
  </si>
  <si>
    <t>Nouzové (provizorní) zakrytí střechy plachtou</t>
  </si>
  <si>
    <t>761503230</t>
  </si>
  <si>
    <t>"odhad"80</t>
  </si>
  <si>
    <t>122</t>
  </si>
  <si>
    <t>998765102</t>
  </si>
  <si>
    <t>Přesun hmot tonážní pro krytiny skládané v objektech v do 12 m</t>
  </si>
  <si>
    <t>1334493215</t>
  </si>
  <si>
    <t>123</t>
  </si>
  <si>
    <t>766001</t>
  </si>
  <si>
    <t>Repase stávajících oken</t>
  </si>
  <si>
    <t>-1415237280</t>
  </si>
  <si>
    <t>1,35*2,20*2+2,25*2,45+2,40*1,40+1,05*1,85*2+1,05*1,40+0,60*2,010*2+0,65*1,25*2</t>
  </si>
  <si>
    <t>124</t>
  </si>
  <si>
    <t>766621202</t>
  </si>
  <si>
    <t>Montáž dřevěných oken plochy přes 1 m2 otevíravých výšky do 2,5 m s rámem do dřevěné kce</t>
  </si>
  <si>
    <t>-843253389</t>
  </si>
  <si>
    <t>125</t>
  </si>
  <si>
    <t>766622831a</t>
  </si>
  <si>
    <t>Demontáž rámu zdvojených oken dřevěných nebo plastových  k opětovnému použití vč. přechodného uskladnění</t>
  </si>
  <si>
    <t>1788476869</t>
  </si>
  <si>
    <t>126</t>
  </si>
  <si>
    <t>766622832</t>
  </si>
  <si>
    <t>Demontáž rámu zdvojených oken dřevěných nebo plastových k opětovnému použití</t>
  </si>
  <si>
    <t>1187214818</t>
  </si>
  <si>
    <t>127</t>
  </si>
  <si>
    <t>766622862</t>
  </si>
  <si>
    <t>Vyvěšení nebo zavěšení křídel dřevěných nebo plastových okenních</t>
  </si>
  <si>
    <t>-279524304</t>
  </si>
  <si>
    <t>128</t>
  </si>
  <si>
    <t>998766102</t>
  </si>
  <si>
    <t>Přesun hmot tonážní pro konstrukce truhlářské v objektech v do 12 m</t>
  </si>
  <si>
    <t>-2085660744</t>
  </si>
  <si>
    <t>129</t>
  </si>
  <si>
    <t>767995111</t>
  </si>
  <si>
    <t xml:space="preserve">Dodání a Montáž atypických zámečnických konstrukcí </t>
  </si>
  <si>
    <t>kg</t>
  </si>
  <si>
    <t>-1051098535</t>
  </si>
  <si>
    <t>"spojovací prostředky pro montáž arkýře - odhad"125</t>
  </si>
  <si>
    <t>130</t>
  </si>
  <si>
    <t>998767102</t>
  </si>
  <si>
    <t>Přesun hmot tonážní pro zámečnické konstrukce v objektech v do 12 m</t>
  </si>
  <si>
    <t>1385466914</t>
  </si>
  <si>
    <t>131</t>
  </si>
  <si>
    <t>775413115</t>
  </si>
  <si>
    <t>Montáž podlahové lišty ze dřeva tvrdého nebo měkkého lepené</t>
  </si>
  <si>
    <t>-1791257974</t>
  </si>
  <si>
    <t>132</t>
  </si>
  <si>
    <t>614181510</t>
  </si>
  <si>
    <t>lišta dřevěná profilovaná dub 28x28 mm</t>
  </si>
  <si>
    <t>285210827</t>
  </si>
  <si>
    <t>133</t>
  </si>
  <si>
    <t>775541114</t>
  </si>
  <si>
    <t>Montáž podlah plovoucích z lamel dýhovaných a laminovaných lepených v drážce š dílce do 190 mm</t>
  </si>
  <si>
    <t>1947981465</t>
  </si>
  <si>
    <t>134</t>
  </si>
  <si>
    <t>611521270</t>
  </si>
  <si>
    <t>parketa laminátová  akustic, 9x192x1285 mm</t>
  </si>
  <si>
    <t>-381391728</t>
  </si>
  <si>
    <t>82,215*1,10</t>
  </si>
  <si>
    <t>135</t>
  </si>
  <si>
    <t>775541811</t>
  </si>
  <si>
    <t>Demontáž podlah plovoucích laminátových lepených do suti</t>
  </si>
  <si>
    <t>1496253773</t>
  </si>
  <si>
    <t>136</t>
  </si>
  <si>
    <t>775591191</t>
  </si>
  <si>
    <t>Montáž podložky vyrovnávací a tlumící pro plovoucí podlahy</t>
  </si>
  <si>
    <t>903205258</t>
  </si>
  <si>
    <t>137</t>
  </si>
  <si>
    <t>611553510</t>
  </si>
  <si>
    <t>podložka (Mirelon) pěnová 3 mm</t>
  </si>
  <si>
    <t>-1559984438</t>
  </si>
  <si>
    <t>138</t>
  </si>
  <si>
    <t>775591920</t>
  </si>
  <si>
    <t>Oprava podlah dřevěných - vysátí povrchu</t>
  </si>
  <si>
    <t>410706384</t>
  </si>
  <si>
    <t>139</t>
  </si>
  <si>
    <t>998775102</t>
  </si>
  <si>
    <t>Přesun hmot tonážní pro podlahy dřevěné v objektech v do 12 m</t>
  </si>
  <si>
    <t>831381512</t>
  </si>
  <si>
    <t>140</t>
  </si>
  <si>
    <t>783621122</t>
  </si>
  <si>
    <t>Nátěry syntetické truhlářských konstrukcí barva dražší matný povrch dvojnásobné, 1x email a 2x tmel</t>
  </si>
  <si>
    <t>-1655525604</t>
  </si>
  <si>
    <t>"římsy"(1,25*2+2,90)*(0,33*3+0,50+0,60+0,35)</t>
  </si>
  <si>
    <t>"štít"(9,40+1,20*2+4,30+2,20+1,25+3,60*2)*0,19</t>
  </si>
  <si>
    <t>"zdivo"(1,40*2*2+0,80*4*2+0,80*4+1,40*2*2+0,60*4*2)*0,19</t>
  </si>
  <si>
    <t>141</t>
  </si>
  <si>
    <t>784121001</t>
  </si>
  <si>
    <t>Oškrabání malby v mísnostech výšky do 3,80 m</t>
  </si>
  <si>
    <t>-1055094141</t>
  </si>
  <si>
    <t>"2.np"(2,41+1,23+6,60+4,90)*2*3,39</t>
  </si>
  <si>
    <t>"3.np"(2,49+0,75+1,97+0,50+8,69+5,07)*2*2,87</t>
  </si>
  <si>
    <t>142</t>
  </si>
  <si>
    <t>784211101</t>
  </si>
  <si>
    <t>Dvojnásobné bílé malby ze směsí za mokra výborně otěruvzdorných v místnostech výšky do 3,80 m</t>
  </si>
  <si>
    <t>1361715695</t>
  </si>
  <si>
    <t>"stropy"</t>
  </si>
  <si>
    <t>"stěny"</t>
  </si>
  <si>
    <t>143</t>
  </si>
  <si>
    <t>784211163</t>
  </si>
  <si>
    <t>Příplatek k cenám 2x maleb ze směsí za mokra otěruvzdorných za barevnou malbu středně sytého odstínu</t>
  </si>
  <si>
    <t>1128408473</t>
  </si>
  <si>
    <t>144</t>
  </si>
  <si>
    <t>032103000</t>
  </si>
  <si>
    <t>Náklady na stavební buňky</t>
  </si>
  <si>
    <t>1024</t>
  </si>
  <si>
    <t>-2095344357</t>
  </si>
  <si>
    <t>145</t>
  </si>
  <si>
    <t>032503000</t>
  </si>
  <si>
    <t>Skládky na staveništi</t>
  </si>
  <si>
    <t>2023817158</t>
  </si>
  <si>
    <t>146</t>
  </si>
  <si>
    <t>032603000</t>
  </si>
  <si>
    <t>1331477397</t>
  </si>
  <si>
    <t>147</t>
  </si>
  <si>
    <t>032903000</t>
  </si>
  <si>
    <t>Náklady na provoz a údržbu vybavení staveniště</t>
  </si>
  <si>
    <t>1383858663</t>
  </si>
  <si>
    <t>148</t>
  </si>
  <si>
    <t>034103000</t>
  </si>
  <si>
    <t>Energie pro zařízení staveniště</t>
  </si>
  <si>
    <t>2062855410</t>
  </si>
  <si>
    <t>149</t>
  </si>
  <si>
    <t>034203000</t>
  </si>
  <si>
    <t>Oplocení staveniště</t>
  </si>
  <si>
    <t>-2128999016</t>
  </si>
  <si>
    <t>150</t>
  </si>
  <si>
    <t>034503000</t>
  </si>
  <si>
    <t>Informační tabule na staveništi</t>
  </si>
  <si>
    <t>ks</t>
  </si>
  <si>
    <t>326552398</t>
  </si>
  <si>
    <t>151</t>
  </si>
  <si>
    <t>039103000</t>
  </si>
  <si>
    <t>Rozebrání, bourání a odvoz zařízení staveniště</t>
  </si>
  <si>
    <t>-1389171250</t>
  </si>
  <si>
    <t>152</t>
  </si>
  <si>
    <t>039203000</t>
  </si>
  <si>
    <t>Úprava terénu po zrušení zařízení staveniště</t>
  </si>
  <si>
    <t>-841496673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</si>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</sst>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0" fontId="72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8AA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13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8AA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A13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5" t="s">
        <v>872</v>
      </c>
      <c r="L1" s="175"/>
      <c r="M1" s="175"/>
      <c r="N1" s="175"/>
      <c r="O1" s="175"/>
      <c r="P1" s="175"/>
      <c r="Q1" s="175"/>
      <c r="R1" s="175"/>
      <c r="S1" s="175"/>
      <c r="T1" s="173"/>
      <c r="U1" s="173"/>
      <c r="V1" s="173"/>
      <c r="W1" s="175" t="s">
        <v>873</v>
      </c>
      <c r="X1" s="175"/>
      <c r="Y1" s="175"/>
      <c r="Z1" s="175"/>
      <c r="AA1" s="175"/>
      <c r="AB1" s="175"/>
      <c r="AC1" s="175"/>
      <c r="AD1" s="175"/>
      <c r="AE1" s="175"/>
      <c r="AF1" s="175"/>
      <c r="AG1" s="173"/>
      <c r="AH1" s="17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179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08" t="s">
        <v>10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3" t="s">
        <v>15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11"/>
      <c r="AQ5" s="12"/>
      <c r="BE5" s="211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13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11"/>
      <c r="AQ6" s="12"/>
      <c r="BE6" s="180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0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0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0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80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80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0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80"/>
      <c r="BS13" s="6" t="s">
        <v>19</v>
      </c>
    </row>
    <row r="14" spans="2:71" s="2" customFormat="1" ht="15.75" customHeight="1">
      <c r="B14" s="10"/>
      <c r="C14" s="11"/>
      <c r="D14" s="11"/>
      <c r="E14" s="214" t="s">
        <v>34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80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0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80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80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0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0"/>
      <c r="BS19" s="6" t="s">
        <v>7</v>
      </c>
    </row>
    <row r="20" spans="2:57" s="2" customFormat="1" ht="15.75" customHeight="1">
      <c r="B20" s="10"/>
      <c r="C20" s="11"/>
      <c r="D20" s="11"/>
      <c r="E20" s="16" t="s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8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0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0"/>
    </row>
    <row r="23" spans="2:57" s="2" customFormat="1" ht="15.75" customHeight="1">
      <c r="B23" s="10"/>
      <c r="C23" s="11"/>
      <c r="D23" s="11"/>
      <c r="E23" s="215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11"/>
      <c r="AP23" s="11"/>
      <c r="AQ23" s="12"/>
      <c r="BE23" s="180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0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0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16">
        <f>ROUND($AG$87,2)</f>
        <v>0</v>
      </c>
      <c r="AL26" s="210"/>
      <c r="AM26" s="210"/>
      <c r="AN26" s="210"/>
      <c r="AO26" s="210"/>
      <c r="AP26" s="11"/>
      <c r="AQ26" s="12"/>
      <c r="BE26" s="180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16">
        <f>ROUND($AG$90,2)</f>
        <v>0</v>
      </c>
      <c r="AL27" s="210"/>
      <c r="AM27" s="210"/>
      <c r="AN27" s="210"/>
      <c r="AO27" s="210"/>
      <c r="AP27" s="11"/>
      <c r="AQ27" s="12"/>
      <c r="BE27" s="180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7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17">
        <f>ROUND($AK$26+$AK$27,2)</f>
        <v>0</v>
      </c>
      <c r="AL29" s="218"/>
      <c r="AM29" s="218"/>
      <c r="AN29" s="218"/>
      <c r="AO29" s="218"/>
      <c r="AP29" s="24"/>
      <c r="AQ29" s="25"/>
      <c r="BE29" s="197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7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203">
        <v>0.21</v>
      </c>
      <c r="M31" s="204"/>
      <c r="N31" s="204"/>
      <c r="O31" s="204"/>
      <c r="P31" s="29"/>
      <c r="Q31" s="29"/>
      <c r="R31" s="29"/>
      <c r="S31" s="29"/>
      <c r="T31" s="31" t="s">
        <v>46</v>
      </c>
      <c r="U31" s="29"/>
      <c r="V31" s="29"/>
      <c r="W31" s="205">
        <f>ROUND($AZ$87+SUM($CD$91:$CD$95),2)</f>
        <v>0</v>
      </c>
      <c r="X31" s="204"/>
      <c r="Y31" s="204"/>
      <c r="Z31" s="204"/>
      <c r="AA31" s="204"/>
      <c r="AB31" s="204"/>
      <c r="AC31" s="204"/>
      <c r="AD31" s="204"/>
      <c r="AE31" s="204"/>
      <c r="AF31" s="29"/>
      <c r="AG31" s="29"/>
      <c r="AH31" s="29"/>
      <c r="AI31" s="29"/>
      <c r="AJ31" s="29"/>
      <c r="AK31" s="205">
        <f>ROUND($AV$87+SUM($BY$91:$BY$95),2)</f>
        <v>0</v>
      </c>
      <c r="AL31" s="204"/>
      <c r="AM31" s="204"/>
      <c r="AN31" s="204"/>
      <c r="AO31" s="204"/>
      <c r="AP31" s="29"/>
      <c r="AQ31" s="32"/>
      <c r="BE31" s="212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203">
        <v>0.15</v>
      </c>
      <c r="M32" s="204"/>
      <c r="N32" s="204"/>
      <c r="O32" s="204"/>
      <c r="P32" s="29"/>
      <c r="Q32" s="29"/>
      <c r="R32" s="29"/>
      <c r="S32" s="29"/>
      <c r="T32" s="31" t="s">
        <v>46</v>
      </c>
      <c r="U32" s="29"/>
      <c r="V32" s="29"/>
      <c r="W32" s="205">
        <f>ROUND($BA$87+SUM($CE$91:$CE$95),2)</f>
        <v>0</v>
      </c>
      <c r="X32" s="204"/>
      <c r="Y32" s="204"/>
      <c r="Z32" s="204"/>
      <c r="AA32" s="204"/>
      <c r="AB32" s="204"/>
      <c r="AC32" s="204"/>
      <c r="AD32" s="204"/>
      <c r="AE32" s="204"/>
      <c r="AF32" s="29"/>
      <c r="AG32" s="29"/>
      <c r="AH32" s="29"/>
      <c r="AI32" s="29"/>
      <c r="AJ32" s="29"/>
      <c r="AK32" s="205">
        <f>ROUND($AW$87+SUM($BZ$91:$BZ$95),2)</f>
        <v>0</v>
      </c>
      <c r="AL32" s="204"/>
      <c r="AM32" s="204"/>
      <c r="AN32" s="204"/>
      <c r="AO32" s="204"/>
      <c r="AP32" s="29"/>
      <c r="AQ32" s="32"/>
      <c r="BE32" s="212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203">
        <v>0.21</v>
      </c>
      <c r="M33" s="204"/>
      <c r="N33" s="204"/>
      <c r="O33" s="204"/>
      <c r="P33" s="29"/>
      <c r="Q33" s="29"/>
      <c r="R33" s="29"/>
      <c r="S33" s="29"/>
      <c r="T33" s="31" t="s">
        <v>46</v>
      </c>
      <c r="U33" s="29"/>
      <c r="V33" s="29"/>
      <c r="W33" s="205">
        <f>ROUND($BB$87+SUM($CF$91:$CF$95),2)</f>
        <v>0</v>
      </c>
      <c r="X33" s="204"/>
      <c r="Y33" s="204"/>
      <c r="Z33" s="204"/>
      <c r="AA33" s="204"/>
      <c r="AB33" s="204"/>
      <c r="AC33" s="204"/>
      <c r="AD33" s="204"/>
      <c r="AE33" s="204"/>
      <c r="AF33" s="29"/>
      <c r="AG33" s="29"/>
      <c r="AH33" s="29"/>
      <c r="AI33" s="29"/>
      <c r="AJ33" s="29"/>
      <c r="AK33" s="205">
        <v>0</v>
      </c>
      <c r="AL33" s="204"/>
      <c r="AM33" s="204"/>
      <c r="AN33" s="204"/>
      <c r="AO33" s="204"/>
      <c r="AP33" s="29"/>
      <c r="AQ33" s="32"/>
      <c r="BE33" s="212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203">
        <v>0.15</v>
      </c>
      <c r="M34" s="204"/>
      <c r="N34" s="204"/>
      <c r="O34" s="204"/>
      <c r="P34" s="29"/>
      <c r="Q34" s="29"/>
      <c r="R34" s="29"/>
      <c r="S34" s="29"/>
      <c r="T34" s="31" t="s">
        <v>46</v>
      </c>
      <c r="U34" s="29"/>
      <c r="V34" s="29"/>
      <c r="W34" s="205">
        <f>ROUND($BC$87+SUM($CG$91:$CG$95),2)</f>
        <v>0</v>
      </c>
      <c r="X34" s="204"/>
      <c r="Y34" s="204"/>
      <c r="Z34" s="204"/>
      <c r="AA34" s="204"/>
      <c r="AB34" s="204"/>
      <c r="AC34" s="204"/>
      <c r="AD34" s="204"/>
      <c r="AE34" s="204"/>
      <c r="AF34" s="29"/>
      <c r="AG34" s="29"/>
      <c r="AH34" s="29"/>
      <c r="AI34" s="29"/>
      <c r="AJ34" s="29"/>
      <c r="AK34" s="205">
        <v>0</v>
      </c>
      <c r="AL34" s="204"/>
      <c r="AM34" s="204"/>
      <c r="AN34" s="204"/>
      <c r="AO34" s="204"/>
      <c r="AP34" s="29"/>
      <c r="AQ34" s="32"/>
      <c r="BE34" s="212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203">
        <v>0</v>
      </c>
      <c r="M35" s="204"/>
      <c r="N35" s="204"/>
      <c r="O35" s="204"/>
      <c r="P35" s="29"/>
      <c r="Q35" s="29"/>
      <c r="R35" s="29"/>
      <c r="S35" s="29"/>
      <c r="T35" s="31" t="s">
        <v>46</v>
      </c>
      <c r="U35" s="29"/>
      <c r="V35" s="29"/>
      <c r="W35" s="205">
        <f>ROUND($BD$87+SUM($CH$91:$CH$95),2)</f>
        <v>0</v>
      </c>
      <c r="X35" s="204"/>
      <c r="Y35" s="204"/>
      <c r="Z35" s="204"/>
      <c r="AA35" s="204"/>
      <c r="AB35" s="204"/>
      <c r="AC35" s="204"/>
      <c r="AD35" s="204"/>
      <c r="AE35" s="204"/>
      <c r="AF35" s="29"/>
      <c r="AG35" s="29"/>
      <c r="AH35" s="29"/>
      <c r="AI35" s="29"/>
      <c r="AJ35" s="29"/>
      <c r="AK35" s="205">
        <v>0</v>
      </c>
      <c r="AL35" s="204"/>
      <c r="AM35" s="204"/>
      <c r="AN35" s="204"/>
      <c r="AO35" s="204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206" t="s">
        <v>53</v>
      </c>
      <c r="Y37" s="200"/>
      <c r="Z37" s="200"/>
      <c r="AA37" s="200"/>
      <c r="AB37" s="200"/>
      <c r="AC37" s="35"/>
      <c r="AD37" s="35"/>
      <c r="AE37" s="35"/>
      <c r="AF37" s="35"/>
      <c r="AG37" s="35"/>
      <c r="AH37" s="35"/>
      <c r="AI37" s="35"/>
      <c r="AJ37" s="35"/>
      <c r="AK37" s="207">
        <f>SUM($AK$29:$AK$35)</f>
        <v>0</v>
      </c>
      <c r="AL37" s="200"/>
      <c r="AM37" s="200"/>
      <c r="AN37" s="200"/>
      <c r="AO37" s="202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208" t="s">
        <v>60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ARKYR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91" t="str">
        <f>$K$6</f>
        <v>OPRAVA STÁVAJÍCÍHO ARKÝŘE V OBJEKTU PKO č.p. 425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LIDOVÉ SADY LIBEREC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07.12.2015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STATUTÁRNÍ MĚSTO LIBEREC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93" t="str">
        <f>IF($E$17="","",$E$17)</f>
        <v>PPS PATRMAN</v>
      </c>
      <c r="AN82" s="182"/>
      <c r="AO82" s="182"/>
      <c r="AP82" s="182"/>
      <c r="AQ82" s="25"/>
      <c r="AS82" s="194" t="s">
        <v>61</v>
      </c>
      <c r="AT82" s="195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93" t="str">
        <f>IF($E$20="","",$E$20)</f>
        <v>Jaroslav VALENTA</v>
      </c>
      <c r="AN83" s="182"/>
      <c r="AO83" s="182"/>
      <c r="AP83" s="182"/>
      <c r="AQ83" s="25"/>
      <c r="AS83" s="196"/>
      <c r="AT83" s="197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98"/>
      <c r="AT84" s="182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199" t="s">
        <v>62</v>
      </c>
      <c r="D85" s="200"/>
      <c r="E85" s="200"/>
      <c r="F85" s="200"/>
      <c r="G85" s="200"/>
      <c r="H85" s="35"/>
      <c r="I85" s="201" t="s">
        <v>63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64</v>
      </c>
      <c r="AH85" s="200"/>
      <c r="AI85" s="200"/>
      <c r="AJ85" s="200"/>
      <c r="AK85" s="200"/>
      <c r="AL85" s="200"/>
      <c r="AM85" s="200"/>
      <c r="AN85" s="201" t="s">
        <v>65</v>
      </c>
      <c r="AO85" s="200"/>
      <c r="AP85" s="202"/>
      <c r="AQ85" s="25"/>
      <c r="AS85" s="65" t="s">
        <v>66</v>
      </c>
      <c r="AT85" s="66" t="s">
        <v>67</v>
      </c>
      <c r="AU85" s="66" t="s">
        <v>68</v>
      </c>
      <c r="AV85" s="66" t="s">
        <v>69</v>
      </c>
      <c r="AW85" s="66" t="s">
        <v>70</v>
      </c>
      <c r="AX85" s="66" t="s">
        <v>71</v>
      </c>
      <c r="AY85" s="66" t="s">
        <v>72</v>
      </c>
      <c r="AZ85" s="66" t="s">
        <v>73</v>
      </c>
      <c r="BA85" s="66" t="s">
        <v>74</v>
      </c>
      <c r="BB85" s="66" t="s">
        <v>75</v>
      </c>
      <c r="BC85" s="66" t="s">
        <v>76</v>
      </c>
      <c r="BD85" s="67" t="s">
        <v>77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78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185">
        <f>ROUND($AG$88,2)</f>
        <v>0</v>
      </c>
      <c r="AH87" s="186"/>
      <c r="AI87" s="186"/>
      <c r="AJ87" s="186"/>
      <c r="AK87" s="186"/>
      <c r="AL87" s="186"/>
      <c r="AM87" s="186"/>
      <c r="AN87" s="185">
        <f>SUM($AG$87,$AT$87)</f>
        <v>0</v>
      </c>
      <c r="AO87" s="186"/>
      <c r="AP87" s="186"/>
      <c r="AQ87" s="58"/>
      <c r="AS87" s="71">
        <f>ROUND($AS$88,2)</f>
        <v>0</v>
      </c>
      <c r="AT87" s="72">
        <f>ROUND(SUM($AV$87:$AW$87),2)</f>
        <v>0</v>
      </c>
      <c r="AU87" s="73">
        <f>ROUND($AU$88,5)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ROUND($AZ$88,2)</f>
        <v>0</v>
      </c>
      <c r="BA87" s="72">
        <f>ROUND($BA$88,2)</f>
        <v>0</v>
      </c>
      <c r="BB87" s="72">
        <f>ROUND($BB$88,2)</f>
        <v>0</v>
      </c>
      <c r="BC87" s="72">
        <f>ROUND($BC$88,2)</f>
        <v>0</v>
      </c>
      <c r="BD87" s="74">
        <f>ROUND($BD$88,2)</f>
        <v>0</v>
      </c>
      <c r="BS87" s="55" t="s">
        <v>79</v>
      </c>
      <c r="BT87" s="55" t="s">
        <v>80</v>
      </c>
      <c r="BV87" s="55" t="s">
        <v>81</v>
      </c>
      <c r="BW87" s="55" t="s">
        <v>82</v>
      </c>
      <c r="BX87" s="55" t="s">
        <v>83</v>
      </c>
    </row>
    <row r="88" spans="1:76" s="75" customFormat="1" ht="28.5" customHeight="1">
      <c r="A88" s="171" t="s">
        <v>874</v>
      </c>
      <c r="B88" s="76"/>
      <c r="C88" s="77"/>
      <c r="D88" s="189" t="s">
        <v>15</v>
      </c>
      <c r="E88" s="190"/>
      <c r="F88" s="190"/>
      <c r="G88" s="190"/>
      <c r="H88" s="190"/>
      <c r="I88" s="77"/>
      <c r="J88" s="189" t="s">
        <v>18</v>
      </c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87">
        <f>'ARKYR - OPRAVA STÁVAJÍCÍH...'!$M$29</f>
        <v>0</v>
      </c>
      <c r="AH88" s="188"/>
      <c r="AI88" s="188"/>
      <c r="AJ88" s="188"/>
      <c r="AK88" s="188"/>
      <c r="AL88" s="188"/>
      <c r="AM88" s="188"/>
      <c r="AN88" s="187">
        <f>SUM($AG$88,$AT$88)</f>
        <v>0</v>
      </c>
      <c r="AO88" s="188"/>
      <c r="AP88" s="188"/>
      <c r="AQ88" s="78"/>
      <c r="AS88" s="79">
        <f>'ARKYR - OPRAVA STÁVAJÍCÍH...'!$M$27</f>
        <v>0</v>
      </c>
      <c r="AT88" s="80">
        <f>ROUND(SUM($AV$88:$AW$88),2)</f>
        <v>0</v>
      </c>
      <c r="AU88" s="81">
        <f>'ARKYR - OPRAVA STÁVAJÍCÍH...'!$W$135</f>
        <v>0</v>
      </c>
      <c r="AV88" s="80">
        <f>'ARKYR - OPRAVA STÁVAJÍCÍH...'!$M$31</f>
        <v>0</v>
      </c>
      <c r="AW88" s="80">
        <f>'ARKYR - OPRAVA STÁVAJÍCÍH...'!$M$32</f>
        <v>0</v>
      </c>
      <c r="AX88" s="80">
        <f>'ARKYR - OPRAVA STÁVAJÍCÍH...'!$M$33</f>
        <v>0</v>
      </c>
      <c r="AY88" s="80">
        <f>'ARKYR - OPRAVA STÁVAJÍCÍH...'!$M$34</f>
        <v>0</v>
      </c>
      <c r="AZ88" s="80">
        <f>'ARKYR - OPRAVA STÁVAJÍCÍH...'!$H$31</f>
        <v>0</v>
      </c>
      <c r="BA88" s="80">
        <f>'ARKYR - OPRAVA STÁVAJÍCÍH...'!$H$32</f>
        <v>0</v>
      </c>
      <c r="BB88" s="80">
        <f>'ARKYR - OPRAVA STÁVAJÍCÍH...'!$H$33</f>
        <v>0</v>
      </c>
      <c r="BC88" s="80">
        <f>'ARKYR - OPRAVA STÁVAJÍCÍH...'!$H$34</f>
        <v>0</v>
      </c>
      <c r="BD88" s="82">
        <f>'ARKYR - OPRAVA STÁVAJÍCÍH...'!$H$35</f>
        <v>0</v>
      </c>
      <c r="BT88" s="75" t="s">
        <v>22</v>
      </c>
      <c r="BU88" s="75" t="s">
        <v>84</v>
      </c>
      <c r="BV88" s="75" t="s">
        <v>81</v>
      </c>
      <c r="BW88" s="75" t="s">
        <v>82</v>
      </c>
      <c r="BX88" s="75" t="s">
        <v>83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0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85">
        <f>ROUND(SUM($AG$91:$AG$94),2)</f>
        <v>0</v>
      </c>
      <c r="AH90" s="182"/>
      <c r="AI90" s="182"/>
      <c r="AJ90" s="182"/>
      <c r="AK90" s="182"/>
      <c r="AL90" s="182"/>
      <c r="AM90" s="182"/>
      <c r="AN90" s="185">
        <f>ROUND(SUM($AN$91:$AN$94),2)</f>
        <v>0</v>
      </c>
      <c r="AO90" s="182"/>
      <c r="AP90" s="182"/>
      <c r="AQ90" s="25"/>
      <c r="AS90" s="65" t="s">
        <v>86</v>
      </c>
      <c r="AT90" s="66" t="s">
        <v>87</v>
      </c>
      <c r="AU90" s="66" t="s">
        <v>44</v>
      </c>
      <c r="AV90" s="67" t="s">
        <v>67</v>
      </c>
      <c r="AW90" s="68"/>
    </row>
    <row r="91" spans="2:89" s="6" customFormat="1" ht="21" customHeight="1">
      <c r="B91" s="23"/>
      <c r="C91" s="24"/>
      <c r="D91" s="83" t="s">
        <v>88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83">
        <f>ROUND($AG$87*$AS$91,2)</f>
        <v>0</v>
      </c>
      <c r="AH91" s="182"/>
      <c r="AI91" s="182"/>
      <c r="AJ91" s="182"/>
      <c r="AK91" s="182"/>
      <c r="AL91" s="182"/>
      <c r="AM91" s="182"/>
      <c r="AN91" s="184">
        <f>ROUND($AG$91+$AV$91,2)</f>
        <v>0</v>
      </c>
      <c r="AO91" s="182"/>
      <c r="AP91" s="182"/>
      <c r="AQ91" s="25"/>
      <c r="AS91" s="84">
        <v>0</v>
      </c>
      <c r="AT91" s="85" t="s">
        <v>89</v>
      </c>
      <c r="AU91" s="85" t="s">
        <v>45</v>
      </c>
      <c r="AV91" s="86">
        <f>ROUND(IF($AU$91="základní",$AG$91*$L$31,IF($AU$91="snížená",$AG$91*$L$32,0)),2)</f>
        <v>0</v>
      </c>
      <c r="BV91" s="6" t="s">
        <v>90</v>
      </c>
      <c r="BY91" s="87">
        <f>IF($AU$91="základní",$AV$91,0)</f>
        <v>0</v>
      </c>
      <c r="BZ91" s="87">
        <f>IF($AU$91="snížená",$AV$91,0)</f>
        <v>0</v>
      </c>
      <c r="CA91" s="87">
        <v>0</v>
      </c>
      <c r="CB91" s="87">
        <v>0</v>
      </c>
      <c r="CC91" s="87">
        <v>0</v>
      </c>
      <c r="CD91" s="87">
        <f>IF($AU$91="základní",$AG$91,0)</f>
        <v>0</v>
      </c>
      <c r="CE91" s="87">
        <f>IF($AU$91="snížená",$AG$91,0)</f>
        <v>0</v>
      </c>
      <c r="CF91" s="87">
        <f>IF($AU$91="zákl. přenesená",$AG$91,0)</f>
        <v>0</v>
      </c>
      <c r="CG91" s="87">
        <f>IF($AU$91="sníž. přenesená",$AG$91,0)</f>
        <v>0</v>
      </c>
      <c r="CH91" s="87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81" t="s">
        <v>91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24"/>
      <c r="AD92" s="24"/>
      <c r="AE92" s="24"/>
      <c r="AF92" s="24"/>
      <c r="AG92" s="183">
        <f>$AG$87*$AS$92</f>
        <v>0</v>
      </c>
      <c r="AH92" s="182"/>
      <c r="AI92" s="182"/>
      <c r="AJ92" s="182"/>
      <c r="AK92" s="182"/>
      <c r="AL92" s="182"/>
      <c r="AM92" s="182"/>
      <c r="AN92" s="184">
        <f>$AG$92+$AV$92</f>
        <v>0</v>
      </c>
      <c r="AO92" s="182"/>
      <c r="AP92" s="182"/>
      <c r="AQ92" s="25"/>
      <c r="AS92" s="88">
        <v>0</v>
      </c>
      <c r="AT92" s="89" t="s">
        <v>89</v>
      </c>
      <c r="AU92" s="89" t="s">
        <v>45</v>
      </c>
      <c r="AV92" s="90">
        <f>ROUND(IF($AU$92="nulová",0,IF(OR($AU$92="základní",$AU$92="zákl. přenesená"),$AG$92*$L$31,$AG$92*$L$32)),2)</f>
        <v>0</v>
      </c>
      <c r="BV92" s="6" t="s">
        <v>92</v>
      </c>
      <c r="BY92" s="87">
        <f>IF($AU$92="základní",$AV$92,0)</f>
        <v>0</v>
      </c>
      <c r="BZ92" s="87">
        <f>IF($AU$92="snížená",$AV$92,0)</f>
        <v>0</v>
      </c>
      <c r="CA92" s="87">
        <f>IF($AU$92="zákl. přenesená",$AV$92,0)</f>
        <v>0</v>
      </c>
      <c r="CB92" s="87">
        <f>IF($AU$92="sníž. přenesená",$AV$92,0)</f>
        <v>0</v>
      </c>
      <c r="CC92" s="87">
        <f>IF($AU$92="nulová",$AV$92,0)</f>
        <v>0</v>
      </c>
      <c r="CD92" s="87">
        <f>IF($AU$92="základní",$AG$92,0)</f>
        <v>0</v>
      </c>
      <c r="CE92" s="87">
        <f>IF($AU$92="snížená",$AG$92,0)</f>
        <v>0</v>
      </c>
      <c r="CF92" s="87">
        <f>IF($AU$92="zákl. přenesená",$AG$92,0)</f>
        <v>0</v>
      </c>
      <c r="CG92" s="87">
        <f>IF($AU$92="sníž. přenesená",$AG$92,0)</f>
        <v>0</v>
      </c>
      <c r="CH92" s="87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81" t="s">
        <v>91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24"/>
      <c r="AD93" s="24"/>
      <c r="AE93" s="24"/>
      <c r="AF93" s="24"/>
      <c r="AG93" s="183">
        <f>$AG$87*$AS$93</f>
        <v>0</v>
      </c>
      <c r="AH93" s="182"/>
      <c r="AI93" s="182"/>
      <c r="AJ93" s="182"/>
      <c r="AK93" s="182"/>
      <c r="AL93" s="182"/>
      <c r="AM93" s="182"/>
      <c r="AN93" s="184">
        <f>$AG$93+$AV$93</f>
        <v>0</v>
      </c>
      <c r="AO93" s="182"/>
      <c r="AP93" s="182"/>
      <c r="AQ93" s="25"/>
      <c r="AS93" s="88">
        <v>0</v>
      </c>
      <c r="AT93" s="89" t="s">
        <v>89</v>
      </c>
      <c r="AU93" s="89" t="s">
        <v>45</v>
      </c>
      <c r="AV93" s="90">
        <f>ROUND(IF($AU$93="nulová",0,IF(OR($AU$93="základní",$AU$93="zákl. přenesená"),$AG$93*$L$31,$AG$93*$L$32)),2)</f>
        <v>0</v>
      </c>
      <c r="BV93" s="6" t="s">
        <v>92</v>
      </c>
      <c r="BY93" s="87">
        <f>IF($AU$93="základní",$AV$93,0)</f>
        <v>0</v>
      </c>
      <c r="BZ93" s="87">
        <f>IF($AU$93="snížená",$AV$93,0)</f>
        <v>0</v>
      </c>
      <c r="CA93" s="87">
        <f>IF($AU$93="zákl. přenesená",$AV$93,0)</f>
        <v>0</v>
      </c>
      <c r="CB93" s="87">
        <f>IF($AU$93="sníž. přenesená",$AV$93,0)</f>
        <v>0</v>
      </c>
      <c r="CC93" s="87">
        <f>IF($AU$93="nulová",$AV$93,0)</f>
        <v>0</v>
      </c>
      <c r="CD93" s="87">
        <f>IF($AU$93="základní",$AG$93,0)</f>
        <v>0</v>
      </c>
      <c r="CE93" s="87">
        <f>IF($AU$93="snížená",$AG$93,0)</f>
        <v>0</v>
      </c>
      <c r="CF93" s="87">
        <f>IF($AU$93="zákl. přenesená",$AG$93,0)</f>
        <v>0</v>
      </c>
      <c r="CG93" s="87">
        <f>IF($AU$93="sníž. přenesená",$AG$93,0)</f>
        <v>0</v>
      </c>
      <c r="CH93" s="87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81" t="s">
        <v>91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24"/>
      <c r="AD94" s="24"/>
      <c r="AE94" s="24"/>
      <c r="AF94" s="24"/>
      <c r="AG94" s="183">
        <f>$AG$87*$AS$94</f>
        <v>0</v>
      </c>
      <c r="AH94" s="182"/>
      <c r="AI94" s="182"/>
      <c r="AJ94" s="182"/>
      <c r="AK94" s="182"/>
      <c r="AL94" s="182"/>
      <c r="AM94" s="182"/>
      <c r="AN94" s="184">
        <f>$AG$94+$AV$94</f>
        <v>0</v>
      </c>
      <c r="AO94" s="182"/>
      <c r="AP94" s="182"/>
      <c r="AQ94" s="25"/>
      <c r="AS94" s="91">
        <v>0</v>
      </c>
      <c r="AT94" s="92" t="s">
        <v>89</v>
      </c>
      <c r="AU94" s="92" t="s">
        <v>45</v>
      </c>
      <c r="AV94" s="93">
        <f>ROUND(IF($AU$94="nulová",0,IF(OR($AU$94="základní",$AU$94="zákl. přenesená"),$AG$94*$L$31,$AG$94*$L$32)),2)</f>
        <v>0</v>
      </c>
      <c r="BV94" s="6" t="s">
        <v>92</v>
      </c>
      <c r="BY94" s="87">
        <f>IF($AU$94="základní",$AV$94,0)</f>
        <v>0</v>
      </c>
      <c r="BZ94" s="87">
        <f>IF($AU$94="snížená",$AV$94,0)</f>
        <v>0</v>
      </c>
      <c r="CA94" s="87">
        <f>IF($AU$94="zákl. přenesená",$AV$94,0)</f>
        <v>0</v>
      </c>
      <c r="CB94" s="87">
        <f>IF($AU$94="sníž. přenesená",$AV$94,0)</f>
        <v>0</v>
      </c>
      <c r="CC94" s="87">
        <f>IF($AU$94="nulová",$AV$94,0)</f>
        <v>0</v>
      </c>
      <c r="CD94" s="87">
        <f>IF($AU$94="základní",$AG$94,0)</f>
        <v>0</v>
      </c>
      <c r="CE94" s="87">
        <f>IF($AU$94="snížená",$AG$94,0)</f>
        <v>0</v>
      </c>
      <c r="CF94" s="87">
        <f>IF($AU$94="zákl. přenesená",$AG$94,0)</f>
        <v>0</v>
      </c>
      <c r="CG94" s="87">
        <f>IF($AU$94="sníž. přenesená",$AG$94,0)</f>
        <v>0</v>
      </c>
      <c r="CH94" s="87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4" t="s">
        <v>93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77">
        <f>ROUND($AG$87+$AG$90,2)</f>
        <v>0</v>
      </c>
      <c r="AH96" s="178"/>
      <c r="AI96" s="178"/>
      <c r="AJ96" s="178"/>
      <c r="AK96" s="178"/>
      <c r="AL96" s="178"/>
      <c r="AM96" s="178"/>
      <c r="AN96" s="177">
        <f>$AN$87+$AN$90</f>
        <v>0</v>
      </c>
      <c r="AO96" s="178"/>
      <c r="AP96" s="178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ARKYR - OPRAVA STÁVAJÍCÍH...'!C2" tooltip="ARKYR - OPRAVA STÁVAJÍCÍH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596" sqref="A596:IV59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6"/>
      <c r="B1" s="173"/>
      <c r="C1" s="173"/>
      <c r="D1" s="174" t="s">
        <v>1</v>
      </c>
      <c r="E1" s="173"/>
      <c r="F1" s="175" t="s">
        <v>875</v>
      </c>
      <c r="G1" s="175"/>
      <c r="H1" s="222" t="s">
        <v>876</v>
      </c>
      <c r="I1" s="222"/>
      <c r="J1" s="222"/>
      <c r="K1" s="222"/>
      <c r="L1" s="175" t="s">
        <v>877</v>
      </c>
      <c r="M1" s="173"/>
      <c r="N1" s="173"/>
      <c r="O1" s="174" t="s">
        <v>94</v>
      </c>
      <c r="P1" s="173"/>
      <c r="Q1" s="173"/>
      <c r="R1" s="173"/>
      <c r="S1" s="175" t="s">
        <v>878</v>
      </c>
      <c r="T1" s="175"/>
      <c r="U1" s="176"/>
      <c r="V1" s="17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179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95</v>
      </c>
    </row>
    <row r="4" spans="2:46" s="2" customFormat="1" ht="37.5" customHeight="1">
      <c r="B4" s="10"/>
      <c r="C4" s="208" t="s">
        <v>96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17</v>
      </c>
      <c r="E6" s="24"/>
      <c r="F6" s="213" t="s">
        <v>18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24"/>
      <c r="R6" s="25"/>
    </row>
    <row r="7" spans="2:18" s="6" customFormat="1" ht="15" customHeight="1">
      <c r="B7" s="23"/>
      <c r="C7" s="24"/>
      <c r="D7" s="18" t="s">
        <v>20</v>
      </c>
      <c r="E7" s="24"/>
      <c r="F7" s="16"/>
      <c r="G7" s="24"/>
      <c r="H7" s="24"/>
      <c r="I7" s="24"/>
      <c r="J7" s="24"/>
      <c r="K7" s="24"/>
      <c r="L7" s="24"/>
      <c r="M7" s="18" t="s">
        <v>21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23</v>
      </c>
      <c r="E8" s="24"/>
      <c r="F8" s="16" t="s">
        <v>24</v>
      </c>
      <c r="G8" s="24"/>
      <c r="H8" s="24"/>
      <c r="I8" s="24"/>
      <c r="J8" s="24"/>
      <c r="K8" s="24"/>
      <c r="L8" s="24"/>
      <c r="M8" s="18" t="s">
        <v>25</v>
      </c>
      <c r="N8" s="24"/>
      <c r="O8" s="250" t="str">
        <f>'Rekapitulace stavby'!$AN$8</f>
        <v>07.12.2015</v>
      </c>
      <c r="P8" s="182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29</v>
      </c>
      <c r="E10" s="24"/>
      <c r="F10" s="24"/>
      <c r="G10" s="24"/>
      <c r="H10" s="24"/>
      <c r="I10" s="24"/>
      <c r="J10" s="24"/>
      <c r="K10" s="24"/>
      <c r="L10" s="24"/>
      <c r="M10" s="18" t="s">
        <v>30</v>
      </c>
      <c r="N10" s="24"/>
      <c r="O10" s="193"/>
      <c r="P10" s="182"/>
      <c r="Q10" s="24"/>
      <c r="R10" s="25"/>
    </row>
    <row r="11" spans="2:18" s="6" customFormat="1" ht="18.75" customHeight="1">
      <c r="B11" s="23"/>
      <c r="C11" s="24"/>
      <c r="D11" s="24"/>
      <c r="E11" s="16" t="s">
        <v>31</v>
      </c>
      <c r="F11" s="24"/>
      <c r="G11" s="24"/>
      <c r="H11" s="24"/>
      <c r="I11" s="24"/>
      <c r="J11" s="24"/>
      <c r="K11" s="24"/>
      <c r="L11" s="24"/>
      <c r="M11" s="18" t="s">
        <v>32</v>
      </c>
      <c r="N11" s="24"/>
      <c r="O11" s="193"/>
      <c r="P11" s="182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33</v>
      </c>
      <c r="E13" s="24"/>
      <c r="F13" s="24"/>
      <c r="G13" s="24"/>
      <c r="H13" s="24"/>
      <c r="I13" s="24"/>
      <c r="J13" s="24"/>
      <c r="K13" s="24"/>
      <c r="L13" s="24"/>
      <c r="M13" s="18" t="s">
        <v>30</v>
      </c>
      <c r="N13" s="24"/>
      <c r="O13" s="249" t="str">
        <f>IF('Rekapitulace stavby'!$AN$13="","",'Rekapitulace stavby'!$AN$13)</f>
        <v>Vyplň údaj</v>
      </c>
      <c r="P13" s="182"/>
      <c r="Q13" s="24"/>
      <c r="R13" s="25"/>
    </row>
    <row r="14" spans="2:18" s="6" customFormat="1" ht="18.75" customHeight="1">
      <c r="B14" s="23"/>
      <c r="C14" s="24"/>
      <c r="D14" s="24"/>
      <c r="E14" s="249" t="str">
        <f>IF('Rekapitulace stavby'!$E$14="","",'Rekapitulace stavby'!$E$14)</f>
        <v>Vyplň údaj</v>
      </c>
      <c r="F14" s="182"/>
      <c r="G14" s="182"/>
      <c r="H14" s="182"/>
      <c r="I14" s="182"/>
      <c r="J14" s="182"/>
      <c r="K14" s="182"/>
      <c r="L14" s="182"/>
      <c r="M14" s="18" t="s">
        <v>32</v>
      </c>
      <c r="N14" s="24"/>
      <c r="O14" s="249" t="str">
        <f>IF('Rekapitulace stavby'!$AN$14="","",'Rekapitulace stavby'!$AN$14)</f>
        <v>Vyplň údaj</v>
      </c>
      <c r="P14" s="182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35</v>
      </c>
      <c r="E16" s="24"/>
      <c r="F16" s="24"/>
      <c r="G16" s="24"/>
      <c r="H16" s="24"/>
      <c r="I16" s="24"/>
      <c r="J16" s="24"/>
      <c r="K16" s="24"/>
      <c r="L16" s="24"/>
      <c r="M16" s="18" t="s">
        <v>30</v>
      </c>
      <c r="N16" s="24"/>
      <c r="O16" s="193"/>
      <c r="P16" s="182"/>
      <c r="Q16" s="24"/>
      <c r="R16" s="25"/>
    </row>
    <row r="17" spans="2:18" s="6" customFormat="1" ht="18.75" customHeight="1">
      <c r="B17" s="23"/>
      <c r="C17" s="24"/>
      <c r="D17" s="24"/>
      <c r="E17" s="16" t="s">
        <v>36</v>
      </c>
      <c r="F17" s="24"/>
      <c r="G17" s="24"/>
      <c r="H17" s="24"/>
      <c r="I17" s="24"/>
      <c r="J17" s="24"/>
      <c r="K17" s="24"/>
      <c r="L17" s="24"/>
      <c r="M17" s="18" t="s">
        <v>32</v>
      </c>
      <c r="N17" s="24"/>
      <c r="O17" s="193"/>
      <c r="P17" s="182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38</v>
      </c>
      <c r="E19" s="24"/>
      <c r="F19" s="24"/>
      <c r="G19" s="24"/>
      <c r="H19" s="24"/>
      <c r="I19" s="24"/>
      <c r="J19" s="24"/>
      <c r="K19" s="24"/>
      <c r="L19" s="24"/>
      <c r="M19" s="18" t="s">
        <v>30</v>
      </c>
      <c r="N19" s="24"/>
      <c r="O19" s="193"/>
      <c r="P19" s="182"/>
      <c r="Q19" s="24"/>
      <c r="R19" s="25"/>
    </row>
    <row r="20" spans="2:18" s="6" customFormat="1" ht="18.75" customHeight="1">
      <c r="B20" s="23"/>
      <c r="C20" s="24"/>
      <c r="D20" s="24"/>
      <c r="E20" s="16" t="s">
        <v>39</v>
      </c>
      <c r="F20" s="24"/>
      <c r="G20" s="24"/>
      <c r="H20" s="24"/>
      <c r="I20" s="24"/>
      <c r="J20" s="24"/>
      <c r="K20" s="24"/>
      <c r="L20" s="24"/>
      <c r="M20" s="18" t="s">
        <v>32</v>
      </c>
      <c r="N20" s="24"/>
      <c r="O20" s="193"/>
      <c r="P20" s="182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8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5" customFormat="1" ht="15.75" customHeight="1">
      <c r="B23" s="96"/>
      <c r="C23" s="97"/>
      <c r="D23" s="97"/>
      <c r="E23" s="215"/>
      <c r="F23" s="247"/>
      <c r="G23" s="247"/>
      <c r="H23" s="247"/>
      <c r="I23" s="247"/>
      <c r="J23" s="247"/>
      <c r="K23" s="247"/>
      <c r="L23" s="247"/>
      <c r="M23" s="97"/>
      <c r="N23" s="97"/>
      <c r="O23" s="97"/>
      <c r="P23" s="97"/>
      <c r="Q23" s="97"/>
      <c r="R23" s="98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4"/>
      <c r="R25" s="25"/>
    </row>
    <row r="26" spans="2:18" s="6" customFormat="1" ht="15" customHeight="1">
      <c r="B26" s="23"/>
      <c r="C26" s="24"/>
      <c r="D26" s="99" t="s">
        <v>97</v>
      </c>
      <c r="E26" s="24"/>
      <c r="F26" s="24"/>
      <c r="G26" s="24"/>
      <c r="H26" s="24"/>
      <c r="I26" s="24"/>
      <c r="J26" s="24"/>
      <c r="K26" s="24"/>
      <c r="L26" s="24"/>
      <c r="M26" s="216">
        <f>$N$87</f>
        <v>0</v>
      </c>
      <c r="N26" s="182"/>
      <c r="O26" s="182"/>
      <c r="P26" s="182"/>
      <c r="Q26" s="24"/>
      <c r="R26" s="25"/>
    </row>
    <row r="27" spans="2:18" s="6" customFormat="1" ht="15" customHeight="1" hidden="1">
      <c r="B27" s="23"/>
      <c r="C27" s="24"/>
      <c r="D27" s="22" t="s">
        <v>88</v>
      </c>
      <c r="E27" s="24"/>
      <c r="F27" s="24"/>
      <c r="G27" s="24"/>
      <c r="H27" s="24"/>
      <c r="I27" s="24"/>
      <c r="J27" s="24"/>
      <c r="K27" s="24"/>
      <c r="L27" s="24"/>
      <c r="M27" s="216">
        <f>$N$111</f>
        <v>0</v>
      </c>
      <c r="N27" s="182"/>
      <c r="O27" s="182"/>
      <c r="P27" s="182"/>
      <c r="Q27" s="24"/>
      <c r="R27" s="25"/>
    </row>
    <row r="28" spans="2:18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6" customFormat="1" ht="26.25" customHeight="1">
      <c r="B29" s="23"/>
      <c r="C29" s="24"/>
      <c r="D29" s="100" t="s">
        <v>43</v>
      </c>
      <c r="E29" s="24"/>
      <c r="F29" s="24"/>
      <c r="G29" s="24"/>
      <c r="H29" s="24"/>
      <c r="I29" s="24"/>
      <c r="J29" s="24"/>
      <c r="K29" s="24"/>
      <c r="L29" s="24"/>
      <c r="M29" s="248">
        <f>ROUND($M$26+$M$27,2)</f>
        <v>0</v>
      </c>
      <c r="N29" s="182"/>
      <c r="O29" s="182"/>
      <c r="P29" s="182"/>
      <c r="Q29" s="24"/>
      <c r="R29" s="25"/>
    </row>
    <row r="30" spans="2:18" s="6" customFormat="1" ht="7.5" customHeight="1">
      <c r="B30" s="23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4"/>
      <c r="R30" s="25"/>
    </row>
    <row r="31" spans="2:18" s="6" customFormat="1" ht="15" customHeight="1">
      <c r="B31" s="23"/>
      <c r="C31" s="24"/>
      <c r="D31" s="29" t="s">
        <v>44</v>
      </c>
      <c r="E31" s="29" t="s">
        <v>45</v>
      </c>
      <c r="F31" s="30">
        <v>0.21</v>
      </c>
      <c r="G31" s="101" t="s">
        <v>46</v>
      </c>
      <c r="H31" s="246">
        <f>(SUM($BE$111:$BE$118)+SUM($BE$135:$BE$595))</f>
        <v>0</v>
      </c>
      <c r="I31" s="182"/>
      <c r="J31" s="182"/>
      <c r="K31" s="24"/>
      <c r="L31" s="24"/>
      <c r="M31" s="246">
        <f>ROUND((SUM($BE$111:$BE$118)+SUM($BE$135:$BE$595)),2)*$F$31</f>
        <v>0</v>
      </c>
      <c r="N31" s="182"/>
      <c r="O31" s="182"/>
      <c r="P31" s="182"/>
      <c r="Q31" s="24"/>
      <c r="R31" s="25"/>
    </row>
    <row r="32" spans="2:18" s="6" customFormat="1" ht="15" customHeight="1">
      <c r="B32" s="23"/>
      <c r="C32" s="24"/>
      <c r="D32" s="24"/>
      <c r="E32" s="29" t="s">
        <v>47</v>
      </c>
      <c r="F32" s="30">
        <v>0.15</v>
      </c>
      <c r="G32" s="101" t="s">
        <v>46</v>
      </c>
      <c r="H32" s="246">
        <f>(SUM($BF$111:$BF$118)+SUM($BF$135:$BF$595))</f>
        <v>0</v>
      </c>
      <c r="I32" s="182"/>
      <c r="J32" s="182"/>
      <c r="K32" s="24"/>
      <c r="L32" s="24"/>
      <c r="M32" s="246">
        <f>ROUND((SUM($BF$111:$BF$118)+SUM($BF$135:$BF$595)),2)*$F$32</f>
        <v>0</v>
      </c>
      <c r="N32" s="182"/>
      <c r="O32" s="182"/>
      <c r="P32" s="182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0.21</v>
      </c>
      <c r="G33" s="101" t="s">
        <v>46</v>
      </c>
      <c r="H33" s="246">
        <f>(SUM($BG$111:$BG$118)+SUM($BG$135:$BG$595))</f>
        <v>0</v>
      </c>
      <c r="I33" s="182"/>
      <c r="J33" s="182"/>
      <c r="K33" s="24"/>
      <c r="L33" s="24"/>
      <c r="M33" s="246"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49</v>
      </c>
      <c r="F34" s="30">
        <v>0.15</v>
      </c>
      <c r="G34" s="101" t="s">
        <v>46</v>
      </c>
      <c r="H34" s="246">
        <f>(SUM($BH$111:$BH$118)+SUM($BH$135:$BH$595))</f>
        <v>0</v>
      </c>
      <c r="I34" s="182"/>
      <c r="J34" s="182"/>
      <c r="K34" s="24"/>
      <c r="L34" s="24"/>
      <c r="M34" s="246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50</v>
      </c>
      <c r="F35" s="30">
        <v>0</v>
      </c>
      <c r="G35" s="101" t="s">
        <v>46</v>
      </c>
      <c r="H35" s="246">
        <f>(SUM($BI$111:$BI$118)+SUM($BI$135:$BI$595))</f>
        <v>0</v>
      </c>
      <c r="I35" s="182"/>
      <c r="J35" s="182"/>
      <c r="K35" s="24"/>
      <c r="L35" s="24"/>
      <c r="M35" s="246">
        <v>0</v>
      </c>
      <c r="N35" s="182"/>
      <c r="O35" s="182"/>
      <c r="P35" s="182"/>
      <c r="Q35" s="24"/>
      <c r="R35" s="25"/>
    </row>
    <row r="36" spans="2:18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26.25" customHeight="1">
      <c r="B37" s="23"/>
      <c r="C37" s="33"/>
      <c r="D37" s="34" t="s">
        <v>51</v>
      </c>
      <c r="E37" s="35"/>
      <c r="F37" s="35"/>
      <c r="G37" s="102" t="s">
        <v>52</v>
      </c>
      <c r="H37" s="36" t="s">
        <v>53</v>
      </c>
      <c r="I37" s="35"/>
      <c r="J37" s="35"/>
      <c r="K37" s="35"/>
      <c r="L37" s="207">
        <f>SUM($M$29:$M$35)</f>
        <v>0</v>
      </c>
      <c r="M37" s="200"/>
      <c r="N37" s="200"/>
      <c r="O37" s="200"/>
      <c r="P37" s="202"/>
      <c r="Q37" s="33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</row>
    <row r="76" spans="2:21" s="6" customFormat="1" ht="37.5" customHeight="1">
      <c r="B76" s="23"/>
      <c r="C76" s="208" t="s">
        <v>98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17</v>
      </c>
      <c r="D78" s="24"/>
      <c r="E78" s="24"/>
      <c r="F78" s="191" t="str">
        <f>$F$6</f>
        <v>OPRAVA STÁVAJÍCÍHO ARKÝŘE V OBJEKTU PKO č.p. 425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23</v>
      </c>
      <c r="D80" s="24"/>
      <c r="E80" s="24"/>
      <c r="F80" s="16" t="str">
        <f>$F$8</f>
        <v>LIDOVÉ SADY LIBEREC</v>
      </c>
      <c r="G80" s="24"/>
      <c r="H80" s="24"/>
      <c r="I80" s="24"/>
      <c r="J80" s="24"/>
      <c r="K80" s="18" t="s">
        <v>25</v>
      </c>
      <c r="L80" s="24"/>
      <c r="M80" s="238" t="str">
        <f>IF($O$8="","",$O$8)</f>
        <v>07.12.2015</v>
      </c>
      <c r="N80" s="182"/>
      <c r="O80" s="182"/>
      <c r="P80" s="182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29</v>
      </c>
      <c r="D82" s="24"/>
      <c r="E82" s="24"/>
      <c r="F82" s="16" t="str">
        <f>$E$11</f>
        <v>STATUTÁRNÍ MĚSTO LIBEREC</v>
      </c>
      <c r="G82" s="24"/>
      <c r="H82" s="24"/>
      <c r="I82" s="24"/>
      <c r="J82" s="24"/>
      <c r="K82" s="18" t="s">
        <v>35</v>
      </c>
      <c r="L82" s="24"/>
      <c r="M82" s="193" t="str">
        <f>$E$17</f>
        <v>PPS PATRMAN</v>
      </c>
      <c r="N82" s="182"/>
      <c r="O82" s="182"/>
      <c r="P82" s="182"/>
      <c r="Q82" s="182"/>
      <c r="R82" s="25"/>
      <c r="T82" s="24"/>
      <c r="U82" s="24"/>
    </row>
    <row r="83" spans="2:21" s="6" customFormat="1" ht="15" customHeight="1">
      <c r="B83" s="23"/>
      <c r="C83" s="18" t="s">
        <v>33</v>
      </c>
      <c r="D83" s="24"/>
      <c r="E83" s="24"/>
      <c r="F83" s="16" t="str">
        <f>IF($E$14="","",$E$14)</f>
        <v>Vyplň údaj</v>
      </c>
      <c r="G83" s="24"/>
      <c r="H83" s="24"/>
      <c r="I83" s="24"/>
      <c r="J83" s="24"/>
      <c r="K83" s="18" t="s">
        <v>38</v>
      </c>
      <c r="L83" s="24"/>
      <c r="M83" s="193" t="str">
        <f>$E$20</f>
        <v>Jaroslav VALENTA</v>
      </c>
      <c r="N83" s="182"/>
      <c r="O83" s="182"/>
      <c r="P83" s="182"/>
      <c r="Q83" s="182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45" t="s">
        <v>99</v>
      </c>
      <c r="D85" s="178"/>
      <c r="E85" s="178"/>
      <c r="F85" s="178"/>
      <c r="G85" s="178"/>
      <c r="H85" s="33"/>
      <c r="I85" s="33"/>
      <c r="J85" s="33"/>
      <c r="K85" s="33"/>
      <c r="L85" s="33"/>
      <c r="M85" s="33"/>
      <c r="N85" s="245" t="s">
        <v>100</v>
      </c>
      <c r="O85" s="182"/>
      <c r="P85" s="182"/>
      <c r="Q85" s="182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0" t="s">
        <v>101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85">
        <f>$N$135</f>
        <v>0</v>
      </c>
      <c r="O87" s="182"/>
      <c r="P87" s="182"/>
      <c r="Q87" s="182"/>
      <c r="R87" s="25"/>
      <c r="T87" s="24"/>
      <c r="U87" s="24"/>
      <c r="AU87" s="6" t="s">
        <v>102</v>
      </c>
    </row>
    <row r="88" spans="2:21" s="106" customFormat="1" ht="25.5" customHeight="1">
      <c r="B88" s="107"/>
      <c r="C88" s="108"/>
      <c r="D88" s="108" t="s">
        <v>103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43">
        <f>$N$136</f>
        <v>0</v>
      </c>
      <c r="O88" s="244"/>
      <c r="P88" s="244"/>
      <c r="Q88" s="244"/>
      <c r="R88" s="109"/>
      <c r="T88" s="108"/>
      <c r="U88" s="108"/>
    </row>
    <row r="89" spans="2:21" s="110" customFormat="1" ht="21" customHeight="1">
      <c r="B89" s="111"/>
      <c r="C89" s="83"/>
      <c r="D89" s="83" t="s">
        <v>104</v>
      </c>
      <c r="E89" s="83"/>
      <c r="F89" s="83"/>
      <c r="G89" s="83"/>
      <c r="H89" s="83"/>
      <c r="I89" s="83"/>
      <c r="J89" s="83"/>
      <c r="K89" s="83"/>
      <c r="L89" s="83"/>
      <c r="M89" s="83"/>
      <c r="N89" s="184">
        <f>$N$137</f>
        <v>0</v>
      </c>
      <c r="O89" s="242"/>
      <c r="P89" s="242"/>
      <c r="Q89" s="242"/>
      <c r="R89" s="112"/>
      <c r="T89" s="83"/>
      <c r="U89" s="83"/>
    </row>
    <row r="90" spans="2:21" s="110" customFormat="1" ht="21" customHeight="1">
      <c r="B90" s="111"/>
      <c r="C90" s="83"/>
      <c r="D90" s="83" t="s">
        <v>105</v>
      </c>
      <c r="E90" s="83"/>
      <c r="F90" s="83"/>
      <c r="G90" s="83"/>
      <c r="H90" s="83"/>
      <c r="I90" s="83"/>
      <c r="J90" s="83"/>
      <c r="K90" s="83"/>
      <c r="L90" s="83"/>
      <c r="M90" s="83"/>
      <c r="N90" s="184">
        <f>$N$142</f>
        <v>0</v>
      </c>
      <c r="O90" s="242"/>
      <c r="P90" s="242"/>
      <c r="Q90" s="242"/>
      <c r="R90" s="112"/>
      <c r="T90" s="83"/>
      <c r="U90" s="83"/>
    </row>
    <row r="91" spans="2:21" s="110" customFormat="1" ht="21" customHeight="1">
      <c r="B91" s="111"/>
      <c r="C91" s="83"/>
      <c r="D91" s="83" t="s">
        <v>106</v>
      </c>
      <c r="E91" s="83"/>
      <c r="F91" s="83"/>
      <c r="G91" s="83"/>
      <c r="H91" s="83"/>
      <c r="I91" s="83"/>
      <c r="J91" s="83"/>
      <c r="K91" s="83"/>
      <c r="L91" s="83"/>
      <c r="M91" s="83"/>
      <c r="N91" s="184">
        <f>$N$193</f>
        <v>0</v>
      </c>
      <c r="O91" s="242"/>
      <c r="P91" s="242"/>
      <c r="Q91" s="242"/>
      <c r="R91" s="112"/>
      <c r="T91" s="83"/>
      <c r="U91" s="83"/>
    </row>
    <row r="92" spans="2:21" s="110" customFormat="1" ht="21" customHeight="1">
      <c r="B92" s="111"/>
      <c r="C92" s="83"/>
      <c r="D92" s="83" t="s">
        <v>107</v>
      </c>
      <c r="E92" s="83"/>
      <c r="F92" s="83"/>
      <c r="G92" s="83"/>
      <c r="H92" s="83"/>
      <c r="I92" s="83"/>
      <c r="J92" s="83"/>
      <c r="K92" s="83"/>
      <c r="L92" s="83"/>
      <c r="M92" s="83"/>
      <c r="N92" s="184">
        <f>$N$231</f>
        <v>0</v>
      </c>
      <c r="O92" s="242"/>
      <c r="P92" s="242"/>
      <c r="Q92" s="242"/>
      <c r="R92" s="112"/>
      <c r="T92" s="83"/>
      <c r="U92" s="83"/>
    </row>
    <row r="93" spans="2:21" s="110" customFormat="1" ht="21" customHeight="1">
      <c r="B93" s="111"/>
      <c r="C93" s="83"/>
      <c r="D93" s="83" t="s">
        <v>108</v>
      </c>
      <c r="E93" s="83"/>
      <c r="F93" s="83"/>
      <c r="G93" s="83"/>
      <c r="H93" s="83"/>
      <c r="I93" s="83"/>
      <c r="J93" s="83"/>
      <c r="K93" s="83"/>
      <c r="L93" s="83"/>
      <c r="M93" s="83"/>
      <c r="N93" s="184">
        <f>$N$249</f>
        <v>0</v>
      </c>
      <c r="O93" s="242"/>
      <c r="P93" s="242"/>
      <c r="Q93" s="242"/>
      <c r="R93" s="112"/>
      <c r="T93" s="83"/>
      <c r="U93" s="83"/>
    </row>
    <row r="94" spans="2:21" s="110" customFormat="1" ht="21" customHeight="1">
      <c r="B94" s="111"/>
      <c r="C94" s="83"/>
      <c r="D94" s="83" t="s">
        <v>109</v>
      </c>
      <c r="E94" s="83"/>
      <c r="F94" s="83"/>
      <c r="G94" s="83"/>
      <c r="H94" s="83"/>
      <c r="I94" s="83"/>
      <c r="J94" s="83"/>
      <c r="K94" s="83"/>
      <c r="L94" s="83"/>
      <c r="M94" s="83"/>
      <c r="N94" s="184">
        <f>$N$255</f>
        <v>0</v>
      </c>
      <c r="O94" s="242"/>
      <c r="P94" s="242"/>
      <c r="Q94" s="242"/>
      <c r="R94" s="112"/>
      <c r="T94" s="83"/>
      <c r="U94" s="83"/>
    </row>
    <row r="95" spans="2:21" s="106" customFormat="1" ht="25.5" customHeight="1">
      <c r="B95" s="107"/>
      <c r="C95" s="108"/>
      <c r="D95" s="108" t="s">
        <v>110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43">
        <f>$N$257</f>
        <v>0</v>
      </c>
      <c r="O95" s="244"/>
      <c r="P95" s="244"/>
      <c r="Q95" s="244"/>
      <c r="R95" s="109"/>
      <c r="T95" s="108"/>
      <c r="U95" s="108"/>
    </row>
    <row r="96" spans="2:21" s="110" customFormat="1" ht="21" customHeight="1">
      <c r="B96" s="111"/>
      <c r="C96" s="83"/>
      <c r="D96" s="83" t="s">
        <v>111</v>
      </c>
      <c r="E96" s="83"/>
      <c r="F96" s="83"/>
      <c r="G96" s="83"/>
      <c r="H96" s="83"/>
      <c r="I96" s="83"/>
      <c r="J96" s="83"/>
      <c r="K96" s="83"/>
      <c r="L96" s="83"/>
      <c r="M96" s="83"/>
      <c r="N96" s="184">
        <f>$N$258</f>
        <v>0</v>
      </c>
      <c r="O96" s="242"/>
      <c r="P96" s="242"/>
      <c r="Q96" s="242"/>
      <c r="R96" s="112"/>
      <c r="T96" s="83"/>
      <c r="U96" s="83"/>
    </row>
    <row r="97" spans="2:21" s="110" customFormat="1" ht="21" customHeight="1">
      <c r="B97" s="111"/>
      <c r="C97" s="83"/>
      <c r="D97" s="83" t="s">
        <v>112</v>
      </c>
      <c r="E97" s="83"/>
      <c r="F97" s="83"/>
      <c r="G97" s="83"/>
      <c r="H97" s="83"/>
      <c r="I97" s="83"/>
      <c r="J97" s="83"/>
      <c r="K97" s="83"/>
      <c r="L97" s="83"/>
      <c r="M97" s="83"/>
      <c r="N97" s="184">
        <f>$N$267</f>
        <v>0</v>
      </c>
      <c r="O97" s="242"/>
      <c r="P97" s="242"/>
      <c r="Q97" s="242"/>
      <c r="R97" s="112"/>
      <c r="T97" s="83"/>
      <c r="U97" s="83"/>
    </row>
    <row r="98" spans="2:21" s="110" customFormat="1" ht="21" customHeight="1">
      <c r="B98" s="111"/>
      <c r="C98" s="83"/>
      <c r="D98" s="83" t="s">
        <v>113</v>
      </c>
      <c r="E98" s="83"/>
      <c r="F98" s="83"/>
      <c r="G98" s="83"/>
      <c r="H98" s="83"/>
      <c r="I98" s="83"/>
      <c r="J98" s="83"/>
      <c r="K98" s="83"/>
      <c r="L98" s="83"/>
      <c r="M98" s="83"/>
      <c r="N98" s="184">
        <f>$N$317</f>
        <v>0</v>
      </c>
      <c r="O98" s="242"/>
      <c r="P98" s="242"/>
      <c r="Q98" s="242"/>
      <c r="R98" s="112"/>
      <c r="T98" s="83"/>
      <c r="U98" s="83"/>
    </row>
    <row r="99" spans="2:21" s="110" customFormat="1" ht="21" customHeight="1">
      <c r="B99" s="111"/>
      <c r="C99" s="83"/>
      <c r="D99" s="83" t="s">
        <v>114</v>
      </c>
      <c r="E99" s="83"/>
      <c r="F99" s="83"/>
      <c r="G99" s="83"/>
      <c r="H99" s="83"/>
      <c r="I99" s="83"/>
      <c r="J99" s="83"/>
      <c r="K99" s="83"/>
      <c r="L99" s="83"/>
      <c r="M99" s="83"/>
      <c r="N99" s="184">
        <f>$N$321</f>
        <v>0</v>
      </c>
      <c r="O99" s="242"/>
      <c r="P99" s="242"/>
      <c r="Q99" s="242"/>
      <c r="R99" s="112"/>
      <c r="T99" s="83"/>
      <c r="U99" s="83"/>
    </row>
    <row r="100" spans="2:21" s="110" customFormat="1" ht="21" customHeight="1">
      <c r="B100" s="111"/>
      <c r="C100" s="83"/>
      <c r="D100" s="83" t="s">
        <v>115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184">
        <f>$N$325</f>
        <v>0</v>
      </c>
      <c r="O100" s="242"/>
      <c r="P100" s="242"/>
      <c r="Q100" s="242"/>
      <c r="R100" s="112"/>
      <c r="T100" s="83"/>
      <c r="U100" s="83"/>
    </row>
    <row r="101" spans="2:21" s="110" customFormat="1" ht="21" customHeight="1">
      <c r="B101" s="111"/>
      <c r="C101" s="83"/>
      <c r="D101" s="83" t="s">
        <v>116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184">
        <f>$N$460</f>
        <v>0</v>
      </c>
      <c r="O101" s="242"/>
      <c r="P101" s="242"/>
      <c r="Q101" s="242"/>
      <c r="R101" s="112"/>
      <c r="T101" s="83"/>
      <c r="U101" s="83"/>
    </row>
    <row r="102" spans="2:21" s="110" customFormat="1" ht="21" customHeight="1">
      <c r="B102" s="111"/>
      <c r="C102" s="83"/>
      <c r="D102" s="83" t="s">
        <v>117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184">
        <f>$N$475</f>
        <v>0</v>
      </c>
      <c r="O102" s="242"/>
      <c r="P102" s="242"/>
      <c r="Q102" s="242"/>
      <c r="R102" s="112"/>
      <c r="T102" s="83"/>
      <c r="U102" s="83"/>
    </row>
    <row r="103" spans="2:21" s="110" customFormat="1" ht="21" customHeight="1">
      <c r="B103" s="111"/>
      <c r="C103" s="83"/>
      <c r="D103" s="83" t="s">
        <v>118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184">
        <f>$N$514</f>
        <v>0</v>
      </c>
      <c r="O103" s="242"/>
      <c r="P103" s="242"/>
      <c r="Q103" s="242"/>
      <c r="R103" s="112"/>
      <c r="T103" s="83"/>
      <c r="U103" s="83"/>
    </row>
    <row r="104" spans="2:21" s="110" customFormat="1" ht="21" customHeight="1">
      <c r="B104" s="111"/>
      <c r="C104" s="83"/>
      <c r="D104" s="83" t="s">
        <v>119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184">
        <f>$N$518</f>
        <v>0</v>
      </c>
      <c r="O104" s="242"/>
      <c r="P104" s="242"/>
      <c r="Q104" s="242"/>
      <c r="R104" s="112"/>
      <c r="T104" s="83"/>
      <c r="U104" s="83"/>
    </row>
    <row r="105" spans="2:21" s="110" customFormat="1" ht="21" customHeight="1">
      <c r="B105" s="111"/>
      <c r="C105" s="83"/>
      <c r="D105" s="83" t="s">
        <v>120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184">
        <f>$N$529</f>
        <v>0</v>
      </c>
      <c r="O105" s="242"/>
      <c r="P105" s="242"/>
      <c r="Q105" s="242"/>
      <c r="R105" s="112"/>
      <c r="T105" s="83"/>
      <c r="U105" s="83"/>
    </row>
    <row r="106" spans="2:21" s="110" customFormat="1" ht="21" customHeight="1">
      <c r="B106" s="111"/>
      <c r="C106" s="83"/>
      <c r="D106" s="83" t="s">
        <v>121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184">
        <f>$N$533</f>
        <v>0</v>
      </c>
      <c r="O106" s="242"/>
      <c r="P106" s="242"/>
      <c r="Q106" s="242"/>
      <c r="R106" s="112"/>
      <c r="T106" s="83"/>
      <c r="U106" s="83"/>
    </row>
    <row r="107" spans="2:21" s="110" customFormat="1" ht="21" customHeight="1">
      <c r="B107" s="111"/>
      <c r="C107" s="83"/>
      <c r="D107" s="83" t="s">
        <v>122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184">
        <f>$N$560</f>
        <v>0</v>
      </c>
      <c r="O107" s="242"/>
      <c r="P107" s="242"/>
      <c r="Q107" s="242"/>
      <c r="R107" s="112"/>
      <c r="T107" s="83"/>
      <c r="U107" s="83"/>
    </row>
    <row r="108" spans="2:21" s="110" customFormat="1" ht="21" customHeight="1">
      <c r="B108" s="111"/>
      <c r="C108" s="83"/>
      <c r="D108" s="83" t="s">
        <v>123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184">
        <f>$N$568</f>
        <v>0</v>
      </c>
      <c r="O108" s="242"/>
      <c r="P108" s="242"/>
      <c r="Q108" s="242"/>
      <c r="R108" s="112"/>
      <c r="T108" s="83"/>
      <c r="U108" s="83"/>
    </row>
    <row r="109" spans="2:21" s="106" customFormat="1" ht="25.5" customHeight="1">
      <c r="B109" s="107"/>
      <c r="C109" s="108"/>
      <c r="D109" s="108" t="s">
        <v>124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243">
        <f>$N$586</f>
        <v>0</v>
      </c>
      <c r="O109" s="244"/>
      <c r="P109" s="244"/>
      <c r="Q109" s="244"/>
      <c r="R109" s="109"/>
      <c r="T109" s="108"/>
      <c r="U109" s="108"/>
    </row>
    <row r="110" spans="2:21" s="6" customFormat="1" ht="22.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  <c r="T110" s="24"/>
      <c r="U110" s="24"/>
    </row>
    <row r="111" spans="2:21" s="6" customFormat="1" ht="30" customHeight="1" hidden="1">
      <c r="B111" s="23"/>
      <c r="C111" s="70" t="s">
        <v>125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85">
        <f>ROUND($N$112+$N$113+$N$114+$N$115+$N$116+$N$117,2)</f>
        <v>0</v>
      </c>
      <c r="O111" s="182"/>
      <c r="P111" s="182"/>
      <c r="Q111" s="182"/>
      <c r="R111" s="25"/>
      <c r="T111" s="113"/>
      <c r="U111" s="114" t="s">
        <v>44</v>
      </c>
    </row>
    <row r="112" spans="2:62" s="6" customFormat="1" ht="18.75" customHeight="1" hidden="1">
      <c r="B112" s="23"/>
      <c r="C112" s="24"/>
      <c r="D112" s="181" t="s">
        <v>126</v>
      </c>
      <c r="E112" s="182"/>
      <c r="F112" s="182"/>
      <c r="G112" s="182"/>
      <c r="H112" s="182"/>
      <c r="I112" s="24"/>
      <c r="J112" s="24"/>
      <c r="K112" s="24"/>
      <c r="L112" s="24"/>
      <c r="M112" s="24"/>
      <c r="N112" s="183">
        <f>ROUND($N$87*$T$112,2)</f>
        <v>0</v>
      </c>
      <c r="O112" s="182"/>
      <c r="P112" s="182"/>
      <c r="Q112" s="182"/>
      <c r="R112" s="25"/>
      <c r="T112" s="115"/>
      <c r="U112" s="116" t="s">
        <v>45</v>
      </c>
      <c r="AY112" s="6" t="s">
        <v>127</v>
      </c>
      <c r="BE112" s="87">
        <f>IF($U$112="základní",$N$112,0)</f>
        <v>0</v>
      </c>
      <c r="BF112" s="87">
        <f>IF($U$112="snížená",$N$112,0)</f>
        <v>0</v>
      </c>
      <c r="BG112" s="87">
        <f>IF($U$112="zákl. přenesená",$N$112,0)</f>
        <v>0</v>
      </c>
      <c r="BH112" s="87">
        <f>IF($U$112="sníž. přenesená",$N$112,0)</f>
        <v>0</v>
      </c>
      <c r="BI112" s="87">
        <f>IF($U$112="nulová",$N$112,0)</f>
        <v>0</v>
      </c>
      <c r="BJ112" s="6" t="s">
        <v>22</v>
      </c>
    </row>
    <row r="113" spans="2:62" s="6" customFormat="1" ht="18.75" customHeight="1" hidden="1">
      <c r="B113" s="23"/>
      <c r="C113" s="24"/>
      <c r="D113" s="181" t="s">
        <v>128</v>
      </c>
      <c r="E113" s="182"/>
      <c r="F113" s="182"/>
      <c r="G113" s="182"/>
      <c r="H113" s="182"/>
      <c r="I113" s="24"/>
      <c r="J113" s="24"/>
      <c r="K113" s="24"/>
      <c r="L113" s="24"/>
      <c r="M113" s="24"/>
      <c r="N113" s="183">
        <f>ROUND($N$87*$T$113,2)</f>
        <v>0</v>
      </c>
      <c r="O113" s="182"/>
      <c r="P113" s="182"/>
      <c r="Q113" s="182"/>
      <c r="R113" s="25"/>
      <c r="T113" s="115"/>
      <c r="U113" s="116" t="s">
        <v>45</v>
      </c>
      <c r="AY113" s="6" t="s">
        <v>127</v>
      </c>
      <c r="BE113" s="87">
        <f>IF($U$113="základní",$N$113,0)</f>
        <v>0</v>
      </c>
      <c r="BF113" s="87">
        <f>IF($U$113="snížená",$N$113,0)</f>
        <v>0</v>
      </c>
      <c r="BG113" s="87">
        <f>IF($U$113="zákl. přenesená",$N$113,0)</f>
        <v>0</v>
      </c>
      <c r="BH113" s="87">
        <f>IF($U$113="sníž. přenesená",$N$113,0)</f>
        <v>0</v>
      </c>
      <c r="BI113" s="87">
        <f>IF($U$113="nulová",$N$113,0)</f>
        <v>0</v>
      </c>
      <c r="BJ113" s="6" t="s">
        <v>22</v>
      </c>
    </row>
    <row r="114" spans="2:62" s="6" customFormat="1" ht="18.75" customHeight="1" hidden="1">
      <c r="B114" s="23"/>
      <c r="C114" s="24"/>
      <c r="D114" s="181" t="s">
        <v>129</v>
      </c>
      <c r="E114" s="182"/>
      <c r="F114" s="182"/>
      <c r="G114" s="182"/>
      <c r="H114" s="182"/>
      <c r="I114" s="24"/>
      <c r="J114" s="24"/>
      <c r="K114" s="24"/>
      <c r="L114" s="24"/>
      <c r="M114" s="24"/>
      <c r="N114" s="183">
        <f>ROUND($N$87*$T$114,2)</f>
        <v>0</v>
      </c>
      <c r="O114" s="182"/>
      <c r="P114" s="182"/>
      <c r="Q114" s="182"/>
      <c r="R114" s="25"/>
      <c r="T114" s="115"/>
      <c r="U114" s="116" t="s">
        <v>45</v>
      </c>
      <c r="AY114" s="6" t="s">
        <v>127</v>
      </c>
      <c r="BE114" s="87">
        <f>IF($U$114="základní",$N$114,0)</f>
        <v>0</v>
      </c>
      <c r="BF114" s="87">
        <f>IF($U$114="snížená",$N$114,0)</f>
        <v>0</v>
      </c>
      <c r="BG114" s="87">
        <f>IF($U$114="zákl. přenesená",$N$114,0)</f>
        <v>0</v>
      </c>
      <c r="BH114" s="87">
        <f>IF($U$114="sníž. přenesená",$N$114,0)</f>
        <v>0</v>
      </c>
      <c r="BI114" s="87">
        <f>IF($U$114="nulová",$N$114,0)</f>
        <v>0</v>
      </c>
      <c r="BJ114" s="6" t="s">
        <v>22</v>
      </c>
    </row>
    <row r="115" spans="2:62" s="6" customFormat="1" ht="18.75" customHeight="1" hidden="1">
      <c r="B115" s="23"/>
      <c r="C115" s="24"/>
      <c r="D115" s="181" t="s">
        <v>130</v>
      </c>
      <c r="E115" s="182"/>
      <c r="F115" s="182"/>
      <c r="G115" s="182"/>
      <c r="H115" s="182"/>
      <c r="I115" s="24"/>
      <c r="J115" s="24"/>
      <c r="K115" s="24"/>
      <c r="L115" s="24"/>
      <c r="M115" s="24"/>
      <c r="N115" s="183">
        <f>ROUND($N$87*$T$115,2)</f>
        <v>0</v>
      </c>
      <c r="O115" s="182"/>
      <c r="P115" s="182"/>
      <c r="Q115" s="182"/>
      <c r="R115" s="25"/>
      <c r="T115" s="115"/>
      <c r="U115" s="116" t="s">
        <v>45</v>
      </c>
      <c r="AY115" s="6" t="s">
        <v>127</v>
      </c>
      <c r="BE115" s="87">
        <f>IF($U$115="základní",$N$115,0)</f>
        <v>0</v>
      </c>
      <c r="BF115" s="87">
        <f>IF($U$115="snížená",$N$115,0)</f>
        <v>0</v>
      </c>
      <c r="BG115" s="87">
        <f>IF($U$115="zákl. přenesená",$N$115,0)</f>
        <v>0</v>
      </c>
      <c r="BH115" s="87">
        <f>IF($U$115="sníž. přenesená",$N$115,0)</f>
        <v>0</v>
      </c>
      <c r="BI115" s="87">
        <f>IF($U$115="nulová",$N$115,0)</f>
        <v>0</v>
      </c>
      <c r="BJ115" s="6" t="s">
        <v>22</v>
      </c>
    </row>
    <row r="116" spans="2:62" s="6" customFormat="1" ht="18.75" customHeight="1" hidden="1">
      <c r="B116" s="23"/>
      <c r="C116" s="24"/>
      <c r="D116" s="181" t="s">
        <v>131</v>
      </c>
      <c r="E116" s="182"/>
      <c r="F116" s="182"/>
      <c r="G116" s="182"/>
      <c r="H116" s="182"/>
      <c r="I116" s="24"/>
      <c r="J116" s="24"/>
      <c r="K116" s="24"/>
      <c r="L116" s="24"/>
      <c r="M116" s="24"/>
      <c r="N116" s="183">
        <f>ROUND($N$87*$T$116,2)</f>
        <v>0</v>
      </c>
      <c r="O116" s="182"/>
      <c r="P116" s="182"/>
      <c r="Q116" s="182"/>
      <c r="R116" s="25"/>
      <c r="T116" s="115"/>
      <c r="U116" s="116" t="s">
        <v>45</v>
      </c>
      <c r="AY116" s="6" t="s">
        <v>127</v>
      </c>
      <c r="BE116" s="87">
        <f>IF($U$116="základní",$N$116,0)</f>
        <v>0</v>
      </c>
      <c r="BF116" s="87">
        <f>IF($U$116="snížená",$N$116,0)</f>
        <v>0</v>
      </c>
      <c r="BG116" s="87">
        <f>IF($U$116="zákl. přenesená",$N$116,0)</f>
        <v>0</v>
      </c>
      <c r="BH116" s="87">
        <f>IF($U$116="sníž. přenesená",$N$116,0)</f>
        <v>0</v>
      </c>
      <c r="BI116" s="87">
        <f>IF($U$116="nulová",$N$116,0)</f>
        <v>0</v>
      </c>
      <c r="BJ116" s="6" t="s">
        <v>22</v>
      </c>
    </row>
    <row r="117" spans="2:62" s="6" customFormat="1" ht="18.75" customHeight="1" hidden="1">
      <c r="B117" s="23"/>
      <c r="C117" s="24"/>
      <c r="D117" s="83" t="s">
        <v>132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183">
        <f>ROUND($N$87*$T$117,2)</f>
        <v>0</v>
      </c>
      <c r="O117" s="182"/>
      <c r="P117" s="182"/>
      <c r="Q117" s="182"/>
      <c r="R117" s="25"/>
      <c r="T117" s="117"/>
      <c r="U117" s="118" t="s">
        <v>45</v>
      </c>
      <c r="AY117" s="6" t="s">
        <v>133</v>
      </c>
      <c r="BE117" s="87">
        <f>IF($U$117="základní",$N$117,0)</f>
        <v>0</v>
      </c>
      <c r="BF117" s="87">
        <f>IF($U$117="snížená",$N$117,0)</f>
        <v>0</v>
      </c>
      <c r="BG117" s="87">
        <f>IF($U$117="zákl. přenesená",$N$117,0)</f>
        <v>0</v>
      </c>
      <c r="BH117" s="87">
        <f>IF($U$117="sníž. přenesená",$N$117,0)</f>
        <v>0</v>
      </c>
      <c r="BI117" s="87">
        <f>IF($U$117="nulová",$N$117,0)</f>
        <v>0</v>
      </c>
      <c r="BJ117" s="6" t="s">
        <v>22</v>
      </c>
    </row>
    <row r="118" spans="2:21" s="6" customFormat="1" ht="14.25" customHeight="1" hidden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  <c r="T118" s="24"/>
      <c r="U118" s="24"/>
    </row>
    <row r="119" spans="2:21" s="6" customFormat="1" ht="30" customHeight="1">
      <c r="B119" s="23"/>
      <c r="C119" s="94" t="s">
        <v>93</v>
      </c>
      <c r="D119" s="33"/>
      <c r="E119" s="33"/>
      <c r="F119" s="33"/>
      <c r="G119" s="33"/>
      <c r="H119" s="33"/>
      <c r="I119" s="33"/>
      <c r="J119" s="33"/>
      <c r="K119" s="33"/>
      <c r="L119" s="177">
        <f>ROUND(SUM($N$87+$N$111),2)</f>
        <v>0</v>
      </c>
      <c r="M119" s="178"/>
      <c r="N119" s="178"/>
      <c r="O119" s="178"/>
      <c r="P119" s="178"/>
      <c r="Q119" s="178"/>
      <c r="R119" s="25"/>
      <c r="T119" s="24"/>
      <c r="U119" s="24"/>
    </row>
    <row r="120" spans="2:21" s="6" customFormat="1" ht="7.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T120" s="24"/>
      <c r="U120" s="24"/>
    </row>
    <row r="124" spans="2:18" s="6" customFormat="1" ht="7.5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</row>
    <row r="125" spans="2:18" s="6" customFormat="1" ht="37.5" customHeight="1">
      <c r="B125" s="23"/>
      <c r="C125" s="208" t="s">
        <v>134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25"/>
    </row>
    <row r="126" spans="2:18" s="6" customFormat="1" ht="7.5" customHeight="1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</row>
    <row r="127" spans="2:18" s="6" customFormat="1" ht="37.5" customHeight="1">
      <c r="B127" s="23"/>
      <c r="C127" s="57" t="s">
        <v>17</v>
      </c>
      <c r="D127" s="24"/>
      <c r="E127" s="24"/>
      <c r="F127" s="191" t="str">
        <f>$F$6</f>
        <v>OPRAVA STÁVAJÍCÍHO ARKÝŘE V OBJEKTU PKO č.p. 425</v>
      </c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8.75" customHeight="1">
      <c r="B129" s="23"/>
      <c r="C129" s="18" t="s">
        <v>23</v>
      </c>
      <c r="D129" s="24"/>
      <c r="E129" s="24"/>
      <c r="F129" s="16" t="str">
        <f>$F$8</f>
        <v>LIDOVÉ SADY LIBEREC</v>
      </c>
      <c r="G129" s="24"/>
      <c r="H129" s="24"/>
      <c r="I129" s="24"/>
      <c r="J129" s="24"/>
      <c r="K129" s="18" t="s">
        <v>25</v>
      </c>
      <c r="L129" s="24"/>
      <c r="M129" s="238" t="str">
        <f>IF($O$8="","",$O$8)</f>
        <v>07.12.2015</v>
      </c>
      <c r="N129" s="182"/>
      <c r="O129" s="182"/>
      <c r="P129" s="182"/>
      <c r="Q129" s="24"/>
      <c r="R129" s="25"/>
    </row>
    <row r="130" spans="2:18" s="6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6" customFormat="1" ht="15.75" customHeight="1">
      <c r="B131" s="23"/>
      <c r="C131" s="18" t="s">
        <v>29</v>
      </c>
      <c r="D131" s="24"/>
      <c r="E131" s="24"/>
      <c r="F131" s="16" t="str">
        <f>$E$11</f>
        <v>STATUTÁRNÍ MĚSTO LIBEREC</v>
      </c>
      <c r="G131" s="24"/>
      <c r="H131" s="24"/>
      <c r="I131" s="24"/>
      <c r="J131" s="24"/>
      <c r="K131" s="18" t="s">
        <v>35</v>
      </c>
      <c r="L131" s="24"/>
      <c r="M131" s="193" t="str">
        <f>$E$17</f>
        <v>PPS PATRMAN</v>
      </c>
      <c r="N131" s="182"/>
      <c r="O131" s="182"/>
      <c r="P131" s="182"/>
      <c r="Q131" s="182"/>
      <c r="R131" s="25"/>
    </row>
    <row r="132" spans="2:18" s="6" customFormat="1" ht="15" customHeight="1">
      <c r="B132" s="23"/>
      <c r="C132" s="18" t="s">
        <v>33</v>
      </c>
      <c r="D132" s="24"/>
      <c r="E132" s="24"/>
      <c r="F132" s="16" t="str">
        <f>IF($E$14="","",$E$14)</f>
        <v>Vyplň údaj</v>
      </c>
      <c r="G132" s="24"/>
      <c r="H132" s="24"/>
      <c r="I132" s="24"/>
      <c r="J132" s="24"/>
      <c r="K132" s="18" t="s">
        <v>38</v>
      </c>
      <c r="L132" s="24"/>
      <c r="M132" s="193" t="str">
        <f>$E$20</f>
        <v>Jaroslav VALENTA</v>
      </c>
      <c r="N132" s="182"/>
      <c r="O132" s="182"/>
      <c r="P132" s="182"/>
      <c r="Q132" s="182"/>
      <c r="R132" s="25"/>
    </row>
    <row r="133" spans="2:18" s="6" customFormat="1" ht="11.2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2:27" s="119" customFormat="1" ht="30" customHeight="1">
      <c r="B134" s="120"/>
      <c r="C134" s="121" t="s">
        <v>135</v>
      </c>
      <c r="D134" s="122" t="s">
        <v>136</v>
      </c>
      <c r="E134" s="122" t="s">
        <v>62</v>
      </c>
      <c r="F134" s="239" t="s">
        <v>137</v>
      </c>
      <c r="G134" s="240"/>
      <c r="H134" s="240"/>
      <c r="I134" s="240"/>
      <c r="J134" s="122" t="s">
        <v>138</v>
      </c>
      <c r="K134" s="122" t="s">
        <v>139</v>
      </c>
      <c r="L134" s="239" t="s">
        <v>140</v>
      </c>
      <c r="M134" s="240"/>
      <c r="N134" s="239" t="s">
        <v>141</v>
      </c>
      <c r="O134" s="240"/>
      <c r="P134" s="240"/>
      <c r="Q134" s="241"/>
      <c r="R134" s="123"/>
      <c r="T134" s="65" t="s">
        <v>142</v>
      </c>
      <c r="U134" s="66" t="s">
        <v>44</v>
      </c>
      <c r="V134" s="66" t="s">
        <v>143</v>
      </c>
      <c r="W134" s="66" t="s">
        <v>144</v>
      </c>
      <c r="X134" s="66" t="s">
        <v>145</v>
      </c>
      <c r="Y134" s="66" t="s">
        <v>146</v>
      </c>
      <c r="Z134" s="66" t="s">
        <v>147</v>
      </c>
      <c r="AA134" s="67" t="s">
        <v>148</v>
      </c>
    </row>
    <row r="135" spans="2:63" s="6" customFormat="1" ht="30" customHeight="1">
      <c r="B135" s="23"/>
      <c r="C135" s="70" t="s">
        <v>97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23">
        <f>$BK$135</f>
        <v>0</v>
      </c>
      <c r="O135" s="182"/>
      <c r="P135" s="182"/>
      <c r="Q135" s="182"/>
      <c r="R135" s="25"/>
      <c r="T135" s="69"/>
      <c r="U135" s="38"/>
      <c r="V135" s="38"/>
      <c r="W135" s="124">
        <f>$W$136+$W$257+$W$586+$W$596</f>
        <v>0</v>
      </c>
      <c r="X135" s="38"/>
      <c r="Y135" s="124">
        <f>$Y$136+$Y$257+$Y$586+$Y$596</f>
        <v>15.25780687</v>
      </c>
      <c r="Z135" s="38"/>
      <c r="AA135" s="125">
        <f>$AA$136+$AA$257+$AA$586+$AA$596</f>
        <v>18.305663459999998</v>
      </c>
      <c r="AT135" s="6" t="s">
        <v>79</v>
      </c>
      <c r="AU135" s="6" t="s">
        <v>102</v>
      </c>
      <c r="BK135" s="126">
        <f>$BK$136+$BK$257+$BK$586+$BK$596</f>
        <v>0</v>
      </c>
    </row>
    <row r="136" spans="2:63" s="127" customFormat="1" ht="37.5" customHeight="1">
      <c r="B136" s="128"/>
      <c r="C136" s="129"/>
      <c r="D136" s="130" t="s">
        <v>103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221">
        <f>$BK$136</f>
        <v>0</v>
      </c>
      <c r="O136" s="220"/>
      <c r="P136" s="220"/>
      <c r="Q136" s="220"/>
      <c r="R136" s="131"/>
      <c r="T136" s="132"/>
      <c r="U136" s="129"/>
      <c r="V136" s="129"/>
      <c r="W136" s="133">
        <f>$W$137+$W$142+$W$193+$W$231+$W$249+$W$255</f>
        <v>0</v>
      </c>
      <c r="X136" s="129"/>
      <c r="Y136" s="133">
        <f>$Y$137+$Y$142+$Y$193+$Y$231+$Y$249+$Y$255</f>
        <v>7.572886459999999</v>
      </c>
      <c r="Z136" s="129"/>
      <c r="AA136" s="134">
        <f>$AA$137+$AA$142+$AA$193+$AA$231+$AA$249+$AA$255</f>
        <v>11.948381</v>
      </c>
      <c r="AR136" s="135" t="s">
        <v>22</v>
      </c>
      <c r="AT136" s="135" t="s">
        <v>79</v>
      </c>
      <c r="AU136" s="135" t="s">
        <v>80</v>
      </c>
      <c r="AY136" s="135" t="s">
        <v>149</v>
      </c>
      <c r="BK136" s="136">
        <f>$BK$137+$BK$142+$BK$193+$BK$231+$BK$249+$BK$255</f>
        <v>0</v>
      </c>
    </row>
    <row r="137" spans="2:63" s="127" customFormat="1" ht="21" customHeight="1">
      <c r="B137" s="128"/>
      <c r="C137" s="129"/>
      <c r="D137" s="137" t="s">
        <v>104</v>
      </c>
      <c r="E137" s="137"/>
      <c r="F137" s="137"/>
      <c r="G137" s="137"/>
      <c r="H137" s="137"/>
      <c r="I137" s="137"/>
      <c r="J137" s="137"/>
      <c r="K137" s="137"/>
      <c r="L137" s="137"/>
      <c r="M137" s="137"/>
      <c r="N137" s="219">
        <f>$BK$137</f>
        <v>0</v>
      </c>
      <c r="O137" s="220"/>
      <c r="P137" s="220"/>
      <c r="Q137" s="220"/>
      <c r="R137" s="131"/>
      <c r="T137" s="132"/>
      <c r="U137" s="129"/>
      <c r="V137" s="129"/>
      <c r="W137" s="133">
        <f>SUM($W$138:$W$141)</f>
        <v>0</v>
      </c>
      <c r="X137" s="129"/>
      <c r="Y137" s="133">
        <f>SUM($Y$138:$Y$141)</f>
        <v>2.1103259999999997</v>
      </c>
      <c r="Z137" s="129"/>
      <c r="AA137" s="134">
        <f>SUM($AA$138:$AA$141)</f>
        <v>0</v>
      </c>
      <c r="AR137" s="135" t="s">
        <v>22</v>
      </c>
      <c r="AT137" s="135" t="s">
        <v>79</v>
      </c>
      <c r="AU137" s="135" t="s">
        <v>22</v>
      </c>
      <c r="AY137" s="135" t="s">
        <v>149</v>
      </c>
      <c r="BK137" s="136">
        <f>SUM($BK$138:$BK$141)</f>
        <v>0</v>
      </c>
    </row>
    <row r="138" spans="2:65" s="6" customFormat="1" ht="27" customHeight="1">
      <c r="B138" s="23"/>
      <c r="C138" s="138" t="s">
        <v>22</v>
      </c>
      <c r="D138" s="138" t="s">
        <v>150</v>
      </c>
      <c r="E138" s="139" t="s">
        <v>151</v>
      </c>
      <c r="F138" s="224" t="s">
        <v>152</v>
      </c>
      <c r="G138" s="225"/>
      <c r="H138" s="225"/>
      <c r="I138" s="225"/>
      <c r="J138" s="140" t="s">
        <v>153</v>
      </c>
      <c r="K138" s="141">
        <v>19.29</v>
      </c>
      <c r="L138" s="226">
        <v>0</v>
      </c>
      <c r="M138" s="225"/>
      <c r="N138" s="227">
        <f>ROUND($L$138*$K$138,2)</f>
        <v>0</v>
      </c>
      <c r="O138" s="225"/>
      <c r="P138" s="225"/>
      <c r="Q138" s="225"/>
      <c r="R138" s="25"/>
      <c r="T138" s="142"/>
      <c r="U138" s="31" t="s">
        <v>45</v>
      </c>
      <c r="V138" s="24"/>
      <c r="W138" s="143">
        <f>$V$138*$K$138</f>
        <v>0</v>
      </c>
      <c r="X138" s="143">
        <v>0.1094</v>
      </c>
      <c r="Y138" s="143">
        <f>$X$138*$K$138</f>
        <v>2.1103259999999997</v>
      </c>
      <c r="Z138" s="143">
        <v>0</v>
      </c>
      <c r="AA138" s="144">
        <f>$Z$138*$K$138</f>
        <v>0</v>
      </c>
      <c r="AR138" s="6" t="s">
        <v>154</v>
      </c>
      <c r="AT138" s="6" t="s">
        <v>150</v>
      </c>
      <c r="AU138" s="6" t="s">
        <v>95</v>
      </c>
      <c r="AY138" s="6" t="s">
        <v>149</v>
      </c>
      <c r="BE138" s="87">
        <f>IF($U$138="základní",$N$138,0)</f>
        <v>0</v>
      </c>
      <c r="BF138" s="87">
        <f>IF($U$138="snížená",$N$138,0)</f>
        <v>0</v>
      </c>
      <c r="BG138" s="87">
        <f>IF($U$138="zákl. přenesená",$N$138,0)</f>
        <v>0</v>
      </c>
      <c r="BH138" s="87">
        <f>IF($U$138="sníž. přenesená",$N$138,0)</f>
        <v>0</v>
      </c>
      <c r="BI138" s="87">
        <f>IF($U$138="nulová",$N$138,0)</f>
        <v>0</v>
      </c>
      <c r="BJ138" s="6" t="s">
        <v>22</v>
      </c>
      <c r="BK138" s="87">
        <f>ROUND($L$138*$K$138,2)</f>
        <v>0</v>
      </c>
      <c r="BL138" s="6" t="s">
        <v>154</v>
      </c>
      <c r="BM138" s="6" t="s">
        <v>155</v>
      </c>
    </row>
    <row r="139" spans="2:51" s="6" customFormat="1" ht="18.75" customHeight="1">
      <c r="B139" s="145"/>
      <c r="C139" s="146"/>
      <c r="D139" s="146"/>
      <c r="E139" s="146"/>
      <c r="F139" s="230" t="s">
        <v>156</v>
      </c>
      <c r="G139" s="231"/>
      <c r="H139" s="231"/>
      <c r="I139" s="231"/>
      <c r="J139" s="146"/>
      <c r="K139" s="147">
        <v>7.95</v>
      </c>
      <c r="L139" s="146"/>
      <c r="M139" s="146"/>
      <c r="N139" s="146"/>
      <c r="O139" s="146"/>
      <c r="P139" s="146"/>
      <c r="Q139" s="146"/>
      <c r="R139" s="148"/>
      <c r="T139" s="149"/>
      <c r="U139" s="146"/>
      <c r="V139" s="146"/>
      <c r="W139" s="146"/>
      <c r="X139" s="146"/>
      <c r="Y139" s="146"/>
      <c r="Z139" s="146"/>
      <c r="AA139" s="150"/>
      <c r="AT139" s="151" t="s">
        <v>157</v>
      </c>
      <c r="AU139" s="151" t="s">
        <v>95</v>
      </c>
      <c r="AV139" s="151" t="s">
        <v>95</v>
      </c>
      <c r="AW139" s="151" t="s">
        <v>102</v>
      </c>
      <c r="AX139" s="151" t="s">
        <v>80</v>
      </c>
      <c r="AY139" s="151" t="s">
        <v>149</v>
      </c>
    </row>
    <row r="140" spans="2:51" s="6" customFormat="1" ht="18.75" customHeight="1">
      <c r="B140" s="145"/>
      <c r="C140" s="146"/>
      <c r="D140" s="146"/>
      <c r="E140" s="146"/>
      <c r="F140" s="230" t="s">
        <v>158</v>
      </c>
      <c r="G140" s="231"/>
      <c r="H140" s="231"/>
      <c r="I140" s="231"/>
      <c r="J140" s="146"/>
      <c r="K140" s="147">
        <v>11.34</v>
      </c>
      <c r="L140" s="146"/>
      <c r="M140" s="146"/>
      <c r="N140" s="146"/>
      <c r="O140" s="146"/>
      <c r="P140" s="146"/>
      <c r="Q140" s="146"/>
      <c r="R140" s="148"/>
      <c r="T140" s="149"/>
      <c r="U140" s="146"/>
      <c r="V140" s="146"/>
      <c r="W140" s="146"/>
      <c r="X140" s="146"/>
      <c r="Y140" s="146"/>
      <c r="Z140" s="146"/>
      <c r="AA140" s="150"/>
      <c r="AT140" s="151" t="s">
        <v>157</v>
      </c>
      <c r="AU140" s="151" t="s">
        <v>95</v>
      </c>
      <c r="AV140" s="151" t="s">
        <v>95</v>
      </c>
      <c r="AW140" s="151" t="s">
        <v>102</v>
      </c>
      <c r="AX140" s="151" t="s">
        <v>80</v>
      </c>
      <c r="AY140" s="151" t="s">
        <v>149</v>
      </c>
    </row>
    <row r="141" spans="2:51" s="6" customFormat="1" ht="18.75" customHeight="1">
      <c r="B141" s="152"/>
      <c r="C141" s="153"/>
      <c r="D141" s="153"/>
      <c r="E141" s="153"/>
      <c r="F141" s="232" t="s">
        <v>159</v>
      </c>
      <c r="G141" s="233"/>
      <c r="H141" s="233"/>
      <c r="I141" s="233"/>
      <c r="J141" s="153"/>
      <c r="K141" s="154">
        <v>19.29</v>
      </c>
      <c r="L141" s="153"/>
      <c r="M141" s="153"/>
      <c r="N141" s="153"/>
      <c r="O141" s="153"/>
      <c r="P141" s="153"/>
      <c r="Q141" s="153"/>
      <c r="R141" s="155"/>
      <c r="T141" s="156"/>
      <c r="U141" s="153"/>
      <c r="V141" s="153"/>
      <c r="W141" s="153"/>
      <c r="X141" s="153"/>
      <c r="Y141" s="153"/>
      <c r="Z141" s="153"/>
      <c r="AA141" s="157"/>
      <c r="AT141" s="158" t="s">
        <v>157</v>
      </c>
      <c r="AU141" s="158" t="s">
        <v>95</v>
      </c>
      <c r="AV141" s="158" t="s">
        <v>154</v>
      </c>
      <c r="AW141" s="158" t="s">
        <v>102</v>
      </c>
      <c r="AX141" s="158" t="s">
        <v>22</v>
      </c>
      <c r="AY141" s="158" t="s">
        <v>149</v>
      </c>
    </row>
    <row r="142" spans="2:63" s="127" customFormat="1" ht="30.75" customHeight="1">
      <c r="B142" s="128"/>
      <c r="C142" s="129"/>
      <c r="D142" s="137" t="s">
        <v>105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219">
        <f>$BK$142</f>
        <v>0</v>
      </c>
      <c r="O142" s="220"/>
      <c r="P142" s="220"/>
      <c r="Q142" s="220"/>
      <c r="R142" s="131"/>
      <c r="T142" s="132"/>
      <c r="U142" s="129"/>
      <c r="V142" s="129"/>
      <c r="W142" s="133">
        <f>SUM($W$143:$W$192)</f>
        <v>0</v>
      </c>
      <c r="X142" s="129"/>
      <c r="Y142" s="133">
        <f>SUM($Y$143:$Y$192)</f>
        <v>4.54999471</v>
      </c>
      <c r="Z142" s="129"/>
      <c r="AA142" s="134">
        <f>SUM($AA$143:$AA$192)</f>
        <v>0</v>
      </c>
      <c r="AR142" s="135" t="s">
        <v>22</v>
      </c>
      <c r="AT142" s="135" t="s">
        <v>79</v>
      </c>
      <c r="AU142" s="135" t="s">
        <v>22</v>
      </c>
      <c r="AY142" s="135" t="s">
        <v>149</v>
      </c>
      <c r="BK142" s="136">
        <f>SUM($BK$143:$BK$192)</f>
        <v>0</v>
      </c>
    </row>
    <row r="143" spans="2:65" s="6" customFormat="1" ht="15.75" customHeight="1">
      <c r="B143" s="23"/>
      <c r="C143" s="138" t="s">
        <v>95</v>
      </c>
      <c r="D143" s="138" t="s">
        <v>150</v>
      </c>
      <c r="E143" s="139" t="s">
        <v>160</v>
      </c>
      <c r="F143" s="224" t="s">
        <v>161</v>
      </c>
      <c r="G143" s="225"/>
      <c r="H143" s="225"/>
      <c r="I143" s="225"/>
      <c r="J143" s="140" t="s">
        <v>153</v>
      </c>
      <c r="K143" s="141">
        <v>6.452</v>
      </c>
      <c r="L143" s="226">
        <v>0</v>
      </c>
      <c r="M143" s="225"/>
      <c r="N143" s="227">
        <f>ROUND($L$143*$K$143,2)</f>
        <v>0</v>
      </c>
      <c r="O143" s="225"/>
      <c r="P143" s="225"/>
      <c r="Q143" s="225"/>
      <c r="R143" s="25"/>
      <c r="T143" s="142"/>
      <c r="U143" s="31" t="s">
        <v>45</v>
      </c>
      <c r="V143" s="24"/>
      <c r="W143" s="143">
        <f>$V$143*$K$143</f>
        <v>0</v>
      </c>
      <c r="X143" s="143">
        <v>0.00489</v>
      </c>
      <c r="Y143" s="143">
        <f>$X$143*$K$143</f>
        <v>0.03155028</v>
      </c>
      <c r="Z143" s="143">
        <v>0</v>
      </c>
      <c r="AA143" s="144">
        <f>$Z$143*$K$143</f>
        <v>0</v>
      </c>
      <c r="AR143" s="6" t="s">
        <v>154</v>
      </c>
      <c r="AT143" s="6" t="s">
        <v>150</v>
      </c>
      <c r="AU143" s="6" t="s">
        <v>95</v>
      </c>
      <c r="AY143" s="6" t="s">
        <v>149</v>
      </c>
      <c r="BE143" s="87">
        <f>IF($U$143="základní",$N$143,0)</f>
        <v>0</v>
      </c>
      <c r="BF143" s="87">
        <f>IF($U$143="snížená",$N$143,0)</f>
        <v>0</v>
      </c>
      <c r="BG143" s="87">
        <f>IF($U$143="zákl. přenesená",$N$143,0)</f>
        <v>0</v>
      </c>
      <c r="BH143" s="87">
        <f>IF($U$143="sníž. přenesená",$N$143,0)</f>
        <v>0</v>
      </c>
      <c r="BI143" s="87">
        <f>IF($U$143="nulová",$N$143,0)</f>
        <v>0</v>
      </c>
      <c r="BJ143" s="6" t="s">
        <v>22</v>
      </c>
      <c r="BK143" s="87">
        <f>ROUND($L$143*$K$143,2)</f>
        <v>0</v>
      </c>
      <c r="BL143" s="6" t="s">
        <v>154</v>
      </c>
      <c r="BM143" s="6" t="s">
        <v>162</v>
      </c>
    </row>
    <row r="144" spans="2:51" s="6" customFormat="1" ht="18.75" customHeight="1">
      <c r="B144" s="145"/>
      <c r="C144" s="146"/>
      <c r="D144" s="146"/>
      <c r="E144" s="146"/>
      <c r="F144" s="230" t="s">
        <v>163</v>
      </c>
      <c r="G144" s="231"/>
      <c r="H144" s="231"/>
      <c r="I144" s="231"/>
      <c r="J144" s="146"/>
      <c r="K144" s="147">
        <v>3.226</v>
      </c>
      <c r="L144" s="146"/>
      <c r="M144" s="146"/>
      <c r="N144" s="146"/>
      <c r="O144" s="146"/>
      <c r="P144" s="146"/>
      <c r="Q144" s="146"/>
      <c r="R144" s="148"/>
      <c r="T144" s="149"/>
      <c r="U144" s="146"/>
      <c r="V144" s="146"/>
      <c r="W144" s="146"/>
      <c r="X144" s="146"/>
      <c r="Y144" s="146"/>
      <c r="Z144" s="146"/>
      <c r="AA144" s="150"/>
      <c r="AT144" s="151" t="s">
        <v>157</v>
      </c>
      <c r="AU144" s="151" t="s">
        <v>95</v>
      </c>
      <c r="AV144" s="151" t="s">
        <v>95</v>
      </c>
      <c r="AW144" s="151" t="s">
        <v>102</v>
      </c>
      <c r="AX144" s="151" t="s">
        <v>80</v>
      </c>
      <c r="AY144" s="151" t="s">
        <v>149</v>
      </c>
    </row>
    <row r="145" spans="2:51" s="6" customFormat="1" ht="18.75" customHeight="1">
      <c r="B145" s="145"/>
      <c r="C145" s="146"/>
      <c r="D145" s="146"/>
      <c r="E145" s="146"/>
      <c r="F145" s="230" t="s">
        <v>164</v>
      </c>
      <c r="G145" s="231"/>
      <c r="H145" s="231"/>
      <c r="I145" s="231"/>
      <c r="J145" s="146"/>
      <c r="K145" s="147">
        <v>3.226</v>
      </c>
      <c r="L145" s="146"/>
      <c r="M145" s="146"/>
      <c r="N145" s="146"/>
      <c r="O145" s="146"/>
      <c r="P145" s="146"/>
      <c r="Q145" s="146"/>
      <c r="R145" s="148"/>
      <c r="T145" s="149"/>
      <c r="U145" s="146"/>
      <c r="V145" s="146"/>
      <c r="W145" s="146"/>
      <c r="X145" s="146"/>
      <c r="Y145" s="146"/>
      <c r="Z145" s="146"/>
      <c r="AA145" s="150"/>
      <c r="AT145" s="151" t="s">
        <v>157</v>
      </c>
      <c r="AU145" s="151" t="s">
        <v>95</v>
      </c>
      <c r="AV145" s="151" t="s">
        <v>95</v>
      </c>
      <c r="AW145" s="151" t="s">
        <v>102</v>
      </c>
      <c r="AX145" s="151" t="s">
        <v>80</v>
      </c>
      <c r="AY145" s="151" t="s">
        <v>149</v>
      </c>
    </row>
    <row r="146" spans="2:51" s="6" customFormat="1" ht="18.75" customHeight="1">
      <c r="B146" s="152"/>
      <c r="C146" s="153"/>
      <c r="D146" s="153"/>
      <c r="E146" s="153"/>
      <c r="F146" s="232" t="s">
        <v>159</v>
      </c>
      <c r="G146" s="233"/>
      <c r="H146" s="233"/>
      <c r="I146" s="233"/>
      <c r="J146" s="153"/>
      <c r="K146" s="154">
        <v>6.452</v>
      </c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157</v>
      </c>
      <c r="AU146" s="158" t="s">
        <v>95</v>
      </c>
      <c r="AV146" s="158" t="s">
        <v>154</v>
      </c>
      <c r="AW146" s="158" t="s">
        <v>102</v>
      </c>
      <c r="AX146" s="158" t="s">
        <v>22</v>
      </c>
      <c r="AY146" s="158" t="s">
        <v>149</v>
      </c>
    </row>
    <row r="147" spans="2:65" s="6" customFormat="1" ht="27" customHeight="1">
      <c r="B147" s="23"/>
      <c r="C147" s="138" t="s">
        <v>165</v>
      </c>
      <c r="D147" s="138" t="s">
        <v>150</v>
      </c>
      <c r="E147" s="139" t="s">
        <v>166</v>
      </c>
      <c r="F147" s="224" t="s">
        <v>167</v>
      </c>
      <c r="G147" s="225"/>
      <c r="H147" s="225"/>
      <c r="I147" s="225"/>
      <c r="J147" s="140" t="s">
        <v>153</v>
      </c>
      <c r="K147" s="141">
        <v>6.452</v>
      </c>
      <c r="L147" s="226">
        <v>0</v>
      </c>
      <c r="M147" s="225"/>
      <c r="N147" s="227">
        <f>ROUND($L$147*$K$147,2)</f>
        <v>0</v>
      </c>
      <c r="O147" s="225"/>
      <c r="P147" s="225"/>
      <c r="Q147" s="225"/>
      <c r="R147" s="25"/>
      <c r="T147" s="142"/>
      <c r="U147" s="31" t="s">
        <v>45</v>
      </c>
      <c r="V147" s="24"/>
      <c r="W147" s="143">
        <f>$V$147*$K$147</f>
        <v>0</v>
      </c>
      <c r="X147" s="143">
        <v>0.01838</v>
      </c>
      <c r="Y147" s="143">
        <f>$X$147*$K$147</f>
        <v>0.11858776</v>
      </c>
      <c r="Z147" s="143">
        <v>0</v>
      </c>
      <c r="AA147" s="144">
        <f>$Z$147*$K$147</f>
        <v>0</v>
      </c>
      <c r="AR147" s="6" t="s">
        <v>154</v>
      </c>
      <c r="AT147" s="6" t="s">
        <v>150</v>
      </c>
      <c r="AU147" s="6" t="s">
        <v>95</v>
      </c>
      <c r="AY147" s="6" t="s">
        <v>149</v>
      </c>
      <c r="BE147" s="87">
        <f>IF($U$147="základní",$N$147,0)</f>
        <v>0</v>
      </c>
      <c r="BF147" s="87">
        <f>IF($U$147="snížená",$N$147,0)</f>
        <v>0</v>
      </c>
      <c r="BG147" s="87">
        <f>IF($U$147="zákl. přenesená",$N$147,0)</f>
        <v>0</v>
      </c>
      <c r="BH147" s="87">
        <f>IF($U$147="sníž. přenesená",$N$147,0)</f>
        <v>0</v>
      </c>
      <c r="BI147" s="87">
        <f>IF($U$147="nulová",$N$147,0)</f>
        <v>0</v>
      </c>
      <c r="BJ147" s="6" t="s">
        <v>22</v>
      </c>
      <c r="BK147" s="87">
        <f>ROUND($L$147*$K$147,2)</f>
        <v>0</v>
      </c>
      <c r="BL147" s="6" t="s">
        <v>154</v>
      </c>
      <c r="BM147" s="6" t="s">
        <v>168</v>
      </c>
    </row>
    <row r="148" spans="2:51" s="6" customFormat="1" ht="18.75" customHeight="1">
      <c r="B148" s="145"/>
      <c r="C148" s="146"/>
      <c r="D148" s="146"/>
      <c r="E148" s="146"/>
      <c r="F148" s="230" t="s">
        <v>163</v>
      </c>
      <c r="G148" s="231"/>
      <c r="H148" s="231"/>
      <c r="I148" s="231"/>
      <c r="J148" s="146"/>
      <c r="K148" s="147">
        <v>3.226</v>
      </c>
      <c r="L148" s="146"/>
      <c r="M148" s="146"/>
      <c r="N148" s="146"/>
      <c r="O148" s="146"/>
      <c r="P148" s="146"/>
      <c r="Q148" s="146"/>
      <c r="R148" s="148"/>
      <c r="T148" s="149"/>
      <c r="U148" s="146"/>
      <c r="V148" s="146"/>
      <c r="W148" s="146"/>
      <c r="X148" s="146"/>
      <c r="Y148" s="146"/>
      <c r="Z148" s="146"/>
      <c r="AA148" s="150"/>
      <c r="AT148" s="151" t="s">
        <v>157</v>
      </c>
      <c r="AU148" s="151" t="s">
        <v>95</v>
      </c>
      <c r="AV148" s="151" t="s">
        <v>95</v>
      </c>
      <c r="AW148" s="151" t="s">
        <v>102</v>
      </c>
      <c r="AX148" s="151" t="s">
        <v>80</v>
      </c>
      <c r="AY148" s="151" t="s">
        <v>149</v>
      </c>
    </row>
    <row r="149" spans="2:51" s="6" customFormat="1" ht="18.75" customHeight="1">
      <c r="B149" s="145"/>
      <c r="C149" s="146"/>
      <c r="D149" s="146"/>
      <c r="E149" s="146"/>
      <c r="F149" s="230" t="s">
        <v>164</v>
      </c>
      <c r="G149" s="231"/>
      <c r="H149" s="231"/>
      <c r="I149" s="231"/>
      <c r="J149" s="146"/>
      <c r="K149" s="147">
        <v>3.226</v>
      </c>
      <c r="L149" s="146"/>
      <c r="M149" s="146"/>
      <c r="N149" s="146"/>
      <c r="O149" s="146"/>
      <c r="P149" s="146"/>
      <c r="Q149" s="146"/>
      <c r="R149" s="148"/>
      <c r="T149" s="149"/>
      <c r="U149" s="146"/>
      <c r="V149" s="146"/>
      <c r="W149" s="146"/>
      <c r="X149" s="146"/>
      <c r="Y149" s="146"/>
      <c r="Z149" s="146"/>
      <c r="AA149" s="150"/>
      <c r="AT149" s="151" t="s">
        <v>157</v>
      </c>
      <c r="AU149" s="151" t="s">
        <v>95</v>
      </c>
      <c r="AV149" s="151" t="s">
        <v>95</v>
      </c>
      <c r="AW149" s="151" t="s">
        <v>102</v>
      </c>
      <c r="AX149" s="151" t="s">
        <v>80</v>
      </c>
      <c r="AY149" s="151" t="s">
        <v>149</v>
      </c>
    </row>
    <row r="150" spans="2:51" s="6" customFormat="1" ht="18.75" customHeight="1">
      <c r="B150" s="152"/>
      <c r="C150" s="153"/>
      <c r="D150" s="153"/>
      <c r="E150" s="153"/>
      <c r="F150" s="232" t="s">
        <v>159</v>
      </c>
      <c r="G150" s="233"/>
      <c r="H150" s="233"/>
      <c r="I150" s="233"/>
      <c r="J150" s="153"/>
      <c r="K150" s="154">
        <v>6.452</v>
      </c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157</v>
      </c>
      <c r="AU150" s="158" t="s">
        <v>95</v>
      </c>
      <c r="AV150" s="158" t="s">
        <v>154</v>
      </c>
      <c r="AW150" s="158" t="s">
        <v>102</v>
      </c>
      <c r="AX150" s="158" t="s">
        <v>22</v>
      </c>
      <c r="AY150" s="158" t="s">
        <v>149</v>
      </c>
    </row>
    <row r="151" spans="2:65" s="6" customFormat="1" ht="27" customHeight="1">
      <c r="B151" s="23"/>
      <c r="C151" s="138" t="s">
        <v>154</v>
      </c>
      <c r="D151" s="138" t="s">
        <v>150</v>
      </c>
      <c r="E151" s="139" t="s">
        <v>169</v>
      </c>
      <c r="F151" s="224" t="s">
        <v>170</v>
      </c>
      <c r="G151" s="225"/>
      <c r="H151" s="225"/>
      <c r="I151" s="225"/>
      <c r="J151" s="140" t="s">
        <v>153</v>
      </c>
      <c r="K151" s="141">
        <v>61.733</v>
      </c>
      <c r="L151" s="226">
        <v>0</v>
      </c>
      <c r="M151" s="225"/>
      <c r="N151" s="227">
        <f>ROUND($L$151*$K$151,2)</f>
        <v>0</v>
      </c>
      <c r="O151" s="225"/>
      <c r="P151" s="225"/>
      <c r="Q151" s="225"/>
      <c r="R151" s="25"/>
      <c r="T151" s="142"/>
      <c r="U151" s="31" t="s">
        <v>45</v>
      </c>
      <c r="V151" s="24"/>
      <c r="W151" s="143">
        <f>$V$151*$K$151</f>
        <v>0</v>
      </c>
      <c r="X151" s="143">
        <v>0.00489</v>
      </c>
      <c r="Y151" s="143">
        <f>$X$151*$K$151</f>
        <v>0.30187437</v>
      </c>
      <c r="Z151" s="143">
        <v>0</v>
      </c>
      <c r="AA151" s="144">
        <f>$Z$151*$K$151</f>
        <v>0</v>
      </c>
      <c r="AR151" s="6" t="s">
        <v>154</v>
      </c>
      <c r="AT151" s="6" t="s">
        <v>150</v>
      </c>
      <c r="AU151" s="6" t="s">
        <v>95</v>
      </c>
      <c r="AY151" s="6" t="s">
        <v>149</v>
      </c>
      <c r="BE151" s="87">
        <f>IF($U$151="základní",$N$151,0)</f>
        <v>0</v>
      </c>
      <c r="BF151" s="87">
        <f>IF($U$151="snížená",$N$151,0)</f>
        <v>0</v>
      </c>
      <c r="BG151" s="87">
        <f>IF($U$151="zákl. přenesená",$N$151,0)</f>
        <v>0</v>
      </c>
      <c r="BH151" s="87">
        <f>IF($U$151="sníž. přenesená",$N$151,0)</f>
        <v>0</v>
      </c>
      <c r="BI151" s="87">
        <f>IF($U$151="nulová",$N$151,0)</f>
        <v>0</v>
      </c>
      <c r="BJ151" s="6" t="s">
        <v>22</v>
      </c>
      <c r="BK151" s="87">
        <f>ROUND($L$151*$K$151,2)</f>
        <v>0</v>
      </c>
      <c r="BL151" s="6" t="s">
        <v>154</v>
      </c>
      <c r="BM151" s="6" t="s">
        <v>171</v>
      </c>
    </row>
    <row r="152" spans="2:51" s="6" customFormat="1" ht="18.75" customHeight="1">
      <c r="B152" s="159"/>
      <c r="C152" s="160"/>
      <c r="D152" s="160"/>
      <c r="E152" s="160"/>
      <c r="F152" s="228" t="s">
        <v>172</v>
      </c>
      <c r="G152" s="229"/>
      <c r="H152" s="229"/>
      <c r="I152" s="229"/>
      <c r="J152" s="160"/>
      <c r="K152" s="160"/>
      <c r="L152" s="160"/>
      <c r="M152" s="160"/>
      <c r="N152" s="160"/>
      <c r="O152" s="160"/>
      <c r="P152" s="160"/>
      <c r="Q152" s="160"/>
      <c r="R152" s="161"/>
      <c r="T152" s="162"/>
      <c r="U152" s="160"/>
      <c r="V152" s="160"/>
      <c r="W152" s="160"/>
      <c r="X152" s="160"/>
      <c r="Y152" s="160"/>
      <c r="Z152" s="160"/>
      <c r="AA152" s="163"/>
      <c r="AT152" s="164" t="s">
        <v>157</v>
      </c>
      <c r="AU152" s="164" t="s">
        <v>95</v>
      </c>
      <c r="AV152" s="164" t="s">
        <v>22</v>
      </c>
      <c r="AW152" s="164" t="s">
        <v>102</v>
      </c>
      <c r="AX152" s="164" t="s">
        <v>80</v>
      </c>
      <c r="AY152" s="164" t="s">
        <v>149</v>
      </c>
    </row>
    <row r="153" spans="2:51" s="6" customFormat="1" ht="18.75" customHeight="1">
      <c r="B153" s="145"/>
      <c r="C153" s="146"/>
      <c r="D153" s="146"/>
      <c r="E153" s="146"/>
      <c r="F153" s="230" t="s">
        <v>173</v>
      </c>
      <c r="G153" s="231"/>
      <c r="H153" s="231"/>
      <c r="I153" s="231"/>
      <c r="J153" s="146"/>
      <c r="K153" s="147">
        <v>27.102</v>
      </c>
      <c r="L153" s="146"/>
      <c r="M153" s="146"/>
      <c r="N153" s="146"/>
      <c r="O153" s="146"/>
      <c r="P153" s="146"/>
      <c r="Q153" s="146"/>
      <c r="R153" s="148"/>
      <c r="T153" s="149"/>
      <c r="U153" s="146"/>
      <c r="V153" s="146"/>
      <c r="W153" s="146"/>
      <c r="X153" s="146"/>
      <c r="Y153" s="146"/>
      <c r="Z153" s="146"/>
      <c r="AA153" s="150"/>
      <c r="AT153" s="151" t="s">
        <v>157</v>
      </c>
      <c r="AU153" s="151" t="s">
        <v>95</v>
      </c>
      <c r="AV153" s="151" t="s">
        <v>95</v>
      </c>
      <c r="AW153" s="151" t="s">
        <v>102</v>
      </c>
      <c r="AX153" s="151" t="s">
        <v>80</v>
      </c>
      <c r="AY153" s="151" t="s">
        <v>149</v>
      </c>
    </row>
    <row r="154" spans="2:51" s="6" customFormat="1" ht="32.25" customHeight="1">
      <c r="B154" s="145"/>
      <c r="C154" s="146"/>
      <c r="D154" s="146"/>
      <c r="E154" s="146"/>
      <c r="F154" s="230" t="s">
        <v>174</v>
      </c>
      <c r="G154" s="231"/>
      <c r="H154" s="231"/>
      <c r="I154" s="231"/>
      <c r="J154" s="146"/>
      <c r="K154" s="147">
        <v>15.341</v>
      </c>
      <c r="L154" s="146"/>
      <c r="M154" s="146"/>
      <c r="N154" s="146"/>
      <c r="O154" s="146"/>
      <c r="P154" s="146"/>
      <c r="Q154" s="146"/>
      <c r="R154" s="148"/>
      <c r="T154" s="149"/>
      <c r="U154" s="146"/>
      <c r="V154" s="146"/>
      <c r="W154" s="146"/>
      <c r="X154" s="146"/>
      <c r="Y154" s="146"/>
      <c r="Z154" s="146"/>
      <c r="AA154" s="150"/>
      <c r="AT154" s="151" t="s">
        <v>157</v>
      </c>
      <c r="AU154" s="151" t="s">
        <v>95</v>
      </c>
      <c r="AV154" s="151" t="s">
        <v>95</v>
      </c>
      <c r="AW154" s="151" t="s">
        <v>102</v>
      </c>
      <c r="AX154" s="151" t="s">
        <v>80</v>
      </c>
      <c r="AY154" s="151" t="s">
        <v>149</v>
      </c>
    </row>
    <row r="155" spans="2:51" s="6" customFormat="1" ht="18.75" customHeight="1">
      <c r="B155" s="145"/>
      <c r="C155" s="146"/>
      <c r="D155" s="146"/>
      <c r="E155" s="146"/>
      <c r="F155" s="230" t="s">
        <v>156</v>
      </c>
      <c r="G155" s="231"/>
      <c r="H155" s="231"/>
      <c r="I155" s="231"/>
      <c r="J155" s="146"/>
      <c r="K155" s="147">
        <v>7.95</v>
      </c>
      <c r="L155" s="146"/>
      <c r="M155" s="146"/>
      <c r="N155" s="146"/>
      <c r="O155" s="146"/>
      <c r="P155" s="146"/>
      <c r="Q155" s="146"/>
      <c r="R155" s="148"/>
      <c r="T155" s="149"/>
      <c r="U155" s="146"/>
      <c r="V155" s="146"/>
      <c r="W155" s="146"/>
      <c r="X155" s="146"/>
      <c r="Y155" s="146"/>
      <c r="Z155" s="146"/>
      <c r="AA155" s="150"/>
      <c r="AT155" s="151" t="s">
        <v>157</v>
      </c>
      <c r="AU155" s="151" t="s">
        <v>95</v>
      </c>
      <c r="AV155" s="151" t="s">
        <v>95</v>
      </c>
      <c r="AW155" s="151" t="s">
        <v>102</v>
      </c>
      <c r="AX155" s="151" t="s">
        <v>80</v>
      </c>
      <c r="AY155" s="151" t="s">
        <v>149</v>
      </c>
    </row>
    <row r="156" spans="2:51" s="6" customFormat="1" ht="18.75" customHeight="1">
      <c r="B156" s="145"/>
      <c r="C156" s="146"/>
      <c r="D156" s="146"/>
      <c r="E156" s="146"/>
      <c r="F156" s="230" t="s">
        <v>158</v>
      </c>
      <c r="G156" s="231"/>
      <c r="H156" s="231"/>
      <c r="I156" s="231"/>
      <c r="J156" s="146"/>
      <c r="K156" s="147">
        <v>11.34</v>
      </c>
      <c r="L156" s="146"/>
      <c r="M156" s="146"/>
      <c r="N156" s="146"/>
      <c r="O156" s="146"/>
      <c r="P156" s="146"/>
      <c r="Q156" s="146"/>
      <c r="R156" s="148"/>
      <c r="T156" s="149"/>
      <c r="U156" s="146"/>
      <c r="V156" s="146"/>
      <c r="W156" s="146"/>
      <c r="X156" s="146"/>
      <c r="Y156" s="146"/>
      <c r="Z156" s="146"/>
      <c r="AA156" s="150"/>
      <c r="AT156" s="151" t="s">
        <v>157</v>
      </c>
      <c r="AU156" s="151" t="s">
        <v>95</v>
      </c>
      <c r="AV156" s="151" t="s">
        <v>95</v>
      </c>
      <c r="AW156" s="151" t="s">
        <v>102</v>
      </c>
      <c r="AX156" s="151" t="s">
        <v>80</v>
      </c>
      <c r="AY156" s="151" t="s">
        <v>149</v>
      </c>
    </row>
    <row r="157" spans="2:51" s="6" customFormat="1" ht="18.75" customHeight="1">
      <c r="B157" s="152"/>
      <c r="C157" s="153"/>
      <c r="D157" s="153"/>
      <c r="E157" s="153"/>
      <c r="F157" s="232" t="s">
        <v>159</v>
      </c>
      <c r="G157" s="233"/>
      <c r="H157" s="233"/>
      <c r="I157" s="233"/>
      <c r="J157" s="153"/>
      <c r="K157" s="154">
        <v>61.733</v>
      </c>
      <c r="L157" s="153"/>
      <c r="M157" s="153"/>
      <c r="N157" s="153"/>
      <c r="O157" s="153"/>
      <c r="P157" s="153"/>
      <c r="Q157" s="153"/>
      <c r="R157" s="155"/>
      <c r="T157" s="156"/>
      <c r="U157" s="153"/>
      <c r="V157" s="153"/>
      <c r="W157" s="153"/>
      <c r="X157" s="153"/>
      <c r="Y157" s="153"/>
      <c r="Z157" s="153"/>
      <c r="AA157" s="157"/>
      <c r="AT157" s="158" t="s">
        <v>157</v>
      </c>
      <c r="AU157" s="158" t="s">
        <v>95</v>
      </c>
      <c r="AV157" s="158" t="s">
        <v>154</v>
      </c>
      <c r="AW157" s="158" t="s">
        <v>102</v>
      </c>
      <c r="AX157" s="158" t="s">
        <v>22</v>
      </c>
      <c r="AY157" s="158" t="s">
        <v>149</v>
      </c>
    </row>
    <row r="158" spans="2:65" s="6" customFormat="1" ht="27" customHeight="1">
      <c r="B158" s="23"/>
      <c r="C158" s="138" t="s">
        <v>175</v>
      </c>
      <c r="D158" s="138" t="s">
        <v>150</v>
      </c>
      <c r="E158" s="139" t="s">
        <v>176</v>
      </c>
      <c r="F158" s="224" t="s">
        <v>177</v>
      </c>
      <c r="G158" s="225"/>
      <c r="H158" s="225"/>
      <c r="I158" s="225"/>
      <c r="J158" s="140" t="s">
        <v>153</v>
      </c>
      <c r="K158" s="141">
        <v>61.733</v>
      </c>
      <c r="L158" s="226">
        <v>0</v>
      </c>
      <c r="M158" s="225"/>
      <c r="N158" s="227">
        <f>ROUND($L$158*$K$158,2)</f>
        <v>0</v>
      </c>
      <c r="O158" s="225"/>
      <c r="P158" s="225"/>
      <c r="Q158" s="225"/>
      <c r="R158" s="25"/>
      <c r="T158" s="142"/>
      <c r="U158" s="31" t="s">
        <v>45</v>
      </c>
      <c r="V158" s="24"/>
      <c r="W158" s="143">
        <f>$V$158*$K$158</f>
        <v>0</v>
      </c>
      <c r="X158" s="143">
        <v>0.003</v>
      </c>
      <c r="Y158" s="143">
        <f>$X$158*$K$158</f>
        <v>0.185199</v>
      </c>
      <c r="Z158" s="143">
        <v>0</v>
      </c>
      <c r="AA158" s="144">
        <f>$Z$158*$K$158</f>
        <v>0</v>
      </c>
      <c r="AR158" s="6" t="s">
        <v>154</v>
      </c>
      <c r="AT158" s="6" t="s">
        <v>150</v>
      </c>
      <c r="AU158" s="6" t="s">
        <v>95</v>
      </c>
      <c r="AY158" s="6" t="s">
        <v>149</v>
      </c>
      <c r="BE158" s="87">
        <f>IF($U$158="základní",$N$158,0)</f>
        <v>0</v>
      </c>
      <c r="BF158" s="87">
        <f>IF($U$158="snížená",$N$158,0)</f>
        <v>0</v>
      </c>
      <c r="BG158" s="87">
        <f>IF($U$158="zákl. přenesená",$N$158,0)</f>
        <v>0</v>
      </c>
      <c r="BH158" s="87">
        <f>IF($U$158="sníž. přenesená",$N$158,0)</f>
        <v>0</v>
      </c>
      <c r="BI158" s="87">
        <f>IF($U$158="nulová",$N$158,0)</f>
        <v>0</v>
      </c>
      <c r="BJ158" s="6" t="s">
        <v>22</v>
      </c>
      <c r="BK158" s="87">
        <f>ROUND($L$158*$K$158,2)</f>
        <v>0</v>
      </c>
      <c r="BL158" s="6" t="s">
        <v>154</v>
      </c>
      <c r="BM158" s="6" t="s">
        <v>178</v>
      </c>
    </row>
    <row r="159" spans="2:51" s="6" customFormat="1" ht="18.75" customHeight="1">
      <c r="B159" s="159"/>
      <c r="C159" s="160"/>
      <c r="D159" s="160"/>
      <c r="E159" s="160"/>
      <c r="F159" s="228" t="s">
        <v>172</v>
      </c>
      <c r="G159" s="229"/>
      <c r="H159" s="229"/>
      <c r="I159" s="229"/>
      <c r="J159" s="160"/>
      <c r="K159" s="160"/>
      <c r="L159" s="160"/>
      <c r="M159" s="160"/>
      <c r="N159" s="160"/>
      <c r="O159" s="160"/>
      <c r="P159" s="160"/>
      <c r="Q159" s="160"/>
      <c r="R159" s="161"/>
      <c r="T159" s="162"/>
      <c r="U159" s="160"/>
      <c r="V159" s="160"/>
      <c r="W159" s="160"/>
      <c r="X159" s="160"/>
      <c r="Y159" s="160"/>
      <c r="Z159" s="160"/>
      <c r="AA159" s="163"/>
      <c r="AT159" s="164" t="s">
        <v>157</v>
      </c>
      <c r="AU159" s="164" t="s">
        <v>95</v>
      </c>
      <c r="AV159" s="164" t="s">
        <v>22</v>
      </c>
      <c r="AW159" s="164" t="s">
        <v>102</v>
      </c>
      <c r="AX159" s="164" t="s">
        <v>80</v>
      </c>
      <c r="AY159" s="164" t="s">
        <v>149</v>
      </c>
    </row>
    <row r="160" spans="2:51" s="6" customFormat="1" ht="18.75" customHeight="1">
      <c r="B160" s="145"/>
      <c r="C160" s="146"/>
      <c r="D160" s="146"/>
      <c r="E160" s="146"/>
      <c r="F160" s="230" t="s">
        <v>173</v>
      </c>
      <c r="G160" s="231"/>
      <c r="H160" s="231"/>
      <c r="I160" s="231"/>
      <c r="J160" s="146"/>
      <c r="K160" s="147">
        <v>27.102</v>
      </c>
      <c r="L160" s="146"/>
      <c r="M160" s="146"/>
      <c r="N160" s="146"/>
      <c r="O160" s="146"/>
      <c r="P160" s="146"/>
      <c r="Q160" s="146"/>
      <c r="R160" s="148"/>
      <c r="T160" s="149"/>
      <c r="U160" s="146"/>
      <c r="V160" s="146"/>
      <c r="W160" s="146"/>
      <c r="X160" s="146"/>
      <c r="Y160" s="146"/>
      <c r="Z160" s="146"/>
      <c r="AA160" s="150"/>
      <c r="AT160" s="151" t="s">
        <v>157</v>
      </c>
      <c r="AU160" s="151" t="s">
        <v>95</v>
      </c>
      <c r="AV160" s="151" t="s">
        <v>95</v>
      </c>
      <c r="AW160" s="151" t="s">
        <v>102</v>
      </c>
      <c r="AX160" s="151" t="s">
        <v>80</v>
      </c>
      <c r="AY160" s="151" t="s">
        <v>149</v>
      </c>
    </row>
    <row r="161" spans="2:51" s="6" customFormat="1" ht="32.25" customHeight="1">
      <c r="B161" s="145"/>
      <c r="C161" s="146"/>
      <c r="D161" s="146"/>
      <c r="E161" s="146"/>
      <c r="F161" s="230" t="s">
        <v>174</v>
      </c>
      <c r="G161" s="231"/>
      <c r="H161" s="231"/>
      <c r="I161" s="231"/>
      <c r="J161" s="146"/>
      <c r="K161" s="147">
        <v>15.341</v>
      </c>
      <c r="L161" s="146"/>
      <c r="M161" s="146"/>
      <c r="N161" s="146"/>
      <c r="O161" s="146"/>
      <c r="P161" s="146"/>
      <c r="Q161" s="146"/>
      <c r="R161" s="148"/>
      <c r="T161" s="149"/>
      <c r="U161" s="146"/>
      <c r="V161" s="146"/>
      <c r="W161" s="146"/>
      <c r="X161" s="146"/>
      <c r="Y161" s="146"/>
      <c r="Z161" s="146"/>
      <c r="AA161" s="150"/>
      <c r="AT161" s="151" t="s">
        <v>157</v>
      </c>
      <c r="AU161" s="151" t="s">
        <v>95</v>
      </c>
      <c r="AV161" s="151" t="s">
        <v>95</v>
      </c>
      <c r="AW161" s="151" t="s">
        <v>102</v>
      </c>
      <c r="AX161" s="151" t="s">
        <v>80</v>
      </c>
      <c r="AY161" s="151" t="s">
        <v>149</v>
      </c>
    </row>
    <row r="162" spans="2:51" s="6" customFormat="1" ht="18.75" customHeight="1">
      <c r="B162" s="145"/>
      <c r="C162" s="146"/>
      <c r="D162" s="146"/>
      <c r="E162" s="146"/>
      <c r="F162" s="230" t="s">
        <v>156</v>
      </c>
      <c r="G162" s="231"/>
      <c r="H162" s="231"/>
      <c r="I162" s="231"/>
      <c r="J162" s="146"/>
      <c r="K162" s="147">
        <v>7.95</v>
      </c>
      <c r="L162" s="146"/>
      <c r="M162" s="146"/>
      <c r="N162" s="146"/>
      <c r="O162" s="146"/>
      <c r="P162" s="146"/>
      <c r="Q162" s="146"/>
      <c r="R162" s="148"/>
      <c r="T162" s="149"/>
      <c r="U162" s="146"/>
      <c r="V162" s="146"/>
      <c r="W162" s="146"/>
      <c r="X162" s="146"/>
      <c r="Y162" s="146"/>
      <c r="Z162" s="146"/>
      <c r="AA162" s="150"/>
      <c r="AT162" s="151" t="s">
        <v>157</v>
      </c>
      <c r="AU162" s="151" t="s">
        <v>95</v>
      </c>
      <c r="AV162" s="151" t="s">
        <v>95</v>
      </c>
      <c r="AW162" s="151" t="s">
        <v>102</v>
      </c>
      <c r="AX162" s="151" t="s">
        <v>80</v>
      </c>
      <c r="AY162" s="151" t="s">
        <v>149</v>
      </c>
    </row>
    <row r="163" spans="2:51" s="6" customFormat="1" ht="18.75" customHeight="1">
      <c r="B163" s="145"/>
      <c r="C163" s="146"/>
      <c r="D163" s="146"/>
      <c r="E163" s="146"/>
      <c r="F163" s="230" t="s">
        <v>158</v>
      </c>
      <c r="G163" s="231"/>
      <c r="H163" s="231"/>
      <c r="I163" s="231"/>
      <c r="J163" s="146"/>
      <c r="K163" s="147">
        <v>11.34</v>
      </c>
      <c r="L163" s="146"/>
      <c r="M163" s="146"/>
      <c r="N163" s="146"/>
      <c r="O163" s="146"/>
      <c r="P163" s="146"/>
      <c r="Q163" s="146"/>
      <c r="R163" s="148"/>
      <c r="T163" s="149"/>
      <c r="U163" s="146"/>
      <c r="V163" s="146"/>
      <c r="W163" s="146"/>
      <c r="X163" s="146"/>
      <c r="Y163" s="146"/>
      <c r="Z163" s="146"/>
      <c r="AA163" s="150"/>
      <c r="AT163" s="151" t="s">
        <v>157</v>
      </c>
      <c r="AU163" s="151" t="s">
        <v>95</v>
      </c>
      <c r="AV163" s="151" t="s">
        <v>95</v>
      </c>
      <c r="AW163" s="151" t="s">
        <v>102</v>
      </c>
      <c r="AX163" s="151" t="s">
        <v>80</v>
      </c>
      <c r="AY163" s="151" t="s">
        <v>149</v>
      </c>
    </row>
    <row r="164" spans="2:51" s="6" customFormat="1" ht="18.75" customHeight="1">
      <c r="B164" s="152"/>
      <c r="C164" s="153"/>
      <c r="D164" s="153"/>
      <c r="E164" s="153"/>
      <c r="F164" s="232" t="s">
        <v>159</v>
      </c>
      <c r="G164" s="233"/>
      <c r="H164" s="233"/>
      <c r="I164" s="233"/>
      <c r="J164" s="153"/>
      <c r="K164" s="154">
        <v>61.733</v>
      </c>
      <c r="L164" s="153"/>
      <c r="M164" s="153"/>
      <c r="N164" s="153"/>
      <c r="O164" s="153"/>
      <c r="P164" s="153"/>
      <c r="Q164" s="153"/>
      <c r="R164" s="155"/>
      <c r="T164" s="156"/>
      <c r="U164" s="153"/>
      <c r="V164" s="153"/>
      <c r="W164" s="153"/>
      <c r="X164" s="153"/>
      <c r="Y164" s="153"/>
      <c r="Z164" s="153"/>
      <c r="AA164" s="157"/>
      <c r="AT164" s="158" t="s">
        <v>157</v>
      </c>
      <c r="AU164" s="158" t="s">
        <v>95</v>
      </c>
      <c r="AV164" s="158" t="s">
        <v>154</v>
      </c>
      <c r="AW164" s="158" t="s">
        <v>102</v>
      </c>
      <c r="AX164" s="158" t="s">
        <v>22</v>
      </c>
      <c r="AY164" s="158" t="s">
        <v>149</v>
      </c>
    </row>
    <row r="165" spans="2:65" s="6" customFormat="1" ht="27" customHeight="1">
      <c r="B165" s="23"/>
      <c r="C165" s="138" t="s">
        <v>179</v>
      </c>
      <c r="D165" s="138" t="s">
        <v>150</v>
      </c>
      <c r="E165" s="139" t="s">
        <v>180</v>
      </c>
      <c r="F165" s="224" t="s">
        <v>181</v>
      </c>
      <c r="G165" s="225"/>
      <c r="H165" s="225"/>
      <c r="I165" s="225"/>
      <c r="J165" s="140" t="s">
        <v>153</v>
      </c>
      <c r="K165" s="141">
        <v>16.435</v>
      </c>
      <c r="L165" s="226">
        <v>0</v>
      </c>
      <c r="M165" s="225"/>
      <c r="N165" s="227">
        <f>ROUND($L$165*$K$165,2)</f>
        <v>0</v>
      </c>
      <c r="O165" s="225"/>
      <c r="P165" s="225"/>
      <c r="Q165" s="225"/>
      <c r="R165" s="25"/>
      <c r="T165" s="142"/>
      <c r="U165" s="31" t="s">
        <v>45</v>
      </c>
      <c r="V165" s="24"/>
      <c r="W165" s="143">
        <f>$V$165*$K$165</f>
        <v>0</v>
      </c>
      <c r="X165" s="143">
        <v>0.03358</v>
      </c>
      <c r="Y165" s="143">
        <f>$X$165*$K$165</f>
        <v>0.5518873</v>
      </c>
      <c r="Z165" s="143">
        <v>0</v>
      </c>
      <c r="AA165" s="144">
        <f>$Z$165*$K$165</f>
        <v>0</v>
      </c>
      <c r="AR165" s="6" t="s">
        <v>154</v>
      </c>
      <c r="AT165" s="6" t="s">
        <v>150</v>
      </c>
      <c r="AU165" s="6" t="s">
        <v>95</v>
      </c>
      <c r="AY165" s="6" t="s">
        <v>149</v>
      </c>
      <c r="BE165" s="87">
        <f>IF($U$165="základní",$N$165,0)</f>
        <v>0</v>
      </c>
      <c r="BF165" s="87">
        <f>IF($U$165="snížená",$N$165,0)</f>
        <v>0</v>
      </c>
      <c r="BG165" s="87">
        <f>IF($U$165="zákl. přenesená",$N$165,0)</f>
        <v>0</v>
      </c>
      <c r="BH165" s="87">
        <f>IF($U$165="sníž. přenesená",$N$165,0)</f>
        <v>0</v>
      </c>
      <c r="BI165" s="87">
        <f>IF($U$165="nulová",$N$165,0)</f>
        <v>0</v>
      </c>
      <c r="BJ165" s="6" t="s">
        <v>22</v>
      </c>
      <c r="BK165" s="87">
        <f>ROUND($L$165*$K$165,2)</f>
        <v>0</v>
      </c>
      <c r="BL165" s="6" t="s">
        <v>154</v>
      </c>
      <c r="BM165" s="6" t="s">
        <v>182</v>
      </c>
    </row>
    <row r="166" spans="2:51" s="6" customFormat="1" ht="46.5" customHeight="1">
      <c r="B166" s="145"/>
      <c r="C166" s="146"/>
      <c r="D166" s="146"/>
      <c r="E166" s="146"/>
      <c r="F166" s="230" t="s">
        <v>183</v>
      </c>
      <c r="G166" s="231"/>
      <c r="H166" s="231"/>
      <c r="I166" s="231"/>
      <c r="J166" s="146"/>
      <c r="K166" s="147">
        <v>16.435</v>
      </c>
      <c r="L166" s="146"/>
      <c r="M166" s="146"/>
      <c r="N166" s="146"/>
      <c r="O166" s="146"/>
      <c r="P166" s="146"/>
      <c r="Q166" s="146"/>
      <c r="R166" s="148"/>
      <c r="T166" s="149"/>
      <c r="U166" s="146"/>
      <c r="V166" s="146"/>
      <c r="W166" s="146"/>
      <c r="X166" s="146"/>
      <c r="Y166" s="146"/>
      <c r="Z166" s="146"/>
      <c r="AA166" s="150"/>
      <c r="AT166" s="151" t="s">
        <v>157</v>
      </c>
      <c r="AU166" s="151" t="s">
        <v>95</v>
      </c>
      <c r="AV166" s="151" t="s">
        <v>95</v>
      </c>
      <c r="AW166" s="151" t="s">
        <v>102</v>
      </c>
      <c r="AX166" s="151" t="s">
        <v>22</v>
      </c>
      <c r="AY166" s="151" t="s">
        <v>149</v>
      </c>
    </row>
    <row r="167" spans="2:65" s="6" customFormat="1" ht="15.75" customHeight="1">
      <c r="B167" s="23"/>
      <c r="C167" s="138" t="s">
        <v>184</v>
      </c>
      <c r="D167" s="138" t="s">
        <v>150</v>
      </c>
      <c r="E167" s="139" t="s">
        <v>185</v>
      </c>
      <c r="F167" s="224" t="s">
        <v>186</v>
      </c>
      <c r="G167" s="225"/>
      <c r="H167" s="225"/>
      <c r="I167" s="225"/>
      <c r="J167" s="140" t="s">
        <v>187</v>
      </c>
      <c r="K167" s="141">
        <v>69.22</v>
      </c>
      <c r="L167" s="226">
        <v>0</v>
      </c>
      <c r="M167" s="225"/>
      <c r="N167" s="227">
        <f>ROUND($L$167*$K$167,2)</f>
        <v>0</v>
      </c>
      <c r="O167" s="225"/>
      <c r="P167" s="225"/>
      <c r="Q167" s="225"/>
      <c r="R167" s="25"/>
      <c r="T167" s="142"/>
      <c r="U167" s="31" t="s">
        <v>45</v>
      </c>
      <c r="V167" s="24"/>
      <c r="W167" s="143">
        <f>$V$167*$K$167</f>
        <v>0</v>
      </c>
      <c r="X167" s="143">
        <v>0.0068</v>
      </c>
      <c r="Y167" s="143">
        <f>$X$167*$K$167</f>
        <v>0.47069599999999995</v>
      </c>
      <c r="Z167" s="143">
        <v>0</v>
      </c>
      <c r="AA167" s="144">
        <f>$Z$167*$K$167</f>
        <v>0</v>
      </c>
      <c r="AR167" s="6" t="s">
        <v>154</v>
      </c>
      <c r="AT167" s="6" t="s">
        <v>150</v>
      </c>
      <c r="AU167" s="6" t="s">
        <v>95</v>
      </c>
      <c r="AY167" s="6" t="s">
        <v>149</v>
      </c>
      <c r="BE167" s="87">
        <f>IF($U$167="základní",$N$167,0)</f>
        <v>0</v>
      </c>
      <c r="BF167" s="87">
        <f>IF($U$167="snížená",$N$167,0)</f>
        <v>0</v>
      </c>
      <c r="BG167" s="87">
        <f>IF($U$167="zákl. přenesená",$N$167,0)</f>
        <v>0</v>
      </c>
      <c r="BH167" s="87">
        <f>IF($U$167="sníž. přenesená",$N$167,0)</f>
        <v>0</v>
      </c>
      <c r="BI167" s="87">
        <f>IF($U$167="nulová",$N$167,0)</f>
        <v>0</v>
      </c>
      <c r="BJ167" s="6" t="s">
        <v>22</v>
      </c>
      <c r="BK167" s="87">
        <f>ROUND($L$167*$K$167,2)</f>
        <v>0</v>
      </c>
      <c r="BL167" s="6" t="s">
        <v>154</v>
      </c>
      <c r="BM167" s="6" t="s">
        <v>188</v>
      </c>
    </row>
    <row r="168" spans="2:51" s="6" customFormat="1" ht="18.75" customHeight="1">
      <c r="B168" s="145"/>
      <c r="C168" s="146"/>
      <c r="D168" s="146"/>
      <c r="E168" s="146"/>
      <c r="F168" s="230" t="s">
        <v>189</v>
      </c>
      <c r="G168" s="231"/>
      <c r="H168" s="231"/>
      <c r="I168" s="231"/>
      <c r="J168" s="146"/>
      <c r="K168" s="147">
        <v>30.28</v>
      </c>
      <c r="L168" s="146"/>
      <c r="M168" s="146"/>
      <c r="N168" s="146"/>
      <c r="O168" s="146"/>
      <c r="P168" s="146"/>
      <c r="Q168" s="146"/>
      <c r="R168" s="148"/>
      <c r="T168" s="149"/>
      <c r="U168" s="146"/>
      <c r="V168" s="146"/>
      <c r="W168" s="146"/>
      <c r="X168" s="146"/>
      <c r="Y168" s="146"/>
      <c r="Z168" s="146"/>
      <c r="AA168" s="150"/>
      <c r="AT168" s="151" t="s">
        <v>157</v>
      </c>
      <c r="AU168" s="151" t="s">
        <v>95</v>
      </c>
      <c r="AV168" s="151" t="s">
        <v>95</v>
      </c>
      <c r="AW168" s="151" t="s">
        <v>102</v>
      </c>
      <c r="AX168" s="151" t="s">
        <v>80</v>
      </c>
      <c r="AY168" s="151" t="s">
        <v>149</v>
      </c>
    </row>
    <row r="169" spans="2:51" s="6" customFormat="1" ht="18.75" customHeight="1">
      <c r="B169" s="145"/>
      <c r="C169" s="146"/>
      <c r="D169" s="146"/>
      <c r="E169" s="146"/>
      <c r="F169" s="230" t="s">
        <v>190</v>
      </c>
      <c r="G169" s="231"/>
      <c r="H169" s="231"/>
      <c r="I169" s="231"/>
      <c r="J169" s="146"/>
      <c r="K169" s="147">
        <v>38.94</v>
      </c>
      <c r="L169" s="146"/>
      <c r="M169" s="146"/>
      <c r="N169" s="146"/>
      <c r="O169" s="146"/>
      <c r="P169" s="146"/>
      <c r="Q169" s="146"/>
      <c r="R169" s="148"/>
      <c r="T169" s="149"/>
      <c r="U169" s="146"/>
      <c r="V169" s="146"/>
      <c r="W169" s="146"/>
      <c r="X169" s="146"/>
      <c r="Y169" s="146"/>
      <c r="Z169" s="146"/>
      <c r="AA169" s="150"/>
      <c r="AT169" s="151" t="s">
        <v>157</v>
      </c>
      <c r="AU169" s="151" t="s">
        <v>95</v>
      </c>
      <c r="AV169" s="151" t="s">
        <v>95</v>
      </c>
      <c r="AW169" s="151" t="s">
        <v>102</v>
      </c>
      <c r="AX169" s="151" t="s">
        <v>80</v>
      </c>
      <c r="AY169" s="151" t="s">
        <v>149</v>
      </c>
    </row>
    <row r="170" spans="2:51" s="6" customFormat="1" ht="18.75" customHeight="1">
      <c r="B170" s="152"/>
      <c r="C170" s="153"/>
      <c r="D170" s="153"/>
      <c r="E170" s="153"/>
      <c r="F170" s="232" t="s">
        <v>159</v>
      </c>
      <c r="G170" s="233"/>
      <c r="H170" s="233"/>
      <c r="I170" s="233"/>
      <c r="J170" s="153"/>
      <c r="K170" s="154">
        <v>69.22</v>
      </c>
      <c r="L170" s="153"/>
      <c r="M170" s="153"/>
      <c r="N170" s="153"/>
      <c r="O170" s="153"/>
      <c r="P170" s="153"/>
      <c r="Q170" s="153"/>
      <c r="R170" s="155"/>
      <c r="T170" s="156"/>
      <c r="U170" s="153"/>
      <c r="V170" s="153"/>
      <c r="W170" s="153"/>
      <c r="X170" s="153"/>
      <c r="Y170" s="153"/>
      <c r="Z170" s="153"/>
      <c r="AA170" s="157"/>
      <c r="AT170" s="158" t="s">
        <v>157</v>
      </c>
      <c r="AU170" s="158" t="s">
        <v>95</v>
      </c>
      <c r="AV170" s="158" t="s">
        <v>154</v>
      </c>
      <c r="AW170" s="158" t="s">
        <v>102</v>
      </c>
      <c r="AX170" s="158" t="s">
        <v>22</v>
      </c>
      <c r="AY170" s="158" t="s">
        <v>149</v>
      </c>
    </row>
    <row r="171" spans="2:65" s="6" customFormat="1" ht="27" customHeight="1">
      <c r="B171" s="23"/>
      <c r="C171" s="138" t="s">
        <v>191</v>
      </c>
      <c r="D171" s="138" t="s">
        <v>150</v>
      </c>
      <c r="E171" s="139" t="s">
        <v>192</v>
      </c>
      <c r="F171" s="224" t="s">
        <v>193</v>
      </c>
      <c r="G171" s="225"/>
      <c r="H171" s="225"/>
      <c r="I171" s="225"/>
      <c r="J171" s="140" t="s">
        <v>153</v>
      </c>
      <c r="K171" s="141">
        <v>16.435</v>
      </c>
      <c r="L171" s="226">
        <v>0</v>
      </c>
      <c r="M171" s="225"/>
      <c r="N171" s="227">
        <f>ROUND($L$171*$K$171,2)</f>
        <v>0</v>
      </c>
      <c r="O171" s="225"/>
      <c r="P171" s="225"/>
      <c r="Q171" s="225"/>
      <c r="R171" s="25"/>
      <c r="T171" s="142"/>
      <c r="U171" s="31" t="s">
        <v>45</v>
      </c>
      <c r="V171" s="24"/>
      <c r="W171" s="143">
        <f>$V$171*$K$171</f>
        <v>0</v>
      </c>
      <c r="X171" s="143">
        <v>0.02636</v>
      </c>
      <c r="Y171" s="143">
        <f>$X$171*$K$171</f>
        <v>0.4332266</v>
      </c>
      <c r="Z171" s="143">
        <v>0</v>
      </c>
      <c r="AA171" s="144">
        <f>$Z$171*$K$171</f>
        <v>0</v>
      </c>
      <c r="AR171" s="6" t="s">
        <v>154</v>
      </c>
      <c r="AT171" s="6" t="s">
        <v>150</v>
      </c>
      <c r="AU171" s="6" t="s">
        <v>95</v>
      </c>
      <c r="AY171" s="6" t="s">
        <v>149</v>
      </c>
      <c r="BE171" s="87">
        <f>IF($U$171="základní",$N$171,0)</f>
        <v>0</v>
      </c>
      <c r="BF171" s="87">
        <f>IF($U$171="snížená",$N$171,0)</f>
        <v>0</v>
      </c>
      <c r="BG171" s="87">
        <f>IF($U$171="zákl. přenesená",$N$171,0)</f>
        <v>0</v>
      </c>
      <c r="BH171" s="87">
        <f>IF($U$171="sníž. přenesená",$N$171,0)</f>
        <v>0</v>
      </c>
      <c r="BI171" s="87">
        <f>IF($U$171="nulová",$N$171,0)</f>
        <v>0</v>
      </c>
      <c r="BJ171" s="6" t="s">
        <v>22</v>
      </c>
      <c r="BK171" s="87">
        <f>ROUND($L$171*$K$171,2)</f>
        <v>0</v>
      </c>
      <c r="BL171" s="6" t="s">
        <v>154</v>
      </c>
      <c r="BM171" s="6" t="s">
        <v>194</v>
      </c>
    </row>
    <row r="172" spans="2:51" s="6" customFormat="1" ht="46.5" customHeight="1">
      <c r="B172" s="145"/>
      <c r="C172" s="146"/>
      <c r="D172" s="146"/>
      <c r="E172" s="146"/>
      <c r="F172" s="230" t="s">
        <v>183</v>
      </c>
      <c r="G172" s="231"/>
      <c r="H172" s="231"/>
      <c r="I172" s="231"/>
      <c r="J172" s="146"/>
      <c r="K172" s="147">
        <v>16.435</v>
      </c>
      <c r="L172" s="146"/>
      <c r="M172" s="146"/>
      <c r="N172" s="146"/>
      <c r="O172" s="146"/>
      <c r="P172" s="146"/>
      <c r="Q172" s="146"/>
      <c r="R172" s="148"/>
      <c r="T172" s="149"/>
      <c r="U172" s="146"/>
      <c r="V172" s="146"/>
      <c r="W172" s="146"/>
      <c r="X172" s="146"/>
      <c r="Y172" s="146"/>
      <c r="Z172" s="146"/>
      <c r="AA172" s="150"/>
      <c r="AT172" s="151" t="s">
        <v>157</v>
      </c>
      <c r="AU172" s="151" t="s">
        <v>95</v>
      </c>
      <c r="AV172" s="151" t="s">
        <v>95</v>
      </c>
      <c r="AW172" s="151" t="s">
        <v>102</v>
      </c>
      <c r="AX172" s="151" t="s">
        <v>22</v>
      </c>
      <c r="AY172" s="151" t="s">
        <v>149</v>
      </c>
    </row>
    <row r="173" spans="2:65" s="6" customFormat="1" ht="27" customHeight="1">
      <c r="B173" s="23"/>
      <c r="C173" s="138" t="s">
        <v>195</v>
      </c>
      <c r="D173" s="138" t="s">
        <v>150</v>
      </c>
      <c r="E173" s="139" t="s">
        <v>196</v>
      </c>
      <c r="F173" s="224" t="s">
        <v>197</v>
      </c>
      <c r="G173" s="225"/>
      <c r="H173" s="225"/>
      <c r="I173" s="225"/>
      <c r="J173" s="140" t="s">
        <v>153</v>
      </c>
      <c r="K173" s="141">
        <v>61.733</v>
      </c>
      <c r="L173" s="226">
        <v>0</v>
      </c>
      <c r="M173" s="225"/>
      <c r="N173" s="227">
        <f>ROUND($L$173*$K$173,2)</f>
        <v>0</v>
      </c>
      <c r="O173" s="225"/>
      <c r="P173" s="225"/>
      <c r="Q173" s="225"/>
      <c r="R173" s="25"/>
      <c r="T173" s="142"/>
      <c r="U173" s="31" t="s">
        <v>45</v>
      </c>
      <c r="V173" s="24"/>
      <c r="W173" s="143">
        <f>$V$173*$K$173</f>
        <v>0</v>
      </c>
      <c r="X173" s="143">
        <v>0.00735</v>
      </c>
      <c r="Y173" s="143">
        <f>$X$173*$K$173</f>
        <v>0.45373755</v>
      </c>
      <c r="Z173" s="143">
        <v>0</v>
      </c>
      <c r="AA173" s="144">
        <f>$Z$173*$K$173</f>
        <v>0</v>
      </c>
      <c r="AR173" s="6" t="s">
        <v>154</v>
      </c>
      <c r="AT173" s="6" t="s">
        <v>150</v>
      </c>
      <c r="AU173" s="6" t="s">
        <v>95</v>
      </c>
      <c r="AY173" s="6" t="s">
        <v>149</v>
      </c>
      <c r="BE173" s="87">
        <f>IF($U$173="základní",$N$173,0)</f>
        <v>0</v>
      </c>
      <c r="BF173" s="87">
        <f>IF($U$173="snížená",$N$173,0)</f>
        <v>0</v>
      </c>
      <c r="BG173" s="87">
        <f>IF($U$173="zákl. přenesená",$N$173,0)</f>
        <v>0</v>
      </c>
      <c r="BH173" s="87">
        <f>IF($U$173="sníž. přenesená",$N$173,0)</f>
        <v>0</v>
      </c>
      <c r="BI173" s="87">
        <f>IF($U$173="nulová",$N$173,0)</f>
        <v>0</v>
      </c>
      <c r="BJ173" s="6" t="s">
        <v>22</v>
      </c>
      <c r="BK173" s="87">
        <f>ROUND($L$173*$K$173,2)</f>
        <v>0</v>
      </c>
      <c r="BL173" s="6" t="s">
        <v>154</v>
      </c>
      <c r="BM173" s="6" t="s">
        <v>198</v>
      </c>
    </row>
    <row r="174" spans="2:51" s="6" customFormat="1" ht="18.75" customHeight="1">
      <c r="B174" s="145"/>
      <c r="C174" s="146"/>
      <c r="D174" s="146"/>
      <c r="E174" s="146"/>
      <c r="F174" s="230" t="s">
        <v>173</v>
      </c>
      <c r="G174" s="231"/>
      <c r="H174" s="231"/>
      <c r="I174" s="231"/>
      <c r="J174" s="146"/>
      <c r="K174" s="147">
        <v>27.102</v>
      </c>
      <c r="L174" s="146"/>
      <c r="M174" s="146"/>
      <c r="N174" s="146"/>
      <c r="O174" s="146"/>
      <c r="P174" s="146"/>
      <c r="Q174" s="146"/>
      <c r="R174" s="148"/>
      <c r="T174" s="149"/>
      <c r="U174" s="146"/>
      <c r="V174" s="146"/>
      <c r="W174" s="146"/>
      <c r="X174" s="146"/>
      <c r="Y174" s="146"/>
      <c r="Z174" s="146"/>
      <c r="AA174" s="150"/>
      <c r="AT174" s="151" t="s">
        <v>157</v>
      </c>
      <c r="AU174" s="151" t="s">
        <v>95</v>
      </c>
      <c r="AV174" s="151" t="s">
        <v>95</v>
      </c>
      <c r="AW174" s="151" t="s">
        <v>102</v>
      </c>
      <c r="AX174" s="151" t="s">
        <v>80</v>
      </c>
      <c r="AY174" s="151" t="s">
        <v>149</v>
      </c>
    </row>
    <row r="175" spans="2:51" s="6" customFormat="1" ht="32.25" customHeight="1">
      <c r="B175" s="145"/>
      <c r="C175" s="146"/>
      <c r="D175" s="146"/>
      <c r="E175" s="146"/>
      <c r="F175" s="230" t="s">
        <v>174</v>
      </c>
      <c r="G175" s="231"/>
      <c r="H175" s="231"/>
      <c r="I175" s="231"/>
      <c r="J175" s="146"/>
      <c r="K175" s="147">
        <v>15.341</v>
      </c>
      <c r="L175" s="146"/>
      <c r="M175" s="146"/>
      <c r="N175" s="146"/>
      <c r="O175" s="146"/>
      <c r="P175" s="146"/>
      <c r="Q175" s="146"/>
      <c r="R175" s="148"/>
      <c r="T175" s="149"/>
      <c r="U175" s="146"/>
      <c r="V175" s="146"/>
      <c r="W175" s="146"/>
      <c r="X175" s="146"/>
      <c r="Y175" s="146"/>
      <c r="Z175" s="146"/>
      <c r="AA175" s="150"/>
      <c r="AT175" s="151" t="s">
        <v>157</v>
      </c>
      <c r="AU175" s="151" t="s">
        <v>95</v>
      </c>
      <c r="AV175" s="151" t="s">
        <v>95</v>
      </c>
      <c r="AW175" s="151" t="s">
        <v>102</v>
      </c>
      <c r="AX175" s="151" t="s">
        <v>80</v>
      </c>
      <c r="AY175" s="151" t="s">
        <v>149</v>
      </c>
    </row>
    <row r="176" spans="2:51" s="6" customFormat="1" ht="18.75" customHeight="1">
      <c r="B176" s="145"/>
      <c r="C176" s="146"/>
      <c r="D176" s="146"/>
      <c r="E176" s="146"/>
      <c r="F176" s="230" t="s">
        <v>156</v>
      </c>
      <c r="G176" s="231"/>
      <c r="H176" s="231"/>
      <c r="I176" s="231"/>
      <c r="J176" s="146"/>
      <c r="K176" s="147">
        <v>7.95</v>
      </c>
      <c r="L176" s="146"/>
      <c r="M176" s="146"/>
      <c r="N176" s="146"/>
      <c r="O176" s="146"/>
      <c r="P176" s="146"/>
      <c r="Q176" s="146"/>
      <c r="R176" s="148"/>
      <c r="T176" s="149"/>
      <c r="U176" s="146"/>
      <c r="V176" s="146"/>
      <c r="W176" s="146"/>
      <c r="X176" s="146"/>
      <c r="Y176" s="146"/>
      <c r="Z176" s="146"/>
      <c r="AA176" s="150"/>
      <c r="AT176" s="151" t="s">
        <v>157</v>
      </c>
      <c r="AU176" s="151" t="s">
        <v>95</v>
      </c>
      <c r="AV176" s="151" t="s">
        <v>95</v>
      </c>
      <c r="AW176" s="151" t="s">
        <v>102</v>
      </c>
      <c r="AX176" s="151" t="s">
        <v>80</v>
      </c>
      <c r="AY176" s="151" t="s">
        <v>149</v>
      </c>
    </row>
    <row r="177" spans="2:51" s="6" customFormat="1" ht="18.75" customHeight="1">
      <c r="B177" s="145"/>
      <c r="C177" s="146"/>
      <c r="D177" s="146"/>
      <c r="E177" s="146"/>
      <c r="F177" s="230" t="s">
        <v>158</v>
      </c>
      <c r="G177" s="231"/>
      <c r="H177" s="231"/>
      <c r="I177" s="231"/>
      <c r="J177" s="146"/>
      <c r="K177" s="147">
        <v>11.34</v>
      </c>
      <c r="L177" s="146"/>
      <c r="M177" s="146"/>
      <c r="N177" s="146"/>
      <c r="O177" s="146"/>
      <c r="P177" s="146"/>
      <c r="Q177" s="146"/>
      <c r="R177" s="148"/>
      <c r="T177" s="149"/>
      <c r="U177" s="146"/>
      <c r="V177" s="146"/>
      <c r="W177" s="146"/>
      <c r="X177" s="146"/>
      <c r="Y177" s="146"/>
      <c r="Z177" s="146"/>
      <c r="AA177" s="150"/>
      <c r="AT177" s="151" t="s">
        <v>157</v>
      </c>
      <c r="AU177" s="151" t="s">
        <v>95</v>
      </c>
      <c r="AV177" s="151" t="s">
        <v>95</v>
      </c>
      <c r="AW177" s="151" t="s">
        <v>102</v>
      </c>
      <c r="AX177" s="151" t="s">
        <v>80</v>
      </c>
      <c r="AY177" s="151" t="s">
        <v>149</v>
      </c>
    </row>
    <row r="178" spans="2:51" s="6" customFormat="1" ht="18.75" customHeight="1">
      <c r="B178" s="152"/>
      <c r="C178" s="153"/>
      <c r="D178" s="153"/>
      <c r="E178" s="153"/>
      <c r="F178" s="232" t="s">
        <v>159</v>
      </c>
      <c r="G178" s="233"/>
      <c r="H178" s="233"/>
      <c r="I178" s="233"/>
      <c r="J178" s="153"/>
      <c r="K178" s="154">
        <v>61.733</v>
      </c>
      <c r="L178" s="153"/>
      <c r="M178" s="153"/>
      <c r="N178" s="153"/>
      <c r="O178" s="153"/>
      <c r="P178" s="153"/>
      <c r="Q178" s="153"/>
      <c r="R178" s="155"/>
      <c r="T178" s="156"/>
      <c r="U178" s="153"/>
      <c r="V178" s="153"/>
      <c r="W178" s="153"/>
      <c r="X178" s="153"/>
      <c r="Y178" s="153"/>
      <c r="Z178" s="153"/>
      <c r="AA178" s="157"/>
      <c r="AT178" s="158" t="s">
        <v>157</v>
      </c>
      <c r="AU178" s="158" t="s">
        <v>95</v>
      </c>
      <c r="AV178" s="158" t="s">
        <v>154</v>
      </c>
      <c r="AW178" s="158" t="s">
        <v>102</v>
      </c>
      <c r="AX178" s="158" t="s">
        <v>22</v>
      </c>
      <c r="AY178" s="158" t="s">
        <v>149</v>
      </c>
    </row>
    <row r="179" spans="2:65" s="6" customFormat="1" ht="15.75" customHeight="1">
      <c r="B179" s="23"/>
      <c r="C179" s="138" t="s">
        <v>27</v>
      </c>
      <c r="D179" s="138" t="s">
        <v>150</v>
      </c>
      <c r="E179" s="139" t="s">
        <v>199</v>
      </c>
      <c r="F179" s="224" t="s">
        <v>200</v>
      </c>
      <c r="G179" s="225"/>
      <c r="H179" s="225"/>
      <c r="I179" s="225"/>
      <c r="J179" s="140" t="s">
        <v>153</v>
      </c>
      <c r="K179" s="141">
        <v>61.733</v>
      </c>
      <c r="L179" s="226">
        <v>0</v>
      </c>
      <c r="M179" s="225"/>
      <c r="N179" s="227">
        <f>ROUND($L$179*$K$179,2)</f>
        <v>0</v>
      </c>
      <c r="O179" s="225"/>
      <c r="P179" s="225"/>
      <c r="Q179" s="225"/>
      <c r="R179" s="25"/>
      <c r="T179" s="142"/>
      <c r="U179" s="31" t="s">
        <v>45</v>
      </c>
      <c r="V179" s="24"/>
      <c r="W179" s="143">
        <f>$V$179*$K$179</f>
        <v>0</v>
      </c>
      <c r="X179" s="143">
        <v>0.00489</v>
      </c>
      <c r="Y179" s="143">
        <f>$X$179*$K$179</f>
        <v>0.30187437</v>
      </c>
      <c r="Z179" s="143">
        <v>0</v>
      </c>
      <c r="AA179" s="144">
        <f>$Z$179*$K$179</f>
        <v>0</v>
      </c>
      <c r="AR179" s="6" t="s">
        <v>154</v>
      </c>
      <c r="AT179" s="6" t="s">
        <v>150</v>
      </c>
      <c r="AU179" s="6" t="s">
        <v>95</v>
      </c>
      <c r="AY179" s="6" t="s">
        <v>149</v>
      </c>
      <c r="BE179" s="87">
        <f>IF($U$179="základní",$N$179,0)</f>
        <v>0</v>
      </c>
      <c r="BF179" s="87">
        <f>IF($U$179="snížená",$N$179,0)</f>
        <v>0</v>
      </c>
      <c r="BG179" s="87">
        <f>IF($U$179="zákl. přenesená",$N$179,0)</f>
        <v>0</v>
      </c>
      <c r="BH179" s="87">
        <f>IF($U$179="sníž. přenesená",$N$179,0)</f>
        <v>0</v>
      </c>
      <c r="BI179" s="87">
        <f>IF($U$179="nulová",$N$179,0)</f>
        <v>0</v>
      </c>
      <c r="BJ179" s="6" t="s">
        <v>22</v>
      </c>
      <c r="BK179" s="87">
        <f>ROUND($L$179*$K$179,2)</f>
        <v>0</v>
      </c>
      <c r="BL179" s="6" t="s">
        <v>154</v>
      </c>
      <c r="BM179" s="6" t="s">
        <v>201</v>
      </c>
    </row>
    <row r="180" spans="2:51" s="6" customFormat="1" ht="18.75" customHeight="1">
      <c r="B180" s="145"/>
      <c r="C180" s="146"/>
      <c r="D180" s="146"/>
      <c r="E180" s="146"/>
      <c r="F180" s="230" t="s">
        <v>173</v>
      </c>
      <c r="G180" s="231"/>
      <c r="H180" s="231"/>
      <c r="I180" s="231"/>
      <c r="J180" s="146"/>
      <c r="K180" s="147">
        <v>27.102</v>
      </c>
      <c r="L180" s="146"/>
      <c r="M180" s="146"/>
      <c r="N180" s="146"/>
      <c r="O180" s="146"/>
      <c r="P180" s="146"/>
      <c r="Q180" s="146"/>
      <c r="R180" s="148"/>
      <c r="T180" s="149"/>
      <c r="U180" s="146"/>
      <c r="V180" s="146"/>
      <c r="W180" s="146"/>
      <c r="X180" s="146"/>
      <c r="Y180" s="146"/>
      <c r="Z180" s="146"/>
      <c r="AA180" s="150"/>
      <c r="AT180" s="151" t="s">
        <v>157</v>
      </c>
      <c r="AU180" s="151" t="s">
        <v>95</v>
      </c>
      <c r="AV180" s="151" t="s">
        <v>95</v>
      </c>
      <c r="AW180" s="151" t="s">
        <v>102</v>
      </c>
      <c r="AX180" s="151" t="s">
        <v>80</v>
      </c>
      <c r="AY180" s="151" t="s">
        <v>149</v>
      </c>
    </row>
    <row r="181" spans="2:51" s="6" customFormat="1" ht="32.25" customHeight="1">
      <c r="B181" s="145"/>
      <c r="C181" s="146"/>
      <c r="D181" s="146"/>
      <c r="E181" s="146"/>
      <c r="F181" s="230" t="s">
        <v>174</v>
      </c>
      <c r="G181" s="231"/>
      <c r="H181" s="231"/>
      <c r="I181" s="231"/>
      <c r="J181" s="146"/>
      <c r="K181" s="147">
        <v>15.341</v>
      </c>
      <c r="L181" s="146"/>
      <c r="M181" s="146"/>
      <c r="N181" s="146"/>
      <c r="O181" s="146"/>
      <c r="P181" s="146"/>
      <c r="Q181" s="146"/>
      <c r="R181" s="148"/>
      <c r="T181" s="149"/>
      <c r="U181" s="146"/>
      <c r="V181" s="146"/>
      <c r="W181" s="146"/>
      <c r="X181" s="146"/>
      <c r="Y181" s="146"/>
      <c r="Z181" s="146"/>
      <c r="AA181" s="150"/>
      <c r="AT181" s="151" t="s">
        <v>157</v>
      </c>
      <c r="AU181" s="151" t="s">
        <v>95</v>
      </c>
      <c r="AV181" s="151" t="s">
        <v>95</v>
      </c>
      <c r="AW181" s="151" t="s">
        <v>102</v>
      </c>
      <c r="AX181" s="151" t="s">
        <v>80</v>
      </c>
      <c r="AY181" s="151" t="s">
        <v>149</v>
      </c>
    </row>
    <row r="182" spans="2:51" s="6" customFormat="1" ht="18.75" customHeight="1">
      <c r="B182" s="145"/>
      <c r="C182" s="146"/>
      <c r="D182" s="146"/>
      <c r="E182" s="146"/>
      <c r="F182" s="230" t="s">
        <v>156</v>
      </c>
      <c r="G182" s="231"/>
      <c r="H182" s="231"/>
      <c r="I182" s="231"/>
      <c r="J182" s="146"/>
      <c r="K182" s="147">
        <v>7.95</v>
      </c>
      <c r="L182" s="146"/>
      <c r="M182" s="146"/>
      <c r="N182" s="146"/>
      <c r="O182" s="146"/>
      <c r="P182" s="146"/>
      <c r="Q182" s="146"/>
      <c r="R182" s="148"/>
      <c r="T182" s="149"/>
      <c r="U182" s="146"/>
      <c r="V182" s="146"/>
      <c r="W182" s="146"/>
      <c r="X182" s="146"/>
      <c r="Y182" s="146"/>
      <c r="Z182" s="146"/>
      <c r="AA182" s="150"/>
      <c r="AT182" s="151" t="s">
        <v>157</v>
      </c>
      <c r="AU182" s="151" t="s">
        <v>95</v>
      </c>
      <c r="AV182" s="151" t="s">
        <v>95</v>
      </c>
      <c r="AW182" s="151" t="s">
        <v>102</v>
      </c>
      <c r="AX182" s="151" t="s">
        <v>80</v>
      </c>
      <c r="AY182" s="151" t="s">
        <v>149</v>
      </c>
    </row>
    <row r="183" spans="2:51" s="6" customFormat="1" ht="18.75" customHeight="1">
      <c r="B183" s="145"/>
      <c r="C183" s="146"/>
      <c r="D183" s="146"/>
      <c r="E183" s="146"/>
      <c r="F183" s="230" t="s">
        <v>158</v>
      </c>
      <c r="G183" s="231"/>
      <c r="H183" s="231"/>
      <c r="I183" s="231"/>
      <c r="J183" s="146"/>
      <c r="K183" s="147">
        <v>11.34</v>
      </c>
      <c r="L183" s="146"/>
      <c r="M183" s="146"/>
      <c r="N183" s="146"/>
      <c r="O183" s="146"/>
      <c r="P183" s="146"/>
      <c r="Q183" s="146"/>
      <c r="R183" s="148"/>
      <c r="T183" s="149"/>
      <c r="U183" s="146"/>
      <c r="V183" s="146"/>
      <c r="W183" s="146"/>
      <c r="X183" s="146"/>
      <c r="Y183" s="146"/>
      <c r="Z183" s="146"/>
      <c r="AA183" s="150"/>
      <c r="AT183" s="151" t="s">
        <v>157</v>
      </c>
      <c r="AU183" s="151" t="s">
        <v>95</v>
      </c>
      <c r="AV183" s="151" t="s">
        <v>95</v>
      </c>
      <c r="AW183" s="151" t="s">
        <v>102</v>
      </c>
      <c r="AX183" s="151" t="s">
        <v>80</v>
      </c>
      <c r="AY183" s="151" t="s">
        <v>149</v>
      </c>
    </row>
    <row r="184" spans="2:51" s="6" customFormat="1" ht="18.75" customHeight="1">
      <c r="B184" s="152"/>
      <c r="C184" s="153"/>
      <c r="D184" s="153"/>
      <c r="E184" s="153"/>
      <c r="F184" s="232" t="s">
        <v>159</v>
      </c>
      <c r="G184" s="233"/>
      <c r="H184" s="233"/>
      <c r="I184" s="233"/>
      <c r="J184" s="153"/>
      <c r="K184" s="154">
        <v>61.733</v>
      </c>
      <c r="L184" s="153"/>
      <c r="M184" s="153"/>
      <c r="N184" s="153"/>
      <c r="O184" s="153"/>
      <c r="P184" s="153"/>
      <c r="Q184" s="153"/>
      <c r="R184" s="155"/>
      <c r="T184" s="156"/>
      <c r="U184" s="153"/>
      <c r="V184" s="153"/>
      <c r="W184" s="153"/>
      <c r="X184" s="153"/>
      <c r="Y184" s="153"/>
      <c r="Z184" s="153"/>
      <c r="AA184" s="157"/>
      <c r="AT184" s="158" t="s">
        <v>157</v>
      </c>
      <c r="AU184" s="158" t="s">
        <v>95</v>
      </c>
      <c r="AV184" s="158" t="s">
        <v>154</v>
      </c>
      <c r="AW184" s="158" t="s">
        <v>102</v>
      </c>
      <c r="AX184" s="158" t="s">
        <v>22</v>
      </c>
      <c r="AY184" s="158" t="s">
        <v>149</v>
      </c>
    </row>
    <row r="185" spans="2:65" s="6" customFormat="1" ht="27" customHeight="1">
      <c r="B185" s="23"/>
      <c r="C185" s="138" t="s">
        <v>202</v>
      </c>
      <c r="D185" s="138" t="s">
        <v>150</v>
      </c>
      <c r="E185" s="139" t="s">
        <v>203</v>
      </c>
      <c r="F185" s="224" t="s">
        <v>204</v>
      </c>
      <c r="G185" s="225"/>
      <c r="H185" s="225"/>
      <c r="I185" s="225"/>
      <c r="J185" s="140" t="s">
        <v>153</v>
      </c>
      <c r="K185" s="141">
        <v>61.733</v>
      </c>
      <c r="L185" s="226">
        <v>0</v>
      </c>
      <c r="M185" s="225"/>
      <c r="N185" s="227">
        <f>ROUND($L$185*$K$185,2)</f>
        <v>0</v>
      </c>
      <c r="O185" s="225"/>
      <c r="P185" s="225"/>
      <c r="Q185" s="225"/>
      <c r="R185" s="25"/>
      <c r="T185" s="142"/>
      <c r="U185" s="31" t="s">
        <v>45</v>
      </c>
      <c r="V185" s="24"/>
      <c r="W185" s="143">
        <f>$V$185*$K$185</f>
        <v>0</v>
      </c>
      <c r="X185" s="143">
        <v>0.02636</v>
      </c>
      <c r="Y185" s="143">
        <f>$X$185*$K$185</f>
        <v>1.62728188</v>
      </c>
      <c r="Z185" s="143">
        <v>0</v>
      </c>
      <c r="AA185" s="144">
        <f>$Z$185*$K$185</f>
        <v>0</v>
      </c>
      <c r="AR185" s="6" t="s">
        <v>154</v>
      </c>
      <c r="AT185" s="6" t="s">
        <v>150</v>
      </c>
      <c r="AU185" s="6" t="s">
        <v>95</v>
      </c>
      <c r="AY185" s="6" t="s">
        <v>149</v>
      </c>
      <c r="BE185" s="87">
        <f>IF($U$185="základní",$N$185,0)</f>
        <v>0</v>
      </c>
      <c r="BF185" s="87">
        <f>IF($U$185="snížená",$N$185,0)</f>
        <v>0</v>
      </c>
      <c r="BG185" s="87">
        <f>IF($U$185="zákl. přenesená",$N$185,0)</f>
        <v>0</v>
      </c>
      <c r="BH185" s="87">
        <f>IF($U$185="sníž. přenesená",$N$185,0)</f>
        <v>0</v>
      </c>
      <c r="BI185" s="87">
        <f>IF($U$185="nulová",$N$185,0)</f>
        <v>0</v>
      </c>
      <c r="BJ185" s="6" t="s">
        <v>22</v>
      </c>
      <c r="BK185" s="87">
        <f>ROUND($L$185*$K$185,2)</f>
        <v>0</v>
      </c>
      <c r="BL185" s="6" t="s">
        <v>154</v>
      </c>
      <c r="BM185" s="6" t="s">
        <v>205</v>
      </c>
    </row>
    <row r="186" spans="2:51" s="6" customFormat="1" ht="18.75" customHeight="1">
      <c r="B186" s="145"/>
      <c r="C186" s="146"/>
      <c r="D186" s="146"/>
      <c r="E186" s="146"/>
      <c r="F186" s="230" t="s">
        <v>173</v>
      </c>
      <c r="G186" s="231"/>
      <c r="H186" s="231"/>
      <c r="I186" s="231"/>
      <c r="J186" s="146"/>
      <c r="K186" s="147">
        <v>27.102</v>
      </c>
      <c r="L186" s="146"/>
      <c r="M186" s="146"/>
      <c r="N186" s="146"/>
      <c r="O186" s="146"/>
      <c r="P186" s="146"/>
      <c r="Q186" s="146"/>
      <c r="R186" s="148"/>
      <c r="T186" s="149"/>
      <c r="U186" s="146"/>
      <c r="V186" s="146"/>
      <c r="W186" s="146"/>
      <c r="X186" s="146"/>
      <c r="Y186" s="146"/>
      <c r="Z186" s="146"/>
      <c r="AA186" s="150"/>
      <c r="AT186" s="151" t="s">
        <v>157</v>
      </c>
      <c r="AU186" s="151" t="s">
        <v>95</v>
      </c>
      <c r="AV186" s="151" t="s">
        <v>95</v>
      </c>
      <c r="AW186" s="151" t="s">
        <v>102</v>
      </c>
      <c r="AX186" s="151" t="s">
        <v>80</v>
      </c>
      <c r="AY186" s="151" t="s">
        <v>149</v>
      </c>
    </row>
    <row r="187" spans="2:51" s="6" customFormat="1" ht="32.25" customHeight="1">
      <c r="B187" s="145"/>
      <c r="C187" s="146"/>
      <c r="D187" s="146"/>
      <c r="E187" s="146"/>
      <c r="F187" s="230" t="s">
        <v>174</v>
      </c>
      <c r="G187" s="231"/>
      <c r="H187" s="231"/>
      <c r="I187" s="231"/>
      <c r="J187" s="146"/>
      <c r="K187" s="147">
        <v>15.341</v>
      </c>
      <c r="L187" s="146"/>
      <c r="M187" s="146"/>
      <c r="N187" s="146"/>
      <c r="O187" s="146"/>
      <c r="P187" s="146"/>
      <c r="Q187" s="146"/>
      <c r="R187" s="148"/>
      <c r="T187" s="149"/>
      <c r="U187" s="146"/>
      <c r="V187" s="146"/>
      <c r="W187" s="146"/>
      <c r="X187" s="146"/>
      <c r="Y187" s="146"/>
      <c r="Z187" s="146"/>
      <c r="AA187" s="150"/>
      <c r="AT187" s="151" t="s">
        <v>157</v>
      </c>
      <c r="AU187" s="151" t="s">
        <v>95</v>
      </c>
      <c r="AV187" s="151" t="s">
        <v>95</v>
      </c>
      <c r="AW187" s="151" t="s">
        <v>102</v>
      </c>
      <c r="AX187" s="151" t="s">
        <v>80</v>
      </c>
      <c r="AY187" s="151" t="s">
        <v>149</v>
      </c>
    </row>
    <row r="188" spans="2:51" s="6" customFormat="1" ht="18.75" customHeight="1">
      <c r="B188" s="145"/>
      <c r="C188" s="146"/>
      <c r="D188" s="146"/>
      <c r="E188" s="146"/>
      <c r="F188" s="230" t="s">
        <v>156</v>
      </c>
      <c r="G188" s="231"/>
      <c r="H188" s="231"/>
      <c r="I188" s="231"/>
      <c r="J188" s="146"/>
      <c r="K188" s="147">
        <v>7.95</v>
      </c>
      <c r="L188" s="146"/>
      <c r="M188" s="146"/>
      <c r="N188" s="146"/>
      <c r="O188" s="146"/>
      <c r="P188" s="146"/>
      <c r="Q188" s="146"/>
      <c r="R188" s="148"/>
      <c r="T188" s="149"/>
      <c r="U188" s="146"/>
      <c r="V188" s="146"/>
      <c r="W188" s="146"/>
      <c r="X188" s="146"/>
      <c r="Y188" s="146"/>
      <c r="Z188" s="146"/>
      <c r="AA188" s="150"/>
      <c r="AT188" s="151" t="s">
        <v>157</v>
      </c>
      <c r="AU188" s="151" t="s">
        <v>95</v>
      </c>
      <c r="AV188" s="151" t="s">
        <v>95</v>
      </c>
      <c r="AW188" s="151" t="s">
        <v>102</v>
      </c>
      <c r="AX188" s="151" t="s">
        <v>80</v>
      </c>
      <c r="AY188" s="151" t="s">
        <v>149</v>
      </c>
    </row>
    <row r="189" spans="2:51" s="6" customFormat="1" ht="18.75" customHeight="1">
      <c r="B189" s="145"/>
      <c r="C189" s="146"/>
      <c r="D189" s="146"/>
      <c r="E189" s="146"/>
      <c r="F189" s="230" t="s">
        <v>158</v>
      </c>
      <c r="G189" s="231"/>
      <c r="H189" s="231"/>
      <c r="I189" s="231"/>
      <c r="J189" s="146"/>
      <c r="K189" s="147">
        <v>11.34</v>
      </c>
      <c r="L189" s="146"/>
      <c r="M189" s="146"/>
      <c r="N189" s="146"/>
      <c r="O189" s="146"/>
      <c r="P189" s="146"/>
      <c r="Q189" s="146"/>
      <c r="R189" s="148"/>
      <c r="T189" s="149"/>
      <c r="U189" s="146"/>
      <c r="V189" s="146"/>
      <c r="W189" s="146"/>
      <c r="X189" s="146"/>
      <c r="Y189" s="146"/>
      <c r="Z189" s="146"/>
      <c r="AA189" s="150"/>
      <c r="AT189" s="151" t="s">
        <v>157</v>
      </c>
      <c r="AU189" s="151" t="s">
        <v>95</v>
      </c>
      <c r="AV189" s="151" t="s">
        <v>95</v>
      </c>
      <c r="AW189" s="151" t="s">
        <v>102</v>
      </c>
      <c r="AX189" s="151" t="s">
        <v>80</v>
      </c>
      <c r="AY189" s="151" t="s">
        <v>149</v>
      </c>
    </row>
    <row r="190" spans="2:51" s="6" customFormat="1" ht="18.75" customHeight="1">
      <c r="B190" s="152"/>
      <c r="C190" s="153"/>
      <c r="D190" s="153"/>
      <c r="E190" s="153"/>
      <c r="F190" s="232" t="s">
        <v>159</v>
      </c>
      <c r="G190" s="233"/>
      <c r="H190" s="233"/>
      <c r="I190" s="233"/>
      <c r="J190" s="153"/>
      <c r="K190" s="154">
        <v>61.733</v>
      </c>
      <c r="L190" s="153"/>
      <c r="M190" s="153"/>
      <c r="N190" s="153"/>
      <c r="O190" s="153"/>
      <c r="P190" s="153"/>
      <c r="Q190" s="153"/>
      <c r="R190" s="155"/>
      <c r="T190" s="156"/>
      <c r="U190" s="153"/>
      <c r="V190" s="153"/>
      <c r="W190" s="153"/>
      <c r="X190" s="153"/>
      <c r="Y190" s="153"/>
      <c r="Z190" s="153"/>
      <c r="AA190" s="157"/>
      <c r="AT190" s="158" t="s">
        <v>157</v>
      </c>
      <c r="AU190" s="158" t="s">
        <v>95</v>
      </c>
      <c r="AV190" s="158" t="s">
        <v>154</v>
      </c>
      <c r="AW190" s="158" t="s">
        <v>102</v>
      </c>
      <c r="AX190" s="158" t="s">
        <v>22</v>
      </c>
      <c r="AY190" s="158" t="s">
        <v>149</v>
      </c>
    </row>
    <row r="191" spans="2:65" s="6" customFormat="1" ht="27" customHeight="1">
      <c r="B191" s="23"/>
      <c r="C191" s="138" t="s">
        <v>206</v>
      </c>
      <c r="D191" s="138" t="s">
        <v>150</v>
      </c>
      <c r="E191" s="139" t="s">
        <v>207</v>
      </c>
      <c r="F191" s="224" t="s">
        <v>208</v>
      </c>
      <c r="G191" s="225"/>
      <c r="H191" s="225"/>
      <c r="I191" s="225"/>
      <c r="J191" s="140" t="s">
        <v>153</v>
      </c>
      <c r="K191" s="141">
        <v>61.733</v>
      </c>
      <c r="L191" s="226">
        <v>0</v>
      </c>
      <c r="M191" s="225"/>
      <c r="N191" s="227">
        <f>ROUND($L$191*$K$191,2)</f>
        <v>0</v>
      </c>
      <c r="O191" s="225"/>
      <c r="P191" s="225"/>
      <c r="Q191" s="225"/>
      <c r="R191" s="25"/>
      <c r="T191" s="142"/>
      <c r="U191" s="31" t="s">
        <v>45</v>
      </c>
      <c r="V191" s="24"/>
      <c r="W191" s="143">
        <f>$V$191*$K$191</f>
        <v>0</v>
      </c>
      <c r="X191" s="143">
        <v>0.0006</v>
      </c>
      <c r="Y191" s="143">
        <f>$X$191*$K$191</f>
        <v>0.0370398</v>
      </c>
      <c r="Z191" s="143">
        <v>0</v>
      </c>
      <c r="AA191" s="144">
        <f>$Z$191*$K$191</f>
        <v>0</v>
      </c>
      <c r="AR191" s="6" t="s">
        <v>154</v>
      </c>
      <c r="AT191" s="6" t="s">
        <v>150</v>
      </c>
      <c r="AU191" s="6" t="s">
        <v>95</v>
      </c>
      <c r="AY191" s="6" t="s">
        <v>149</v>
      </c>
      <c r="BE191" s="87">
        <f>IF($U$191="základní",$N$191,0)</f>
        <v>0</v>
      </c>
      <c r="BF191" s="87">
        <f>IF($U$191="snížená",$N$191,0)</f>
        <v>0</v>
      </c>
      <c r="BG191" s="87">
        <f>IF($U$191="zákl. přenesená",$N$191,0)</f>
        <v>0</v>
      </c>
      <c r="BH191" s="87">
        <f>IF($U$191="sníž. přenesená",$N$191,0)</f>
        <v>0</v>
      </c>
      <c r="BI191" s="87">
        <f>IF($U$191="nulová",$N$191,0)</f>
        <v>0</v>
      </c>
      <c r="BJ191" s="6" t="s">
        <v>22</v>
      </c>
      <c r="BK191" s="87">
        <f>ROUND($L$191*$K$191,2)</f>
        <v>0</v>
      </c>
      <c r="BL191" s="6" t="s">
        <v>154</v>
      </c>
      <c r="BM191" s="6" t="s">
        <v>209</v>
      </c>
    </row>
    <row r="192" spans="2:65" s="6" customFormat="1" ht="27" customHeight="1">
      <c r="B192" s="23"/>
      <c r="C192" s="138" t="s">
        <v>210</v>
      </c>
      <c r="D192" s="138" t="s">
        <v>150</v>
      </c>
      <c r="E192" s="139" t="s">
        <v>211</v>
      </c>
      <c r="F192" s="224" t="s">
        <v>212</v>
      </c>
      <c r="G192" s="225"/>
      <c r="H192" s="225"/>
      <c r="I192" s="225"/>
      <c r="J192" s="140" t="s">
        <v>153</v>
      </c>
      <c r="K192" s="141">
        <v>61.733</v>
      </c>
      <c r="L192" s="226">
        <v>0</v>
      </c>
      <c r="M192" s="225"/>
      <c r="N192" s="227">
        <f>ROUND($L$192*$K$192,2)</f>
        <v>0</v>
      </c>
      <c r="O192" s="225"/>
      <c r="P192" s="225"/>
      <c r="Q192" s="225"/>
      <c r="R192" s="25"/>
      <c r="T192" s="142"/>
      <c r="U192" s="31" t="s">
        <v>45</v>
      </c>
      <c r="V192" s="24"/>
      <c r="W192" s="143">
        <f>$V$192*$K$192</f>
        <v>0</v>
      </c>
      <c r="X192" s="143">
        <v>0.0006</v>
      </c>
      <c r="Y192" s="143">
        <f>$X$192*$K$192</f>
        <v>0.0370398</v>
      </c>
      <c r="Z192" s="143">
        <v>0</v>
      </c>
      <c r="AA192" s="144">
        <f>$Z$192*$K$192</f>
        <v>0</v>
      </c>
      <c r="AR192" s="6" t="s">
        <v>154</v>
      </c>
      <c r="AT192" s="6" t="s">
        <v>150</v>
      </c>
      <c r="AU192" s="6" t="s">
        <v>95</v>
      </c>
      <c r="AY192" s="6" t="s">
        <v>149</v>
      </c>
      <c r="BE192" s="87">
        <f>IF($U$192="základní",$N$192,0)</f>
        <v>0</v>
      </c>
      <c r="BF192" s="87">
        <f>IF($U$192="snížená",$N$192,0)</f>
        <v>0</v>
      </c>
      <c r="BG192" s="87">
        <f>IF($U$192="zákl. přenesená",$N$192,0)</f>
        <v>0</v>
      </c>
      <c r="BH192" s="87">
        <f>IF($U$192="sníž. přenesená",$N$192,0)</f>
        <v>0</v>
      </c>
      <c r="BI192" s="87">
        <f>IF($U$192="nulová",$N$192,0)</f>
        <v>0</v>
      </c>
      <c r="BJ192" s="6" t="s">
        <v>22</v>
      </c>
      <c r="BK192" s="87">
        <f>ROUND($L$192*$K$192,2)</f>
        <v>0</v>
      </c>
      <c r="BL192" s="6" t="s">
        <v>154</v>
      </c>
      <c r="BM192" s="6" t="s">
        <v>213</v>
      </c>
    </row>
    <row r="193" spans="2:63" s="127" customFormat="1" ht="30.75" customHeight="1">
      <c r="B193" s="128"/>
      <c r="C193" s="129"/>
      <c r="D193" s="137" t="s">
        <v>106</v>
      </c>
      <c r="E193" s="137"/>
      <c r="F193" s="137"/>
      <c r="G193" s="137"/>
      <c r="H193" s="137"/>
      <c r="I193" s="137"/>
      <c r="J193" s="137"/>
      <c r="K193" s="137"/>
      <c r="L193" s="137"/>
      <c r="M193" s="137"/>
      <c r="N193" s="219">
        <f>$BK$193</f>
        <v>0</v>
      </c>
      <c r="O193" s="220"/>
      <c r="P193" s="220"/>
      <c r="Q193" s="220"/>
      <c r="R193" s="131"/>
      <c r="T193" s="132"/>
      <c r="U193" s="129"/>
      <c r="V193" s="129"/>
      <c r="W193" s="133">
        <f>SUM($W$194:$W$230)</f>
        <v>0</v>
      </c>
      <c r="X193" s="129"/>
      <c r="Y193" s="133">
        <f>SUM($Y$194:$Y$230)</f>
        <v>0.8953005999999999</v>
      </c>
      <c r="Z193" s="129"/>
      <c r="AA193" s="134">
        <f>SUM($AA$194:$AA$230)</f>
        <v>11.948381</v>
      </c>
      <c r="AR193" s="135" t="s">
        <v>22</v>
      </c>
      <c r="AT193" s="135" t="s">
        <v>79</v>
      </c>
      <c r="AU193" s="135" t="s">
        <v>22</v>
      </c>
      <c r="AY193" s="135" t="s">
        <v>149</v>
      </c>
      <c r="BK193" s="136">
        <f>SUM($BK$194:$BK$230)</f>
        <v>0</v>
      </c>
    </row>
    <row r="194" spans="2:65" s="6" customFormat="1" ht="15.75" customHeight="1">
      <c r="B194" s="23"/>
      <c r="C194" s="138" t="s">
        <v>214</v>
      </c>
      <c r="D194" s="138" t="s">
        <v>150</v>
      </c>
      <c r="E194" s="139" t="s">
        <v>215</v>
      </c>
      <c r="F194" s="224" t="s">
        <v>216</v>
      </c>
      <c r="G194" s="225"/>
      <c r="H194" s="225"/>
      <c r="I194" s="225"/>
      <c r="J194" s="140" t="s">
        <v>187</v>
      </c>
      <c r="K194" s="141">
        <v>24.64</v>
      </c>
      <c r="L194" s="226">
        <v>0</v>
      </c>
      <c r="M194" s="225"/>
      <c r="N194" s="227">
        <f>ROUND($L$194*$K$194,2)</f>
        <v>0</v>
      </c>
      <c r="O194" s="225"/>
      <c r="P194" s="225"/>
      <c r="Q194" s="225"/>
      <c r="R194" s="25"/>
      <c r="T194" s="142"/>
      <c r="U194" s="31" t="s">
        <v>45</v>
      </c>
      <c r="V194" s="24"/>
      <c r="W194" s="143">
        <f>$V$194*$K$194</f>
        <v>0</v>
      </c>
      <c r="X194" s="143">
        <v>0</v>
      </c>
      <c r="Y194" s="143">
        <f>$X$194*$K$194</f>
        <v>0</v>
      </c>
      <c r="Z194" s="143">
        <v>0</v>
      </c>
      <c r="AA194" s="144">
        <f>$Z$194*$K$194</f>
        <v>0</v>
      </c>
      <c r="AR194" s="6" t="s">
        <v>154</v>
      </c>
      <c r="AT194" s="6" t="s">
        <v>150</v>
      </c>
      <c r="AU194" s="6" t="s">
        <v>95</v>
      </c>
      <c r="AY194" s="6" t="s">
        <v>149</v>
      </c>
      <c r="BE194" s="87">
        <f>IF($U$194="základní",$N$194,0)</f>
        <v>0</v>
      </c>
      <c r="BF194" s="87">
        <f>IF($U$194="snížená",$N$194,0)</f>
        <v>0</v>
      </c>
      <c r="BG194" s="87">
        <f>IF($U$194="zákl. přenesená",$N$194,0)</f>
        <v>0</v>
      </c>
      <c r="BH194" s="87">
        <f>IF($U$194="sníž. přenesená",$N$194,0)</f>
        <v>0</v>
      </c>
      <c r="BI194" s="87">
        <f>IF($U$194="nulová",$N$194,0)</f>
        <v>0</v>
      </c>
      <c r="BJ194" s="6" t="s">
        <v>22</v>
      </c>
      <c r="BK194" s="87">
        <f>ROUND($L$194*$K$194,2)</f>
        <v>0</v>
      </c>
      <c r="BL194" s="6" t="s">
        <v>154</v>
      </c>
      <c r="BM194" s="6" t="s">
        <v>217</v>
      </c>
    </row>
    <row r="195" spans="2:51" s="6" customFormat="1" ht="18.75" customHeight="1">
      <c r="B195" s="145"/>
      <c r="C195" s="146"/>
      <c r="D195" s="146"/>
      <c r="E195" s="146"/>
      <c r="F195" s="230" t="s">
        <v>218</v>
      </c>
      <c r="G195" s="231"/>
      <c r="H195" s="231"/>
      <c r="I195" s="231"/>
      <c r="J195" s="146"/>
      <c r="K195" s="147">
        <v>24.64</v>
      </c>
      <c r="L195" s="146"/>
      <c r="M195" s="146"/>
      <c r="N195" s="146"/>
      <c r="O195" s="146"/>
      <c r="P195" s="146"/>
      <c r="Q195" s="146"/>
      <c r="R195" s="148"/>
      <c r="T195" s="149"/>
      <c r="U195" s="146"/>
      <c r="V195" s="146"/>
      <c r="W195" s="146"/>
      <c r="X195" s="146"/>
      <c r="Y195" s="146"/>
      <c r="Z195" s="146"/>
      <c r="AA195" s="150"/>
      <c r="AT195" s="151" t="s">
        <v>157</v>
      </c>
      <c r="AU195" s="151" t="s">
        <v>95</v>
      </c>
      <c r="AV195" s="151" t="s">
        <v>95</v>
      </c>
      <c r="AW195" s="151" t="s">
        <v>102</v>
      </c>
      <c r="AX195" s="151" t="s">
        <v>22</v>
      </c>
      <c r="AY195" s="151" t="s">
        <v>149</v>
      </c>
    </row>
    <row r="196" spans="2:65" s="6" customFormat="1" ht="27" customHeight="1">
      <c r="B196" s="23"/>
      <c r="C196" s="138" t="s">
        <v>9</v>
      </c>
      <c r="D196" s="138" t="s">
        <v>150</v>
      </c>
      <c r="E196" s="139" t="s">
        <v>219</v>
      </c>
      <c r="F196" s="224" t="s">
        <v>220</v>
      </c>
      <c r="G196" s="225"/>
      <c r="H196" s="225"/>
      <c r="I196" s="225"/>
      <c r="J196" s="140" t="s">
        <v>221</v>
      </c>
      <c r="K196" s="165">
        <v>0</v>
      </c>
      <c r="L196" s="226">
        <v>0</v>
      </c>
      <c r="M196" s="225"/>
      <c r="N196" s="227">
        <f>ROUND($L$196*$K$196,2)</f>
        <v>0</v>
      </c>
      <c r="O196" s="225"/>
      <c r="P196" s="225"/>
      <c r="Q196" s="225"/>
      <c r="R196" s="25"/>
      <c r="T196" s="142"/>
      <c r="U196" s="31" t="s">
        <v>45</v>
      </c>
      <c r="V196" s="24"/>
      <c r="W196" s="143">
        <f>$V$196*$K$196</f>
        <v>0</v>
      </c>
      <c r="X196" s="143">
        <v>0</v>
      </c>
      <c r="Y196" s="143">
        <f>$X$196*$K$196</f>
        <v>0</v>
      </c>
      <c r="Z196" s="143">
        <v>0</v>
      </c>
      <c r="AA196" s="144">
        <f>$Z$196*$K$196</f>
        <v>0</v>
      </c>
      <c r="AR196" s="6" t="s">
        <v>154</v>
      </c>
      <c r="AT196" s="6" t="s">
        <v>150</v>
      </c>
      <c r="AU196" s="6" t="s">
        <v>95</v>
      </c>
      <c r="AY196" s="6" t="s">
        <v>149</v>
      </c>
      <c r="BE196" s="87">
        <f>IF($U$196="základní",$N$196,0)</f>
        <v>0</v>
      </c>
      <c r="BF196" s="87">
        <f>IF($U$196="snížená",$N$196,0)</f>
        <v>0</v>
      </c>
      <c r="BG196" s="87">
        <f>IF($U$196="zákl. přenesená",$N$196,0)</f>
        <v>0</v>
      </c>
      <c r="BH196" s="87">
        <f>IF($U$196="sníž. přenesená",$N$196,0)</f>
        <v>0</v>
      </c>
      <c r="BI196" s="87">
        <f>IF($U$196="nulová",$N$196,0)</f>
        <v>0</v>
      </c>
      <c r="BJ196" s="6" t="s">
        <v>22</v>
      </c>
      <c r="BK196" s="87">
        <f>ROUND($L$196*$K$196,2)</f>
        <v>0</v>
      </c>
      <c r="BL196" s="6" t="s">
        <v>154</v>
      </c>
      <c r="BM196" s="6" t="s">
        <v>222</v>
      </c>
    </row>
    <row r="197" spans="2:51" s="6" customFormat="1" ht="18.75" customHeight="1">
      <c r="B197" s="145"/>
      <c r="C197" s="146"/>
      <c r="D197" s="146"/>
      <c r="E197" s="146"/>
      <c r="F197" s="230" t="s">
        <v>223</v>
      </c>
      <c r="G197" s="231"/>
      <c r="H197" s="231"/>
      <c r="I197" s="231"/>
      <c r="J197" s="146"/>
      <c r="K197" s="147">
        <v>5</v>
      </c>
      <c r="L197" s="146"/>
      <c r="M197" s="146"/>
      <c r="N197" s="146"/>
      <c r="O197" s="146"/>
      <c r="P197" s="146"/>
      <c r="Q197" s="146"/>
      <c r="R197" s="148"/>
      <c r="T197" s="149"/>
      <c r="U197" s="146"/>
      <c r="V197" s="146"/>
      <c r="W197" s="146"/>
      <c r="X197" s="146"/>
      <c r="Y197" s="146"/>
      <c r="Z197" s="146"/>
      <c r="AA197" s="150"/>
      <c r="AT197" s="151" t="s">
        <v>157</v>
      </c>
      <c r="AU197" s="151" t="s">
        <v>95</v>
      </c>
      <c r="AV197" s="151" t="s">
        <v>95</v>
      </c>
      <c r="AW197" s="151" t="s">
        <v>102</v>
      </c>
      <c r="AX197" s="151" t="s">
        <v>22</v>
      </c>
      <c r="AY197" s="151" t="s">
        <v>149</v>
      </c>
    </row>
    <row r="198" spans="2:65" s="6" customFormat="1" ht="27" customHeight="1">
      <c r="B198" s="23"/>
      <c r="C198" s="138" t="s">
        <v>224</v>
      </c>
      <c r="D198" s="138" t="s">
        <v>150</v>
      </c>
      <c r="E198" s="139" t="s">
        <v>225</v>
      </c>
      <c r="F198" s="224" t="s">
        <v>226</v>
      </c>
      <c r="G198" s="225"/>
      <c r="H198" s="225"/>
      <c r="I198" s="225"/>
      <c r="J198" s="140" t="s">
        <v>227</v>
      </c>
      <c r="K198" s="141">
        <v>1</v>
      </c>
      <c r="L198" s="226">
        <v>0</v>
      </c>
      <c r="M198" s="225"/>
      <c r="N198" s="227">
        <f>ROUND($L$198*$K$198,2)</f>
        <v>0</v>
      </c>
      <c r="O198" s="225"/>
      <c r="P198" s="225"/>
      <c r="Q198" s="225"/>
      <c r="R198" s="25"/>
      <c r="T198" s="142"/>
      <c r="U198" s="31" t="s">
        <v>45</v>
      </c>
      <c r="V198" s="24"/>
      <c r="W198" s="143">
        <f>$V$198*$K$198</f>
        <v>0</v>
      </c>
      <c r="X198" s="143">
        <v>0</v>
      </c>
      <c r="Y198" s="143">
        <f>$X$198*$K$198</f>
        <v>0</v>
      </c>
      <c r="Z198" s="143">
        <v>0</v>
      </c>
      <c r="AA198" s="144">
        <f>$Z$198*$K$198</f>
        <v>0</v>
      </c>
      <c r="AR198" s="6" t="s">
        <v>154</v>
      </c>
      <c r="AT198" s="6" t="s">
        <v>150</v>
      </c>
      <c r="AU198" s="6" t="s">
        <v>95</v>
      </c>
      <c r="AY198" s="6" t="s">
        <v>149</v>
      </c>
      <c r="BE198" s="87">
        <f>IF($U$198="základní",$N$198,0)</f>
        <v>0</v>
      </c>
      <c r="BF198" s="87">
        <f>IF($U$198="snížená",$N$198,0)</f>
        <v>0</v>
      </c>
      <c r="BG198" s="87">
        <f>IF($U$198="zákl. přenesená",$N$198,0)</f>
        <v>0</v>
      </c>
      <c r="BH198" s="87">
        <f>IF($U$198="sníž. přenesená",$N$198,0)</f>
        <v>0</v>
      </c>
      <c r="BI198" s="87">
        <f>IF($U$198="nulová",$N$198,0)</f>
        <v>0</v>
      </c>
      <c r="BJ198" s="6" t="s">
        <v>22</v>
      </c>
      <c r="BK198" s="87">
        <f>ROUND($L$198*$K$198,2)</f>
        <v>0</v>
      </c>
      <c r="BL198" s="6" t="s">
        <v>154</v>
      </c>
      <c r="BM198" s="6" t="s">
        <v>228</v>
      </c>
    </row>
    <row r="199" spans="2:51" s="6" customFormat="1" ht="18.75" customHeight="1">
      <c r="B199" s="145"/>
      <c r="C199" s="146"/>
      <c r="D199" s="146"/>
      <c r="E199" s="146"/>
      <c r="F199" s="230" t="s">
        <v>229</v>
      </c>
      <c r="G199" s="231"/>
      <c r="H199" s="231"/>
      <c r="I199" s="231"/>
      <c r="J199" s="146"/>
      <c r="K199" s="147">
        <v>1</v>
      </c>
      <c r="L199" s="146"/>
      <c r="M199" s="146"/>
      <c r="N199" s="146"/>
      <c r="O199" s="146"/>
      <c r="P199" s="146"/>
      <c r="Q199" s="146"/>
      <c r="R199" s="148"/>
      <c r="T199" s="149"/>
      <c r="U199" s="146"/>
      <c r="V199" s="146"/>
      <c r="W199" s="146"/>
      <c r="X199" s="146"/>
      <c r="Y199" s="146"/>
      <c r="Z199" s="146"/>
      <c r="AA199" s="150"/>
      <c r="AT199" s="151" t="s">
        <v>157</v>
      </c>
      <c r="AU199" s="151" t="s">
        <v>95</v>
      </c>
      <c r="AV199" s="151" t="s">
        <v>95</v>
      </c>
      <c r="AW199" s="151" t="s">
        <v>102</v>
      </c>
      <c r="AX199" s="151" t="s">
        <v>22</v>
      </c>
      <c r="AY199" s="151" t="s">
        <v>149</v>
      </c>
    </row>
    <row r="200" spans="2:65" s="6" customFormat="1" ht="27" customHeight="1">
      <c r="B200" s="23"/>
      <c r="C200" s="138" t="s">
        <v>230</v>
      </c>
      <c r="D200" s="138" t="s">
        <v>150</v>
      </c>
      <c r="E200" s="139" t="s">
        <v>231</v>
      </c>
      <c r="F200" s="224" t="s">
        <v>232</v>
      </c>
      <c r="G200" s="225"/>
      <c r="H200" s="225"/>
      <c r="I200" s="225"/>
      <c r="J200" s="140" t="s">
        <v>227</v>
      </c>
      <c r="K200" s="141">
        <v>1</v>
      </c>
      <c r="L200" s="226">
        <v>0</v>
      </c>
      <c r="M200" s="225"/>
      <c r="N200" s="227">
        <f>ROUND($L$200*$K$200,2)</f>
        <v>0</v>
      </c>
      <c r="O200" s="225"/>
      <c r="P200" s="225"/>
      <c r="Q200" s="225"/>
      <c r="R200" s="25"/>
      <c r="T200" s="142"/>
      <c r="U200" s="31" t="s">
        <v>45</v>
      </c>
      <c r="V200" s="24"/>
      <c r="W200" s="143">
        <f>$V$200*$K$200</f>
        <v>0</v>
      </c>
      <c r="X200" s="143">
        <v>0</v>
      </c>
      <c r="Y200" s="143">
        <f>$X$200*$K$200</f>
        <v>0</v>
      </c>
      <c r="Z200" s="143">
        <v>0</v>
      </c>
      <c r="AA200" s="144">
        <f>$Z$200*$K$200</f>
        <v>0</v>
      </c>
      <c r="AR200" s="6" t="s">
        <v>154</v>
      </c>
      <c r="AT200" s="6" t="s">
        <v>150</v>
      </c>
      <c r="AU200" s="6" t="s">
        <v>95</v>
      </c>
      <c r="AY200" s="6" t="s">
        <v>149</v>
      </c>
      <c r="BE200" s="87">
        <f>IF($U$200="základní",$N$200,0)</f>
        <v>0</v>
      </c>
      <c r="BF200" s="87">
        <f>IF($U$200="snížená",$N$200,0)</f>
        <v>0</v>
      </c>
      <c r="BG200" s="87">
        <f>IF($U$200="zákl. přenesená",$N$200,0)</f>
        <v>0</v>
      </c>
      <c r="BH200" s="87">
        <f>IF($U$200="sníž. přenesená",$N$200,0)</f>
        <v>0</v>
      </c>
      <c r="BI200" s="87">
        <f>IF($U$200="nulová",$N$200,0)</f>
        <v>0</v>
      </c>
      <c r="BJ200" s="6" t="s">
        <v>22</v>
      </c>
      <c r="BK200" s="87">
        <f>ROUND($L$200*$K$200,2)</f>
        <v>0</v>
      </c>
      <c r="BL200" s="6" t="s">
        <v>154</v>
      </c>
      <c r="BM200" s="6" t="s">
        <v>233</v>
      </c>
    </row>
    <row r="201" spans="2:51" s="6" customFormat="1" ht="18.75" customHeight="1">
      <c r="B201" s="145"/>
      <c r="C201" s="146"/>
      <c r="D201" s="146"/>
      <c r="E201" s="146"/>
      <c r="F201" s="230" t="s">
        <v>229</v>
      </c>
      <c r="G201" s="231"/>
      <c r="H201" s="231"/>
      <c r="I201" s="231"/>
      <c r="J201" s="146"/>
      <c r="K201" s="147">
        <v>1</v>
      </c>
      <c r="L201" s="146"/>
      <c r="M201" s="146"/>
      <c r="N201" s="146"/>
      <c r="O201" s="146"/>
      <c r="P201" s="146"/>
      <c r="Q201" s="146"/>
      <c r="R201" s="148"/>
      <c r="T201" s="149"/>
      <c r="U201" s="146"/>
      <c r="V201" s="146"/>
      <c r="W201" s="146"/>
      <c r="X201" s="146"/>
      <c r="Y201" s="146"/>
      <c r="Z201" s="146"/>
      <c r="AA201" s="150"/>
      <c r="AT201" s="151" t="s">
        <v>157</v>
      </c>
      <c r="AU201" s="151" t="s">
        <v>95</v>
      </c>
      <c r="AV201" s="151" t="s">
        <v>95</v>
      </c>
      <c r="AW201" s="151" t="s">
        <v>102</v>
      </c>
      <c r="AX201" s="151" t="s">
        <v>22</v>
      </c>
      <c r="AY201" s="151" t="s">
        <v>149</v>
      </c>
    </row>
    <row r="202" spans="2:65" s="6" customFormat="1" ht="27" customHeight="1">
      <c r="B202" s="23"/>
      <c r="C202" s="138" t="s">
        <v>234</v>
      </c>
      <c r="D202" s="138" t="s">
        <v>150</v>
      </c>
      <c r="E202" s="139" t="s">
        <v>235</v>
      </c>
      <c r="F202" s="224" t="s">
        <v>236</v>
      </c>
      <c r="G202" s="225"/>
      <c r="H202" s="225"/>
      <c r="I202" s="225"/>
      <c r="J202" s="140" t="s">
        <v>153</v>
      </c>
      <c r="K202" s="141">
        <v>82.215</v>
      </c>
      <c r="L202" s="226">
        <v>0</v>
      </c>
      <c r="M202" s="225"/>
      <c r="N202" s="227">
        <f>ROUND($L$202*$K$202,2)</f>
        <v>0</v>
      </c>
      <c r="O202" s="225"/>
      <c r="P202" s="225"/>
      <c r="Q202" s="225"/>
      <c r="R202" s="25"/>
      <c r="T202" s="142"/>
      <c r="U202" s="31" t="s">
        <v>45</v>
      </c>
      <c r="V202" s="24"/>
      <c r="W202" s="143">
        <f>$V$202*$K$202</f>
        <v>0</v>
      </c>
      <c r="X202" s="143">
        <v>4E-05</v>
      </c>
      <c r="Y202" s="143">
        <f>$X$202*$K$202</f>
        <v>0.0032886000000000005</v>
      </c>
      <c r="Z202" s="143">
        <v>0</v>
      </c>
      <c r="AA202" s="144">
        <f>$Z$202*$K$202</f>
        <v>0</v>
      </c>
      <c r="AR202" s="6" t="s">
        <v>154</v>
      </c>
      <c r="AT202" s="6" t="s">
        <v>150</v>
      </c>
      <c r="AU202" s="6" t="s">
        <v>95</v>
      </c>
      <c r="AY202" s="6" t="s">
        <v>149</v>
      </c>
      <c r="BE202" s="87">
        <f>IF($U$202="základní",$N$202,0)</f>
        <v>0</v>
      </c>
      <c r="BF202" s="87">
        <f>IF($U$202="snížená",$N$202,0)</f>
        <v>0</v>
      </c>
      <c r="BG202" s="87">
        <f>IF($U$202="zákl. přenesená",$N$202,0)</f>
        <v>0</v>
      </c>
      <c r="BH202" s="87">
        <f>IF($U$202="sníž. přenesená",$N$202,0)</f>
        <v>0</v>
      </c>
      <c r="BI202" s="87">
        <f>IF($U$202="nulová",$N$202,0)</f>
        <v>0</v>
      </c>
      <c r="BJ202" s="6" t="s">
        <v>22</v>
      </c>
      <c r="BK202" s="87">
        <f>ROUND($L$202*$K$202,2)</f>
        <v>0</v>
      </c>
      <c r="BL202" s="6" t="s">
        <v>154</v>
      </c>
      <c r="BM202" s="6" t="s">
        <v>237</v>
      </c>
    </row>
    <row r="203" spans="2:51" s="6" customFormat="1" ht="18.75" customHeight="1">
      <c r="B203" s="145"/>
      <c r="C203" s="146"/>
      <c r="D203" s="146"/>
      <c r="E203" s="146"/>
      <c r="F203" s="230" t="s">
        <v>238</v>
      </c>
      <c r="G203" s="231"/>
      <c r="H203" s="231"/>
      <c r="I203" s="231"/>
      <c r="J203" s="146"/>
      <c r="K203" s="147">
        <v>35.304</v>
      </c>
      <c r="L203" s="146"/>
      <c r="M203" s="146"/>
      <c r="N203" s="146"/>
      <c r="O203" s="146"/>
      <c r="P203" s="146"/>
      <c r="Q203" s="146"/>
      <c r="R203" s="148"/>
      <c r="T203" s="149"/>
      <c r="U203" s="146"/>
      <c r="V203" s="146"/>
      <c r="W203" s="146"/>
      <c r="X203" s="146"/>
      <c r="Y203" s="146"/>
      <c r="Z203" s="146"/>
      <c r="AA203" s="150"/>
      <c r="AT203" s="151" t="s">
        <v>157</v>
      </c>
      <c r="AU203" s="151" t="s">
        <v>95</v>
      </c>
      <c r="AV203" s="151" t="s">
        <v>95</v>
      </c>
      <c r="AW203" s="151" t="s">
        <v>102</v>
      </c>
      <c r="AX203" s="151" t="s">
        <v>80</v>
      </c>
      <c r="AY203" s="151" t="s">
        <v>149</v>
      </c>
    </row>
    <row r="204" spans="2:51" s="6" customFormat="1" ht="18.75" customHeight="1">
      <c r="B204" s="145"/>
      <c r="C204" s="146"/>
      <c r="D204" s="146"/>
      <c r="E204" s="146"/>
      <c r="F204" s="230" t="s">
        <v>239</v>
      </c>
      <c r="G204" s="231"/>
      <c r="H204" s="231"/>
      <c r="I204" s="231"/>
      <c r="J204" s="146"/>
      <c r="K204" s="147">
        <v>46.911</v>
      </c>
      <c r="L204" s="146"/>
      <c r="M204" s="146"/>
      <c r="N204" s="146"/>
      <c r="O204" s="146"/>
      <c r="P204" s="146"/>
      <c r="Q204" s="146"/>
      <c r="R204" s="148"/>
      <c r="T204" s="149"/>
      <c r="U204" s="146"/>
      <c r="V204" s="146"/>
      <c r="W204" s="146"/>
      <c r="X204" s="146"/>
      <c r="Y204" s="146"/>
      <c r="Z204" s="146"/>
      <c r="AA204" s="150"/>
      <c r="AT204" s="151" t="s">
        <v>157</v>
      </c>
      <c r="AU204" s="151" t="s">
        <v>95</v>
      </c>
      <c r="AV204" s="151" t="s">
        <v>95</v>
      </c>
      <c r="AW204" s="151" t="s">
        <v>102</v>
      </c>
      <c r="AX204" s="151" t="s">
        <v>80</v>
      </c>
      <c r="AY204" s="151" t="s">
        <v>149</v>
      </c>
    </row>
    <row r="205" spans="2:51" s="6" customFormat="1" ht="18.75" customHeight="1">
      <c r="B205" s="152"/>
      <c r="C205" s="153"/>
      <c r="D205" s="153"/>
      <c r="E205" s="153"/>
      <c r="F205" s="232" t="s">
        <v>159</v>
      </c>
      <c r="G205" s="233"/>
      <c r="H205" s="233"/>
      <c r="I205" s="233"/>
      <c r="J205" s="153"/>
      <c r="K205" s="154">
        <v>82.215</v>
      </c>
      <c r="L205" s="153"/>
      <c r="M205" s="153"/>
      <c r="N205" s="153"/>
      <c r="O205" s="153"/>
      <c r="P205" s="153"/>
      <c r="Q205" s="153"/>
      <c r="R205" s="155"/>
      <c r="T205" s="156"/>
      <c r="U205" s="153"/>
      <c r="V205" s="153"/>
      <c r="W205" s="153"/>
      <c r="X205" s="153"/>
      <c r="Y205" s="153"/>
      <c r="Z205" s="153"/>
      <c r="AA205" s="157"/>
      <c r="AT205" s="158" t="s">
        <v>157</v>
      </c>
      <c r="AU205" s="158" t="s">
        <v>95</v>
      </c>
      <c r="AV205" s="158" t="s">
        <v>154</v>
      </c>
      <c r="AW205" s="158" t="s">
        <v>102</v>
      </c>
      <c r="AX205" s="158" t="s">
        <v>22</v>
      </c>
      <c r="AY205" s="158" t="s">
        <v>149</v>
      </c>
    </row>
    <row r="206" spans="2:65" s="6" customFormat="1" ht="27" customHeight="1">
      <c r="B206" s="23"/>
      <c r="C206" s="138" t="s">
        <v>240</v>
      </c>
      <c r="D206" s="138" t="s">
        <v>150</v>
      </c>
      <c r="E206" s="139" t="s">
        <v>241</v>
      </c>
      <c r="F206" s="224" t="s">
        <v>242</v>
      </c>
      <c r="G206" s="225"/>
      <c r="H206" s="225"/>
      <c r="I206" s="225"/>
      <c r="J206" s="140" t="s">
        <v>153</v>
      </c>
      <c r="K206" s="141">
        <v>11.308</v>
      </c>
      <c r="L206" s="226">
        <v>0</v>
      </c>
      <c r="M206" s="225"/>
      <c r="N206" s="227">
        <f>ROUND($L$206*$K$206,2)</f>
        <v>0</v>
      </c>
      <c r="O206" s="225"/>
      <c r="P206" s="225"/>
      <c r="Q206" s="225"/>
      <c r="R206" s="25"/>
      <c r="T206" s="142"/>
      <c r="U206" s="31" t="s">
        <v>45</v>
      </c>
      <c r="V206" s="24"/>
      <c r="W206" s="143">
        <f>$V$206*$K$206</f>
        <v>0</v>
      </c>
      <c r="X206" s="143">
        <v>0</v>
      </c>
      <c r="Y206" s="143">
        <f>$X$206*$K$206</f>
        <v>0</v>
      </c>
      <c r="Z206" s="143">
        <v>0.131</v>
      </c>
      <c r="AA206" s="144">
        <f>$Z$206*$K$206</f>
        <v>1.481348</v>
      </c>
      <c r="AR206" s="6" t="s">
        <v>154</v>
      </c>
      <c r="AT206" s="6" t="s">
        <v>150</v>
      </c>
      <c r="AU206" s="6" t="s">
        <v>95</v>
      </c>
      <c r="AY206" s="6" t="s">
        <v>149</v>
      </c>
      <c r="BE206" s="87">
        <f>IF($U$206="základní",$N$206,0)</f>
        <v>0</v>
      </c>
      <c r="BF206" s="87">
        <f>IF($U$206="snížená",$N$206,0)</f>
        <v>0</v>
      </c>
      <c r="BG206" s="87">
        <f>IF($U$206="zákl. přenesená",$N$206,0)</f>
        <v>0</v>
      </c>
      <c r="BH206" s="87">
        <f>IF($U$206="sníž. přenesená",$N$206,0)</f>
        <v>0</v>
      </c>
      <c r="BI206" s="87">
        <f>IF($U$206="nulová",$N$206,0)</f>
        <v>0</v>
      </c>
      <c r="BJ206" s="6" t="s">
        <v>22</v>
      </c>
      <c r="BK206" s="87">
        <f>ROUND($L$206*$K$206,2)</f>
        <v>0</v>
      </c>
      <c r="BL206" s="6" t="s">
        <v>154</v>
      </c>
      <c r="BM206" s="6" t="s">
        <v>243</v>
      </c>
    </row>
    <row r="207" spans="2:51" s="6" customFormat="1" ht="18.75" customHeight="1">
      <c r="B207" s="145"/>
      <c r="C207" s="146"/>
      <c r="D207" s="146"/>
      <c r="E207" s="146"/>
      <c r="F207" s="230" t="s">
        <v>244</v>
      </c>
      <c r="G207" s="231"/>
      <c r="H207" s="231"/>
      <c r="I207" s="231"/>
      <c r="J207" s="146"/>
      <c r="K207" s="147">
        <v>11.308</v>
      </c>
      <c r="L207" s="146"/>
      <c r="M207" s="146"/>
      <c r="N207" s="146"/>
      <c r="O207" s="146"/>
      <c r="P207" s="146"/>
      <c r="Q207" s="146"/>
      <c r="R207" s="148"/>
      <c r="T207" s="149"/>
      <c r="U207" s="146"/>
      <c r="V207" s="146"/>
      <c r="W207" s="146"/>
      <c r="X207" s="146"/>
      <c r="Y207" s="146"/>
      <c r="Z207" s="146"/>
      <c r="AA207" s="150"/>
      <c r="AT207" s="151" t="s">
        <v>157</v>
      </c>
      <c r="AU207" s="151" t="s">
        <v>95</v>
      </c>
      <c r="AV207" s="151" t="s">
        <v>95</v>
      </c>
      <c r="AW207" s="151" t="s">
        <v>102</v>
      </c>
      <c r="AX207" s="151" t="s">
        <v>22</v>
      </c>
      <c r="AY207" s="151" t="s">
        <v>149</v>
      </c>
    </row>
    <row r="208" spans="2:65" s="6" customFormat="1" ht="27" customHeight="1">
      <c r="B208" s="23"/>
      <c r="C208" s="138" t="s">
        <v>245</v>
      </c>
      <c r="D208" s="138" t="s">
        <v>150</v>
      </c>
      <c r="E208" s="139" t="s">
        <v>241</v>
      </c>
      <c r="F208" s="224" t="s">
        <v>242</v>
      </c>
      <c r="G208" s="225"/>
      <c r="H208" s="225"/>
      <c r="I208" s="225"/>
      <c r="J208" s="140" t="s">
        <v>153</v>
      </c>
      <c r="K208" s="141">
        <v>19.29</v>
      </c>
      <c r="L208" s="226">
        <v>0</v>
      </c>
      <c r="M208" s="225"/>
      <c r="N208" s="227">
        <f>ROUND($L$208*$K$208,2)</f>
        <v>0</v>
      </c>
      <c r="O208" s="225"/>
      <c r="P208" s="225"/>
      <c r="Q208" s="225"/>
      <c r="R208" s="25"/>
      <c r="T208" s="142"/>
      <c r="U208" s="31" t="s">
        <v>45</v>
      </c>
      <c r="V208" s="24"/>
      <c r="W208" s="143">
        <f>$V$208*$K$208</f>
        <v>0</v>
      </c>
      <c r="X208" s="143">
        <v>0</v>
      </c>
      <c r="Y208" s="143">
        <f>$X$208*$K$208</f>
        <v>0</v>
      </c>
      <c r="Z208" s="143">
        <v>0.131</v>
      </c>
      <c r="AA208" s="144">
        <f>$Z$208*$K$208</f>
        <v>2.52699</v>
      </c>
      <c r="AR208" s="6" t="s">
        <v>154</v>
      </c>
      <c r="AT208" s="6" t="s">
        <v>150</v>
      </c>
      <c r="AU208" s="6" t="s">
        <v>95</v>
      </c>
      <c r="AY208" s="6" t="s">
        <v>149</v>
      </c>
      <c r="BE208" s="87">
        <f>IF($U$208="základní",$N$208,0)</f>
        <v>0</v>
      </c>
      <c r="BF208" s="87">
        <f>IF($U$208="snížená",$N$208,0)</f>
        <v>0</v>
      </c>
      <c r="BG208" s="87">
        <f>IF($U$208="zákl. přenesená",$N$208,0)</f>
        <v>0</v>
      </c>
      <c r="BH208" s="87">
        <f>IF($U$208="sníž. přenesená",$N$208,0)</f>
        <v>0</v>
      </c>
      <c r="BI208" s="87">
        <f>IF($U$208="nulová",$N$208,0)</f>
        <v>0</v>
      </c>
      <c r="BJ208" s="6" t="s">
        <v>22</v>
      </c>
      <c r="BK208" s="87">
        <f>ROUND($L$208*$K$208,2)</f>
        <v>0</v>
      </c>
      <c r="BL208" s="6" t="s">
        <v>154</v>
      </c>
      <c r="BM208" s="6" t="s">
        <v>246</v>
      </c>
    </row>
    <row r="209" spans="2:51" s="6" customFormat="1" ht="18.75" customHeight="1">
      <c r="B209" s="145"/>
      <c r="C209" s="146"/>
      <c r="D209" s="146"/>
      <c r="E209" s="146"/>
      <c r="F209" s="230" t="s">
        <v>156</v>
      </c>
      <c r="G209" s="231"/>
      <c r="H209" s="231"/>
      <c r="I209" s="231"/>
      <c r="J209" s="146"/>
      <c r="K209" s="147">
        <v>7.95</v>
      </c>
      <c r="L209" s="146"/>
      <c r="M209" s="146"/>
      <c r="N209" s="146"/>
      <c r="O209" s="146"/>
      <c r="P209" s="146"/>
      <c r="Q209" s="146"/>
      <c r="R209" s="148"/>
      <c r="T209" s="149"/>
      <c r="U209" s="146"/>
      <c r="V209" s="146"/>
      <c r="W209" s="146"/>
      <c r="X209" s="146"/>
      <c r="Y209" s="146"/>
      <c r="Z209" s="146"/>
      <c r="AA209" s="150"/>
      <c r="AT209" s="151" t="s">
        <v>157</v>
      </c>
      <c r="AU209" s="151" t="s">
        <v>95</v>
      </c>
      <c r="AV209" s="151" t="s">
        <v>95</v>
      </c>
      <c r="AW209" s="151" t="s">
        <v>102</v>
      </c>
      <c r="AX209" s="151" t="s">
        <v>80</v>
      </c>
      <c r="AY209" s="151" t="s">
        <v>149</v>
      </c>
    </row>
    <row r="210" spans="2:51" s="6" customFormat="1" ht="18.75" customHeight="1">
      <c r="B210" s="145"/>
      <c r="C210" s="146"/>
      <c r="D210" s="146"/>
      <c r="E210" s="146"/>
      <c r="F210" s="230" t="s">
        <v>158</v>
      </c>
      <c r="G210" s="231"/>
      <c r="H210" s="231"/>
      <c r="I210" s="231"/>
      <c r="J210" s="146"/>
      <c r="K210" s="147">
        <v>11.34</v>
      </c>
      <c r="L210" s="146"/>
      <c r="M210" s="146"/>
      <c r="N210" s="146"/>
      <c r="O210" s="146"/>
      <c r="P210" s="146"/>
      <c r="Q210" s="146"/>
      <c r="R210" s="148"/>
      <c r="T210" s="149"/>
      <c r="U210" s="146"/>
      <c r="V210" s="146"/>
      <c r="W210" s="146"/>
      <c r="X210" s="146"/>
      <c r="Y210" s="146"/>
      <c r="Z210" s="146"/>
      <c r="AA210" s="150"/>
      <c r="AT210" s="151" t="s">
        <v>157</v>
      </c>
      <c r="AU210" s="151" t="s">
        <v>95</v>
      </c>
      <c r="AV210" s="151" t="s">
        <v>95</v>
      </c>
      <c r="AW210" s="151" t="s">
        <v>102</v>
      </c>
      <c r="AX210" s="151" t="s">
        <v>80</v>
      </c>
      <c r="AY210" s="151" t="s">
        <v>149</v>
      </c>
    </row>
    <row r="211" spans="2:51" s="6" customFormat="1" ht="18.75" customHeight="1">
      <c r="B211" s="152"/>
      <c r="C211" s="153"/>
      <c r="D211" s="153"/>
      <c r="E211" s="153"/>
      <c r="F211" s="232" t="s">
        <v>159</v>
      </c>
      <c r="G211" s="233"/>
      <c r="H211" s="233"/>
      <c r="I211" s="233"/>
      <c r="J211" s="153"/>
      <c r="K211" s="154">
        <v>19.29</v>
      </c>
      <c r="L211" s="153"/>
      <c r="M211" s="153"/>
      <c r="N211" s="153"/>
      <c r="O211" s="153"/>
      <c r="P211" s="153"/>
      <c r="Q211" s="153"/>
      <c r="R211" s="155"/>
      <c r="T211" s="156"/>
      <c r="U211" s="153"/>
      <c r="V211" s="153"/>
      <c r="W211" s="153"/>
      <c r="X211" s="153"/>
      <c r="Y211" s="153"/>
      <c r="Z211" s="153"/>
      <c r="AA211" s="157"/>
      <c r="AT211" s="158" t="s">
        <v>157</v>
      </c>
      <c r="AU211" s="158" t="s">
        <v>95</v>
      </c>
      <c r="AV211" s="158" t="s">
        <v>154</v>
      </c>
      <c r="AW211" s="158" t="s">
        <v>102</v>
      </c>
      <c r="AX211" s="158" t="s">
        <v>22</v>
      </c>
      <c r="AY211" s="158" t="s">
        <v>149</v>
      </c>
    </row>
    <row r="212" spans="2:65" s="6" customFormat="1" ht="15.75" customHeight="1">
      <c r="B212" s="23"/>
      <c r="C212" s="138" t="s">
        <v>8</v>
      </c>
      <c r="D212" s="138" t="s">
        <v>150</v>
      </c>
      <c r="E212" s="139" t="s">
        <v>247</v>
      </c>
      <c r="F212" s="224" t="s">
        <v>248</v>
      </c>
      <c r="G212" s="225"/>
      <c r="H212" s="225"/>
      <c r="I212" s="225"/>
      <c r="J212" s="140" t="s">
        <v>249</v>
      </c>
      <c r="K212" s="141">
        <v>1.678</v>
      </c>
      <c r="L212" s="226">
        <v>0</v>
      </c>
      <c r="M212" s="225"/>
      <c r="N212" s="227">
        <f>ROUND($L$212*$K$212,2)</f>
        <v>0</v>
      </c>
      <c r="O212" s="225"/>
      <c r="P212" s="225"/>
      <c r="Q212" s="225"/>
      <c r="R212" s="25"/>
      <c r="T212" s="142"/>
      <c r="U212" s="31" t="s">
        <v>45</v>
      </c>
      <c r="V212" s="24"/>
      <c r="W212" s="143">
        <f>$V$212*$K$212</f>
        <v>0</v>
      </c>
      <c r="X212" s="143">
        <v>0</v>
      </c>
      <c r="Y212" s="143">
        <f>$X$212*$K$212</f>
        <v>0</v>
      </c>
      <c r="Z212" s="143">
        <v>1.4</v>
      </c>
      <c r="AA212" s="144">
        <f>$Z$212*$K$212</f>
        <v>2.3491999999999997</v>
      </c>
      <c r="AR212" s="6" t="s">
        <v>154</v>
      </c>
      <c r="AT212" s="6" t="s">
        <v>150</v>
      </c>
      <c r="AU212" s="6" t="s">
        <v>95</v>
      </c>
      <c r="AY212" s="6" t="s">
        <v>149</v>
      </c>
      <c r="BE212" s="87">
        <f>IF($U$212="základní",$N$212,0)</f>
        <v>0</v>
      </c>
      <c r="BF212" s="87">
        <f>IF($U$212="snížená",$N$212,0)</f>
        <v>0</v>
      </c>
      <c r="BG212" s="87">
        <f>IF($U$212="zákl. přenesená",$N$212,0)</f>
        <v>0</v>
      </c>
      <c r="BH212" s="87">
        <f>IF($U$212="sníž. přenesená",$N$212,0)</f>
        <v>0</v>
      </c>
      <c r="BI212" s="87">
        <f>IF($U$212="nulová",$N$212,0)</f>
        <v>0</v>
      </c>
      <c r="BJ212" s="6" t="s">
        <v>22</v>
      </c>
      <c r="BK212" s="87">
        <f>ROUND($L$212*$K$212,2)</f>
        <v>0</v>
      </c>
      <c r="BL212" s="6" t="s">
        <v>154</v>
      </c>
      <c r="BM212" s="6" t="s">
        <v>250</v>
      </c>
    </row>
    <row r="213" spans="2:51" s="6" customFormat="1" ht="18.75" customHeight="1">
      <c r="B213" s="145"/>
      <c r="C213" s="146"/>
      <c r="D213" s="146"/>
      <c r="E213" s="146"/>
      <c r="F213" s="230" t="s">
        <v>251</v>
      </c>
      <c r="G213" s="231"/>
      <c r="H213" s="231"/>
      <c r="I213" s="231"/>
      <c r="J213" s="146"/>
      <c r="K213" s="147">
        <v>0.839</v>
      </c>
      <c r="L213" s="146"/>
      <c r="M213" s="146"/>
      <c r="N213" s="146"/>
      <c r="O213" s="146"/>
      <c r="P213" s="146"/>
      <c r="Q213" s="146"/>
      <c r="R213" s="148"/>
      <c r="T213" s="149"/>
      <c r="U213" s="146"/>
      <c r="V213" s="146"/>
      <c r="W213" s="146"/>
      <c r="X213" s="146"/>
      <c r="Y213" s="146"/>
      <c r="Z213" s="146"/>
      <c r="AA213" s="150"/>
      <c r="AT213" s="151" t="s">
        <v>157</v>
      </c>
      <c r="AU213" s="151" t="s">
        <v>95</v>
      </c>
      <c r="AV213" s="151" t="s">
        <v>95</v>
      </c>
      <c r="AW213" s="151" t="s">
        <v>102</v>
      </c>
      <c r="AX213" s="151" t="s">
        <v>80</v>
      </c>
      <c r="AY213" s="151" t="s">
        <v>149</v>
      </c>
    </row>
    <row r="214" spans="2:51" s="6" customFormat="1" ht="18.75" customHeight="1">
      <c r="B214" s="145"/>
      <c r="C214" s="146"/>
      <c r="D214" s="146"/>
      <c r="E214" s="146"/>
      <c r="F214" s="230" t="s">
        <v>252</v>
      </c>
      <c r="G214" s="231"/>
      <c r="H214" s="231"/>
      <c r="I214" s="231"/>
      <c r="J214" s="146"/>
      <c r="K214" s="147">
        <v>0.839</v>
      </c>
      <c r="L214" s="146"/>
      <c r="M214" s="146"/>
      <c r="N214" s="146"/>
      <c r="O214" s="146"/>
      <c r="P214" s="146"/>
      <c r="Q214" s="146"/>
      <c r="R214" s="148"/>
      <c r="T214" s="149"/>
      <c r="U214" s="146"/>
      <c r="V214" s="146"/>
      <c r="W214" s="146"/>
      <c r="X214" s="146"/>
      <c r="Y214" s="146"/>
      <c r="Z214" s="146"/>
      <c r="AA214" s="150"/>
      <c r="AT214" s="151" t="s">
        <v>157</v>
      </c>
      <c r="AU214" s="151" t="s">
        <v>95</v>
      </c>
      <c r="AV214" s="151" t="s">
        <v>95</v>
      </c>
      <c r="AW214" s="151" t="s">
        <v>102</v>
      </c>
      <c r="AX214" s="151" t="s">
        <v>80</v>
      </c>
      <c r="AY214" s="151" t="s">
        <v>149</v>
      </c>
    </row>
    <row r="215" spans="2:51" s="6" customFormat="1" ht="18.75" customHeight="1">
      <c r="B215" s="152"/>
      <c r="C215" s="153"/>
      <c r="D215" s="153"/>
      <c r="E215" s="153"/>
      <c r="F215" s="232" t="s">
        <v>159</v>
      </c>
      <c r="G215" s="233"/>
      <c r="H215" s="233"/>
      <c r="I215" s="233"/>
      <c r="J215" s="153"/>
      <c r="K215" s="154">
        <v>1.678</v>
      </c>
      <c r="L215" s="153"/>
      <c r="M215" s="153"/>
      <c r="N215" s="153"/>
      <c r="O215" s="153"/>
      <c r="P215" s="153"/>
      <c r="Q215" s="153"/>
      <c r="R215" s="155"/>
      <c r="T215" s="156"/>
      <c r="U215" s="153"/>
      <c r="V215" s="153"/>
      <c r="W215" s="153"/>
      <c r="X215" s="153"/>
      <c r="Y215" s="153"/>
      <c r="Z215" s="153"/>
      <c r="AA215" s="157"/>
      <c r="AT215" s="158" t="s">
        <v>157</v>
      </c>
      <c r="AU215" s="158" t="s">
        <v>95</v>
      </c>
      <c r="AV215" s="158" t="s">
        <v>154</v>
      </c>
      <c r="AW215" s="158" t="s">
        <v>102</v>
      </c>
      <c r="AX215" s="158" t="s">
        <v>22</v>
      </c>
      <c r="AY215" s="158" t="s">
        <v>149</v>
      </c>
    </row>
    <row r="216" spans="2:65" s="6" customFormat="1" ht="27" customHeight="1">
      <c r="B216" s="23"/>
      <c r="C216" s="138" t="s">
        <v>253</v>
      </c>
      <c r="D216" s="138" t="s">
        <v>150</v>
      </c>
      <c r="E216" s="139" t="s">
        <v>254</v>
      </c>
      <c r="F216" s="224" t="s">
        <v>255</v>
      </c>
      <c r="G216" s="225"/>
      <c r="H216" s="225"/>
      <c r="I216" s="225"/>
      <c r="J216" s="140" t="s">
        <v>187</v>
      </c>
      <c r="K216" s="141">
        <v>38.8</v>
      </c>
      <c r="L216" s="226">
        <v>0</v>
      </c>
      <c r="M216" s="225"/>
      <c r="N216" s="227">
        <f>ROUND($L$216*$K$216,2)</f>
        <v>0</v>
      </c>
      <c r="O216" s="225"/>
      <c r="P216" s="225"/>
      <c r="Q216" s="225"/>
      <c r="R216" s="25"/>
      <c r="T216" s="142"/>
      <c r="U216" s="31" t="s">
        <v>45</v>
      </c>
      <c r="V216" s="24"/>
      <c r="W216" s="143">
        <f>$V$216*$K$216</f>
        <v>0</v>
      </c>
      <c r="X216" s="143">
        <v>0.02299</v>
      </c>
      <c r="Y216" s="143">
        <f>$X$216*$K$216</f>
        <v>0.8920119999999999</v>
      </c>
      <c r="Z216" s="143">
        <v>0</v>
      </c>
      <c r="AA216" s="144">
        <f>$Z$216*$K$216</f>
        <v>0</v>
      </c>
      <c r="AR216" s="6" t="s">
        <v>154</v>
      </c>
      <c r="AT216" s="6" t="s">
        <v>150</v>
      </c>
      <c r="AU216" s="6" t="s">
        <v>95</v>
      </c>
      <c r="AY216" s="6" t="s">
        <v>149</v>
      </c>
      <c r="BE216" s="87">
        <f>IF($U$216="základní",$N$216,0)</f>
        <v>0</v>
      </c>
      <c r="BF216" s="87">
        <f>IF($U$216="snížená",$N$216,0)</f>
        <v>0</v>
      </c>
      <c r="BG216" s="87">
        <f>IF($U$216="zákl. přenesená",$N$216,0)</f>
        <v>0</v>
      </c>
      <c r="BH216" s="87">
        <f>IF($U$216="sníž. přenesená",$N$216,0)</f>
        <v>0</v>
      </c>
      <c r="BI216" s="87">
        <f>IF($U$216="nulová",$N$216,0)</f>
        <v>0</v>
      </c>
      <c r="BJ216" s="6" t="s">
        <v>22</v>
      </c>
      <c r="BK216" s="87">
        <f>ROUND($L$216*$K$216,2)</f>
        <v>0</v>
      </c>
      <c r="BL216" s="6" t="s">
        <v>154</v>
      </c>
      <c r="BM216" s="6" t="s">
        <v>256</v>
      </c>
    </row>
    <row r="217" spans="2:51" s="6" customFormat="1" ht="18.75" customHeight="1">
      <c r="B217" s="145"/>
      <c r="C217" s="146"/>
      <c r="D217" s="146"/>
      <c r="E217" s="146"/>
      <c r="F217" s="230" t="s">
        <v>257</v>
      </c>
      <c r="G217" s="231"/>
      <c r="H217" s="231"/>
      <c r="I217" s="231"/>
      <c r="J217" s="146"/>
      <c r="K217" s="147">
        <v>38.8</v>
      </c>
      <c r="L217" s="146"/>
      <c r="M217" s="146"/>
      <c r="N217" s="146"/>
      <c r="O217" s="146"/>
      <c r="P217" s="146"/>
      <c r="Q217" s="146"/>
      <c r="R217" s="148"/>
      <c r="T217" s="149"/>
      <c r="U217" s="146"/>
      <c r="V217" s="146"/>
      <c r="W217" s="146"/>
      <c r="X217" s="146"/>
      <c r="Y217" s="146"/>
      <c r="Z217" s="146"/>
      <c r="AA217" s="150"/>
      <c r="AT217" s="151" t="s">
        <v>157</v>
      </c>
      <c r="AU217" s="151" t="s">
        <v>95</v>
      </c>
      <c r="AV217" s="151" t="s">
        <v>95</v>
      </c>
      <c r="AW217" s="151" t="s">
        <v>102</v>
      </c>
      <c r="AX217" s="151" t="s">
        <v>22</v>
      </c>
      <c r="AY217" s="151" t="s">
        <v>149</v>
      </c>
    </row>
    <row r="218" spans="2:65" s="6" customFormat="1" ht="39" customHeight="1">
      <c r="B218" s="23"/>
      <c r="C218" s="138" t="s">
        <v>258</v>
      </c>
      <c r="D218" s="138" t="s">
        <v>150</v>
      </c>
      <c r="E218" s="139" t="s">
        <v>259</v>
      </c>
      <c r="F218" s="224" t="s">
        <v>260</v>
      </c>
      <c r="G218" s="225"/>
      <c r="H218" s="225"/>
      <c r="I218" s="225"/>
      <c r="J218" s="140" t="s">
        <v>153</v>
      </c>
      <c r="K218" s="141">
        <v>42.443</v>
      </c>
      <c r="L218" s="226">
        <v>0</v>
      </c>
      <c r="M218" s="225"/>
      <c r="N218" s="227">
        <f>ROUND($L$218*$K$218,2)</f>
        <v>0</v>
      </c>
      <c r="O218" s="225"/>
      <c r="P218" s="225"/>
      <c r="Q218" s="225"/>
      <c r="R218" s="25"/>
      <c r="T218" s="142"/>
      <c r="U218" s="31" t="s">
        <v>45</v>
      </c>
      <c r="V218" s="24"/>
      <c r="W218" s="143">
        <f>$V$218*$K$218</f>
        <v>0</v>
      </c>
      <c r="X218" s="143">
        <v>0</v>
      </c>
      <c r="Y218" s="143">
        <f>$X$218*$K$218</f>
        <v>0</v>
      </c>
      <c r="Z218" s="143">
        <v>0.059</v>
      </c>
      <c r="AA218" s="144">
        <f>$Z$218*$K$218</f>
        <v>2.5041369999999996</v>
      </c>
      <c r="AR218" s="6" t="s">
        <v>154</v>
      </c>
      <c r="AT218" s="6" t="s">
        <v>150</v>
      </c>
      <c r="AU218" s="6" t="s">
        <v>95</v>
      </c>
      <c r="AY218" s="6" t="s">
        <v>149</v>
      </c>
      <c r="BE218" s="87">
        <f>IF($U$218="základní",$N$218,0)</f>
        <v>0</v>
      </c>
      <c r="BF218" s="87">
        <f>IF($U$218="snížená",$N$218,0)</f>
        <v>0</v>
      </c>
      <c r="BG218" s="87">
        <f>IF($U$218="zákl. přenesená",$N$218,0)</f>
        <v>0</v>
      </c>
      <c r="BH218" s="87">
        <f>IF($U$218="sníž. přenesená",$N$218,0)</f>
        <v>0</v>
      </c>
      <c r="BI218" s="87">
        <f>IF($U$218="nulová",$N$218,0)</f>
        <v>0</v>
      </c>
      <c r="BJ218" s="6" t="s">
        <v>22</v>
      </c>
      <c r="BK218" s="87">
        <f>ROUND($L$218*$K$218,2)</f>
        <v>0</v>
      </c>
      <c r="BL218" s="6" t="s">
        <v>154</v>
      </c>
      <c r="BM218" s="6" t="s">
        <v>261</v>
      </c>
    </row>
    <row r="219" spans="2:51" s="6" customFormat="1" ht="18.75" customHeight="1">
      <c r="B219" s="145"/>
      <c r="C219" s="146"/>
      <c r="D219" s="146"/>
      <c r="E219" s="146"/>
      <c r="F219" s="230" t="s">
        <v>173</v>
      </c>
      <c r="G219" s="231"/>
      <c r="H219" s="231"/>
      <c r="I219" s="231"/>
      <c r="J219" s="146"/>
      <c r="K219" s="147">
        <v>27.102</v>
      </c>
      <c r="L219" s="146"/>
      <c r="M219" s="146"/>
      <c r="N219" s="146"/>
      <c r="O219" s="146"/>
      <c r="P219" s="146"/>
      <c r="Q219" s="146"/>
      <c r="R219" s="148"/>
      <c r="T219" s="149"/>
      <c r="U219" s="146"/>
      <c r="V219" s="146"/>
      <c r="W219" s="146"/>
      <c r="X219" s="146"/>
      <c r="Y219" s="146"/>
      <c r="Z219" s="146"/>
      <c r="AA219" s="150"/>
      <c r="AT219" s="151" t="s">
        <v>157</v>
      </c>
      <c r="AU219" s="151" t="s">
        <v>95</v>
      </c>
      <c r="AV219" s="151" t="s">
        <v>95</v>
      </c>
      <c r="AW219" s="151" t="s">
        <v>102</v>
      </c>
      <c r="AX219" s="151" t="s">
        <v>80</v>
      </c>
      <c r="AY219" s="151" t="s">
        <v>149</v>
      </c>
    </row>
    <row r="220" spans="2:51" s="6" customFormat="1" ht="32.25" customHeight="1">
      <c r="B220" s="145"/>
      <c r="C220" s="146"/>
      <c r="D220" s="146"/>
      <c r="E220" s="146"/>
      <c r="F220" s="230" t="s">
        <v>174</v>
      </c>
      <c r="G220" s="231"/>
      <c r="H220" s="231"/>
      <c r="I220" s="231"/>
      <c r="J220" s="146"/>
      <c r="K220" s="147">
        <v>15.341</v>
      </c>
      <c r="L220" s="146"/>
      <c r="M220" s="146"/>
      <c r="N220" s="146"/>
      <c r="O220" s="146"/>
      <c r="P220" s="146"/>
      <c r="Q220" s="146"/>
      <c r="R220" s="148"/>
      <c r="T220" s="149"/>
      <c r="U220" s="146"/>
      <c r="V220" s="146"/>
      <c r="W220" s="146"/>
      <c r="X220" s="146"/>
      <c r="Y220" s="146"/>
      <c r="Z220" s="146"/>
      <c r="AA220" s="150"/>
      <c r="AT220" s="151" t="s">
        <v>157</v>
      </c>
      <c r="AU220" s="151" t="s">
        <v>95</v>
      </c>
      <c r="AV220" s="151" t="s">
        <v>95</v>
      </c>
      <c r="AW220" s="151" t="s">
        <v>102</v>
      </c>
      <c r="AX220" s="151" t="s">
        <v>80</v>
      </c>
      <c r="AY220" s="151" t="s">
        <v>149</v>
      </c>
    </row>
    <row r="221" spans="2:51" s="6" customFormat="1" ht="18.75" customHeight="1">
      <c r="B221" s="152"/>
      <c r="C221" s="153"/>
      <c r="D221" s="153"/>
      <c r="E221" s="153"/>
      <c r="F221" s="232" t="s">
        <v>159</v>
      </c>
      <c r="G221" s="233"/>
      <c r="H221" s="233"/>
      <c r="I221" s="233"/>
      <c r="J221" s="153"/>
      <c r="K221" s="154">
        <v>42.443</v>
      </c>
      <c r="L221" s="153"/>
      <c r="M221" s="153"/>
      <c r="N221" s="153"/>
      <c r="O221" s="153"/>
      <c r="P221" s="153"/>
      <c r="Q221" s="153"/>
      <c r="R221" s="155"/>
      <c r="T221" s="156"/>
      <c r="U221" s="153"/>
      <c r="V221" s="153"/>
      <c r="W221" s="153"/>
      <c r="X221" s="153"/>
      <c r="Y221" s="153"/>
      <c r="Z221" s="153"/>
      <c r="AA221" s="157"/>
      <c r="AT221" s="158" t="s">
        <v>157</v>
      </c>
      <c r="AU221" s="158" t="s">
        <v>95</v>
      </c>
      <c r="AV221" s="158" t="s">
        <v>154</v>
      </c>
      <c r="AW221" s="158" t="s">
        <v>102</v>
      </c>
      <c r="AX221" s="158" t="s">
        <v>22</v>
      </c>
      <c r="AY221" s="158" t="s">
        <v>149</v>
      </c>
    </row>
    <row r="222" spans="2:65" s="6" customFormat="1" ht="39" customHeight="1">
      <c r="B222" s="23"/>
      <c r="C222" s="138" t="s">
        <v>262</v>
      </c>
      <c r="D222" s="138" t="s">
        <v>150</v>
      </c>
      <c r="E222" s="139" t="s">
        <v>263</v>
      </c>
      <c r="F222" s="224" t="s">
        <v>264</v>
      </c>
      <c r="G222" s="225"/>
      <c r="H222" s="225"/>
      <c r="I222" s="225"/>
      <c r="J222" s="140" t="s">
        <v>153</v>
      </c>
      <c r="K222" s="141">
        <v>17.49</v>
      </c>
      <c r="L222" s="226">
        <v>0</v>
      </c>
      <c r="M222" s="225"/>
      <c r="N222" s="227">
        <f>ROUND($L$222*$K$222,2)</f>
        <v>0</v>
      </c>
      <c r="O222" s="225"/>
      <c r="P222" s="225"/>
      <c r="Q222" s="225"/>
      <c r="R222" s="25"/>
      <c r="T222" s="142"/>
      <c r="U222" s="31" t="s">
        <v>45</v>
      </c>
      <c r="V222" s="24"/>
      <c r="W222" s="143">
        <f>$V$222*$K$222</f>
        <v>0</v>
      </c>
      <c r="X222" s="143">
        <v>0</v>
      </c>
      <c r="Y222" s="143">
        <f>$X$222*$K$222</f>
        <v>0</v>
      </c>
      <c r="Z222" s="143">
        <v>0.122</v>
      </c>
      <c r="AA222" s="144">
        <f>$Z$222*$K$222</f>
        <v>2.13378</v>
      </c>
      <c r="AR222" s="6" t="s">
        <v>154</v>
      </c>
      <c r="AT222" s="6" t="s">
        <v>150</v>
      </c>
      <c r="AU222" s="6" t="s">
        <v>95</v>
      </c>
      <c r="AY222" s="6" t="s">
        <v>149</v>
      </c>
      <c r="BE222" s="87">
        <f>IF($U$222="základní",$N$222,0)</f>
        <v>0</v>
      </c>
      <c r="BF222" s="87">
        <f>IF($U$222="snížená",$N$222,0)</f>
        <v>0</v>
      </c>
      <c r="BG222" s="87">
        <f>IF($U$222="zákl. přenesená",$N$222,0)</f>
        <v>0</v>
      </c>
      <c r="BH222" s="87">
        <f>IF($U$222="sníž. přenesená",$N$222,0)</f>
        <v>0</v>
      </c>
      <c r="BI222" s="87">
        <f>IF($U$222="nulová",$N$222,0)</f>
        <v>0</v>
      </c>
      <c r="BJ222" s="6" t="s">
        <v>22</v>
      </c>
      <c r="BK222" s="87">
        <f>ROUND($L$222*$K$222,2)</f>
        <v>0</v>
      </c>
      <c r="BL222" s="6" t="s">
        <v>154</v>
      </c>
      <c r="BM222" s="6" t="s">
        <v>265</v>
      </c>
    </row>
    <row r="223" spans="2:51" s="6" customFormat="1" ht="18.75" customHeight="1">
      <c r="B223" s="159"/>
      <c r="C223" s="160"/>
      <c r="D223" s="160"/>
      <c r="E223" s="160"/>
      <c r="F223" s="228" t="s">
        <v>266</v>
      </c>
      <c r="G223" s="229"/>
      <c r="H223" s="229"/>
      <c r="I223" s="229"/>
      <c r="J223" s="160"/>
      <c r="K223" s="160"/>
      <c r="L223" s="160"/>
      <c r="M223" s="160"/>
      <c r="N223" s="160"/>
      <c r="O223" s="160"/>
      <c r="P223" s="160"/>
      <c r="Q223" s="160"/>
      <c r="R223" s="161"/>
      <c r="T223" s="162"/>
      <c r="U223" s="160"/>
      <c r="V223" s="160"/>
      <c r="W223" s="160"/>
      <c r="X223" s="160"/>
      <c r="Y223" s="160"/>
      <c r="Z223" s="160"/>
      <c r="AA223" s="163"/>
      <c r="AT223" s="164" t="s">
        <v>157</v>
      </c>
      <c r="AU223" s="164" t="s">
        <v>95</v>
      </c>
      <c r="AV223" s="164" t="s">
        <v>22</v>
      </c>
      <c r="AW223" s="164" t="s">
        <v>102</v>
      </c>
      <c r="AX223" s="164" t="s">
        <v>80</v>
      </c>
      <c r="AY223" s="164" t="s">
        <v>149</v>
      </c>
    </row>
    <row r="224" spans="2:51" s="6" customFormat="1" ht="18.75" customHeight="1">
      <c r="B224" s="145"/>
      <c r="C224" s="146"/>
      <c r="D224" s="146"/>
      <c r="E224" s="146"/>
      <c r="F224" s="230" t="s">
        <v>267</v>
      </c>
      <c r="G224" s="231"/>
      <c r="H224" s="231"/>
      <c r="I224" s="231"/>
      <c r="J224" s="146"/>
      <c r="K224" s="147">
        <v>7.95</v>
      </c>
      <c r="L224" s="146"/>
      <c r="M224" s="146"/>
      <c r="N224" s="146"/>
      <c r="O224" s="146"/>
      <c r="P224" s="146"/>
      <c r="Q224" s="146"/>
      <c r="R224" s="148"/>
      <c r="T224" s="149"/>
      <c r="U224" s="146"/>
      <c r="V224" s="146"/>
      <c r="W224" s="146"/>
      <c r="X224" s="146"/>
      <c r="Y224" s="146"/>
      <c r="Z224" s="146"/>
      <c r="AA224" s="150"/>
      <c r="AT224" s="151" t="s">
        <v>157</v>
      </c>
      <c r="AU224" s="151" t="s">
        <v>95</v>
      </c>
      <c r="AV224" s="151" t="s">
        <v>95</v>
      </c>
      <c r="AW224" s="151" t="s">
        <v>102</v>
      </c>
      <c r="AX224" s="151" t="s">
        <v>80</v>
      </c>
      <c r="AY224" s="151" t="s">
        <v>149</v>
      </c>
    </row>
    <row r="225" spans="2:51" s="6" customFormat="1" ht="18.75" customHeight="1">
      <c r="B225" s="145"/>
      <c r="C225" s="146"/>
      <c r="D225" s="146"/>
      <c r="E225" s="146"/>
      <c r="F225" s="230" t="s">
        <v>268</v>
      </c>
      <c r="G225" s="231"/>
      <c r="H225" s="231"/>
      <c r="I225" s="231"/>
      <c r="J225" s="146"/>
      <c r="K225" s="147">
        <v>9.54</v>
      </c>
      <c r="L225" s="146"/>
      <c r="M225" s="146"/>
      <c r="N225" s="146"/>
      <c r="O225" s="146"/>
      <c r="P225" s="146"/>
      <c r="Q225" s="146"/>
      <c r="R225" s="148"/>
      <c r="T225" s="149"/>
      <c r="U225" s="146"/>
      <c r="V225" s="146"/>
      <c r="W225" s="146"/>
      <c r="X225" s="146"/>
      <c r="Y225" s="146"/>
      <c r="Z225" s="146"/>
      <c r="AA225" s="150"/>
      <c r="AT225" s="151" t="s">
        <v>157</v>
      </c>
      <c r="AU225" s="151" t="s">
        <v>95</v>
      </c>
      <c r="AV225" s="151" t="s">
        <v>95</v>
      </c>
      <c r="AW225" s="151" t="s">
        <v>102</v>
      </c>
      <c r="AX225" s="151" t="s">
        <v>80</v>
      </c>
      <c r="AY225" s="151" t="s">
        <v>149</v>
      </c>
    </row>
    <row r="226" spans="2:51" s="6" customFormat="1" ht="18.75" customHeight="1">
      <c r="B226" s="152"/>
      <c r="C226" s="153"/>
      <c r="D226" s="153"/>
      <c r="E226" s="153"/>
      <c r="F226" s="232" t="s">
        <v>159</v>
      </c>
      <c r="G226" s="233"/>
      <c r="H226" s="233"/>
      <c r="I226" s="233"/>
      <c r="J226" s="153"/>
      <c r="K226" s="154">
        <v>17.49</v>
      </c>
      <c r="L226" s="153"/>
      <c r="M226" s="153"/>
      <c r="N226" s="153"/>
      <c r="O226" s="153"/>
      <c r="P226" s="153"/>
      <c r="Q226" s="153"/>
      <c r="R226" s="155"/>
      <c r="T226" s="156"/>
      <c r="U226" s="153"/>
      <c r="V226" s="153"/>
      <c r="W226" s="153"/>
      <c r="X226" s="153"/>
      <c r="Y226" s="153"/>
      <c r="Z226" s="153"/>
      <c r="AA226" s="157"/>
      <c r="AT226" s="158" t="s">
        <v>157</v>
      </c>
      <c r="AU226" s="158" t="s">
        <v>95</v>
      </c>
      <c r="AV226" s="158" t="s">
        <v>154</v>
      </c>
      <c r="AW226" s="158" t="s">
        <v>102</v>
      </c>
      <c r="AX226" s="158" t="s">
        <v>22</v>
      </c>
      <c r="AY226" s="158" t="s">
        <v>149</v>
      </c>
    </row>
    <row r="227" spans="2:65" s="6" customFormat="1" ht="27" customHeight="1">
      <c r="B227" s="23"/>
      <c r="C227" s="138" t="s">
        <v>269</v>
      </c>
      <c r="D227" s="138" t="s">
        <v>150</v>
      </c>
      <c r="E227" s="139" t="s">
        <v>270</v>
      </c>
      <c r="F227" s="224" t="s">
        <v>271</v>
      </c>
      <c r="G227" s="225"/>
      <c r="H227" s="225"/>
      <c r="I227" s="225"/>
      <c r="J227" s="140" t="s">
        <v>249</v>
      </c>
      <c r="K227" s="141">
        <v>1.929</v>
      </c>
      <c r="L227" s="226">
        <v>0</v>
      </c>
      <c r="M227" s="225"/>
      <c r="N227" s="227">
        <f>ROUND($L$227*$K$227,2)</f>
        <v>0</v>
      </c>
      <c r="O227" s="225"/>
      <c r="P227" s="225"/>
      <c r="Q227" s="225"/>
      <c r="R227" s="25"/>
      <c r="T227" s="142"/>
      <c r="U227" s="31" t="s">
        <v>45</v>
      </c>
      <c r="V227" s="24"/>
      <c r="W227" s="143">
        <f>$V$227*$K$227</f>
        <v>0</v>
      </c>
      <c r="X227" s="143">
        <v>0</v>
      </c>
      <c r="Y227" s="143">
        <f>$X$227*$K$227</f>
        <v>0</v>
      </c>
      <c r="Z227" s="143">
        <v>0.494</v>
      </c>
      <c r="AA227" s="144">
        <f>$Z$227*$K$227</f>
        <v>0.952926</v>
      </c>
      <c r="AR227" s="6" t="s">
        <v>154</v>
      </c>
      <c r="AT227" s="6" t="s">
        <v>150</v>
      </c>
      <c r="AU227" s="6" t="s">
        <v>95</v>
      </c>
      <c r="AY227" s="6" t="s">
        <v>149</v>
      </c>
      <c r="BE227" s="87">
        <f>IF($U$227="základní",$N$227,0)</f>
        <v>0</v>
      </c>
      <c r="BF227" s="87">
        <f>IF($U$227="snížená",$N$227,0)</f>
        <v>0</v>
      </c>
      <c r="BG227" s="87">
        <f>IF($U$227="zákl. přenesená",$N$227,0)</f>
        <v>0</v>
      </c>
      <c r="BH227" s="87">
        <f>IF($U$227="sníž. přenesená",$N$227,0)</f>
        <v>0</v>
      </c>
      <c r="BI227" s="87">
        <f>IF($U$227="nulová",$N$227,0)</f>
        <v>0</v>
      </c>
      <c r="BJ227" s="6" t="s">
        <v>22</v>
      </c>
      <c r="BK227" s="87">
        <f>ROUND($L$227*$K$227,2)</f>
        <v>0</v>
      </c>
      <c r="BL227" s="6" t="s">
        <v>154</v>
      </c>
      <c r="BM227" s="6" t="s">
        <v>272</v>
      </c>
    </row>
    <row r="228" spans="2:51" s="6" customFormat="1" ht="18.75" customHeight="1">
      <c r="B228" s="145"/>
      <c r="C228" s="146"/>
      <c r="D228" s="146"/>
      <c r="E228" s="146"/>
      <c r="F228" s="230" t="s">
        <v>273</v>
      </c>
      <c r="G228" s="231"/>
      <c r="H228" s="231"/>
      <c r="I228" s="231"/>
      <c r="J228" s="146"/>
      <c r="K228" s="147">
        <v>0.795</v>
      </c>
      <c r="L228" s="146"/>
      <c r="M228" s="146"/>
      <c r="N228" s="146"/>
      <c r="O228" s="146"/>
      <c r="P228" s="146"/>
      <c r="Q228" s="146"/>
      <c r="R228" s="148"/>
      <c r="T228" s="149"/>
      <c r="U228" s="146"/>
      <c r="V228" s="146"/>
      <c r="W228" s="146"/>
      <c r="X228" s="146"/>
      <c r="Y228" s="146"/>
      <c r="Z228" s="146"/>
      <c r="AA228" s="150"/>
      <c r="AT228" s="151" t="s">
        <v>157</v>
      </c>
      <c r="AU228" s="151" t="s">
        <v>95</v>
      </c>
      <c r="AV228" s="151" t="s">
        <v>95</v>
      </c>
      <c r="AW228" s="151" t="s">
        <v>102</v>
      </c>
      <c r="AX228" s="151" t="s">
        <v>80</v>
      </c>
      <c r="AY228" s="151" t="s">
        <v>149</v>
      </c>
    </row>
    <row r="229" spans="2:51" s="6" customFormat="1" ht="18.75" customHeight="1">
      <c r="B229" s="145"/>
      <c r="C229" s="146"/>
      <c r="D229" s="146"/>
      <c r="E229" s="146"/>
      <c r="F229" s="230" t="s">
        <v>274</v>
      </c>
      <c r="G229" s="231"/>
      <c r="H229" s="231"/>
      <c r="I229" s="231"/>
      <c r="J229" s="146"/>
      <c r="K229" s="147">
        <v>1.134</v>
      </c>
      <c r="L229" s="146"/>
      <c r="M229" s="146"/>
      <c r="N229" s="146"/>
      <c r="O229" s="146"/>
      <c r="P229" s="146"/>
      <c r="Q229" s="146"/>
      <c r="R229" s="148"/>
      <c r="T229" s="149"/>
      <c r="U229" s="146"/>
      <c r="V229" s="146"/>
      <c r="W229" s="146"/>
      <c r="X229" s="146"/>
      <c r="Y229" s="146"/>
      <c r="Z229" s="146"/>
      <c r="AA229" s="150"/>
      <c r="AT229" s="151" t="s">
        <v>157</v>
      </c>
      <c r="AU229" s="151" t="s">
        <v>95</v>
      </c>
      <c r="AV229" s="151" t="s">
        <v>95</v>
      </c>
      <c r="AW229" s="151" t="s">
        <v>102</v>
      </c>
      <c r="AX229" s="151" t="s">
        <v>80</v>
      </c>
      <c r="AY229" s="151" t="s">
        <v>149</v>
      </c>
    </row>
    <row r="230" spans="2:51" s="6" customFormat="1" ht="18.75" customHeight="1">
      <c r="B230" s="152"/>
      <c r="C230" s="153"/>
      <c r="D230" s="153"/>
      <c r="E230" s="153"/>
      <c r="F230" s="232" t="s">
        <v>159</v>
      </c>
      <c r="G230" s="233"/>
      <c r="H230" s="233"/>
      <c r="I230" s="233"/>
      <c r="J230" s="153"/>
      <c r="K230" s="154">
        <v>1.929</v>
      </c>
      <c r="L230" s="153"/>
      <c r="M230" s="153"/>
      <c r="N230" s="153"/>
      <c r="O230" s="153"/>
      <c r="P230" s="153"/>
      <c r="Q230" s="153"/>
      <c r="R230" s="155"/>
      <c r="T230" s="156"/>
      <c r="U230" s="153"/>
      <c r="V230" s="153"/>
      <c r="W230" s="153"/>
      <c r="X230" s="153"/>
      <c r="Y230" s="153"/>
      <c r="Z230" s="153"/>
      <c r="AA230" s="157"/>
      <c r="AT230" s="158" t="s">
        <v>157</v>
      </c>
      <c r="AU230" s="158" t="s">
        <v>95</v>
      </c>
      <c r="AV230" s="158" t="s">
        <v>154</v>
      </c>
      <c r="AW230" s="158" t="s">
        <v>102</v>
      </c>
      <c r="AX230" s="158" t="s">
        <v>22</v>
      </c>
      <c r="AY230" s="158" t="s">
        <v>149</v>
      </c>
    </row>
    <row r="231" spans="2:63" s="127" customFormat="1" ht="30.75" customHeight="1">
      <c r="B231" s="128"/>
      <c r="C231" s="129"/>
      <c r="D231" s="137" t="s">
        <v>107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219">
        <f>$BK$231</f>
        <v>0</v>
      </c>
      <c r="O231" s="220"/>
      <c r="P231" s="220"/>
      <c r="Q231" s="220"/>
      <c r="R231" s="131"/>
      <c r="T231" s="132"/>
      <c r="U231" s="129"/>
      <c r="V231" s="129"/>
      <c r="W231" s="133">
        <f>SUM($W$232:$W$248)</f>
        <v>0</v>
      </c>
      <c r="X231" s="129"/>
      <c r="Y231" s="133">
        <f>SUM($Y$232:$Y$248)</f>
        <v>0.01726515</v>
      </c>
      <c r="Z231" s="129"/>
      <c r="AA231" s="134">
        <f>SUM($AA$232:$AA$248)</f>
        <v>0</v>
      </c>
      <c r="AR231" s="135" t="s">
        <v>22</v>
      </c>
      <c r="AT231" s="135" t="s">
        <v>79</v>
      </c>
      <c r="AU231" s="135" t="s">
        <v>22</v>
      </c>
      <c r="AY231" s="135" t="s">
        <v>149</v>
      </c>
      <c r="BK231" s="136">
        <f>SUM($BK$232:$BK$248)</f>
        <v>0</v>
      </c>
    </row>
    <row r="232" spans="2:65" s="6" customFormat="1" ht="27" customHeight="1">
      <c r="B232" s="23"/>
      <c r="C232" s="138" t="s">
        <v>275</v>
      </c>
      <c r="D232" s="138" t="s">
        <v>150</v>
      </c>
      <c r="E232" s="139" t="s">
        <v>276</v>
      </c>
      <c r="F232" s="224" t="s">
        <v>277</v>
      </c>
      <c r="G232" s="225"/>
      <c r="H232" s="225"/>
      <c r="I232" s="225"/>
      <c r="J232" s="140" t="s">
        <v>153</v>
      </c>
      <c r="K232" s="141">
        <v>242.1</v>
      </c>
      <c r="L232" s="226">
        <v>0</v>
      </c>
      <c r="M232" s="225"/>
      <c r="N232" s="227">
        <f>ROUND($L$232*$K$232,2)</f>
        <v>0</v>
      </c>
      <c r="O232" s="225"/>
      <c r="P232" s="225"/>
      <c r="Q232" s="225"/>
      <c r="R232" s="25"/>
      <c r="T232" s="142"/>
      <c r="U232" s="31" t="s">
        <v>45</v>
      </c>
      <c r="V232" s="24"/>
      <c r="W232" s="143">
        <f>$V$232*$K$232</f>
        <v>0</v>
      </c>
      <c r="X232" s="143">
        <v>0</v>
      </c>
      <c r="Y232" s="143">
        <f>$X$232*$K$232</f>
        <v>0</v>
      </c>
      <c r="Z232" s="143">
        <v>0</v>
      </c>
      <c r="AA232" s="144">
        <f>$Z$232*$K$232</f>
        <v>0</v>
      </c>
      <c r="AR232" s="6" t="s">
        <v>154</v>
      </c>
      <c r="AT232" s="6" t="s">
        <v>150</v>
      </c>
      <c r="AU232" s="6" t="s">
        <v>95</v>
      </c>
      <c r="AY232" s="6" t="s">
        <v>149</v>
      </c>
      <c r="BE232" s="87">
        <f>IF($U$232="základní",$N$232,0)</f>
        <v>0</v>
      </c>
      <c r="BF232" s="87">
        <f>IF($U$232="snížená",$N$232,0)</f>
        <v>0</v>
      </c>
      <c r="BG232" s="87">
        <f>IF($U$232="zákl. přenesená",$N$232,0)</f>
        <v>0</v>
      </c>
      <c r="BH232" s="87">
        <f>IF($U$232="sníž. přenesená",$N$232,0)</f>
        <v>0</v>
      </c>
      <c r="BI232" s="87">
        <f>IF($U$232="nulová",$N$232,0)</f>
        <v>0</v>
      </c>
      <c r="BJ232" s="6" t="s">
        <v>22</v>
      </c>
      <c r="BK232" s="87">
        <f>ROUND($L$232*$K$232,2)</f>
        <v>0</v>
      </c>
      <c r="BL232" s="6" t="s">
        <v>154</v>
      </c>
      <c r="BM232" s="6" t="s">
        <v>278</v>
      </c>
    </row>
    <row r="233" spans="2:51" s="6" customFormat="1" ht="32.25" customHeight="1">
      <c r="B233" s="145"/>
      <c r="C233" s="146"/>
      <c r="D233" s="146"/>
      <c r="E233" s="146"/>
      <c r="F233" s="230" t="s">
        <v>279</v>
      </c>
      <c r="G233" s="231"/>
      <c r="H233" s="231"/>
      <c r="I233" s="231"/>
      <c r="J233" s="146"/>
      <c r="K233" s="147">
        <v>242.1</v>
      </c>
      <c r="L233" s="146"/>
      <c r="M233" s="146"/>
      <c r="N233" s="146"/>
      <c r="O233" s="146"/>
      <c r="P233" s="146"/>
      <c r="Q233" s="146"/>
      <c r="R233" s="148"/>
      <c r="T233" s="149"/>
      <c r="U233" s="146"/>
      <c r="V233" s="146"/>
      <c r="W233" s="146"/>
      <c r="X233" s="146"/>
      <c r="Y233" s="146"/>
      <c r="Z233" s="146"/>
      <c r="AA233" s="150"/>
      <c r="AT233" s="151" t="s">
        <v>157</v>
      </c>
      <c r="AU233" s="151" t="s">
        <v>95</v>
      </c>
      <c r="AV233" s="151" t="s">
        <v>95</v>
      </c>
      <c r="AW233" s="151" t="s">
        <v>102</v>
      </c>
      <c r="AX233" s="151" t="s">
        <v>22</v>
      </c>
      <c r="AY233" s="151" t="s">
        <v>149</v>
      </c>
    </row>
    <row r="234" spans="2:65" s="6" customFormat="1" ht="27" customHeight="1">
      <c r="B234" s="23"/>
      <c r="C234" s="138" t="s">
        <v>280</v>
      </c>
      <c r="D234" s="138" t="s">
        <v>150</v>
      </c>
      <c r="E234" s="139" t="s">
        <v>281</v>
      </c>
      <c r="F234" s="224" t="s">
        <v>282</v>
      </c>
      <c r="G234" s="225"/>
      <c r="H234" s="225"/>
      <c r="I234" s="225"/>
      <c r="J234" s="140" t="s">
        <v>153</v>
      </c>
      <c r="K234" s="141">
        <v>21789</v>
      </c>
      <c r="L234" s="226">
        <v>0</v>
      </c>
      <c r="M234" s="225"/>
      <c r="N234" s="227">
        <f>ROUND($L$234*$K$234,2)</f>
        <v>0</v>
      </c>
      <c r="O234" s="225"/>
      <c r="P234" s="225"/>
      <c r="Q234" s="225"/>
      <c r="R234" s="25"/>
      <c r="T234" s="142"/>
      <c r="U234" s="31" t="s">
        <v>45</v>
      </c>
      <c r="V234" s="24"/>
      <c r="W234" s="143">
        <f>$V$234*$K$234</f>
        <v>0</v>
      </c>
      <c r="X234" s="143">
        <v>0</v>
      </c>
      <c r="Y234" s="143">
        <f>$X$234*$K$234</f>
        <v>0</v>
      </c>
      <c r="Z234" s="143">
        <v>0</v>
      </c>
      <c r="AA234" s="144">
        <f>$Z$234*$K$234</f>
        <v>0</v>
      </c>
      <c r="AR234" s="6" t="s">
        <v>154</v>
      </c>
      <c r="AT234" s="6" t="s">
        <v>150</v>
      </c>
      <c r="AU234" s="6" t="s">
        <v>95</v>
      </c>
      <c r="AY234" s="6" t="s">
        <v>149</v>
      </c>
      <c r="BE234" s="87">
        <f>IF($U$234="základní",$N$234,0)</f>
        <v>0</v>
      </c>
      <c r="BF234" s="87">
        <f>IF($U$234="snížená",$N$234,0)</f>
        <v>0</v>
      </c>
      <c r="BG234" s="87">
        <f>IF($U$234="zákl. přenesená",$N$234,0)</f>
        <v>0</v>
      </c>
      <c r="BH234" s="87">
        <f>IF($U$234="sníž. přenesená",$N$234,0)</f>
        <v>0</v>
      </c>
      <c r="BI234" s="87">
        <f>IF($U$234="nulová",$N$234,0)</f>
        <v>0</v>
      </c>
      <c r="BJ234" s="6" t="s">
        <v>22</v>
      </c>
      <c r="BK234" s="87">
        <f>ROUND($L$234*$K$234,2)</f>
        <v>0</v>
      </c>
      <c r="BL234" s="6" t="s">
        <v>154</v>
      </c>
      <c r="BM234" s="6" t="s">
        <v>283</v>
      </c>
    </row>
    <row r="235" spans="2:51" s="6" customFormat="1" ht="18.75" customHeight="1">
      <c r="B235" s="145"/>
      <c r="C235" s="146"/>
      <c r="D235" s="146"/>
      <c r="E235" s="146"/>
      <c r="F235" s="230" t="s">
        <v>284</v>
      </c>
      <c r="G235" s="231"/>
      <c r="H235" s="231"/>
      <c r="I235" s="231"/>
      <c r="J235" s="146"/>
      <c r="K235" s="147">
        <v>21789</v>
      </c>
      <c r="L235" s="146"/>
      <c r="M235" s="146"/>
      <c r="N235" s="146"/>
      <c r="O235" s="146"/>
      <c r="P235" s="146"/>
      <c r="Q235" s="146"/>
      <c r="R235" s="148"/>
      <c r="T235" s="149"/>
      <c r="U235" s="146"/>
      <c r="V235" s="146"/>
      <c r="W235" s="146"/>
      <c r="X235" s="146"/>
      <c r="Y235" s="146"/>
      <c r="Z235" s="146"/>
      <c r="AA235" s="150"/>
      <c r="AT235" s="151" t="s">
        <v>157</v>
      </c>
      <c r="AU235" s="151" t="s">
        <v>95</v>
      </c>
      <c r="AV235" s="151" t="s">
        <v>95</v>
      </c>
      <c r="AW235" s="151" t="s">
        <v>102</v>
      </c>
      <c r="AX235" s="151" t="s">
        <v>22</v>
      </c>
      <c r="AY235" s="151" t="s">
        <v>149</v>
      </c>
    </row>
    <row r="236" spans="2:65" s="6" customFormat="1" ht="27" customHeight="1">
      <c r="B236" s="23"/>
      <c r="C236" s="138" t="s">
        <v>285</v>
      </c>
      <c r="D236" s="138" t="s">
        <v>150</v>
      </c>
      <c r="E236" s="139" t="s">
        <v>286</v>
      </c>
      <c r="F236" s="224" t="s">
        <v>287</v>
      </c>
      <c r="G236" s="225"/>
      <c r="H236" s="225"/>
      <c r="I236" s="225"/>
      <c r="J236" s="140" t="s">
        <v>153</v>
      </c>
      <c r="K236" s="141">
        <v>242.1</v>
      </c>
      <c r="L236" s="226">
        <v>0</v>
      </c>
      <c r="M236" s="225"/>
      <c r="N236" s="227">
        <f>ROUND($L$236*$K$236,2)</f>
        <v>0</v>
      </c>
      <c r="O236" s="225"/>
      <c r="P236" s="225"/>
      <c r="Q236" s="225"/>
      <c r="R236" s="25"/>
      <c r="T236" s="142"/>
      <c r="U236" s="31" t="s">
        <v>45</v>
      </c>
      <c r="V236" s="24"/>
      <c r="W236" s="143">
        <f>$V$236*$K$236</f>
        <v>0</v>
      </c>
      <c r="X236" s="143">
        <v>0</v>
      </c>
      <c r="Y236" s="143">
        <f>$X$236*$K$236</f>
        <v>0</v>
      </c>
      <c r="Z236" s="143">
        <v>0</v>
      </c>
      <c r="AA236" s="144">
        <f>$Z$236*$K$236</f>
        <v>0</v>
      </c>
      <c r="AR236" s="6" t="s">
        <v>154</v>
      </c>
      <c r="AT236" s="6" t="s">
        <v>150</v>
      </c>
      <c r="AU236" s="6" t="s">
        <v>95</v>
      </c>
      <c r="AY236" s="6" t="s">
        <v>149</v>
      </c>
      <c r="BE236" s="87">
        <f>IF($U$236="základní",$N$236,0)</f>
        <v>0</v>
      </c>
      <c r="BF236" s="87">
        <f>IF($U$236="snížená",$N$236,0)</f>
        <v>0</v>
      </c>
      <c r="BG236" s="87">
        <f>IF($U$236="zákl. přenesená",$N$236,0)</f>
        <v>0</v>
      </c>
      <c r="BH236" s="87">
        <f>IF($U$236="sníž. přenesená",$N$236,0)</f>
        <v>0</v>
      </c>
      <c r="BI236" s="87">
        <f>IF($U$236="nulová",$N$236,0)</f>
        <v>0</v>
      </c>
      <c r="BJ236" s="6" t="s">
        <v>22</v>
      </c>
      <c r="BK236" s="87">
        <f>ROUND($L$236*$K$236,2)</f>
        <v>0</v>
      </c>
      <c r="BL236" s="6" t="s">
        <v>154</v>
      </c>
      <c r="BM236" s="6" t="s">
        <v>288</v>
      </c>
    </row>
    <row r="237" spans="2:65" s="6" customFormat="1" ht="27" customHeight="1">
      <c r="B237" s="23"/>
      <c r="C237" s="138" t="s">
        <v>289</v>
      </c>
      <c r="D237" s="138" t="s">
        <v>150</v>
      </c>
      <c r="E237" s="139" t="s">
        <v>290</v>
      </c>
      <c r="F237" s="224" t="s">
        <v>291</v>
      </c>
      <c r="G237" s="225"/>
      <c r="H237" s="225"/>
      <c r="I237" s="225"/>
      <c r="J237" s="140" t="s">
        <v>153</v>
      </c>
      <c r="K237" s="141">
        <v>242.1</v>
      </c>
      <c r="L237" s="226">
        <v>0</v>
      </c>
      <c r="M237" s="225"/>
      <c r="N237" s="227">
        <f>ROUND($L$237*$K$237,2)</f>
        <v>0</v>
      </c>
      <c r="O237" s="225"/>
      <c r="P237" s="225"/>
      <c r="Q237" s="225"/>
      <c r="R237" s="25"/>
      <c r="T237" s="142"/>
      <c r="U237" s="31" t="s">
        <v>45</v>
      </c>
      <c r="V237" s="24"/>
      <c r="W237" s="143">
        <f>$V$237*$K$237</f>
        <v>0</v>
      </c>
      <c r="X237" s="143">
        <v>0</v>
      </c>
      <c r="Y237" s="143">
        <f>$X$237*$K$237</f>
        <v>0</v>
      </c>
      <c r="Z237" s="143">
        <v>0</v>
      </c>
      <c r="AA237" s="144">
        <f>$Z$237*$K$237</f>
        <v>0</v>
      </c>
      <c r="AR237" s="6" t="s">
        <v>154</v>
      </c>
      <c r="AT237" s="6" t="s">
        <v>150</v>
      </c>
      <c r="AU237" s="6" t="s">
        <v>95</v>
      </c>
      <c r="AY237" s="6" t="s">
        <v>149</v>
      </c>
      <c r="BE237" s="87">
        <f>IF($U$237="základní",$N$237,0)</f>
        <v>0</v>
      </c>
      <c r="BF237" s="87">
        <f>IF($U$237="snížená",$N$237,0)</f>
        <v>0</v>
      </c>
      <c r="BG237" s="87">
        <f>IF($U$237="zákl. přenesená",$N$237,0)</f>
        <v>0</v>
      </c>
      <c r="BH237" s="87">
        <f>IF($U$237="sníž. přenesená",$N$237,0)</f>
        <v>0</v>
      </c>
      <c r="BI237" s="87">
        <f>IF($U$237="nulová",$N$237,0)</f>
        <v>0</v>
      </c>
      <c r="BJ237" s="6" t="s">
        <v>22</v>
      </c>
      <c r="BK237" s="87">
        <f>ROUND($L$237*$K$237,2)</f>
        <v>0</v>
      </c>
      <c r="BL237" s="6" t="s">
        <v>154</v>
      </c>
      <c r="BM237" s="6" t="s">
        <v>292</v>
      </c>
    </row>
    <row r="238" spans="2:65" s="6" customFormat="1" ht="27" customHeight="1">
      <c r="B238" s="23"/>
      <c r="C238" s="138" t="s">
        <v>293</v>
      </c>
      <c r="D238" s="138" t="s">
        <v>150</v>
      </c>
      <c r="E238" s="139" t="s">
        <v>294</v>
      </c>
      <c r="F238" s="224" t="s">
        <v>295</v>
      </c>
      <c r="G238" s="225"/>
      <c r="H238" s="225"/>
      <c r="I238" s="225"/>
      <c r="J238" s="140" t="s">
        <v>153</v>
      </c>
      <c r="K238" s="141">
        <v>21789</v>
      </c>
      <c r="L238" s="226">
        <v>0</v>
      </c>
      <c r="M238" s="225"/>
      <c r="N238" s="227">
        <f>ROUND($L$238*$K$238,2)</f>
        <v>0</v>
      </c>
      <c r="O238" s="225"/>
      <c r="P238" s="225"/>
      <c r="Q238" s="225"/>
      <c r="R238" s="25"/>
      <c r="T238" s="142"/>
      <c r="U238" s="31" t="s">
        <v>45</v>
      </c>
      <c r="V238" s="24"/>
      <c r="W238" s="143">
        <f>$V$238*$K$238</f>
        <v>0</v>
      </c>
      <c r="X238" s="143">
        <v>0</v>
      </c>
      <c r="Y238" s="143">
        <f>$X$238*$K$238</f>
        <v>0</v>
      </c>
      <c r="Z238" s="143">
        <v>0</v>
      </c>
      <c r="AA238" s="144">
        <f>$Z$238*$K$238</f>
        <v>0</v>
      </c>
      <c r="AR238" s="6" t="s">
        <v>154</v>
      </c>
      <c r="AT238" s="6" t="s">
        <v>150</v>
      </c>
      <c r="AU238" s="6" t="s">
        <v>95</v>
      </c>
      <c r="AY238" s="6" t="s">
        <v>149</v>
      </c>
      <c r="BE238" s="87">
        <f>IF($U$238="základní",$N$238,0)</f>
        <v>0</v>
      </c>
      <c r="BF238" s="87">
        <f>IF($U$238="snížená",$N$238,0)</f>
        <v>0</v>
      </c>
      <c r="BG238" s="87">
        <f>IF($U$238="zákl. přenesená",$N$238,0)</f>
        <v>0</v>
      </c>
      <c r="BH238" s="87">
        <f>IF($U$238="sníž. přenesená",$N$238,0)</f>
        <v>0</v>
      </c>
      <c r="BI238" s="87">
        <f>IF($U$238="nulová",$N$238,0)</f>
        <v>0</v>
      </c>
      <c r="BJ238" s="6" t="s">
        <v>22</v>
      </c>
      <c r="BK238" s="87">
        <f>ROUND($L$238*$K$238,2)</f>
        <v>0</v>
      </c>
      <c r="BL238" s="6" t="s">
        <v>154</v>
      </c>
      <c r="BM238" s="6" t="s">
        <v>296</v>
      </c>
    </row>
    <row r="239" spans="2:65" s="6" customFormat="1" ht="27" customHeight="1">
      <c r="B239" s="23"/>
      <c r="C239" s="138" t="s">
        <v>297</v>
      </c>
      <c r="D239" s="138" t="s">
        <v>150</v>
      </c>
      <c r="E239" s="139" t="s">
        <v>298</v>
      </c>
      <c r="F239" s="224" t="s">
        <v>299</v>
      </c>
      <c r="G239" s="225"/>
      <c r="H239" s="225"/>
      <c r="I239" s="225"/>
      <c r="J239" s="140" t="s">
        <v>153</v>
      </c>
      <c r="K239" s="141">
        <v>242.1</v>
      </c>
      <c r="L239" s="226">
        <v>0</v>
      </c>
      <c r="M239" s="225"/>
      <c r="N239" s="227">
        <f>ROUND($L$239*$K$239,2)</f>
        <v>0</v>
      </c>
      <c r="O239" s="225"/>
      <c r="P239" s="225"/>
      <c r="Q239" s="225"/>
      <c r="R239" s="25"/>
      <c r="T239" s="142"/>
      <c r="U239" s="31" t="s">
        <v>45</v>
      </c>
      <c r="V239" s="24"/>
      <c r="W239" s="143">
        <f>$V$239*$K$239</f>
        <v>0</v>
      </c>
      <c r="X239" s="143">
        <v>0</v>
      </c>
      <c r="Y239" s="143">
        <f>$X$239*$K$239</f>
        <v>0</v>
      </c>
      <c r="Z239" s="143">
        <v>0</v>
      </c>
      <c r="AA239" s="144">
        <f>$Z$239*$K$239</f>
        <v>0</v>
      </c>
      <c r="AR239" s="6" t="s">
        <v>154</v>
      </c>
      <c r="AT239" s="6" t="s">
        <v>150</v>
      </c>
      <c r="AU239" s="6" t="s">
        <v>95</v>
      </c>
      <c r="AY239" s="6" t="s">
        <v>149</v>
      </c>
      <c r="BE239" s="87">
        <f>IF($U$239="základní",$N$239,0)</f>
        <v>0</v>
      </c>
      <c r="BF239" s="87">
        <f>IF($U$239="snížená",$N$239,0)</f>
        <v>0</v>
      </c>
      <c r="BG239" s="87">
        <f>IF($U$239="zákl. přenesená",$N$239,0)</f>
        <v>0</v>
      </c>
      <c r="BH239" s="87">
        <f>IF($U$239="sníž. přenesená",$N$239,0)</f>
        <v>0</v>
      </c>
      <c r="BI239" s="87">
        <f>IF($U$239="nulová",$N$239,0)</f>
        <v>0</v>
      </c>
      <c r="BJ239" s="6" t="s">
        <v>22</v>
      </c>
      <c r="BK239" s="87">
        <f>ROUND($L$239*$K$239,2)</f>
        <v>0</v>
      </c>
      <c r="BL239" s="6" t="s">
        <v>154</v>
      </c>
      <c r="BM239" s="6" t="s">
        <v>300</v>
      </c>
    </row>
    <row r="240" spans="2:65" s="6" customFormat="1" ht="15.75" customHeight="1">
      <c r="B240" s="23"/>
      <c r="C240" s="138" t="s">
        <v>301</v>
      </c>
      <c r="D240" s="138" t="s">
        <v>150</v>
      </c>
      <c r="E240" s="139" t="s">
        <v>302</v>
      </c>
      <c r="F240" s="224" t="s">
        <v>303</v>
      </c>
      <c r="G240" s="225"/>
      <c r="H240" s="225"/>
      <c r="I240" s="225"/>
      <c r="J240" s="140" t="s">
        <v>187</v>
      </c>
      <c r="K240" s="141">
        <v>21.1</v>
      </c>
      <c r="L240" s="226">
        <v>0</v>
      </c>
      <c r="M240" s="225"/>
      <c r="N240" s="227">
        <f>ROUND($L$240*$K$240,2)</f>
        <v>0</v>
      </c>
      <c r="O240" s="225"/>
      <c r="P240" s="225"/>
      <c r="Q240" s="225"/>
      <c r="R240" s="25"/>
      <c r="T240" s="142"/>
      <c r="U240" s="31" t="s">
        <v>45</v>
      </c>
      <c r="V240" s="24"/>
      <c r="W240" s="143">
        <f>$V$240*$K$240</f>
        <v>0</v>
      </c>
      <c r="X240" s="143">
        <v>0</v>
      </c>
      <c r="Y240" s="143">
        <f>$X$240*$K$240</f>
        <v>0</v>
      </c>
      <c r="Z240" s="143">
        <v>0</v>
      </c>
      <c r="AA240" s="144">
        <f>$Z$240*$K$240</f>
        <v>0</v>
      </c>
      <c r="AR240" s="6" t="s">
        <v>154</v>
      </c>
      <c r="AT240" s="6" t="s">
        <v>150</v>
      </c>
      <c r="AU240" s="6" t="s">
        <v>95</v>
      </c>
      <c r="AY240" s="6" t="s">
        <v>149</v>
      </c>
      <c r="BE240" s="87">
        <f>IF($U$240="základní",$N$240,0)</f>
        <v>0</v>
      </c>
      <c r="BF240" s="87">
        <f>IF($U$240="snížená",$N$240,0)</f>
        <v>0</v>
      </c>
      <c r="BG240" s="87">
        <f>IF($U$240="zákl. přenesená",$N$240,0)</f>
        <v>0</v>
      </c>
      <c r="BH240" s="87">
        <f>IF($U$240="sníž. přenesená",$N$240,0)</f>
        <v>0</v>
      </c>
      <c r="BI240" s="87">
        <f>IF($U$240="nulová",$N$240,0)</f>
        <v>0</v>
      </c>
      <c r="BJ240" s="6" t="s">
        <v>22</v>
      </c>
      <c r="BK240" s="87">
        <f>ROUND($L$240*$K$240,2)</f>
        <v>0</v>
      </c>
      <c r="BL240" s="6" t="s">
        <v>154</v>
      </c>
      <c r="BM240" s="6" t="s">
        <v>304</v>
      </c>
    </row>
    <row r="241" spans="2:51" s="6" customFormat="1" ht="32.25" customHeight="1">
      <c r="B241" s="145"/>
      <c r="C241" s="146"/>
      <c r="D241" s="146"/>
      <c r="E241" s="146"/>
      <c r="F241" s="230" t="s">
        <v>305</v>
      </c>
      <c r="G241" s="231"/>
      <c r="H241" s="231"/>
      <c r="I241" s="231"/>
      <c r="J241" s="146"/>
      <c r="K241" s="147">
        <v>21.1</v>
      </c>
      <c r="L241" s="146"/>
      <c r="M241" s="146"/>
      <c r="N241" s="146"/>
      <c r="O241" s="146"/>
      <c r="P241" s="146"/>
      <c r="Q241" s="146"/>
      <c r="R241" s="148"/>
      <c r="T241" s="149"/>
      <c r="U241" s="146"/>
      <c r="V241" s="146"/>
      <c r="W241" s="146"/>
      <c r="X241" s="146"/>
      <c r="Y241" s="146"/>
      <c r="Z241" s="146"/>
      <c r="AA241" s="150"/>
      <c r="AT241" s="151" t="s">
        <v>157</v>
      </c>
      <c r="AU241" s="151" t="s">
        <v>95</v>
      </c>
      <c r="AV241" s="151" t="s">
        <v>95</v>
      </c>
      <c r="AW241" s="151" t="s">
        <v>102</v>
      </c>
      <c r="AX241" s="151" t="s">
        <v>22</v>
      </c>
      <c r="AY241" s="151" t="s">
        <v>149</v>
      </c>
    </row>
    <row r="242" spans="2:65" s="6" customFormat="1" ht="27" customHeight="1">
      <c r="B242" s="23"/>
      <c r="C242" s="138" t="s">
        <v>306</v>
      </c>
      <c r="D242" s="138" t="s">
        <v>150</v>
      </c>
      <c r="E242" s="139" t="s">
        <v>307</v>
      </c>
      <c r="F242" s="224" t="s">
        <v>308</v>
      </c>
      <c r="G242" s="225"/>
      <c r="H242" s="225"/>
      <c r="I242" s="225"/>
      <c r="J242" s="140" t="s">
        <v>187</v>
      </c>
      <c r="K242" s="141">
        <v>1899</v>
      </c>
      <c r="L242" s="226">
        <v>0</v>
      </c>
      <c r="M242" s="225"/>
      <c r="N242" s="227">
        <f>ROUND($L$242*$K$242,2)</f>
        <v>0</v>
      </c>
      <c r="O242" s="225"/>
      <c r="P242" s="225"/>
      <c r="Q242" s="225"/>
      <c r="R242" s="25"/>
      <c r="T242" s="142"/>
      <c r="U242" s="31" t="s">
        <v>45</v>
      </c>
      <c r="V242" s="24"/>
      <c r="W242" s="143">
        <f>$V$242*$K$242</f>
        <v>0</v>
      </c>
      <c r="X242" s="143">
        <v>0</v>
      </c>
      <c r="Y242" s="143">
        <f>$X$242*$K$242</f>
        <v>0</v>
      </c>
      <c r="Z242" s="143">
        <v>0</v>
      </c>
      <c r="AA242" s="144">
        <f>$Z$242*$K$242</f>
        <v>0</v>
      </c>
      <c r="AR242" s="6" t="s">
        <v>154</v>
      </c>
      <c r="AT242" s="6" t="s">
        <v>150</v>
      </c>
      <c r="AU242" s="6" t="s">
        <v>95</v>
      </c>
      <c r="AY242" s="6" t="s">
        <v>149</v>
      </c>
      <c r="BE242" s="87">
        <f>IF($U$242="základní",$N$242,0)</f>
        <v>0</v>
      </c>
      <c r="BF242" s="87">
        <f>IF($U$242="snížená",$N$242,0)</f>
        <v>0</v>
      </c>
      <c r="BG242" s="87">
        <f>IF($U$242="zákl. přenesená",$N$242,0)</f>
        <v>0</v>
      </c>
      <c r="BH242" s="87">
        <f>IF($U$242="sníž. přenesená",$N$242,0)</f>
        <v>0</v>
      </c>
      <c r="BI242" s="87">
        <f>IF($U$242="nulová",$N$242,0)</f>
        <v>0</v>
      </c>
      <c r="BJ242" s="6" t="s">
        <v>22</v>
      </c>
      <c r="BK242" s="87">
        <f>ROUND($L$242*$K$242,2)</f>
        <v>0</v>
      </c>
      <c r="BL242" s="6" t="s">
        <v>154</v>
      </c>
      <c r="BM242" s="6" t="s">
        <v>309</v>
      </c>
    </row>
    <row r="243" spans="2:51" s="6" customFormat="1" ht="18.75" customHeight="1">
      <c r="B243" s="145"/>
      <c r="C243" s="146"/>
      <c r="D243" s="146"/>
      <c r="E243" s="146"/>
      <c r="F243" s="230" t="s">
        <v>310</v>
      </c>
      <c r="G243" s="231"/>
      <c r="H243" s="231"/>
      <c r="I243" s="231"/>
      <c r="J243" s="146"/>
      <c r="K243" s="147">
        <v>1899</v>
      </c>
      <c r="L243" s="146"/>
      <c r="M243" s="146"/>
      <c r="N243" s="146"/>
      <c r="O243" s="146"/>
      <c r="P243" s="146"/>
      <c r="Q243" s="146"/>
      <c r="R243" s="148"/>
      <c r="T243" s="149"/>
      <c r="U243" s="146"/>
      <c r="V243" s="146"/>
      <c r="W243" s="146"/>
      <c r="X243" s="146"/>
      <c r="Y243" s="146"/>
      <c r="Z243" s="146"/>
      <c r="AA243" s="150"/>
      <c r="AT243" s="151" t="s">
        <v>157</v>
      </c>
      <c r="AU243" s="151" t="s">
        <v>95</v>
      </c>
      <c r="AV243" s="151" t="s">
        <v>95</v>
      </c>
      <c r="AW243" s="151" t="s">
        <v>102</v>
      </c>
      <c r="AX243" s="151" t="s">
        <v>22</v>
      </c>
      <c r="AY243" s="151" t="s">
        <v>149</v>
      </c>
    </row>
    <row r="244" spans="2:65" s="6" customFormat="1" ht="15.75" customHeight="1">
      <c r="B244" s="23"/>
      <c r="C244" s="138" t="s">
        <v>311</v>
      </c>
      <c r="D244" s="138" t="s">
        <v>150</v>
      </c>
      <c r="E244" s="139" t="s">
        <v>312</v>
      </c>
      <c r="F244" s="224" t="s">
        <v>313</v>
      </c>
      <c r="G244" s="225"/>
      <c r="H244" s="225"/>
      <c r="I244" s="225"/>
      <c r="J244" s="140" t="s">
        <v>187</v>
      </c>
      <c r="K244" s="141">
        <v>21.1</v>
      </c>
      <c r="L244" s="226">
        <v>0</v>
      </c>
      <c r="M244" s="225"/>
      <c r="N244" s="227">
        <f>ROUND($L$244*$K$244,2)</f>
        <v>0</v>
      </c>
      <c r="O244" s="225"/>
      <c r="P244" s="225"/>
      <c r="Q244" s="225"/>
      <c r="R244" s="25"/>
      <c r="T244" s="142"/>
      <c r="U244" s="31" t="s">
        <v>45</v>
      </c>
      <c r="V244" s="24"/>
      <c r="W244" s="143">
        <f>$V$244*$K$244</f>
        <v>0</v>
      </c>
      <c r="X244" s="143">
        <v>0</v>
      </c>
      <c r="Y244" s="143">
        <f>$X$244*$K$244</f>
        <v>0</v>
      </c>
      <c r="Z244" s="143">
        <v>0</v>
      </c>
      <c r="AA244" s="144">
        <f>$Z$244*$K$244</f>
        <v>0</v>
      </c>
      <c r="AR244" s="6" t="s">
        <v>154</v>
      </c>
      <c r="AT244" s="6" t="s">
        <v>150</v>
      </c>
      <c r="AU244" s="6" t="s">
        <v>95</v>
      </c>
      <c r="AY244" s="6" t="s">
        <v>149</v>
      </c>
      <c r="BE244" s="87">
        <f>IF($U$244="základní",$N$244,0)</f>
        <v>0</v>
      </c>
      <c r="BF244" s="87">
        <f>IF($U$244="snížená",$N$244,0)</f>
        <v>0</v>
      </c>
      <c r="BG244" s="87">
        <f>IF($U$244="zákl. přenesená",$N$244,0)</f>
        <v>0</v>
      </c>
      <c r="BH244" s="87">
        <f>IF($U$244="sníž. přenesená",$N$244,0)</f>
        <v>0</v>
      </c>
      <c r="BI244" s="87">
        <f>IF($U$244="nulová",$N$244,0)</f>
        <v>0</v>
      </c>
      <c r="BJ244" s="6" t="s">
        <v>22</v>
      </c>
      <c r="BK244" s="87">
        <f>ROUND($L$244*$K$244,2)</f>
        <v>0</v>
      </c>
      <c r="BL244" s="6" t="s">
        <v>154</v>
      </c>
      <c r="BM244" s="6" t="s">
        <v>314</v>
      </c>
    </row>
    <row r="245" spans="2:65" s="6" customFormat="1" ht="39" customHeight="1">
      <c r="B245" s="23"/>
      <c r="C245" s="138" t="s">
        <v>315</v>
      </c>
      <c r="D245" s="138" t="s">
        <v>150</v>
      </c>
      <c r="E245" s="139" t="s">
        <v>316</v>
      </c>
      <c r="F245" s="224" t="s">
        <v>317</v>
      </c>
      <c r="G245" s="225"/>
      <c r="H245" s="225"/>
      <c r="I245" s="225"/>
      <c r="J245" s="140" t="s">
        <v>153</v>
      </c>
      <c r="K245" s="141">
        <v>82.215</v>
      </c>
      <c r="L245" s="226">
        <v>0</v>
      </c>
      <c r="M245" s="225"/>
      <c r="N245" s="227">
        <f>ROUND($L$245*$K$245,2)</f>
        <v>0</v>
      </c>
      <c r="O245" s="225"/>
      <c r="P245" s="225"/>
      <c r="Q245" s="225"/>
      <c r="R245" s="25"/>
      <c r="T245" s="142"/>
      <c r="U245" s="31" t="s">
        <v>45</v>
      </c>
      <c r="V245" s="24"/>
      <c r="W245" s="143">
        <f>$V$245*$K$245</f>
        <v>0</v>
      </c>
      <c r="X245" s="143">
        <v>0.00021</v>
      </c>
      <c r="Y245" s="143">
        <f>$X$245*$K$245</f>
        <v>0.01726515</v>
      </c>
      <c r="Z245" s="143">
        <v>0</v>
      </c>
      <c r="AA245" s="144">
        <f>$Z$245*$K$245</f>
        <v>0</v>
      </c>
      <c r="AR245" s="6" t="s">
        <v>154</v>
      </c>
      <c r="AT245" s="6" t="s">
        <v>150</v>
      </c>
      <c r="AU245" s="6" t="s">
        <v>95</v>
      </c>
      <c r="AY245" s="6" t="s">
        <v>149</v>
      </c>
      <c r="BE245" s="87">
        <f>IF($U$245="základní",$N$245,0)</f>
        <v>0</v>
      </c>
      <c r="BF245" s="87">
        <f>IF($U$245="snížená",$N$245,0)</f>
        <v>0</v>
      </c>
      <c r="BG245" s="87">
        <f>IF($U$245="zákl. přenesená",$N$245,0)</f>
        <v>0</v>
      </c>
      <c r="BH245" s="87">
        <f>IF($U$245="sníž. přenesená",$N$245,0)</f>
        <v>0</v>
      </c>
      <c r="BI245" s="87">
        <f>IF($U$245="nulová",$N$245,0)</f>
        <v>0</v>
      </c>
      <c r="BJ245" s="6" t="s">
        <v>22</v>
      </c>
      <c r="BK245" s="87">
        <f>ROUND($L$245*$K$245,2)</f>
        <v>0</v>
      </c>
      <c r="BL245" s="6" t="s">
        <v>154</v>
      </c>
      <c r="BM245" s="6" t="s">
        <v>318</v>
      </c>
    </row>
    <row r="246" spans="2:51" s="6" customFormat="1" ht="18.75" customHeight="1">
      <c r="B246" s="145"/>
      <c r="C246" s="146"/>
      <c r="D246" s="146"/>
      <c r="E246" s="146"/>
      <c r="F246" s="230" t="s">
        <v>238</v>
      </c>
      <c r="G246" s="231"/>
      <c r="H246" s="231"/>
      <c r="I246" s="231"/>
      <c r="J246" s="146"/>
      <c r="K246" s="147">
        <v>35.304</v>
      </c>
      <c r="L246" s="146"/>
      <c r="M246" s="146"/>
      <c r="N246" s="146"/>
      <c r="O246" s="146"/>
      <c r="P246" s="146"/>
      <c r="Q246" s="146"/>
      <c r="R246" s="148"/>
      <c r="T246" s="149"/>
      <c r="U246" s="146"/>
      <c r="V246" s="146"/>
      <c r="W246" s="146"/>
      <c r="X246" s="146"/>
      <c r="Y246" s="146"/>
      <c r="Z246" s="146"/>
      <c r="AA246" s="150"/>
      <c r="AT246" s="151" t="s">
        <v>157</v>
      </c>
      <c r="AU246" s="151" t="s">
        <v>95</v>
      </c>
      <c r="AV246" s="151" t="s">
        <v>95</v>
      </c>
      <c r="AW246" s="151" t="s">
        <v>102</v>
      </c>
      <c r="AX246" s="151" t="s">
        <v>80</v>
      </c>
      <c r="AY246" s="151" t="s">
        <v>149</v>
      </c>
    </row>
    <row r="247" spans="2:51" s="6" customFormat="1" ht="18.75" customHeight="1">
      <c r="B247" s="145"/>
      <c r="C247" s="146"/>
      <c r="D247" s="146"/>
      <c r="E247" s="146"/>
      <c r="F247" s="230" t="s">
        <v>239</v>
      </c>
      <c r="G247" s="231"/>
      <c r="H247" s="231"/>
      <c r="I247" s="231"/>
      <c r="J247" s="146"/>
      <c r="K247" s="147">
        <v>46.911</v>
      </c>
      <c r="L247" s="146"/>
      <c r="M247" s="146"/>
      <c r="N247" s="146"/>
      <c r="O247" s="146"/>
      <c r="P247" s="146"/>
      <c r="Q247" s="146"/>
      <c r="R247" s="148"/>
      <c r="T247" s="149"/>
      <c r="U247" s="146"/>
      <c r="V247" s="146"/>
      <c r="W247" s="146"/>
      <c r="X247" s="146"/>
      <c r="Y247" s="146"/>
      <c r="Z247" s="146"/>
      <c r="AA247" s="150"/>
      <c r="AT247" s="151" t="s">
        <v>157</v>
      </c>
      <c r="AU247" s="151" t="s">
        <v>95</v>
      </c>
      <c r="AV247" s="151" t="s">
        <v>95</v>
      </c>
      <c r="AW247" s="151" t="s">
        <v>102</v>
      </c>
      <c r="AX247" s="151" t="s">
        <v>80</v>
      </c>
      <c r="AY247" s="151" t="s">
        <v>149</v>
      </c>
    </row>
    <row r="248" spans="2:51" s="6" customFormat="1" ht="18.75" customHeight="1">
      <c r="B248" s="152"/>
      <c r="C248" s="153"/>
      <c r="D248" s="153"/>
      <c r="E248" s="153"/>
      <c r="F248" s="232" t="s">
        <v>159</v>
      </c>
      <c r="G248" s="233"/>
      <c r="H248" s="233"/>
      <c r="I248" s="233"/>
      <c r="J248" s="153"/>
      <c r="K248" s="154">
        <v>82.215</v>
      </c>
      <c r="L248" s="153"/>
      <c r="M248" s="153"/>
      <c r="N248" s="153"/>
      <c r="O248" s="153"/>
      <c r="P248" s="153"/>
      <c r="Q248" s="153"/>
      <c r="R248" s="155"/>
      <c r="T248" s="156"/>
      <c r="U248" s="153"/>
      <c r="V248" s="153"/>
      <c r="W248" s="153"/>
      <c r="X248" s="153"/>
      <c r="Y248" s="153"/>
      <c r="Z248" s="153"/>
      <c r="AA248" s="157"/>
      <c r="AT248" s="158" t="s">
        <v>157</v>
      </c>
      <c r="AU248" s="158" t="s">
        <v>95</v>
      </c>
      <c r="AV248" s="158" t="s">
        <v>154</v>
      </c>
      <c r="AW248" s="158" t="s">
        <v>102</v>
      </c>
      <c r="AX248" s="158" t="s">
        <v>22</v>
      </c>
      <c r="AY248" s="158" t="s">
        <v>149</v>
      </c>
    </row>
    <row r="249" spans="2:63" s="127" customFormat="1" ht="30.75" customHeight="1">
      <c r="B249" s="128"/>
      <c r="C249" s="129"/>
      <c r="D249" s="137" t="s">
        <v>108</v>
      </c>
      <c r="E249" s="137"/>
      <c r="F249" s="137"/>
      <c r="G249" s="137"/>
      <c r="H249" s="137"/>
      <c r="I249" s="137"/>
      <c r="J249" s="137"/>
      <c r="K249" s="137"/>
      <c r="L249" s="137"/>
      <c r="M249" s="137"/>
      <c r="N249" s="219">
        <f>$BK$249</f>
        <v>0</v>
      </c>
      <c r="O249" s="220"/>
      <c r="P249" s="220"/>
      <c r="Q249" s="220"/>
      <c r="R249" s="131"/>
      <c r="T249" s="132"/>
      <c r="U249" s="129"/>
      <c r="V249" s="129"/>
      <c r="W249" s="133">
        <f>SUM($W$250:$W$254)</f>
        <v>0</v>
      </c>
      <c r="X249" s="129"/>
      <c r="Y249" s="133">
        <f>SUM($Y$250:$Y$254)</f>
        <v>0</v>
      </c>
      <c r="Z249" s="129"/>
      <c r="AA249" s="134">
        <f>SUM($AA$250:$AA$254)</f>
        <v>0</v>
      </c>
      <c r="AR249" s="135" t="s">
        <v>22</v>
      </c>
      <c r="AT249" s="135" t="s">
        <v>79</v>
      </c>
      <c r="AU249" s="135" t="s">
        <v>22</v>
      </c>
      <c r="AY249" s="135" t="s">
        <v>149</v>
      </c>
      <c r="BK249" s="136">
        <f>SUM($BK$250:$BK$254)</f>
        <v>0</v>
      </c>
    </row>
    <row r="250" spans="2:65" s="6" customFormat="1" ht="27" customHeight="1">
      <c r="B250" s="23"/>
      <c r="C250" s="138" t="s">
        <v>319</v>
      </c>
      <c r="D250" s="138" t="s">
        <v>150</v>
      </c>
      <c r="E250" s="139" t="s">
        <v>320</v>
      </c>
      <c r="F250" s="224" t="s">
        <v>321</v>
      </c>
      <c r="G250" s="225"/>
      <c r="H250" s="225"/>
      <c r="I250" s="225"/>
      <c r="J250" s="140" t="s">
        <v>322</v>
      </c>
      <c r="K250" s="141">
        <v>18.306</v>
      </c>
      <c r="L250" s="226">
        <v>0</v>
      </c>
      <c r="M250" s="225"/>
      <c r="N250" s="227">
        <f>ROUND($L$250*$K$250,2)</f>
        <v>0</v>
      </c>
      <c r="O250" s="225"/>
      <c r="P250" s="225"/>
      <c r="Q250" s="225"/>
      <c r="R250" s="25"/>
      <c r="T250" s="142"/>
      <c r="U250" s="31" t="s">
        <v>45</v>
      </c>
      <c r="V250" s="24"/>
      <c r="W250" s="143">
        <f>$V$250*$K$250</f>
        <v>0</v>
      </c>
      <c r="X250" s="143">
        <v>0</v>
      </c>
      <c r="Y250" s="143">
        <f>$X$250*$K$250</f>
        <v>0</v>
      </c>
      <c r="Z250" s="143">
        <v>0</v>
      </c>
      <c r="AA250" s="144">
        <f>$Z$250*$K$250</f>
        <v>0</v>
      </c>
      <c r="AR250" s="6" t="s">
        <v>154</v>
      </c>
      <c r="AT250" s="6" t="s">
        <v>150</v>
      </c>
      <c r="AU250" s="6" t="s">
        <v>95</v>
      </c>
      <c r="AY250" s="6" t="s">
        <v>149</v>
      </c>
      <c r="BE250" s="87">
        <f>IF($U$250="základní",$N$250,0)</f>
        <v>0</v>
      </c>
      <c r="BF250" s="87">
        <f>IF($U$250="snížená",$N$250,0)</f>
        <v>0</v>
      </c>
      <c r="BG250" s="87">
        <f>IF($U$250="zákl. přenesená",$N$250,0)</f>
        <v>0</v>
      </c>
      <c r="BH250" s="87">
        <f>IF($U$250="sníž. přenesená",$N$250,0)</f>
        <v>0</v>
      </c>
      <c r="BI250" s="87">
        <f>IF($U$250="nulová",$N$250,0)</f>
        <v>0</v>
      </c>
      <c r="BJ250" s="6" t="s">
        <v>22</v>
      </c>
      <c r="BK250" s="87">
        <f>ROUND($L$250*$K$250,2)</f>
        <v>0</v>
      </c>
      <c r="BL250" s="6" t="s">
        <v>154</v>
      </c>
      <c r="BM250" s="6" t="s">
        <v>323</v>
      </c>
    </row>
    <row r="251" spans="2:65" s="6" customFormat="1" ht="27" customHeight="1">
      <c r="B251" s="23"/>
      <c r="C251" s="138" t="s">
        <v>324</v>
      </c>
      <c r="D251" s="138" t="s">
        <v>150</v>
      </c>
      <c r="E251" s="139" t="s">
        <v>325</v>
      </c>
      <c r="F251" s="224" t="s">
        <v>326</v>
      </c>
      <c r="G251" s="225"/>
      <c r="H251" s="225"/>
      <c r="I251" s="225"/>
      <c r="J251" s="140" t="s">
        <v>322</v>
      </c>
      <c r="K251" s="141">
        <v>18.306</v>
      </c>
      <c r="L251" s="226">
        <v>0</v>
      </c>
      <c r="M251" s="225"/>
      <c r="N251" s="227">
        <f>ROUND($L$251*$K$251,2)</f>
        <v>0</v>
      </c>
      <c r="O251" s="225"/>
      <c r="P251" s="225"/>
      <c r="Q251" s="225"/>
      <c r="R251" s="25"/>
      <c r="T251" s="142"/>
      <c r="U251" s="31" t="s">
        <v>45</v>
      </c>
      <c r="V251" s="24"/>
      <c r="W251" s="143">
        <f>$V$251*$K$251</f>
        <v>0</v>
      </c>
      <c r="X251" s="143">
        <v>0</v>
      </c>
      <c r="Y251" s="143">
        <f>$X$251*$K$251</f>
        <v>0</v>
      </c>
      <c r="Z251" s="143">
        <v>0</v>
      </c>
      <c r="AA251" s="144">
        <f>$Z$251*$K$251</f>
        <v>0</v>
      </c>
      <c r="AR251" s="6" t="s">
        <v>154</v>
      </c>
      <c r="AT251" s="6" t="s">
        <v>150</v>
      </c>
      <c r="AU251" s="6" t="s">
        <v>95</v>
      </c>
      <c r="AY251" s="6" t="s">
        <v>149</v>
      </c>
      <c r="BE251" s="87">
        <f>IF($U$251="základní",$N$251,0)</f>
        <v>0</v>
      </c>
      <c r="BF251" s="87">
        <f>IF($U$251="snížená",$N$251,0)</f>
        <v>0</v>
      </c>
      <c r="BG251" s="87">
        <f>IF($U$251="zákl. přenesená",$N$251,0)</f>
        <v>0</v>
      </c>
      <c r="BH251" s="87">
        <f>IF($U$251="sníž. přenesená",$N$251,0)</f>
        <v>0</v>
      </c>
      <c r="BI251" s="87">
        <f>IF($U$251="nulová",$N$251,0)</f>
        <v>0</v>
      </c>
      <c r="BJ251" s="6" t="s">
        <v>22</v>
      </c>
      <c r="BK251" s="87">
        <f>ROUND($L$251*$K$251,2)</f>
        <v>0</v>
      </c>
      <c r="BL251" s="6" t="s">
        <v>154</v>
      </c>
      <c r="BM251" s="6" t="s">
        <v>327</v>
      </c>
    </row>
    <row r="252" spans="2:65" s="6" customFormat="1" ht="27" customHeight="1">
      <c r="B252" s="23"/>
      <c r="C252" s="138" t="s">
        <v>328</v>
      </c>
      <c r="D252" s="138" t="s">
        <v>150</v>
      </c>
      <c r="E252" s="139" t="s">
        <v>329</v>
      </c>
      <c r="F252" s="224" t="s">
        <v>330</v>
      </c>
      <c r="G252" s="225"/>
      <c r="H252" s="225"/>
      <c r="I252" s="225"/>
      <c r="J252" s="140" t="s">
        <v>322</v>
      </c>
      <c r="K252" s="141">
        <v>347.814</v>
      </c>
      <c r="L252" s="226">
        <v>0</v>
      </c>
      <c r="M252" s="225"/>
      <c r="N252" s="227">
        <f>ROUND($L$252*$K$252,2)</f>
        <v>0</v>
      </c>
      <c r="O252" s="225"/>
      <c r="P252" s="225"/>
      <c r="Q252" s="225"/>
      <c r="R252" s="25"/>
      <c r="T252" s="142"/>
      <c r="U252" s="31" t="s">
        <v>45</v>
      </c>
      <c r="V252" s="24"/>
      <c r="W252" s="143">
        <f>$V$252*$K$252</f>
        <v>0</v>
      </c>
      <c r="X252" s="143">
        <v>0</v>
      </c>
      <c r="Y252" s="143">
        <f>$X$252*$K$252</f>
        <v>0</v>
      </c>
      <c r="Z252" s="143">
        <v>0</v>
      </c>
      <c r="AA252" s="144">
        <f>$Z$252*$K$252</f>
        <v>0</v>
      </c>
      <c r="AR252" s="6" t="s">
        <v>154</v>
      </c>
      <c r="AT252" s="6" t="s">
        <v>150</v>
      </c>
      <c r="AU252" s="6" t="s">
        <v>95</v>
      </c>
      <c r="AY252" s="6" t="s">
        <v>149</v>
      </c>
      <c r="BE252" s="87">
        <f>IF($U$252="základní",$N$252,0)</f>
        <v>0</v>
      </c>
      <c r="BF252" s="87">
        <f>IF($U$252="snížená",$N$252,0)</f>
        <v>0</v>
      </c>
      <c r="BG252" s="87">
        <f>IF($U$252="zákl. přenesená",$N$252,0)</f>
        <v>0</v>
      </c>
      <c r="BH252" s="87">
        <f>IF($U$252="sníž. přenesená",$N$252,0)</f>
        <v>0</v>
      </c>
      <c r="BI252" s="87">
        <f>IF($U$252="nulová",$N$252,0)</f>
        <v>0</v>
      </c>
      <c r="BJ252" s="6" t="s">
        <v>22</v>
      </c>
      <c r="BK252" s="87">
        <f>ROUND($L$252*$K$252,2)</f>
        <v>0</v>
      </c>
      <c r="BL252" s="6" t="s">
        <v>154</v>
      </c>
      <c r="BM252" s="6" t="s">
        <v>331</v>
      </c>
    </row>
    <row r="253" spans="2:51" s="6" customFormat="1" ht="18.75" customHeight="1">
      <c r="B253" s="145"/>
      <c r="C253" s="146"/>
      <c r="D253" s="146"/>
      <c r="E253" s="146"/>
      <c r="F253" s="230" t="s">
        <v>332</v>
      </c>
      <c r="G253" s="231"/>
      <c r="H253" s="231"/>
      <c r="I253" s="231"/>
      <c r="J253" s="146"/>
      <c r="K253" s="147">
        <v>347.814</v>
      </c>
      <c r="L253" s="146"/>
      <c r="M253" s="146"/>
      <c r="N253" s="146"/>
      <c r="O253" s="146"/>
      <c r="P253" s="146"/>
      <c r="Q253" s="146"/>
      <c r="R253" s="148"/>
      <c r="T253" s="149"/>
      <c r="U253" s="146"/>
      <c r="V253" s="146"/>
      <c r="W253" s="146"/>
      <c r="X253" s="146"/>
      <c r="Y253" s="146"/>
      <c r="Z253" s="146"/>
      <c r="AA253" s="150"/>
      <c r="AT253" s="151" t="s">
        <v>157</v>
      </c>
      <c r="AU253" s="151" t="s">
        <v>95</v>
      </c>
      <c r="AV253" s="151" t="s">
        <v>95</v>
      </c>
      <c r="AW253" s="151" t="s">
        <v>102</v>
      </c>
      <c r="AX253" s="151" t="s">
        <v>22</v>
      </c>
      <c r="AY253" s="151" t="s">
        <v>149</v>
      </c>
    </row>
    <row r="254" spans="2:65" s="6" customFormat="1" ht="27" customHeight="1">
      <c r="B254" s="23"/>
      <c r="C254" s="138" t="s">
        <v>333</v>
      </c>
      <c r="D254" s="138" t="s">
        <v>150</v>
      </c>
      <c r="E254" s="139" t="s">
        <v>334</v>
      </c>
      <c r="F254" s="224" t="s">
        <v>335</v>
      </c>
      <c r="G254" s="225"/>
      <c r="H254" s="225"/>
      <c r="I254" s="225"/>
      <c r="J254" s="140" t="s">
        <v>322</v>
      </c>
      <c r="K254" s="141">
        <v>18.306</v>
      </c>
      <c r="L254" s="226">
        <v>0</v>
      </c>
      <c r="M254" s="225"/>
      <c r="N254" s="227">
        <f>ROUND($L$254*$K$254,2)</f>
        <v>0</v>
      </c>
      <c r="O254" s="225"/>
      <c r="P254" s="225"/>
      <c r="Q254" s="225"/>
      <c r="R254" s="25"/>
      <c r="T254" s="142"/>
      <c r="U254" s="31" t="s">
        <v>45</v>
      </c>
      <c r="V254" s="24"/>
      <c r="W254" s="143">
        <f>$V$254*$K$254</f>
        <v>0</v>
      </c>
      <c r="X254" s="143">
        <v>0</v>
      </c>
      <c r="Y254" s="143">
        <f>$X$254*$K$254</f>
        <v>0</v>
      </c>
      <c r="Z254" s="143">
        <v>0</v>
      </c>
      <c r="AA254" s="144">
        <f>$Z$254*$K$254</f>
        <v>0</v>
      </c>
      <c r="AR254" s="6" t="s">
        <v>154</v>
      </c>
      <c r="AT254" s="6" t="s">
        <v>150</v>
      </c>
      <c r="AU254" s="6" t="s">
        <v>95</v>
      </c>
      <c r="AY254" s="6" t="s">
        <v>149</v>
      </c>
      <c r="BE254" s="87">
        <f>IF($U$254="základní",$N$254,0)</f>
        <v>0</v>
      </c>
      <c r="BF254" s="87">
        <f>IF($U$254="snížená",$N$254,0)</f>
        <v>0</v>
      </c>
      <c r="BG254" s="87">
        <f>IF($U$254="zákl. přenesená",$N$254,0)</f>
        <v>0</v>
      </c>
      <c r="BH254" s="87">
        <f>IF($U$254="sníž. přenesená",$N$254,0)</f>
        <v>0</v>
      </c>
      <c r="BI254" s="87">
        <f>IF($U$254="nulová",$N$254,0)</f>
        <v>0</v>
      </c>
      <c r="BJ254" s="6" t="s">
        <v>22</v>
      </c>
      <c r="BK254" s="87">
        <f>ROUND($L$254*$K$254,2)</f>
        <v>0</v>
      </c>
      <c r="BL254" s="6" t="s">
        <v>154</v>
      </c>
      <c r="BM254" s="6" t="s">
        <v>336</v>
      </c>
    </row>
    <row r="255" spans="2:63" s="127" customFormat="1" ht="30.75" customHeight="1">
      <c r="B255" s="128"/>
      <c r="C255" s="129"/>
      <c r="D255" s="137" t="s">
        <v>109</v>
      </c>
      <c r="E255" s="137"/>
      <c r="F255" s="137"/>
      <c r="G255" s="137"/>
      <c r="H255" s="137"/>
      <c r="I255" s="137"/>
      <c r="J255" s="137"/>
      <c r="K255" s="137"/>
      <c r="L255" s="137"/>
      <c r="M255" s="137"/>
      <c r="N255" s="219">
        <f>$BK$255</f>
        <v>0</v>
      </c>
      <c r="O255" s="220"/>
      <c r="P255" s="220"/>
      <c r="Q255" s="220"/>
      <c r="R255" s="131"/>
      <c r="T255" s="132"/>
      <c r="U255" s="129"/>
      <c r="V255" s="129"/>
      <c r="W255" s="133">
        <f>$W$256</f>
        <v>0</v>
      </c>
      <c r="X255" s="129"/>
      <c r="Y255" s="133">
        <f>$Y$256</f>
        <v>0</v>
      </c>
      <c r="Z255" s="129"/>
      <c r="AA255" s="134">
        <f>$AA$256</f>
        <v>0</v>
      </c>
      <c r="AR255" s="135" t="s">
        <v>22</v>
      </c>
      <c r="AT255" s="135" t="s">
        <v>79</v>
      </c>
      <c r="AU255" s="135" t="s">
        <v>22</v>
      </c>
      <c r="AY255" s="135" t="s">
        <v>149</v>
      </c>
      <c r="BK255" s="136">
        <f>$BK$256</f>
        <v>0</v>
      </c>
    </row>
    <row r="256" spans="2:65" s="6" customFormat="1" ht="15.75" customHeight="1">
      <c r="B256" s="23"/>
      <c r="C256" s="138" t="s">
        <v>337</v>
      </c>
      <c r="D256" s="138" t="s">
        <v>150</v>
      </c>
      <c r="E256" s="139" t="s">
        <v>338</v>
      </c>
      <c r="F256" s="224" t="s">
        <v>339</v>
      </c>
      <c r="G256" s="225"/>
      <c r="H256" s="225"/>
      <c r="I256" s="225"/>
      <c r="J256" s="140" t="s">
        <v>322</v>
      </c>
      <c r="K256" s="141">
        <v>7.573</v>
      </c>
      <c r="L256" s="226">
        <v>0</v>
      </c>
      <c r="M256" s="225"/>
      <c r="N256" s="227">
        <f>ROUND($L$256*$K$256,2)</f>
        <v>0</v>
      </c>
      <c r="O256" s="225"/>
      <c r="P256" s="225"/>
      <c r="Q256" s="225"/>
      <c r="R256" s="25"/>
      <c r="T256" s="142"/>
      <c r="U256" s="31" t="s">
        <v>45</v>
      </c>
      <c r="V256" s="24"/>
      <c r="W256" s="143">
        <f>$V$256*$K$256</f>
        <v>0</v>
      </c>
      <c r="X256" s="143">
        <v>0</v>
      </c>
      <c r="Y256" s="143">
        <f>$X$256*$K$256</f>
        <v>0</v>
      </c>
      <c r="Z256" s="143">
        <v>0</v>
      </c>
      <c r="AA256" s="144">
        <f>$Z$256*$K$256</f>
        <v>0</v>
      </c>
      <c r="AR256" s="6" t="s">
        <v>154</v>
      </c>
      <c r="AT256" s="6" t="s">
        <v>150</v>
      </c>
      <c r="AU256" s="6" t="s">
        <v>95</v>
      </c>
      <c r="AY256" s="6" t="s">
        <v>149</v>
      </c>
      <c r="BE256" s="87">
        <f>IF($U$256="základní",$N$256,0)</f>
        <v>0</v>
      </c>
      <c r="BF256" s="87">
        <f>IF($U$256="snížená",$N$256,0)</f>
        <v>0</v>
      </c>
      <c r="BG256" s="87">
        <f>IF($U$256="zákl. přenesená",$N$256,0)</f>
        <v>0</v>
      </c>
      <c r="BH256" s="87">
        <f>IF($U$256="sníž. přenesená",$N$256,0)</f>
        <v>0</v>
      </c>
      <c r="BI256" s="87">
        <f>IF($U$256="nulová",$N$256,0)</f>
        <v>0</v>
      </c>
      <c r="BJ256" s="6" t="s">
        <v>22</v>
      </c>
      <c r="BK256" s="87">
        <f>ROUND($L$256*$K$256,2)</f>
        <v>0</v>
      </c>
      <c r="BL256" s="6" t="s">
        <v>154</v>
      </c>
      <c r="BM256" s="6" t="s">
        <v>340</v>
      </c>
    </row>
    <row r="257" spans="2:63" s="127" customFormat="1" ht="37.5" customHeight="1">
      <c r="B257" s="128"/>
      <c r="C257" s="129"/>
      <c r="D257" s="130" t="s">
        <v>110</v>
      </c>
      <c r="E257" s="130"/>
      <c r="F257" s="130"/>
      <c r="G257" s="130"/>
      <c r="H257" s="130"/>
      <c r="I257" s="130"/>
      <c r="J257" s="130"/>
      <c r="K257" s="130"/>
      <c r="L257" s="130"/>
      <c r="M257" s="130"/>
      <c r="N257" s="221">
        <f>$BK$257</f>
        <v>0</v>
      </c>
      <c r="O257" s="220"/>
      <c r="P257" s="220"/>
      <c r="Q257" s="220"/>
      <c r="R257" s="131"/>
      <c r="T257" s="132"/>
      <c r="U257" s="129"/>
      <c r="V257" s="129"/>
      <c r="W257" s="133">
        <f>$W$258+$W$267+$W$317+$W$321+$W$325+$W$460+$W$475+$W$514+$W$518+$W$529+$W$533+$W$560+$W$568</f>
        <v>0</v>
      </c>
      <c r="X257" s="129"/>
      <c r="Y257" s="133">
        <f>$Y$258+$Y$267+$Y$317+$Y$321+$Y$325+$Y$460+$Y$475+$Y$514+$Y$518+$Y$529+$Y$533+$Y$560+$Y$568</f>
        <v>7.684920409999999</v>
      </c>
      <c r="Z257" s="129"/>
      <c r="AA257" s="134">
        <f>$AA$258+$AA$267+$AA$317+$AA$321+$AA$325+$AA$460+$AA$475+$AA$514+$AA$518+$AA$529+$AA$533+$AA$560+$AA$568</f>
        <v>6.3572824599999995</v>
      </c>
      <c r="AR257" s="135" t="s">
        <v>95</v>
      </c>
      <c r="AT257" s="135" t="s">
        <v>79</v>
      </c>
      <c r="AU257" s="135" t="s">
        <v>80</v>
      </c>
      <c r="AY257" s="135" t="s">
        <v>149</v>
      </c>
      <c r="BK257" s="136">
        <f>$BK$258+$BK$267+$BK$317+$BK$321+$BK$325+$BK$460+$BK$475+$BK$514+$BK$518+$BK$529+$BK$533+$BK$560+$BK$568</f>
        <v>0</v>
      </c>
    </row>
    <row r="258" spans="2:63" s="127" customFormat="1" ht="21" customHeight="1">
      <c r="B258" s="128"/>
      <c r="C258" s="129"/>
      <c r="D258" s="137" t="s">
        <v>111</v>
      </c>
      <c r="E258" s="137"/>
      <c r="F258" s="137"/>
      <c r="G258" s="137"/>
      <c r="H258" s="137"/>
      <c r="I258" s="137"/>
      <c r="J258" s="137"/>
      <c r="K258" s="137"/>
      <c r="L258" s="137"/>
      <c r="M258" s="137"/>
      <c r="N258" s="219">
        <f>$BK$258</f>
        <v>0</v>
      </c>
      <c r="O258" s="220"/>
      <c r="P258" s="220"/>
      <c r="Q258" s="220"/>
      <c r="R258" s="131"/>
      <c r="T258" s="132"/>
      <c r="U258" s="129"/>
      <c r="V258" s="129"/>
      <c r="W258" s="133">
        <f>SUM($W$259:$W$266)</f>
        <v>0</v>
      </c>
      <c r="X258" s="129"/>
      <c r="Y258" s="133">
        <f>SUM($Y$259:$Y$266)</f>
        <v>0.023492130000000003</v>
      </c>
      <c r="Z258" s="129"/>
      <c r="AA258" s="134">
        <f>SUM($AA$259:$AA$266)</f>
        <v>0</v>
      </c>
      <c r="AR258" s="135" t="s">
        <v>95</v>
      </c>
      <c r="AT258" s="135" t="s">
        <v>79</v>
      </c>
      <c r="AU258" s="135" t="s">
        <v>22</v>
      </c>
      <c r="AY258" s="135" t="s">
        <v>149</v>
      </c>
      <c r="BK258" s="136">
        <f>SUM($BK$259:$BK$266)</f>
        <v>0</v>
      </c>
    </row>
    <row r="259" spans="2:65" s="6" customFormat="1" ht="15.75" customHeight="1">
      <c r="B259" s="23"/>
      <c r="C259" s="138" t="s">
        <v>341</v>
      </c>
      <c r="D259" s="138" t="s">
        <v>150</v>
      </c>
      <c r="E259" s="139" t="s">
        <v>342</v>
      </c>
      <c r="F259" s="224" t="s">
        <v>343</v>
      </c>
      <c r="G259" s="225"/>
      <c r="H259" s="225"/>
      <c r="I259" s="225"/>
      <c r="J259" s="140" t="s">
        <v>153</v>
      </c>
      <c r="K259" s="141">
        <v>46.063</v>
      </c>
      <c r="L259" s="226">
        <v>0</v>
      </c>
      <c r="M259" s="225"/>
      <c r="N259" s="227">
        <f>ROUND($L$259*$K$259,2)</f>
        <v>0</v>
      </c>
      <c r="O259" s="225"/>
      <c r="P259" s="225"/>
      <c r="Q259" s="225"/>
      <c r="R259" s="25"/>
      <c r="T259" s="142"/>
      <c r="U259" s="31" t="s">
        <v>45</v>
      </c>
      <c r="V259" s="24"/>
      <c r="W259" s="143">
        <f>$V$259*$K$259</f>
        <v>0</v>
      </c>
      <c r="X259" s="143">
        <v>0.00051</v>
      </c>
      <c r="Y259" s="143">
        <f>$X$259*$K$259</f>
        <v>0.023492130000000003</v>
      </c>
      <c r="Z259" s="143">
        <v>0</v>
      </c>
      <c r="AA259" s="144">
        <f>$Z$259*$K$259</f>
        <v>0</v>
      </c>
      <c r="AR259" s="6" t="s">
        <v>224</v>
      </c>
      <c r="AT259" s="6" t="s">
        <v>150</v>
      </c>
      <c r="AU259" s="6" t="s">
        <v>95</v>
      </c>
      <c r="AY259" s="6" t="s">
        <v>149</v>
      </c>
      <c r="BE259" s="87">
        <f>IF($U$259="základní",$N$259,0)</f>
        <v>0</v>
      </c>
      <c r="BF259" s="87">
        <f>IF($U$259="snížená",$N$259,0)</f>
        <v>0</v>
      </c>
      <c r="BG259" s="87">
        <f>IF($U$259="zákl. přenesená",$N$259,0)</f>
        <v>0</v>
      </c>
      <c r="BH259" s="87">
        <f>IF($U$259="sníž. přenesená",$N$259,0)</f>
        <v>0</v>
      </c>
      <c r="BI259" s="87">
        <f>IF($U$259="nulová",$N$259,0)</f>
        <v>0</v>
      </c>
      <c r="BJ259" s="6" t="s">
        <v>22</v>
      </c>
      <c r="BK259" s="87">
        <f>ROUND($L$259*$K$259,2)</f>
        <v>0</v>
      </c>
      <c r="BL259" s="6" t="s">
        <v>224</v>
      </c>
      <c r="BM259" s="6" t="s">
        <v>344</v>
      </c>
    </row>
    <row r="260" spans="2:51" s="6" customFormat="1" ht="18.75" customHeight="1">
      <c r="B260" s="145"/>
      <c r="C260" s="146"/>
      <c r="D260" s="146"/>
      <c r="E260" s="146"/>
      <c r="F260" s="230" t="s">
        <v>345</v>
      </c>
      <c r="G260" s="231"/>
      <c r="H260" s="231"/>
      <c r="I260" s="231"/>
      <c r="J260" s="146"/>
      <c r="K260" s="147">
        <v>4.583</v>
      </c>
      <c r="L260" s="146"/>
      <c r="M260" s="146"/>
      <c r="N260" s="146"/>
      <c r="O260" s="146"/>
      <c r="P260" s="146"/>
      <c r="Q260" s="146"/>
      <c r="R260" s="148"/>
      <c r="T260" s="149"/>
      <c r="U260" s="146"/>
      <c r="V260" s="146"/>
      <c r="W260" s="146"/>
      <c r="X260" s="146"/>
      <c r="Y260" s="146"/>
      <c r="Z260" s="146"/>
      <c r="AA260" s="150"/>
      <c r="AT260" s="151" t="s">
        <v>157</v>
      </c>
      <c r="AU260" s="151" t="s">
        <v>95</v>
      </c>
      <c r="AV260" s="151" t="s">
        <v>95</v>
      </c>
      <c r="AW260" s="151" t="s">
        <v>102</v>
      </c>
      <c r="AX260" s="151" t="s">
        <v>80</v>
      </c>
      <c r="AY260" s="151" t="s">
        <v>149</v>
      </c>
    </row>
    <row r="261" spans="2:51" s="6" customFormat="1" ht="18.75" customHeight="1">
      <c r="B261" s="145"/>
      <c r="C261" s="146"/>
      <c r="D261" s="146"/>
      <c r="E261" s="146"/>
      <c r="F261" s="230" t="s">
        <v>346</v>
      </c>
      <c r="G261" s="231"/>
      <c r="H261" s="231"/>
      <c r="I261" s="231"/>
      <c r="J261" s="146"/>
      <c r="K261" s="147">
        <v>23.28</v>
      </c>
      <c r="L261" s="146"/>
      <c r="M261" s="146"/>
      <c r="N261" s="146"/>
      <c r="O261" s="146"/>
      <c r="P261" s="146"/>
      <c r="Q261" s="146"/>
      <c r="R261" s="148"/>
      <c r="T261" s="149"/>
      <c r="U261" s="146"/>
      <c r="V261" s="146"/>
      <c r="W261" s="146"/>
      <c r="X261" s="146"/>
      <c r="Y261" s="146"/>
      <c r="Z261" s="146"/>
      <c r="AA261" s="150"/>
      <c r="AT261" s="151" t="s">
        <v>157</v>
      </c>
      <c r="AU261" s="151" t="s">
        <v>95</v>
      </c>
      <c r="AV261" s="151" t="s">
        <v>95</v>
      </c>
      <c r="AW261" s="151" t="s">
        <v>102</v>
      </c>
      <c r="AX261" s="151" t="s">
        <v>80</v>
      </c>
      <c r="AY261" s="151" t="s">
        <v>149</v>
      </c>
    </row>
    <row r="262" spans="2:51" s="6" customFormat="1" ht="32.25" customHeight="1">
      <c r="B262" s="145"/>
      <c r="C262" s="146"/>
      <c r="D262" s="146"/>
      <c r="E262" s="146"/>
      <c r="F262" s="230" t="s">
        <v>347</v>
      </c>
      <c r="G262" s="231"/>
      <c r="H262" s="231"/>
      <c r="I262" s="231"/>
      <c r="J262" s="146"/>
      <c r="K262" s="147">
        <v>18.2</v>
      </c>
      <c r="L262" s="146"/>
      <c r="M262" s="146"/>
      <c r="N262" s="146"/>
      <c r="O262" s="146"/>
      <c r="P262" s="146"/>
      <c r="Q262" s="146"/>
      <c r="R262" s="148"/>
      <c r="T262" s="149"/>
      <c r="U262" s="146"/>
      <c r="V262" s="146"/>
      <c r="W262" s="146"/>
      <c r="X262" s="146"/>
      <c r="Y262" s="146"/>
      <c r="Z262" s="146"/>
      <c r="AA262" s="150"/>
      <c r="AT262" s="151" t="s">
        <v>157</v>
      </c>
      <c r="AU262" s="151" t="s">
        <v>95</v>
      </c>
      <c r="AV262" s="151" t="s">
        <v>95</v>
      </c>
      <c r="AW262" s="151" t="s">
        <v>102</v>
      </c>
      <c r="AX262" s="151" t="s">
        <v>80</v>
      </c>
      <c r="AY262" s="151" t="s">
        <v>149</v>
      </c>
    </row>
    <row r="263" spans="2:51" s="6" customFormat="1" ht="18.75" customHeight="1">
      <c r="B263" s="152"/>
      <c r="C263" s="153"/>
      <c r="D263" s="153"/>
      <c r="E263" s="153"/>
      <c r="F263" s="232" t="s">
        <v>159</v>
      </c>
      <c r="G263" s="233"/>
      <c r="H263" s="233"/>
      <c r="I263" s="233"/>
      <c r="J263" s="153"/>
      <c r="K263" s="154">
        <v>46.063</v>
      </c>
      <c r="L263" s="153"/>
      <c r="M263" s="153"/>
      <c r="N263" s="153"/>
      <c r="O263" s="153"/>
      <c r="P263" s="153"/>
      <c r="Q263" s="153"/>
      <c r="R263" s="155"/>
      <c r="T263" s="156"/>
      <c r="U263" s="153"/>
      <c r="V263" s="153"/>
      <c r="W263" s="153"/>
      <c r="X263" s="153"/>
      <c r="Y263" s="153"/>
      <c r="Z263" s="153"/>
      <c r="AA263" s="157"/>
      <c r="AT263" s="158" t="s">
        <v>157</v>
      </c>
      <c r="AU263" s="158" t="s">
        <v>95</v>
      </c>
      <c r="AV263" s="158" t="s">
        <v>154</v>
      </c>
      <c r="AW263" s="158" t="s">
        <v>102</v>
      </c>
      <c r="AX263" s="158" t="s">
        <v>22</v>
      </c>
      <c r="AY263" s="158" t="s">
        <v>149</v>
      </c>
    </row>
    <row r="264" spans="2:65" s="6" customFormat="1" ht="15.75" customHeight="1">
      <c r="B264" s="23"/>
      <c r="C264" s="166" t="s">
        <v>348</v>
      </c>
      <c r="D264" s="166" t="s">
        <v>349</v>
      </c>
      <c r="E264" s="167" t="s">
        <v>350</v>
      </c>
      <c r="F264" s="234" t="s">
        <v>351</v>
      </c>
      <c r="G264" s="235"/>
      <c r="H264" s="235"/>
      <c r="I264" s="235"/>
      <c r="J264" s="168" t="s">
        <v>153</v>
      </c>
      <c r="K264" s="169">
        <v>54.354</v>
      </c>
      <c r="L264" s="236">
        <v>0</v>
      </c>
      <c r="M264" s="235"/>
      <c r="N264" s="237">
        <f>ROUND($L$264*$K$264,2)</f>
        <v>0</v>
      </c>
      <c r="O264" s="225"/>
      <c r="P264" s="225"/>
      <c r="Q264" s="225"/>
      <c r="R264" s="25"/>
      <c r="T264" s="142"/>
      <c r="U264" s="31" t="s">
        <v>45</v>
      </c>
      <c r="V264" s="24"/>
      <c r="W264" s="143">
        <f>$V$264*$K$264</f>
        <v>0</v>
      </c>
      <c r="X264" s="143">
        <v>0</v>
      </c>
      <c r="Y264" s="143">
        <f>$X$264*$K$264</f>
        <v>0</v>
      </c>
      <c r="Z264" s="143">
        <v>0</v>
      </c>
      <c r="AA264" s="144">
        <f>$Z$264*$K$264</f>
        <v>0</v>
      </c>
      <c r="AR264" s="6" t="s">
        <v>301</v>
      </c>
      <c r="AT264" s="6" t="s">
        <v>349</v>
      </c>
      <c r="AU264" s="6" t="s">
        <v>95</v>
      </c>
      <c r="AY264" s="6" t="s">
        <v>149</v>
      </c>
      <c r="BE264" s="87">
        <f>IF($U$264="základní",$N$264,0)</f>
        <v>0</v>
      </c>
      <c r="BF264" s="87">
        <f>IF($U$264="snížená",$N$264,0)</f>
        <v>0</v>
      </c>
      <c r="BG264" s="87">
        <f>IF($U$264="zákl. přenesená",$N$264,0)</f>
        <v>0</v>
      </c>
      <c r="BH264" s="87">
        <f>IF($U$264="sníž. přenesená",$N$264,0)</f>
        <v>0</v>
      </c>
      <c r="BI264" s="87">
        <f>IF($U$264="nulová",$N$264,0)</f>
        <v>0</v>
      </c>
      <c r="BJ264" s="6" t="s">
        <v>22</v>
      </c>
      <c r="BK264" s="87">
        <f>ROUND($L$264*$K$264,2)</f>
        <v>0</v>
      </c>
      <c r="BL264" s="6" t="s">
        <v>224</v>
      </c>
      <c r="BM264" s="6" t="s">
        <v>352</v>
      </c>
    </row>
    <row r="265" spans="2:51" s="6" customFormat="1" ht="18.75" customHeight="1">
      <c r="B265" s="145"/>
      <c r="C265" s="146"/>
      <c r="D265" s="146"/>
      <c r="E265" s="146"/>
      <c r="F265" s="230" t="s">
        <v>353</v>
      </c>
      <c r="G265" s="231"/>
      <c r="H265" s="231"/>
      <c r="I265" s="231"/>
      <c r="J265" s="146"/>
      <c r="K265" s="147">
        <v>54.354</v>
      </c>
      <c r="L265" s="146"/>
      <c r="M265" s="146"/>
      <c r="N265" s="146"/>
      <c r="O265" s="146"/>
      <c r="P265" s="146"/>
      <c r="Q265" s="146"/>
      <c r="R265" s="148"/>
      <c r="T265" s="149"/>
      <c r="U265" s="146"/>
      <c r="V265" s="146"/>
      <c r="W265" s="146"/>
      <c r="X265" s="146"/>
      <c r="Y265" s="146"/>
      <c r="Z265" s="146"/>
      <c r="AA265" s="150"/>
      <c r="AT265" s="151" t="s">
        <v>157</v>
      </c>
      <c r="AU265" s="151" t="s">
        <v>95</v>
      </c>
      <c r="AV265" s="151" t="s">
        <v>95</v>
      </c>
      <c r="AW265" s="151" t="s">
        <v>102</v>
      </c>
      <c r="AX265" s="151" t="s">
        <v>22</v>
      </c>
      <c r="AY265" s="151" t="s">
        <v>149</v>
      </c>
    </row>
    <row r="266" spans="2:65" s="6" customFormat="1" ht="27" customHeight="1">
      <c r="B266" s="23"/>
      <c r="C266" s="138" t="s">
        <v>354</v>
      </c>
      <c r="D266" s="138" t="s">
        <v>150</v>
      </c>
      <c r="E266" s="139" t="s">
        <v>355</v>
      </c>
      <c r="F266" s="224" t="s">
        <v>356</v>
      </c>
      <c r="G266" s="225"/>
      <c r="H266" s="225"/>
      <c r="I266" s="225"/>
      <c r="J266" s="140" t="s">
        <v>322</v>
      </c>
      <c r="K266" s="141">
        <v>0.023</v>
      </c>
      <c r="L266" s="226">
        <v>0</v>
      </c>
      <c r="M266" s="225"/>
      <c r="N266" s="227">
        <f>ROUND($L$266*$K$266,2)</f>
        <v>0</v>
      </c>
      <c r="O266" s="225"/>
      <c r="P266" s="225"/>
      <c r="Q266" s="225"/>
      <c r="R266" s="25"/>
      <c r="T266" s="142"/>
      <c r="U266" s="31" t="s">
        <v>45</v>
      </c>
      <c r="V266" s="24"/>
      <c r="W266" s="143">
        <f>$V$266*$K$266</f>
        <v>0</v>
      </c>
      <c r="X266" s="143">
        <v>0</v>
      </c>
      <c r="Y266" s="143">
        <f>$X$266*$K$266</f>
        <v>0</v>
      </c>
      <c r="Z266" s="143">
        <v>0</v>
      </c>
      <c r="AA266" s="144">
        <f>$Z$266*$K$266</f>
        <v>0</v>
      </c>
      <c r="AR266" s="6" t="s">
        <v>224</v>
      </c>
      <c r="AT266" s="6" t="s">
        <v>150</v>
      </c>
      <c r="AU266" s="6" t="s">
        <v>95</v>
      </c>
      <c r="AY266" s="6" t="s">
        <v>149</v>
      </c>
      <c r="BE266" s="87">
        <f>IF($U$266="základní",$N$266,0)</f>
        <v>0</v>
      </c>
      <c r="BF266" s="87">
        <f>IF($U$266="snížená",$N$266,0)</f>
        <v>0</v>
      </c>
      <c r="BG266" s="87">
        <f>IF($U$266="zákl. přenesená",$N$266,0)</f>
        <v>0</v>
      </c>
      <c r="BH266" s="87">
        <f>IF($U$266="sníž. přenesená",$N$266,0)</f>
        <v>0</v>
      </c>
      <c r="BI266" s="87">
        <f>IF($U$266="nulová",$N$266,0)</f>
        <v>0</v>
      </c>
      <c r="BJ266" s="6" t="s">
        <v>22</v>
      </c>
      <c r="BK266" s="87">
        <f>ROUND($L$266*$K$266,2)</f>
        <v>0</v>
      </c>
      <c r="BL266" s="6" t="s">
        <v>224</v>
      </c>
      <c r="BM266" s="6" t="s">
        <v>357</v>
      </c>
    </row>
    <row r="267" spans="2:63" s="127" customFormat="1" ht="30.75" customHeight="1">
      <c r="B267" s="128"/>
      <c r="C267" s="129"/>
      <c r="D267" s="137" t="s">
        <v>112</v>
      </c>
      <c r="E267" s="137"/>
      <c r="F267" s="137"/>
      <c r="G267" s="137"/>
      <c r="H267" s="137"/>
      <c r="I267" s="137"/>
      <c r="J267" s="137"/>
      <c r="K267" s="137"/>
      <c r="L267" s="137"/>
      <c r="M267" s="137"/>
      <c r="N267" s="219">
        <f>$BK$267</f>
        <v>0</v>
      </c>
      <c r="O267" s="220"/>
      <c r="P267" s="220"/>
      <c r="Q267" s="220"/>
      <c r="R267" s="131"/>
      <c r="T267" s="132"/>
      <c r="U267" s="129"/>
      <c r="V267" s="129"/>
      <c r="W267" s="133">
        <f>SUM($W$268:$W$316)</f>
        <v>0</v>
      </c>
      <c r="X267" s="129"/>
      <c r="Y267" s="133">
        <f>SUM($Y$268:$Y$316)</f>
        <v>1.0999214400000001</v>
      </c>
      <c r="Z267" s="129"/>
      <c r="AA267" s="134">
        <f>SUM($AA$268:$AA$316)</f>
        <v>0.0504525</v>
      </c>
      <c r="AR267" s="135" t="s">
        <v>95</v>
      </c>
      <c r="AT267" s="135" t="s">
        <v>79</v>
      </c>
      <c r="AU267" s="135" t="s">
        <v>22</v>
      </c>
      <c r="AY267" s="135" t="s">
        <v>149</v>
      </c>
      <c r="BK267" s="136">
        <f>SUM($BK$268:$BK$316)</f>
        <v>0</v>
      </c>
    </row>
    <row r="268" spans="2:65" s="6" customFormat="1" ht="27" customHeight="1">
      <c r="B268" s="23"/>
      <c r="C268" s="138" t="s">
        <v>358</v>
      </c>
      <c r="D268" s="138" t="s">
        <v>150</v>
      </c>
      <c r="E268" s="139" t="s">
        <v>359</v>
      </c>
      <c r="F268" s="224" t="s">
        <v>360</v>
      </c>
      <c r="G268" s="225"/>
      <c r="H268" s="225"/>
      <c r="I268" s="225"/>
      <c r="J268" s="140" t="s">
        <v>153</v>
      </c>
      <c r="K268" s="141">
        <v>3.226</v>
      </c>
      <c r="L268" s="226">
        <v>0</v>
      </c>
      <c r="M268" s="225"/>
      <c r="N268" s="227">
        <f>ROUND($L$268*$K$268,2)</f>
        <v>0</v>
      </c>
      <c r="O268" s="225"/>
      <c r="P268" s="225"/>
      <c r="Q268" s="225"/>
      <c r="R268" s="25"/>
      <c r="T268" s="142"/>
      <c r="U268" s="31" t="s">
        <v>45</v>
      </c>
      <c r="V268" s="24"/>
      <c r="W268" s="143">
        <f>$V$268*$K$268</f>
        <v>0</v>
      </c>
      <c r="X268" s="143">
        <v>0.0003</v>
      </c>
      <c r="Y268" s="143">
        <f>$X$268*$K$268</f>
        <v>0.0009677999999999999</v>
      </c>
      <c r="Z268" s="143">
        <v>0</v>
      </c>
      <c r="AA268" s="144">
        <f>$Z$268*$K$268</f>
        <v>0</v>
      </c>
      <c r="AR268" s="6" t="s">
        <v>224</v>
      </c>
      <c r="AT268" s="6" t="s">
        <v>150</v>
      </c>
      <c r="AU268" s="6" t="s">
        <v>95</v>
      </c>
      <c r="AY268" s="6" t="s">
        <v>149</v>
      </c>
      <c r="BE268" s="87">
        <f>IF($U$268="základní",$N$268,0)</f>
        <v>0</v>
      </c>
      <c r="BF268" s="87">
        <f>IF($U$268="snížená",$N$268,0)</f>
        <v>0</v>
      </c>
      <c r="BG268" s="87">
        <f>IF($U$268="zákl. přenesená",$N$268,0)</f>
        <v>0</v>
      </c>
      <c r="BH268" s="87">
        <f>IF($U$268="sníž. přenesená",$N$268,0)</f>
        <v>0</v>
      </c>
      <c r="BI268" s="87">
        <f>IF($U$268="nulová",$N$268,0)</f>
        <v>0</v>
      </c>
      <c r="BJ268" s="6" t="s">
        <v>22</v>
      </c>
      <c r="BK268" s="87">
        <f>ROUND($L$268*$K$268,2)</f>
        <v>0</v>
      </c>
      <c r="BL268" s="6" t="s">
        <v>224</v>
      </c>
      <c r="BM268" s="6" t="s">
        <v>361</v>
      </c>
    </row>
    <row r="269" spans="2:51" s="6" customFormat="1" ht="18.75" customHeight="1">
      <c r="B269" s="145"/>
      <c r="C269" s="146"/>
      <c r="D269" s="146"/>
      <c r="E269" s="146"/>
      <c r="F269" s="230" t="s">
        <v>362</v>
      </c>
      <c r="G269" s="231"/>
      <c r="H269" s="231"/>
      <c r="I269" s="231"/>
      <c r="J269" s="146"/>
      <c r="K269" s="147">
        <v>3.226</v>
      </c>
      <c r="L269" s="146"/>
      <c r="M269" s="146"/>
      <c r="N269" s="146"/>
      <c r="O269" s="146"/>
      <c r="P269" s="146"/>
      <c r="Q269" s="146"/>
      <c r="R269" s="148"/>
      <c r="T269" s="149"/>
      <c r="U269" s="146"/>
      <c r="V269" s="146"/>
      <c r="W269" s="146"/>
      <c r="X269" s="146"/>
      <c r="Y269" s="146"/>
      <c r="Z269" s="146"/>
      <c r="AA269" s="150"/>
      <c r="AT269" s="151" t="s">
        <v>157</v>
      </c>
      <c r="AU269" s="151" t="s">
        <v>95</v>
      </c>
      <c r="AV269" s="151" t="s">
        <v>95</v>
      </c>
      <c r="AW269" s="151" t="s">
        <v>102</v>
      </c>
      <c r="AX269" s="151" t="s">
        <v>22</v>
      </c>
      <c r="AY269" s="151" t="s">
        <v>149</v>
      </c>
    </row>
    <row r="270" spans="2:65" s="6" customFormat="1" ht="27" customHeight="1">
      <c r="B270" s="23"/>
      <c r="C270" s="166" t="s">
        <v>363</v>
      </c>
      <c r="D270" s="166" t="s">
        <v>349</v>
      </c>
      <c r="E270" s="167" t="s">
        <v>364</v>
      </c>
      <c r="F270" s="234" t="s">
        <v>365</v>
      </c>
      <c r="G270" s="235"/>
      <c r="H270" s="235"/>
      <c r="I270" s="235"/>
      <c r="J270" s="168" t="s">
        <v>153</v>
      </c>
      <c r="K270" s="169">
        <v>3.291</v>
      </c>
      <c r="L270" s="236">
        <v>0</v>
      </c>
      <c r="M270" s="235"/>
      <c r="N270" s="237">
        <f>ROUND($L$270*$K$270,2)</f>
        <v>0</v>
      </c>
      <c r="O270" s="225"/>
      <c r="P270" s="225"/>
      <c r="Q270" s="225"/>
      <c r="R270" s="25"/>
      <c r="T270" s="142"/>
      <c r="U270" s="31" t="s">
        <v>45</v>
      </c>
      <c r="V270" s="24"/>
      <c r="W270" s="143">
        <f>$V$270*$K$270</f>
        <v>0</v>
      </c>
      <c r="X270" s="143">
        <v>0.006</v>
      </c>
      <c r="Y270" s="143">
        <f>$X$270*$K$270</f>
        <v>0.019746</v>
      </c>
      <c r="Z270" s="143">
        <v>0</v>
      </c>
      <c r="AA270" s="144">
        <f>$Z$270*$K$270</f>
        <v>0</v>
      </c>
      <c r="AR270" s="6" t="s">
        <v>301</v>
      </c>
      <c r="AT270" s="6" t="s">
        <v>349</v>
      </c>
      <c r="AU270" s="6" t="s">
        <v>95</v>
      </c>
      <c r="AY270" s="6" t="s">
        <v>149</v>
      </c>
      <c r="BE270" s="87">
        <f>IF($U$270="základní",$N$270,0)</f>
        <v>0</v>
      </c>
      <c r="BF270" s="87">
        <f>IF($U$270="snížená",$N$270,0)</f>
        <v>0</v>
      </c>
      <c r="BG270" s="87">
        <f>IF($U$270="zákl. přenesená",$N$270,0)</f>
        <v>0</v>
      </c>
      <c r="BH270" s="87">
        <f>IF($U$270="sníž. přenesená",$N$270,0)</f>
        <v>0</v>
      </c>
      <c r="BI270" s="87">
        <f>IF($U$270="nulová",$N$270,0)</f>
        <v>0</v>
      </c>
      <c r="BJ270" s="6" t="s">
        <v>22</v>
      </c>
      <c r="BK270" s="87">
        <f>ROUND($L$270*$K$270,2)</f>
        <v>0</v>
      </c>
      <c r="BL270" s="6" t="s">
        <v>224</v>
      </c>
      <c r="BM270" s="6" t="s">
        <v>366</v>
      </c>
    </row>
    <row r="271" spans="2:51" s="6" customFormat="1" ht="18.75" customHeight="1">
      <c r="B271" s="145"/>
      <c r="C271" s="146"/>
      <c r="D271" s="146"/>
      <c r="E271" s="146"/>
      <c r="F271" s="230" t="s">
        <v>367</v>
      </c>
      <c r="G271" s="231"/>
      <c r="H271" s="231"/>
      <c r="I271" s="231"/>
      <c r="J271" s="146"/>
      <c r="K271" s="147">
        <v>3.291</v>
      </c>
      <c r="L271" s="146"/>
      <c r="M271" s="146"/>
      <c r="N271" s="146"/>
      <c r="O271" s="146"/>
      <c r="P271" s="146"/>
      <c r="Q271" s="146"/>
      <c r="R271" s="148"/>
      <c r="T271" s="149"/>
      <c r="U271" s="146"/>
      <c r="V271" s="146"/>
      <c r="W271" s="146"/>
      <c r="X271" s="146"/>
      <c r="Y271" s="146"/>
      <c r="Z271" s="146"/>
      <c r="AA271" s="150"/>
      <c r="AT271" s="151" t="s">
        <v>157</v>
      </c>
      <c r="AU271" s="151" t="s">
        <v>95</v>
      </c>
      <c r="AV271" s="151" t="s">
        <v>95</v>
      </c>
      <c r="AW271" s="151" t="s">
        <v>102</v>
      </c>
      <c r="AX271" s="151" t="s">
        <v>22</v>
      </c>
      <c r="AY271" s="151" t="s">
        <v>149</v>
      </c>
    </row>
    <row r="272" spans="2:65" s="6" customFormat="1" ht="27" customHeight="1">
      <c r="B272" s="23"/>
      <c r="C272" s="138" t="s">
        <v>368</v>
      </c>
      <c r="D272" s="138" t="s">
        <v>150</v>
      </c>
      <c r="E272" s="139" t="s">
        <v>369</v>
      </c>
      <c r="F272" s="224" t="s">
        <v>370</v>
      </c>
      <c r="G272" s="225"/>
      <c r="H272" s="225"/>
      <c r="I272" s="225"/>
      <c r="J272" s="140" t="s">
        <v>153</v>
      </c>
      <c r="K272" s="141">
        <v>6.452</v>
      </c>
      <c r="L272" s="226">
        <v>0</v>
      </c>
      <c r="M272" s="225"/>
      <c r="N272" s="227">
        <f>ROUND($L$272*$K$272,2)</f>
        <v>0</v>
      </c>
      <c r="O272" s="225"/>
      <c r="P272" s="225"/>
      <c r="Q272" s="225"/>
      <c r="R272" s="25"/>
      <c r="T272" s="142"/>
      <c r="U272" s="31" t="s">
        <v>45</v>
      </c>
      <c r="V272" s="24"/>
      <c r="W272" s="143">
        <f>$V$272*$K$272</f>
        <v>0</v>
      </c>
      <c r="X272" s="143">
        <v>0</v>
      </c>
      <c r="Y272" s="143">
        <f>$X$272*$K$272</f>
        <v>0</v>
      </c>
      <c r="Z272" s="143">
        <v>0</v>
      </c>
      <c r="AA272" s="144">
        <f>$Z$272*$K$272</f>
        <v>0</v>
      </c>
      <c r="AR272" s="6" t="s">
        <v>224</v>
      </c>
      <c r="AT272" s="6" t="s">
        <v>150</v>
      </c>
      <c r="AU272" s="6" t="s">
        <v>95</v>
      </c>
      <c r="AY272" s="6" t="s">
        <v>149</v>
      </c>
      <c r="BE272" s="87">
        <f>IF($U$272="základní",$N$272,0)</f>
        <v>0</v>
      </c>
      <c r="BF272" s="87">
        <f>IF($U$272="snížená",$N$272,0)</f>
        <v>0</v>
      </c>
      <c r="BG272" s="87">
        <f>IF($U$272="zákl. přenesená",$N$272,0)</f>
        <v>0</v>
      </c>
      <c r="BH272" s="87">
        <f>IF($U$272="sníž. přenesená",$N$272,0)</f>
        <v>0</v>
      </c>
      <c r="BI272" s="87">
        <f>IF($U$272="nulová",$N$272,0)</f>
        <v>0</v>
      </c>
      <c r="BJ272" s="6" t="s">
        <v>22</v>
      </c>
      <c r="BK272" s="87">
        <f>ROUND($L$272*$K$272,2)</f>
        <v>0</v>
      </c>
      <c r="BL272" s="6" t="s">
        <v>224</v>
      </c>
      <c r="BM272" s="6" t="s">
        <v>371</v>
      </c>
    </row>
    <row r="273" spans="2:51" s="6" customFormat="1" ht="18.75" customHeight="1">
      <c r="B273" s="145"/>
      <c r="C273" s="146"/>
      <c r="D273" s="146"/>
      <c r="E273" s="146"/>
      <c r="F273" s="230" t="s">
        <v>372</v>
      </c>
      <c r="G273" s="231"/>
      <c r="H273" s="231"/>
      <c r="I273" s="231"/>
      <c r="J273" s="146"/>
      <c r="K273" s="147">
        <v>3.226</v>
      </c>
      <c r="L273" s="146"/>
      <c r="M273" s="146"/>
      <c r="N273" s="146"/>
      <c r="O273" s="146"/>
      <c r="P273" s="146"/>
      <c r="Q273" s="146"/>
      <c r="R273" s="148"/>
      <c r="T273" s="149"/>
      <c r="U273" s="146"/>
      <c r="V273" s="146"/>
      <c r="W273" s="146"/>
      <c r="X273" s="146"/>
      <c r="Y273" s="146"/>
      <c r="Z273" s="146"/>
      <c r="AA273" s="150"/>
      <c r="AT273" s="151" t="s">
        <v>157</v>
      </c>
      <c r="AU273" s="151" t="s">
        <v>95</v>
      </c>
      <c r="AV273" s="151" t="s">
        <v>95</v>
      </c>
      <c r="AW273" s="151" t="s">
        <v>102</v>
      </c>
      <c r="AX273" s="151" t="s">
        <v>80</v>
      </c>
      <c r="AY273" s="151" t="s">
        <v>149</v>
      </c>
    </row>
    <row r="274" spans="2:51" s="6" customFormat="1" ht="18.75" customHeight="1">
      <c r="B274" s="145"/>
      <c r="C274" s="146"/>
      <c r="D274" s="146"/>
      <c r="E274" s="146"/>
      <c r="F274" s="230" t="s">
        <v>373</v>
      </c>
      <c r="G274" s="231"/>
      <c r="H274" s="231"/>
      <c r="I274" s="231"/>
      <c r="J274" s="146"/>
      <c r="K274" s="147">
        <v>3.226</v>
      </c>
      <c r="L274" s="146"/>
      <c r="M274" s="146"/>
      <c r="N274" s="146"/>
      <c r="O274" s="146"/>
      <c r="P274" s="146"/>
      <c r="Q274" s="146"/>
      <c r="R274" s="148"/>
      <c r="T274" s="149"/>
      <c r="U274" s="146"/>
      <c r="V274" s="146"/>
      <c r="W274" s="146"/>
      <c r="X274" s="146"/>
      <c r="Y274" s="146"/>
      <c r="Z274" s="146"/>
      <c r="AA274" s="150"/>
      <c r="AT274" s="151" t="s">
        <v>157</v>
      </c>
      <c r="AU274" s="151" t="s">
        <v>95</v>
      </c>
      <c r="AV274" s="151" t="s">
        <v>95</v>
      </c>
      <c r="AW274" s="151" t="s">
        <v>102</v>
      </c>
      <c r="AX274" s="151" t="s">
        <v>80</v>
      </c>
      <c r="AY274" s="151" t="s">
        <v>149</v>
      </c>
    </row>
    <row r="275" spans="2:51" s="6" customFormat="1" ht="18.75" customHeight="1">
      <c r="B275" s="152"/>
      <c r="C275" s="153"/>
      <c r="D275" s="153"/>
      <c r="E275" s="153"/>
      <c r="F275" s="232" t="s">
        <v>159</v>
      </c>
      <c r="G275" s="233"/>
      <c r="H275" s="233"/>
      <c r="I275" s="233"/>
      <c r="J275" s="153"/>
      <c r="K275" s="154">
        <v>6.452</v>
      </c>
      <c r="L275" s="153"/>
      <c r="M275" s="153"/>
      <c r="N275" s="153"/>
      <c r="O275" s="153"/>
      <c r="P275" s="153"/>
      <c r="Q275" s="153"/>
      <c r="R275" s="155"/>
      <c r="T275" s="156"/>
      <c r="U275" s="153"/>
      <c r="V275" s="153"/>
      <c r="W275" s="153"/>
      <c r="X275" s="153"/>
      <c r="Y275" s="153"/>
      <c r="Z275" s="153"/>
      <c r="AA275" s="157"/>
      <c r="AT275" s="158" t="s">
        <v>157</v>
      </c>
      <c r="AU275" s="158" t="s">
        <v>95</v>
      </c>
      <c r="AV275" s="158" t="s">
        <v>154</v>
      </c>
      <c r="AW275" s="158" t="s">
        <v>102</v>
      </c>
      <c r="AX275" s="158" t="s">
        <v>22</v>
      </c>
      <c r="AY275" s="158" t="s">
        <v>149</v>
      </c>
    </row>
    <row r="276" spans="2:65" s="6" customFormat="1" ht="15.75" customHeight="1">
      <c r="B276" s="23"/>
      <c r="C276" s="166" t="s">
        <v>374</v>
      </c>
      <c r="D276" s="166" t="s">
        <v>349</v>
      </c>
      <c r="E276" s="167" t="s">
        <v>375</v>
      </c>
      <c r="F276" s="234" t="s">
        <v>376</v>
      </c>
      <c r="G276" s="235"/>
      <c r="H276" s="235"/>
      <c r="I276" s="235"/>
      <c r="J276" s="168" t="s">
        <v>153</v>
      </c>
      <c r="K276" s="169">
        <v>6.581</v>
      </c>
      <c r="L276" s="236">
        <v>0</v>
      </c>
      <c r="M276" s="235"/>
      <c r="N276" s="237">
        <f>ROUND($L$276*$K$276,2)</f>
        <v>0</v>
      </c>
      <c r="O276" s="225"/>
      <c r="P276" s="225"/>
      <c r="Q276" s="225"/>
      <c r="R276" s="25"/>
      <c r="T276" s="142"/>
      <c r="U276" s="31" t="s">
        <v>45</v>
      </c>
      <c r="V276" s="24"/>
      <c r="W276" s="143">
        <f>$V$276*$K$276</f>
        <v>0</v>
      </c>
      <c r="X276" s="143">
        <v>0.021</v>
      </c>
      <c r="Y276" s="143">
        <f>$X$276*$K$276</f>
        <v>0.13820100000000002</v>
      </c>
      <c r="Z276" s="143">
        <v>0</v>
      </c>
      <c r="AA276" s="144">
        <f>$Z$276*$K$276</f>
        <v>0</v>
      </c>
      <c r="AR276" s="6" t="s">
        <v>301</v>
      </c>
      <c r="AT276" s="6" t="s">
        <v>349</v>
      </c>
      <c r="AU276" s="6" t="s">
        <v>95</v>
      </c>
      <c r="AY276" s="6" t="s">
        <v>149</v>
      </c>
      <c r="BE276" s="87">
        <f>IF($U$276="základní",$N$276,0)</f>
        <v>0</v>
      </c>
      <c r="BF276" s="87">
        <f>IF($U$276="snížená",$N$276,0)</f>
        <v>0</v>
      </c>
      <c r="BG276" s="87">
        <f>IF($U$276="zákl. přenesená",$N$276,0)</f>
        <v>0</v>
      </c>
      <c r="BH276" s="87">
        <f>IF($U$276="sníž. přenesená",$N$276,0)</f>
        <v>0</v>
      </c>
      <c r="BI276" s="87">
        <f>IF($U$276="nulová",$N$276,0)</f>
        <v>0</v>
      </c>
      <c r="BJ276" s="6" t="s">
        <v>22</v>
      </c>
      <c r="BK276" s="87">
        <f>ROUND($L$276*$K$276,2)</f>
        <v>0</v>
      </c>
      <c r="BL276" s="6" t="s">
        <v>224</v>
      </c>
      <c r="BM276" s="6" t="s">
        <v>377</v>
      </c>
    </row>
    <row r="277" spans="2:51" s="6" customFormat="1" ht="18.75" customHeight="1">
      <c r="B277" s="145"/>
      <c r="C277" s="146"/>
      <c r="D277" s="146"/>
      <c r="E277" s="146"/>
      <c r="F277" s="230" t="s">
        <v>378</v>
      </c>
      <c r="G277" s="231"/>
      <c r="H277" s="231"/>
      <c r="I277" s="231"/>
      <c r="J277" s="146"/>
      <c r="K277" s="147">
        <v>6.581</v>
      </c>
      <c r="L277" s="146"/>
      <c r="M277" s="146"/>
      <c r="N277" s="146"/>
      <c r="O277" s="146"/>
      <c r="P277" s="146"/>
      <c r="Q277" s="146"/>
      <c r="R277" s="148"/>
      <c r="T277" s="149"/>
      <c r="U277" s="146"/>
      <c r="V277" s="146"/>
      <c r="W277" s="146"/>
      <c r="X277" s="146"/>
      <c r="Y277" s="146"/>
      <c r="Z277" s="146"/>
      <c r="AA277" s="150"/>
      <c r="AT277" s="151" t="s">
        <v>157</v>
      </c>
      <c r="AU277" s="151" t="s">
        <v>95</v>
      </c>
      <c r="AV277" s="151" t="s">
        <v>95</v>
      </c>
      <c r="AW277" s="151" t="s">
        <v>102</v>
      </c>
      <c r="AX277" s="151" t="s">
        <v>22</v>
      </c>
      <c r="AY277" s="151" t="s">
        <v>149</v>
      </c>
    </row>
    <row r="278" spans="2:65" s="6" customFormat="1" ht="15.75" customHeight="1">
      <c r="B278" s="23"/>
      <c r="C278" s="166" t="s">
        <v>379</v>
      </c>
      <c r="D278" s="166" t="s">
        <v>349</v>
      </c>
      <c r="E278" s="167" t="s">
        <v>380</v>
      </c>
      <c r="F278" s="234" t="s">
        <v>381</v>
      </c>
      <c r="G278" s="235"/>
      <c r="H278" s="235"/>
      <c r="I278" s="235"/>
      <c r="J278" s="168" t="s">
        <v>153</v>
      </c>
      <c r="K278" s="169">
        <v>6.581</v>
      </c>
      <c r="L278" s="236">
        <v>0</v>
      </c>
      <c r="M278" s="235"/>
      <c r="N278" s="237">
        <f>ROUND($L$278*$K$278,2)</f>
        <v>0</v>
      </c>
      <c r="O278" s="225"/>
      <c r="P278" s="225"/>
      <c r="Q278" s="225"/>
      <c r="R278" s="25"/>
      <c r="T278" s="142"/>
      <c r="U278" s="31" t="s">
        <v>45</v>
      </c>
      <c r="V278" s="24"/>
      <c r="W278" s="143">
        <f>$V$278*$K$278</f>
        <v>0</v>
      </c>
      <c r="X278" s="143">
        <v>0.018</v>
      </c>
      <c r="Y278" s="143">
        <f>$X$278*$K$278</f>
        <v>0.118458</v>
      </c>
      <c r="Z278" s="143">
        <v>0</v>
      </c>
      <c r="AA278" s="144">
        <f>$Z$278*$K$278</f>
        <v>0</v>
      </c>
      <c r="AR278" s="6" t="s">
        <v>301</v>
      </c>
      <c r="AT278" s="6" t="s">
        <v>349</v>
      </c>
      <c r="AU278" s="6" t="s">
        <v>95</v>
      </c>
      <c r="AY278" s="6" t="s">
        <v>149</v>
      </c>
      <c r="BE278" s="87">
        <f>IF($U$278="základní",$N$278,0)</f>
        <v>0</v>
      </c>
      <c r="BF278" s="87">
        <f>IF($U$278="snížená",$N$278,0)</f>
        <v>0</v>
      </c>
      <c r="BG278" s="87">
        <f>IF($U$278="zákl. přenesená",$N$278,0)</f>
        <v>0</v>
      </c>
      <c r="BH278" s="87">
        <f>IF($U$278="sníž. přenesená",$N$278,0)</f>
        <v>0</v>
      </c>
      <c r="BI278" s="87">
        <f>IF($U$278="nulová",$N$278,0)</f>
        <v>0</v>
      </c>
      <c r="BJ278" s="6" t="s">
        <v>22</v>
      </c>
      <c r="BK278" s="87">
        <f>ROUND($L$278*$K$278,2)</f>
        <v>0</v>
      </c>
      <c r="BL278" s="6" t="s">
        <v>224</v>
      </c>
      <c r="BM278" s="6" t="s">
        <v>382</v>
      </c>
    </row>
    <row r="279" spans="2:51" s="6" customFormat="1" ht="18.75" customHeight="1">
      <c r="B279" s="145"/>
      <c r="C279" s="146"/>
      <c r="D279" s="146"/>
      <c r="E279" s="146"/>
      <c r="F279" s="230" t="s">
        <v>378</v>
      </c>
      <c r="G279" s="231"/>
      <c r="H279" s="231"/>
      <c r="I279" s="231"/>
      <c r="J279" s="146"/>
      <c r="K279" s="147">
        <v>6.581</v>
      </c>
      <c r="L279" s="146"/>
      <c r="M279" s="146"/>
      <c r="N279" s="146"/>
      <c r="O279" s="146"/>
      <c r="P279" s="146"/>
      <c r="Q279" s="146"/>
      <c r="R279" s="148"/>
      <c r="T279" s="149"/>
      <c r="U279" s="146"/>
      <c r="V279" s="146"/>
      <c r="W279" s="146"/>
      <c r="X279" s="146"/>
      <c r="Y279" s="146"/>
      <c r="Z279" s="146"/>
      <c r="AA279" s="150"/>
      <c r="AT279" s="151" t="s">
        <v>157</v>
      </c>
      <c r="AU279" s="151" t="s">
        <v>95</v>
      </c>
      <c r="AV279" s="151" t="s">
        <v>95</v>
      </c>
      <c r="AW279" s="151" t="s">
        <v>102</v>
      </c>
      <c r="AX279" s="151" t="s">
        <v>22</v>
      </c>
      <c r="AY279" s="151" t="s">
        <v>149</v>
      </c>
    </row>
    <row r="280" spans="2:65" s="6" customFormat="1" ht="27" customHeight="1">
      <c r="B280" s="23"/>
      <c r="C280" s="138" t="s">
        <v>383</v>
      </c>
      <c r="D280" s="138" t="s">
        <v>150</v>
      </c>
      <c r="E280" s="139" t="s">
        <v>384</v>
      </c>
      <c r="F280" s="224" t="s">
        <v>385</v>
      </c>
      <c r="G280" s="225"/>
      <c r="H280" s="225"/>
      <c r="I280" s="225"/>
      <c r="J280" s="140" t="s">
        <v>153</v>
      </c>
      <c r="K280" s="141">
        <v>28.83</v>
      </c>
      <c r="L280" s="226">
        <v>0</v>
      </c>
      <c r="M280" s="225"/>
      <c r="N280" s="227">
        <f>ROUND($L$280*$K$280,2)</f>
        <v>0</v>
      </c>
      <c r="O280" s="225"/>
      <c r="P280" s="225"/>
      <c r="Q280" s="225"/>
      <c r="R280" s="25"/>
      <c r="T280" s="142"/>
      <c r="U280" s="31" t="s">
        <v>45</v>
      </c>
      <c r="V280" s="24"/>
      <c r="W280" s="143">
        <f>$V$280*$K$280</f>
        <v>0</v>
      </c>
      <c r="X280" s="143">
        <v>0</v>
      </c>
      <c r="Y280" s="143">
        <f>$X$280*$K$280</f>
        <v>0</v>
      </c>
      <c r="Z280" s="143">
        <v>0.00175</v>
      </c>
      <c r="AA280" s="144">
        <f>$Z$280*$K$280</f>
        <v>0.0504525</v>
      </c>
      <c r="AR280" s="6" t="s">
        <v>224</v>
      </c>
      <c r="AT280" s="6" t="s">
        <v>150</v>
      </c>
      <c r="AU280" s="6" t="s">
        <v>95</v>
      </c>
      <c r="AY280" s="6" t="s">
        <v>149</v>
      </c>
      <c r="BE280" s="87">
        <f>IF($U$280="základní",$N$280,0)</f>
        <v>0</v>
      </c>
      <c r="BF280" s="87">
        <f>IF($U$280="snížená",$N$280,0)</f>
        <v>0</v>
      </c>
      <c r="BG280" s="87">
        <f>IF($U$280="zákl. přenesená",$N$280,0)</f>
        <v>0</v>
      </c>
      <c r="BH280" s="87">
        <f>IF($U$280="sníž. přenesená",$N$280,0)</f>
        <v>0</v>
      </c>
      <c r="BI280" s="87">
        <f>IF($U$280="nulová",$N$280,0)</f>
        <v>0</v>
      </c>
      <c r="BJ280" s="6" t="s">
        <v>22</v>
      </c>
      <c r="BK280" s="87">
        <f>ROUND($L$280*$K$280,2)</f>
        <v>0</v>
      </c>
      <c r="BL280" s="6" t="s">
        <v>224</v>
      </c>
      <c r="BM280" s="6" t="s">
        <v>386</v>
      </c>
    </row>
    <row r="281" spans="2:51" s="6" customFormat="1" ht="18.75" customHeight="1">
      <c r="B281" s="145"/>
      <c r="C281" s="146"/>
      <c r="D281" s="146"/>
      <c r="E281" s="146"/>
      <c r="F281" s="230" t="s">
        <v>267</v>
      </c>
      <c r="G281" s="231"/>
      <c r="H281" s="231"/>
      <c r="I281" s="231"/>
      <c r="J281" s="146"/>
      <c r="K281" s="147">
        <v>7.95</v>
      </c>
      <c r="L281" s="146"/>
      <c r="M281" s="146"/>
      <c r="N281" s="146"/>
      <c r="O281" s="146"/>
      <c r="P281" s="146"/>
      <c r="Q281" s="146"/>
      <c r="R281" s="148"/>
      <c r="T281" s="149"/>
      <c r="U281" s="146"/>
      <c r="V281" s="146"/>
      <c r="W281" s="146"/>
      <c r="X281" s="146"/>
      <c r="Y281" s="146"/>
      <c r="Z281" s="146"/>
      <c r="AA281" s="150"/>
      <c r="AT281" s="151" t="s">
        <v>157</v>
      </c>
      <c r="AU281" s="151" t="s">
        <v>95</v>
      </c>
      <c r="AV281" s="151" t="s">
        <v>95</v>
      </c>
      <c r="AW281" s="151" t="s">
        <v>102</v>
      </c>
      <c r="AX281" s="151" t="s">
        <v>80</v>
      </c>
      <c r="AY281" s="151" t="s">
        <v>149</v>
      </c>
    </row>
    <row r="282" spans="2:51" s="6" customFormat="1" ht="18.75" customHeight="1">
      <c r="B282" s="145"/>
      <c r="C282" s="146"/>
      <c r="D282" s="146"/>
      <c r="E282" s="146"/>
      <c r="F282" s="230" t="s">
        <v>158</v>
      </c>
      <c r="G282" s="231"/>
      <c r="H282" s="231"/>
      <c r="I282" s="231"/>
      <c r="J282" s="146"/>
      <c r="K282" s="147">
        <v>11.34</v>
      </c>
      <c r="L282" s="146"/>
      <c r="M282" s="146"/>
      <c r="N282" s="146"/>
      <c r="O282" s="146"/>
      <c r="P282" s="146"/>
      <c r="Q282" s="146"/>
      <c r="R282" s="148"/>
      <c r="T282" s="149"/>
      <c r="U282" s="146"/>
      <c r="V282" s="146"/>
      <c r="W282" s="146"/>
      <c r="X282" s="146"/>
      <c r="Y282" s="146"/>
      <c r="Z282" s="146"/>
      <c r="AA282" s="150"/>
      <c r="AT282" s="151" t="s">
        <v>157</v>
      </c>
      <c r="AU282" s="151" t="s">
        <v>95</v>
      </c>
      <c r="AV282" s="151" t="s">
        <v>95</v>
      </c>
      <c r="AW282" s="151" t="s">
        <v>102</v>
      </c>
      <c r="AX282" s="151" t="s">
        <v>80</v>
      </c>
      <c r="AY282" s="151" t="s">
        <v>149</v>
      </c>
    </row>
    <row r="283" spans="2:51" s="6" customFormat="1" ht="18.75" customHeight="1">
      <c r="B283" s="145"/>
      <c r="C283" s="146"/>
      <c r="D283" s="146"/>
      <c r="E283" s="146"/>
      <c r="F283" s="230" t="s">
        <v>387</v>
      </c>
      <c r="G283" s="231"/>
      <c r="H283" s="231"/>
      <c r="I283" s="231"/>
      <c r="J283" s="146"/>
      <c r="K283" s="147">
        <v>9.54</v>
      </c>
      <c r="L283" s="146"/>
      <c r="M283" s="146"/>
      <c r="N283" s="146"/>
      <c r="O283" s="146"/>
      <c r="P283" s="146"/>
      <c r="Q283" s="146"/>
      <c r="R283" s="148"/>
      <c r="T283" s="149"/>
      <c r="U283" s="146"/>
      <c r="V283" s="146"/>
      <c r="W283" s="146"/>
      <c r="X283" s="146"/>
      <c r="Y283" s="146"/>
      <c r="Z283" s="146"/>
      <c r="AA283" s="150"/>
      <c r="AT283" s="151" t="s">
        <v>157</v>
      </c>
      <c r="AU283" s="151" t="s">
        <v>95</v>
      </c>
      <c r="AV283" s="151" t="s">
        <v>95</v>
      </c>
      <c r="AW283" s="151" t="s">
        <v>102</v>
      </c>
      <c r="AX283" s="151" t="s">
        <v>80</v>
      </c>
      <c r="AY283" s="151" t="s">
        <v>149</v>
      </c>
    </row>
    <row r="284" spans="2:51" s="6" customFormat="1" ht="18.75" customHeight="1">
      <c r="B284" s="152"/>
      <c r="C284" s="153"/>
      <c r="D284" s="153"/>
      <c r="E284" s="153"/>
      <c r="F284" s="232" t="s">
        <v>159</v>
      </c>
      <c r="G284" s="233"/>
      <c r="H284" s="233"/>
      <c r="I284" s="233"/>
      <c r="J284" s="153"/>
      <c r="K284" s="154">
        <v>28.83</v>
      </c>
      <c r="L284" s="153"/>
      <c r="M284" s="153"/>
      <c r="N284" s="153"/>
      <c r="O284" s="153"/>
      <c r="P284" s="153"/>
      <c r="Q284" s="153"/>
      <c r="R284" s="155"/>
      <c r="T284" s="156"/>
      <c r="U284" s="153"/>
      <c r="V284" s="153"/>
      <c r="W284" s="153"/>
      <c r="X284" s="153"/>
      <c r="Y284" s="153"/>
      <c r="Z284" s="153"/>
      <c r="AA284" s="157"/>
      <c r="AT284" s="158" t="s">
        <v>157</v>
      </c>
      <c r="AU284" s="158" t="s">
        <v>95</v>
      </c>
      <c r="AV284" s="158" t="s">
        <v>154</v>
      </c>
      <c r="AW284" s="158" t="s">
        <v>102</v>
      </c>
      <c r="AX284" s="158" t="s">
        <v>22</v>
      </c>
      <c r="AY284" s="158" t="s">
        <v>149</v>
      </c>
    </row>
    <row r="285" spans="2:65" s="6" customFormat="1" ht="27" customHeight="1">
      <c r="B285" s="23"/>
      <c r="C285" s="138" t="s">
        <v>388</v>
      </c>
      <c r="D285" s="138" t="s">
        <v>150</v>
      </c>
      <c r="E285" s="139" t="s">
        <v>389</v>
      </c>
      <c r="F285" s="224" t="s">
        <v>390</v>
      </c>
      <c r="G285" s="225"/>
      <c r="H285" s="225"/>
      <c r="I285" s="225"/>
      <c r="J285" s="140" t="s">
        <v>153</v>
      </c>
      <c r="K285" s="141">
        <v>57.66</v>
      </c>
      <c r="L285" s="226">
        <v>0</v>
      </c>
      <c r="M285" s="225"/>
      <c r="N285" s="227">
        <f>ROUND($L$285*$K$285,2)</f>
        <v>0</v>
      </c>
      <c r="O285" s="225"/>
      <c r="P285" s="225"/>
      <c r="Q285" s="225"/>
      <c r="R285" s="25"/>
      <c r="T285" s="142"/>
      <c r="U285" s="31" t="s">
        <v>45</v>
      </c>
      <c r="V285" s="24"/>
      <c r="W285" s="143">
        <f>$V$285*$K$285</f>
        <v>0</v>
      </c>
      <c r="X285" s="143">
        <v>5E-05</v>
      </c>
      <c r="Y285" s="143">
        <f>$X$285*$K$285</f>
        <v>0.002883</v>
      </c>
      <c r="Z285" s="143">
        <v>0</v>
      </c>
      <c r="AA285" s="144">
        <f>$Z$285*$K$285</f>
        <v>0</v>
      </c>
      <c r="AR285" s="6" t="s">
        <v>224</v>
      </c>
      <c r="AT285" s="6" t="s">
        <v>150</v>
      </c>
      <c r="AU285" s="6" t="s">
        <v>95</v>
      </c>
      <c r="AY285" s="6" t="s">
        <v>149</v>
      </c>
      <c r="BE285" s="87">
        <f>IF($U$285="základní",$N$285,0)</f>
        <v>0</v>
      </c>
      <c r="BF285" s="87">
        <f>IF($U$285="snížená",$N$285,0)</f>
        <v>0</v>
      </c>
      <c r="BG285" s="87">
        <f>IF($U$285="zákl. přenesená",$N$285,0)</f>
        <v>0</v>
      </c>
      <c r="BH285" s="87">
        <f>IF($U$285="sníž. přenesená",$N$285,0)</f>
        <v>0</v>
      </c>
      <c r="BI285" s="87">
        <f>IF($U$285="nulová",$N$285,0)</f>
        <v>0</v>
      </c>
      <c r="BJ285" s="6" t="s">
        <v>22</v>
      </c>
      <c r="BK285" s="87">
        <f>ROUND($L$285*$K$285,2)</f>
        <v>0</v>
      </c>
      <c r="BL285" s="6" t="s">
        <v>224</v>
      </c>
      <c r="BM285" s="6" t="s">
        <v>391</v>
      </c>
    </row>
    <row r="286" spans="2:51" s="6" customFormat="1" ht="18.75" customHeight="1">
      <c r="B286" s="145"/>
      <c r="C286" s="146"/>
      <c r="D286" s="146"/>
      <c r="E286" s="146"/>
      <c r="F286" s="230" t="s">
        <v>392</v>
      </c>
      <c r="G286" s="231"/>
      <c r="H286" s="231"/>
      <c r="I286" s="231"/>
      <c r="J286" s="146"/>
      <c r="K286" s="147">
        <v>15.9</v>
      </c>
      <c r="L286" s="146"/>
      <c r="M286" s="146"/>
      <c r="N286" s="146"/>
      <c r="O286" s="146"/>
      <c r="P286" s="146"/>
      <c r="Q286" s="146"/>
      <c r="R286" s="148"/>
      <c r="T286" s="149"/>
      <c r="U286" s="146"/>
      <c r="V286" s="146"/>
      <c r="W286" s="146"/>
      <c r="X286" s="146"/>
      <c r="Y286" s="146"/>
      <c r="Z286" s="146"/>
      <c r="AA286" s="150"/>
      <c r="AT286" s="151" t="s">
        <v>157</v>
      </c>
      <c r="AU286" s="151" t="s">
        <v>95</v>
      </c>
      <c r="AV286" s="151" t="s">
        <v>95</v>
      </c>
      <c r="AW286" s="151" t="s">
        <v>102</v>
      </c>
      <c r="AX286" s="151" t="s">
        <v>80</v>
      </c>
      <c r="AY286" s="151" t="s">
        <v>149</v>
      </c>
    </row>
    <row r="287" spans="2:51" s="6" customFormat="1" ht="18.75" customHeight="1">
      <c r="B287" s="145"/>
      <c r="C287" s="146"/>
      <c r="D287" s="146"/>
      <c r="E287" s="146"/>
      <c r="F287" s="230" t="s">
        <v>393</v>
      </c>
      <c r="G287" s="231"/>
      <c r="H287" s="231"/>
      <c r="I287" s="231"/>
      <c r="J287" s="146"/>
      <c r="K287" s="147">
        <v>22.68</v>
      </c>
      <c r="L287" s="146"/>
      <c r="M287" s="146"/>
      <c r="N287" s="146"/>
      <c r="O287" s="146"/>
      <c r="P287" s="146"/>
      <c r="Q287" s="146"/>
      <c r="R287" s="148"/>
      <c r="T287" s="149"/>
      <c r="U287" s="146"/>
      <c r="V287" s="146"/>
      <c r="W287" s="146"/>
      <c r="X287" s="146"/>
      <c r="Y287" s="146"/>
      <c r="Z287" s="146"/>
      <c r="AA287" s="150"/>
      <c r="AT287" s="151" t="s">
        <v>157</v>
      </c>
      <c r="AU287" s="151" t="s">
        <v>95</v>
      </c>
      <c r="AV287" s="151" t="s">
        <v>95</v>
      </c>
      <c r="AW287" s="151" t="s">
        <v>102</v>
      </c>
      <c r="AX287" s="151" t="s">
        <v>80</v>
      </c>
      <c r="AY287" s="151" t="s">
        <v>149</v>
      </c>
    </row>
    <row r="288" spans="2:51" s="6" customFormat="1" ht="18.75" customHeight="1">
      <c r="B288" s="145"/>
      <c r="C288" s="146"/>
      <c r="D288" s="146"/>
      <c r="E288" s="146"/>
      <c r="F288" s="230" t="s">
        <v>394</v>
      </c>
      <c r="G288" s="231"/>
      <c r="H288" s="231"/>
      <c r="I288" s="231"/>
      <c r="J288" s="146"/>
      <c r="K288" s="147">
        <v>19.08</v>
      </c>
      <c r="L288" s="146"/>
      <c r="M288" s="146"/>
      <c r="N288" s="146"/>
      <c r="O288" s="146"/>
      <c r="P288" s="146"/>
      <c r="Q288" s="146"/>
      <c r="R288" s="148"/>
      <c r="T288" s="149"/>
      <c r="U288" s="146"/>
      <c r="V288" s="146"/>
      <c r="W288" s="146"/>
      <c r="X288" s="146"/>
      <c r="Y288" s="146"/>
      <c r="Z288" s="146"/>
      <c r="AA288" s="150"/>
      <c r="AT288" s="151" t="s">
        <v>157</v>
      </c>
      <c r="AU288" s="151" t="s">
        <v>95</v>
      </c>
      <c r="AV288" s="151" t="s">
        <v>95</v>
      </c>
      <c r="AW288" s="151" t="s">
        <v>102</v>
      </c>
      <c r="AX288" s="151" t="s">
        <v>80</v>
      </c>
      <c r="AY288" s="151" t="s">
        <v>149</v>
      </c>
    </row>
    <row r="289" spans="2:51" s="6" customFormat="1" ht="18.75" customHeight="1">
      <c r="B289" s="152"/>
      <c r="C289" s="153"/>
      <c r="D289" s="153"/>
      <c r="E289" s="153"/>
      <c r="F289" s="232" t="s">
        <v>159</v>
      </c>
      <c r="G289" s="233"/>
      <c r="H289" s="233"/>
      <c r="I289" s="233"/>
      <c r="J289" s="153"/>
      <c r="K289" s="154">
        <v>57.66</v>
      </c>
      <c r="L289" s="153"/>
      <c r="M289" s="153"/>
      <c r="N289" s="153"/>
      <c r="O289" s="153"/>
      <c r="P289" s="153"/>
      <c r="Q289" s="153"/>
      <c r="R289" s="155"/>
      <c r="T289" s="156"/>
      <c r="U289" s="153"/>
      <c r="V289" s="153"/>
      <c r="W289" s="153"/>
      <c r="X289" s="153"/>
      <c r="Y289" s="153"/>
      <c r="Z289" s="153"/>
      <c r="AA289" s="157"/>
      <c r="AT289" s="158" t="s">
        <v>157</v>
      </c>
      <c r="AU289" s="158" t="s">
        <v>95</v>
      </c>
      <c r="AV289" s="158" t="s">
        <v>154</v>
      </c>
      <c r="AW289" s="158" t="s">
        <v>102</v>
      </c>
      <c r="AX289" s="158" t="s">
        <v>22</v>
      </c>
      <c r="AY289" s="158" t="s">
        <v>149</v>
      </c>
    </row>
    <row r="290" spans="2:65" s="6" customFormat="1" ht="15.75" customHeight="1">
      <c r="B290" s="23"/>
      <c r="C290" s="166" t="s">
        <v>395</v>
      </c>
      <c r="D290" s="166" t="s">
        <v>349</v>
      </c>
      <c r="E290" s="167" t="s">
        <v>396</v>
      </c>
      <c r="F290" s="234" t="s">
        <v>397</v>
      </c>
      <c r="G290" s="235"/>
      <c r="H290" s="235"/>
      <c r="I290" s="235"/>
      <c r="J290" s="168" t="s">
        <v>153</v>
      </c>
      <c r="K290" s="169">
        <v>29.407</v>
      </c>
      <c r="L290" s="236">
        <v>0</v>
      </c>
      <c r="M290" s="235"/>
      <c r="N290" s="237">
        <f>ROUND($L$290*$K$290,2)</f>
        <v>0</v>
      </c>
      <c r="O290" s="225"/>
      <c r="P290" s="225"/>
      <c r="Q290" s="225"/>
      <c r="R290" s="25"/>
      <c r="T290" s="142"/>
      <c r="U290" s="31" t="s">
        <v>45</v>
      </c>
      <c r="V290" s="24"/>
      <c r="W290" s="143">
        <f>$V$290*$K$290</f>
        <v>0</v>
      </c>
      <c r="X290" s="143">
        <v>0.015</v>
      </c>
      <c r="Y290" s="143">
        <f>$X$290*$K$290</f>
        <v>0.44110499999999997</v>
      </c>
      <c r="Z290" s="143">
        <v>0</v>
      </c>
      <c r="AA290" s="144">
        <f>$Z$290*$K$290</f>
        <v>0</v>
      </c>
      <c r="AR290" s="6" t="s">
        <v>301</v>
      </c>
      <c r="AT290" s="6" t="s">
        <v>349</v>
      </c>
      <c r="AU290" s="6" t="s">
        <v>95</v>
      </c>
      <c r="AY290" s="6" t="s">
        <v>149</v>
      </c>
      <c r="BE290" s="87">
        <f>IF($U$290="základní",$N$290,0)</f>
        <v>0</v>
      </c>
      <c r="BF290" s="87">
        <f>IF($U$290="snížená",$N$290,0)</f>
        <v>0</v>
      </c>
      <c r="BG290" s="87">
        <f>IF($U$290="zákl. přenesená",$N$290,0)</f>
        <v>0</v>
      </c>
      <c r="BH290" s="87">
        <f>IF($U$290="sníž. přenesená",$N$290,0)</f>
        <v>0</v>
      </c>
      <c r="BI290" s="87">
        <f>IF($U$290="nulová",$N$290,0)</f>
        <v>0</v>
      </c>
      <c r="BJ290" s="6" t="s">
        <v>22</v>
      </c>
      <c r="BK290" s="87">
        <f>ROUND($L$290*$K$290,2)</f>
        <v>0</v>
      </c>
      <c r="BL290" s="6" t="s">
        <v>224</v>
      </c>
      <c r="BM290" s="6" t="s">
        <v>398</v>
      </c>
    </row>
    <row r="291" spans="2:51" s="6" customFormat="1" ht="18.75" customHeight="1">
      <c r="B291" s="145"/>
      <c r="C291" s="146"/>
      <c r="D291" s="146"/>
      <c r="E291" s="146"/>
      <c r="F291" s="230" t="s">
        <v>399</v>
      </c>
      <c r="G291" s="231"/>
      <c r="H291" s="231"/>
      <c r="I291" s="231"/>
      <c r="J291" s="146"/>
      <c r="K291" s="147">
        <v>29.407</v>
      </c>
      <c r="L291" s="146"/>
      <c r="M291" s="146"/>
      <c r="N291" s="146"/>
      <c r="O291" s="146"/>
      <c r="P291" s="146"/>
      <c r="Q291" s="146"/>
      <c r="R291" s="148"/>
      <c r="T291" s="149"/>
      <c r="U291" s="146"/>
      <c r="V291" s="146"/>
      <c r="W291" s="146"/>
      <c r="X291" s="146"/>
      <c r="Y291" s="146"/>
      <c r="Z291" s="146"/>
      <c r="AA291" s="150"/>
      <c r="AT291" s="151" t="s">
        <v>157</v>
      </c>
      <c r="AU291" s="151" t="s">
        <v>95</v>
      </c>
      <c r="AV291" s="151" t="s">
        <v>95</v>
      </c>
      <c r="AW291" s="151" t="s">
        <v>102</v>
      </c>
      <c r="AX291" s="151" t="s">
        <v>22</v>
      </c>
      <c r="AY291" s="151" t="s">
        <v>149</v>
      </c>
    </row>
    <row r="292" spans="2:65" s="6" customFormat="1" ht="15.75" customHeight="1">
      <c r="B292" s="23"/>
      <c r="C292" s="166" t="s">
        <v>400</v>
      </c>
      <c r="D292" s="166" t="s">
        <v>349</v>
      </c>
      <c r="E292" s="167" t="s">
        <v>401</v>
      </c>
      <c r="F292" s="234" t="s">
        <v>402</v>
      </c>
      <c r="G292" s="235"/>
      <c r="H292" s="235"/>
      <c r="I292" s="235"/>
      <c r="J292" s="168" t="s">
        <v>153</v>
      </c>
      <c r="K292" s="169">
        <v>29.407</v>
      </c>
      <c r="L292" s="236">
        <v>0</v>
      </c>
      <c r="M292" s="235"/>
      <c r="N292" s="237">
        <f>ROUND($L$292*$K$292,2)</f>
        <v>0</v>
      </c>
      <c r="O292" s="225"/>
      <c r="P292" s="225"/>
      <c r="Q292" s="225"/>
      <c r="R292" s="25"/>
      <c r="T292" s="142"/>
      <c r="U292" s="31" t="s">
        <v>45</v>
      </c>
      <c r="V292" s="24"/>
      <c r="W292" s="143">
        <f>$V$292*$K$292</f>
        <v>0</v>
      </c>
      <c r="X292" s="143">
        <v>0.012</v>
      </c>
      <c r="Y292" s="143">
        <f>$X$292*$K$292</f>
        <v>0.35288400000000003</v>
      </c>
      <c r="Z292" s="143">
        <v>0</v>
      </c>
      <c r="AA292" s="144">
        <f>$Z$292*$K$292</f>
        <v>0</v>
      </c>
      <c r="AR292" s="6" t="s">
        <v>301</v>
      </c>
      <c r="AT292" s="6" t="s">
        <v>349</v>
      </c>
      <c r="AU292" s="6" t="s">
        <v>95</v>
      </c>
      <c r="AY292" s="6" t="s">
        <v>149</v>
      </c>
      <c r="BE292" s="87">
        <f>IF($U$292="základní",$N$292,0)</f>
        <v>0</v>
      </c>
      <c r="BF292" s="87">
        <f>IF($U$292="snížená",$N$292,0)</f>
        <v>0</v>
      </c>
      <c r="BG292" s="87">
        <f>IF($U$292="zákl. přenesená",$N$292,0)</f>
        <v>0</v>
      </c>
      <c r="BH292" s="87">
        <f>IF($U$292="sníž. přenesená",$N$292,0)</f>
        <v>0</v>
      </c>
      <c r="BI292" s="87">
        <f>IF($U$292="nulová",$N$292,0)</f>
        <v>0</v>
      </c>
      <c r="BJ292" s="6" t="s">
        <v>22</v>
      </c>
      <c r="BK292" s="87">
        <f>ROUND($L$292*$K$292,2)</f>
        <v>0</v>
      </c>
      <c r="BL292" s="6" t="s">
        <v>224</v>
      </c>
      <c r="BM292" s="6" t="s">
        <v>403</v>
      </c>
    </row>
    <row r="293" spans="2:51" s="6" customFormat="1" ht="18.75" customHeight="1">
      <c r="B293" s="145"/>
      <c r="C293" s="146"/>
      <c r="D293" s="146"/>
      <c r="E293" s="146"/>
      <c r="F293" s="230" t="s">
        <v>404</v>
      </c>
      <c r="G293" s="231"/>
      <c r="H293" s="231"/>
      <c r="I293" s="231"/>
      <c r="J293" s="146"/>
      <c r="K293" s="147">
        <v>29.407</v>
      </c>
      <c r="L293" s="146"/>
      <c r="M293" s="146"/>
      <c r="N293" s="146"/>
      <c r="O293" s="146"/>
      <c r="P293" s="146"/>
      <c r="Q293" s="146"/>
      <c r="R293" s="148"/>
      <c r="T293" s="149"/>
      <c r="U293" s="146"/>
      <c r="V293" s="146"/>
      <c r="W293" s="146"/>
      <c r="X293" s="146"/>
      <c r="Y293" s="146"/>
      <c r="Z293" s="146"/>
      <c r="AA293" s="150"/>
      <c r="AT293" s="151" t="s">
        <v>157</v>
      </c>
      <c r="AU293" s="151" t="s">
        <v>95</v>
      </c>
      <c r="AV293" s="151" t="s">
        <v>95</v>
      </c>
      <c r="AW293" s="151" t="s">
        <v>102</v>
      </c>
      <c r="AX293" s="151" t="s">
        <v>22</v>
      </c>
      <c r="AY293" s="151" t="s">
        <v>149</v>
      </c>
    </row>
    <row r="294" spans="2:65" s="6" customFormat="1" ht="27" customHeight="1">
      <c r="B294" s="23"/>
      <c r="C294" s="138" t="s">
        <v>405</v>
      </c>
      <c r="D294" s="138" t="s">
        <v>150</v>
      </c>
      <c r="E294" s="139" t="s">
        <v>406</v>
      </c>
      <c r="F294" s="224" t="s">
        <v>407</v>
      </c>
      <c r="G294" s="225"/>
      <c r="H294" s="225"/>
      <c r="I294" s="225"/>
      <c r="J294" s="140" t="s">
        <v>153</v>
      </c>
      <c r="K294" s="141">
        <v>9.678</v>
      </c>
      <c r="L294" s="226">
        <v>0</v>
      </c>
      <c r="M294" s="225"/>
      <c r="N294" s="227">
        <f>ROUND($L$294*$K$294,2)</f>
        <v>0</v>
      </c>
      <c r="O294" s="225"/>
      <c r="P294" s="225"/>
      <c r="Q294" s="225"/>
      <c r="R294" s="25"/>
      <c r="T294" s="142"/>
      <c r="U294" s="31" t="s">
        <v>45</v>
      </c>
      <c r="V294" s="24"/>
      <c r="W294" s="143">
        <f>$V$294*$K$294</f>
        <v>0</v>
      </c>
      <c r="X294" s="143">
        <v>0</v>
      </c>
      <c r="Y294" s="143">
        <f>$X$294*$K$294</f>
        <v>0</v>
      </c>
      <c r="Z294" s="143">
        <v>0</v>
      </c>
      <c r="AA294" s="144">
        <f>$Z$294*$K$294</f>
        <v>0</v>
      </c>
      <c r="AR294" s="6" t="s">
        <v>224</v>
      </c>
      <c r="AT294" s="6" t="s">
        <v>150</v>
      </c>
      <c r="AU294" s="6" t="s">
        <v>95</v>
      </c>
      <c r="AY294" s="6" t="s">
        <v>149</v>
      </c>
      <c r="BE294" s="87">
        <f>IF($U$294="základní",$N$294,0)</f>
        <v>0</v>
      </c>
      <c r="BF294" s="87">
        <f>IF($U$294="snížená",$N$294,0)</f>
        <v>0</v>
      </c>
      <c r="BG294" s="87">
        <f>IF($U$294="zákl. přenesená",$N$294,0)</f>
        <v>0</v>
      </c>
      <c r="BH294" s="87">
        <f>IF($U$294="sníž. přenesená",$N$294,0)</f>
        <v>0</v>
      </c>
      <c r="BI294" s="87">
        <f>IF($U$294="nulová",$N$294,0)</f>
        <v>0</v>
      </c>
      <c r="BJ294" s="6" t="s">
        <v>22</v>
      </c>
      <c r="BK294" s="87">
        <f>ROUND($L$294*$K$294,2)</f>
        <v>0</v>
      </c>
      <c r="BL294" s="6" t="s">
        <v>224</v>
      </c>
      <c r="BM294" s="6" t="s">
        <v>408</v>
      </c>
    </row>
    <row r="295" spans="2:51" s="6" customFormat="1" ht="18.75" customHeight="1">
      <c r="B295" s="145"/>
      <c r="C295" s="146"/>
      <c r="D295" s="146"/>
      <c r="E295" s="146"/>
      <c r="F295" s="230" t="s">
        <v>362</v>
      </c>
      <c r="G295" s="231"/>
      <c r="H295" s="231"/>
      <c r="I295" s="231"/>
      <c r="J295" s="146"/>
      <c r="K295" s="147">
        <v>3.226</v>
      </c>
      <c r="L295" s="146"/>
      <c r="M295" s="146"/>
      <c r="N295" s="146"/>
      <c r="O295" s="146"/>
      <c r="P295" s="146"/>
      <c r="Q295" s="146"/>
      <c r="R295" s="148"/>
      <c r="T295" s="149"/>
      <c r="U295" s="146"/>
      <c r="V295" s="146"/>
      <c r="W295" s="146"/>
      <c r="X295" s="146"/>
      <c r="Y295" s="146"/>
      <c r="Z295" s="146"/>
      <c r="AA295" s="150"/>
      <c r="AT295" s="151" t="s">
        <v>157</v>
      </c>
      <c r="AU295" s="151" t="s">
        <v>95</v>
      </c>
      <c r="AV295" s="151" t="s">
        <v>95</v>
      </c>
      <c r="AW295" s="151" t="s">
        <v>102</v>
      </c>
      <c r="AX295" s="151" t="s">
        <v>80</v>
      </c>
      <c r="AY295" s="151" t="s">
        <v>149</v>
      </c>
    </row>
    <row r="296" spans="2:51" s="6" customFormat="1" ht="18.75" customHeight="1">
      <c r="B296" s="145"/>
      <c r="C296" s="146"/>
      <c r="D296" s="146"/>
      <c r="E296" s="146"/>
      <c r="F296" s="230" t="s">
        <v>372</v>
      </c>
      <c r="G296" s="231"/>
      <c r="H296" s="231"/>
      <c r="I296" s="231"/>
      <c r="J296" s="146"/>
      <c r="K296" s="147">
        <v>3.226</v>
      </c>
      <c r="L296" s="146"/>
      <c r="M296" s="146"/>
      <c r="N296" s="146"/>
      <c r="O296" s="146"/>
      <c r="P296" s="146"/>
      <c r="Q296" s="146"/>
      <c r="R296" s="148"/>
      <c r="T296" s="149"/>
      <c r="U296" s="146"/>
      <c r="V296" s="146"/>
      <c r="W296" s="146"/>
      <c r="X296" s="146"/>
      <c r="Y296" s="146"/>
      <c r="Z296" s="146"/>
      <c r="AA296" s="150"/>
      <c r="AT296" s="151" t="s">
        <v>157</v>
      </c>
      <c r="AU296" s="151" t="s">
        <v>95</v>
      </c>
      <c r="AV296" s="151" t="s">
        <v>95</v>
      </c>
      <c r="AW296" s="151" t="s">
        <v>102</v>
      </c>
      <c r="AX296" s="151" t="s">
        <v>80</v>
      </c>
      <c r="AY296" s="151" t="s">
        <v>149</v>
      </c>
    </row>
    <row r="297" spans="2:51" s="6" customFormat="1" ht="18.75" customHeight="1">
      <c r="B297" s="145"/>
      <c r="C297" s="146"/>
      <c r="D297" s="146"/>
      <c r="E297" s="146"/>
      <c r="F297" s="230" t="s">
        <v>373</v>
      </c>
      <c r="G297" s="231"/>
      <c r="H297" s="231"/>
      <c r="I297" s="231"/>
      <c r="J297" s="146"/>
      <c r="K297" s="147">
        <v>3.226</v>
      </c>
      <c r="L297" s="146"/>
      <c r="M297" s="146"/>
      <c r="N297" s="146"/>
      <c r="O297" s="146"/>
      <c r="P297" s="146"/>
      <c r="Q297" s="146"/>
      <c r="R297" s="148"/>
      <c r="T297" s="149"/>
      <c r="U297" s="146"/>
      <c r="V297" s="146"/>
      <c r="W297" s="146"/>
      <c r="X297" s="146"/>
      <c r="Y297" s="146"/>
      <c r="Z297" s="146"/>
      <c r="AA297" s="150"/>
      <c r="AT297" s="151" t="s">
        <v>157</v>
      </c>
      <c r="AU297" s="151" t="s">
        <v>95</v>
      </c>
      <c r="AV297" s="151" t="s">
        <v>95</v>
      </c>
      <c r="AW297" s="151" t="s">
        <v>102</v>
      </c>
      <c r="AX297" s="151" t="s">
        <v>80</v>
      </c>
      <c r="AY297" s="151" t="s">
        <v>149</v>
      </c>
    </row>
    <row r="298" spans="2:51" s="6" customFormat="1" ht="18.75" customHeight="1">
      <c r="B298" s="152"/>
      <c r="C298" s="153"/>
      <c r="D298" s="153"/>
      <c r="E298" s="153"/>
      <c r="F298" s="232" t="s">
        <v>159</v>
      </c>
      <c r="G298" s="233"/>
      <c r="H298" s="233"/>
      <c r="I298" s="233"/>
      <c r="J298" s="153"/>
      <c r="K298" s="154">
        <v>9.678</v>
      </c>
      <c r="L298" s="153"/>
      <c r="M298" s="153"/>
      <c r="N298" s="153"/>
      <c r="O298" s="153"/>
      <c r="P298" s="153"/>
      <c r="Q298" s="153"/>
      <c r="R298" s="155"/>
      <c r="T298" s="156"/>
      <c r="U298" s="153"/>
      <c r="V298" s="153"/>
      <c r="W298" s="153"/>
      <c r="X298" s="153"/>
      <c r="Y298" s="153"/>
      <c r="Z298" s="153"/>
      <c r="AA298" s="157"/>
      <c r="AT298" s="158" t="s">
        <v>157</v>
      </c>
      <c r="AU298" s="158" t="s">
        <v>95</v>
      </c>
      <c r="AV298" s="158" t="s">
        <v>154</v>
      </c>
      <c r="AW298" s="158" t="s">
        <v>102</v>
      </c>
      <c r="AX298" s="158" t="s">
        <v>22</v>
      </c>
      <c r="AY298" s="158" t="s">
        <v>149</v>
      </c>
    </row>
    <row r="299" spans="2:65" s="6" customFormat="1" ht="15.75" customHeight="1">
      <c r="B299" s="23"/>
      <c r="C299" s="166" t="s">
        <v>409</v>
      </c>
      <c r="D299" s="166" t="s">
        <v>349</v>
      </c>
      <c r="E299" s="167" t="s">
        <v>410</v>
      </c>
      <c r="F299" s="234" t="s">
        <v>411</v>
      </c>
      <c r="G299" s="235"/>
      <c r="H299" s="235"/>
      <c r="I299" s="235"/>
      <c r="J299" s="168" t="s">
        <v>153</v>
      </c>
      <c r="K299" s="169">
        <v>10.646</v>
      </c>
      <c r="L299" s="236">
        <v>0</v>
      </c>
      <c r="M299" s="235"/>
      <c r="N299" s="237">
        <f>ROUND($L$299*$K$299,2)</f>
        <v>0</v>
      </c>
      <c r="O299" s="225"/>
      <c r="P299" s="225"/>
      <c r="Q299" s="225"/>
      <c r="R299" s="25"/>
      <c r="T299" s="142"/>
      <c r="U299" s="31" t="s">
        <v>45</v>
      </c>
      <c r="V299" s="24"/>
      <c r="W299" s="143">
        <f>$V$299*$K$299</f>
        <v>0</v>
      </c>
      <c r="X299" s="143">
        <v>0.0013</v>
      </c>
      <c r="Y299" s="143">
        <f>$X$299*$K$299</f>
        <v>0.013839800000000001</v>
      </c>
      <c r="Z299" s="143">
        <v>0</v>
      </c>
      <c r="AA299" s="144">
        <f>$Z$299*$K$299</f>
        <v>0</v>
      </c>
      <c r="AR299" s="6" t="s">
        <v>301</v>
      </c>
      <c r="AT299" s="6" t="s">
        <v>349</v>
      </c>
      <c r="AU299" s="6" t="s">
        <v>95</v>
      </c>
      <c r="AY299" s="6" t="s">
        <v>149</v>
      </c>
      <c r="BE299" s="87">
        <f>IF($U$299="základní",$N$299,0)</f>
        <v>0</v>
      </c>
      <c r="BF299" s="87">
        <f>IF($U$299="snížená",$N$299,0)</f>
        <v>0</v>
      </c>
      <c r="BG299" s="87">
        <f>IF($U$299="zákl. přenesená",$N$299,0)</f>
        <v>0</v>
      </c>
      <c r="BH299" s="87">
        <f>IF($U$299="sníž. přenesená",$N$299,0)</f>
        <v>0</v>
      </c>
      <c r="BI299" s="87">
        <f>IF($U$299="nulová",$N$299,0)</f>
        <v>0</v>
      </c>
      <c r="BJ299" s="6" t="s">
        <v>22</v>
      </c>
      <c r="BK299" s="87">
        <f>ROUND($L$299*$K$299,2)</f>
        <v>0</v>
      </c>
      <c r="BL299" s="6" t="s">
        <v>224</v>
      </c>
      <c r="BM299" s="6" t="s">
        <v>412</v>
      </c>
    </row>
    <row r="300" spans="2:51" s="6" customFormat="1" ht="18.75" customHeight="1">
      <c r="B300" s="145"/>
      <c r="C300" s="146"/>
      <c r="D300" s="146"/>
      <c r="E300" s="146"/>
      <c r="F300" s="230" t="s">
        <v>413</v>
      </c>
      <c r="G300" s="231"/>
      <c r="H300" s="231"/>
      <c r="I300" s="231"/>
      <c r="J300" s="146"/>
      <c r="K300" s="147">
        <v>10.646</v>
      </c>
      <c r="L300" s="146"/>
      <c r="M300" s="146"/>
      <c r="N300" s="146"/>
      <c r="O300" s="146"/>
      <c r="P300" s="146"/>
      <c r="Q300" s="146"/>
      <c r="R300" s="148"/>
      <c r="T300" s="149"/>
      <c r="U300" s="146"/>
      <c r="V300" s="146"/>
      <c r="W300" s="146"/>
      <c r="X300" s="146"/>
      <c r="Y300" s="146"/>
      <c r="Z300" s="146"/>
      <c r="AA300" s="150"/>
      <c r="AT300" s="151" t="s">
        <v>157</v>
      </c>
      <c r="AU300" s="151" t="s">
        <v>95</v>
      </c>
      <c r="AV300" s="151" t="s">
        <v>95</v>
      </c>
      <c r="AW300" s="151" t="s">
        <v>102</v>
      </c>
      <c r="AX300" s="151" t="s">
        <v>22</v>
      </c>
      <c r="AY300" s="151" t="s">
        <v>149</v>
      </c>
    </row>
    <row r="301" spans="2:65" s="6" customFormat="1" ht="27" customHeight="1">
      <c r="B301" s="23"/>
      <c r="C301" s="138" t="s">
        <v>414</v>
      </c>
      <c r="D301" s="138" t="s">
        <v>150</v>
      </c>
      <c r="E301" s="139" t="s">
        <v>415</v>
      </c>
      <c r="F301" s="224" t="s">
        <v>416</v>
      </c>
      <c r="G301" s="225"/>
      <c r="H301" s="225"/>
      <c r="I301" s="225"/>
      <c r="J301" s="140" t="s">
        <v>153</v>
      </c>
      <c r="K301" s="141">
        <v>3.226</v>
      </c>
      <c r="L301" s="226">
        <v>0</v>
      </c>
      <c r="M301" s="225"/>
      <c r="N301" s="227">
        <f>ROUND($L$301*$K$301,2)</f>
        <v>0</v>
      </c>
      <c r="O301" s="225"/>
      <c r="P301" s="225"/>
      <c r="Q301" s="225"/>
      <c r="R301" s="25"/>
      <c r="T301" s="142"/>
      <c r="U301" s="31" t="s">
        <v>45</v>
      </c>
      <c r="V301" s="24"/>
      <c r="W301" s="143">
        <f>$V$301*$K$301</f>
        <v>0</v>
      </c>
      <c r="X301" s="143">
        <v>4E-05</v>
      </c>
      <c r="Y301" s="143">
        <f>$X$301*$K$301</f>
        <v>0.00012904</v>
      </c>
      <c r="Z301" s="143">
        <v>0</v>
      </c>
      <c r="AA301" s="144">
        <f>$Z$301*$K$301</f>
        <v>0</v>
      </c>
      <c r="AR301" s="6" t="s">
        <v>224</v>
      </c>
      <c r="AT301" s="6" t="s">
        <v>150</v>
      </c>
      <c r="AU301" s="6" t="s">
        <v>95</v>
      </c>
      <c r="AY301" s="6" t="s">
        <v>149</v>
      </c>
      <c r="BE301" s="87">
        <f>IF($U$301="základní",$N$301,0)</f>
        <v>0</v>
      </c>
      <c r="BF301" s="87">
        <f>IF($U$301="snížená",$N$301,0)</f>
        <v>0</v>
      </c>
      <c r="BG301" s="87">
        <f>IF($U$301="zákl. přenesená",$N$301,0)</f>
        <v>0</v>
      </c>
      <c r="BH301" s="87">
        <f>IF($U$301="sníž. přenesená",$N$301,0)</f>
        <v>0</v>
      </c>
      <c r="BI301" s="87">
        <f>IF($U$301="nulová",$N$301,0)</f>
        <v>0</v>
      </c>
      <c r="BJ301" s="6" t="s">
        <v>22</v>
      </c>
      <c r="BK301" s="87">
        <f>ROUND($L$301*$K$301,2)</f>
        <v>0</v>
      </c>
      <c r="BL301" s="6" t="s">
        <v>224</v>
      </c>
      <c r="BM301" s="6" t="s">
        <v>417</v>
      </c>
    </row>
    <row r="302" spans="2:51" s="6" customFormat="1" ht="18.75" customHeight="1">
      <c r="B302" s="145"/>
      <c r="C302" s="146"/>
      <c r="D302" s="146"/>
      <c r="E302" s="146"/>
      <c r="F302" s="230" t="s">
        <v>362</v>
      </c>
      <c r="G302" s="231"/>
      <c r="H302" s="231"/>
      <c r="I302" s="231"/>
      <c r="J302" s="146"/>
      <c r="K302" s="147">
        <v>3.226</v>
      </c>
      <c r="L302" s="146"/>
      <c r="M302" s="146"/>
      <c r="N302" s="146"/>
      <c r="O302" s="146"/>
      <c r="P302" s="146"/>
      <c r="Q302" s="146"/>
      <c r="R302" s="148"/>
      <c r="T302" s="149"/>
      <c r="U302" s="146"/>
      <c r="V302" s="146"/>
      <c r="W302" s="146"/>
      <c r="X302" s="146"/>
      <c r="Y302" s="146"/>
      <c r="Z302" s="146"/>
      <c r="AA302" s="150"/>
      <c r="AT302" s="151" t="s">
        <v>157</v>
      </c>
      <c r="AU302" s="151" t="s">
        <v>95</v>
      </c>
      <c r="AV302" s="151" t="s">
        <v>95</v>
      </c>
      <c r="AW302" s="151" t="s">
        <v>102</v>
      </c>
      <c r="AX302" s="151" t="s">
        <v>22</v>
      </c>
      <c r="AY302" s="151" t="s">
        <v>149</v>
      </c>
    </row>
    <row r="303" spans="2:65" s="6" customFormat="1" ht="15.75" customHeight="1">
      <c r="B303" s="23"/>
      <c r="C303" s="166" t="s">
        <v>418</v>
      </c>
      <c r="D303" s="166" t="s">
        <v>349</v>
      </c>
      <c r="E303" s="167" t="s">
        <v>419</v>
      </c>
      <c r="F303" s="234" t="s">
        <v>420</v>
      </c>
      <c r="G303" s="235"/>
      <c r="H303" s="235"/>
      <c r="I303" s="235"/>
      <c r="J303" s="168" t="s">
        <v>153</v>
      </c>
      <c r="K303" s="169">
        <v>4.839</v>
      </c>
      <c r="L303" s="236">
        <v>0</v>
      </c>
      <c r="M303" s="235"/>
      <c r="N303" s="237">
        <f>ROUND($L$303*$K$303,2)</f>
        <v>0</v>
      </c>
      <c r="O303" s="225"/>
      <c r="P303" s="225"/>
      <c r="Q303" s="225"/>
      <c r="R303" s="25"/>
      <c r="T303" s="142"/>
      <c r="U303" s="31" t="s">
        <v>45</v>
      </c>
      <c r="V303" s="24"/>
      <c r="W303" s="143">
        <f>$V$303*$K$303</f>
        <v>0</v>
      </c>
      <c r="X303" s="143">
        <v>0.0002</v>
      </c>
      <c r="Y303" s="143">
        <f>$X$303*$K$303</f>
        <v>0.0009678000000000001</v>
      </c>
      <c r="Z303" s="143">
        <v>0</v>
      </c>
      <c r="AA303" s="144">
        <f>$Z$303*$K$303</f>
        <v>0</v>
      </c>
      <c r="AR303" s="6" t="s">
        <v>301</v>
      </c>
      <c r="AT303" s="6" t="s">
        <v>349</v>
      </c>
      <c r="AU303" s="6" t="s">
        <v>95</v>
      </c>
      <c r="AY303" s="6" t="s">
        <v>149</v>
      </c>
      <c r="BE303" s="87">
        <f>IF($U$303="základní",$N$303,0)</f>
        <v>0</v>
      </c>
      <c r="BF303" s="87">
        <f>IF($U$303="snížená",$N$303,0)</f>
        <v>0</v>
      </c>
      <c r="BG303" s="87">
        <f>IF($U$303="zákl. přenesená",$N$303,0)</f>
        <v>0</v>
      </c>
      <c r="BH303" s="87">
        <f>IF($U$303="sníž. přenesená",$N$303,0)</f>
        <v>0</v>
      </c>
      <c r="BI303" s="87">
        <f>IF($U$303="nulová",$N$303,0)</f>
        <v>0</v>
      </c>
      <c r="BJ303" s="6" t="s">
        <v>22</v>
      </c>
      <c r="BK303" s="87">
        <f>ROUND($L$303*$K$303,2)</f>
        <v>0</v>
      </c>
      <c r="BL303" s="6" t="s">
        <v>224</v>
      </c>
      <c r="BM303" s="6" t="s">
        <v>421</v>
      </c>
    </row>
    <row r="304" spans="2:51" s="6" customFormat="1" ht="18.75" customHeight="1">
      <c r="B304" s="145"/>
      <c r="C304" s="146"/>
      <c r="D304" s="146"/>
      <c r="E304" s="146"/>
      <c r="F304" s="230" t="s">
        <v>422</v>
      </c>
      <c r="G304" s="231"/>
      <c r="H304" s="231"/>
      <c r="I304" s="231"/>
      <c r="J304" s="146"/>
      <c r="K304" s="147">
        <v>4.839</v>
      </c>
      <c r="L304" s="146"/>
      <c r="M304" s="146"/>
      <c r="N304" s="146"/>
      <c r="O304" s="146"/>
      <c r="P304" s="146"/>
      <c r="Q304" s="146"/>
      <c r="R304" s="148"/>
      <c r="T304" s="149"/>
      <c r="U304" s="146"/>
      <c r="V304" s="146"/>
      <c r="W304" s="146"/>
      <c r="X304" s="146"/>
      <c r="Y304" s="146"/>
      <c r="Z304" s="146"/>
      <c r="AA304" s="150"/>
      <c r="AT304" s="151" t="s">
        <v>157</v>
      </c>
      <c r="AU304" s="151" t="s">
        <v>95</v>
      </c>
      <c r="AV304" s="151" t="s">
        <v>95</v>
      </c>
      <c r="AW304" s="151" t="s">
        <v>102</v>
      </c>
      <c r="AX304" s="151" t="s">
        <v>22</v>
      </c>
      <c r="AY304" s="151" t="s">
        <v>149</v>
      </c>
    </row>
    <row r="305" spans="2:65" s="6" customFormat="1" ht="27" customHeight="1">
      <c r="B305" s="23"/>
      <c r="C305" s="138" t="s">
        <v>423</v>
      </c>
      <c r="D305" s="138" t="s">
        <v>150</v>
      </c>
      <c r="E305" s="139" t="s">
        <v>424</v>
      </c>
      <c r="F305" s="224" t="s">
        <v>425</v>
      </c>
      <c r="G305" s="225"/>
      <c r="H305" s="225"/>
      <c r="I305" s="225"/>
      <c r="J305" s="140" t="s">
        <v>153</v>
      </c>
      <c r="K305" s="141">
        <v>28.83</v>
      </c>
      <c r="L305" s="226">
        <v>0</v>
      </c>
      <c r="M305" s="225"/>
      <c r="N305" s="227">
        <f>ROUND($L$305*$K$305,2)</f>
        <v>0</v>
      </c>
      <c r="O305" s="225"/>
      <c r="P305" s="225"/>
      <c r="Q305" s="225"/>
      <c r="R305" s="25"/>
      <c r="T305" s="142"/>
      <c r="U305" s="31" t="s">
        <v>45</v>
      </c>
      <c r="V305" s="24"/>
      <c r="W305" s="143">
        <f>$V$305*$K$305</f>
        <v>0</v>
      </c>
      <c r="X305" s="143">
        <v>4E-05</v>
      </c>
      <c r="Y305" s="143">
        <f>$X$305*$K$305</f>
        <v>0.0011532</v>
      </c>
      <c r="Z305" s="143">
        <v>0</v>
      </c>
      <c r="AA305" s="144">
        <f>$Z$305*$K$305</f>
        <v>0</v>
      </c>
      <c r="AR305" s="6" t="s">
        <v>224</v>
      </c>
      <c r="AT305" s="6" t="s">
        <v>150</v>
      </c>
      <c r="AU305" s="6" t="s">
        <v>95</v>
      </c>
      <c r="AY305" s="6" t="s">
        <v>149</v>
      </c>
      <c r="BE305" s="87">
        <f>IF($U$305="základní",$N$305,0)</f>
        <v>0</v>
      </c>
      <c r="BF305" s="87">
        <f>IF($U$305="snížená",$N$305,0)</f>
        <v>0</v>
      </c>
      <c r="BG305" s="87">
        <f>IF($U$305="zákl. přenesená",$N$305,0)</f>
        <v>0</v>
      </c>
      <c r="BH305" s="87">
        <f>IF($U$305="sníž. přenesená",$N$305,0)</f>
        <v>0</v>
      </c>
      <c r="BI305" s="87">
        <f>IF($U$305="nulová",$N$305,0)</f>
        <v>0</v>
      </c>
      <c r="BJ305" s="6" t="s">
        <v>22</v>
      </c>
      <c r="BK305" s="87">
        <f>ROUND($L$305*$K$305,2)</f>
        <v>0</v>
      </c>
      <c r="BL305" s="6" t="s">
        <v>224</v>
      </c>
      <c r="BM305" s="6" t="s">
        <v>426</v>
      </c>
    </row>
    <row r="306" spans="2:51" s="6" customFormat="1" ht="18.75" customHeight="1">
      <c r="B306" s="145"/>
      <c r="C306" s="146"/>
      <c r="D306" s="146"/>
      <c r="E306" s="146"/>
      <c r="F306" s="230" t="s">
        <v>156</v>
      </c>
      <c r="G306" s="231"/>
      <c r="H306" s="231"/>
      <c r="I306" s="231"/>
      <c r="J306" s="146"/>
      <c r="K306" s="147">
        <v>7.95</v>
      </c>
      <c r="L306" s="146"/>
      <c r="M306" s="146"/>
      <c r="N306" s="146"/>
      <c r="O306" s="146"/>
      <c r="P306" s="146"/>
      <c r="Q306" s="146"/>
      <c r="R306" s="148"/>
      <c r="T306" s="149"/>
      <c r="U306" s="146"/>
      <c r="V306" s="146"/>
      <c r="W306" s="146"/>
      <c r="X306" s="146"/>
      <c r="Y306" s="146"/>
      <c r="Z306" s="146"/>
      <c r="AA306" s="150"/>
      <c r="AT306" s="151" t="s">
        <v>157</v>
      </c>
      <c r="AU306" s="151" t="s">
        <v>95</v>
      </c>
      <c r="AV306" s="151" t="s">
        <v>95</v>
      </c>
      <c r="AW306" s="151" t="s">
        <v>102</v>
      </c>
      <c r="AX306" s="151" t="s">
        <v>80</v>
      </c>
      <c r="AY306" s="151" t="s">
        <v>149</v>
      </c>
    </row>
    <row r="307" spans="2:51" s="6" customFormat="1" ht="18.75" customHeight="1">
      <c r="B307" s="145"/>
      <c r="C307" s="146"/>
      <c r="D307" s="146"/>
      <c r="E307" s="146"/>
      <c r="F307" s="230" t="s">
        <v>158</v>
      </c>
      <c r="G307" s="231"/>
      <c r="H307" s="231"/>
      <c r="I307" s="231"/>
      <c r="J307" s="146"/>
      <c r="K307" s="147">
        <v>11.34</v>
      </c>
      <c r="L307" s="146"/>
      <c r="M307" s="146"/>
      <c r="N307" s="146"/>
      <c r="O307" s="146"/>
      <c r="P307" s="146"/>
      <c r="Q307" s="146"/>
      <c r="R307" s="148"/>
      <c r="T307" s="149"/>
      <c r="U307" s="146"/>
      <c r="V307" s="146"/>
      <c r="W307" s="146"/>
      <c r="X307" s="146"/>
      <c r="Y307" s="146"/>
      <c r="Z307" s="146"/>
      <c r="AA307" s="150"/>
      <c r="AT307" s="151" t="s">
        <v>157</v>
      </c>
      <c r="AU307" s="151" t="s">
        <v>95</v>
      </c>
      <c r="AV307" s="151" t="s">
        <v>95</v>
      </c>
      <c r="AW307" s="151" t="s">
        <v>102</v>
      </c>
      <c r="AX307" s="151" t="s">
        <v>80</v>
      </c>
      <c r="AY307" s="151" t="s">
        <v>149</v>
      </c>
    </row>
    <row r="308" spans="2:51" s="6" customFormat="1" ht="18.75" customHeight="1">
      <c r="B308" s="145"/>
      <c r="C308" s="146"/>
      <c r="D308" s="146"/>
      <c r="E308" s="146"/>
      <c r="F308" s="230" t="s">
        <v>387</v>
      </c>
      <c r="G308" s="231"/>
      <c r="H308" s="231"/>
      <c r="I308" s="231"/>
      <c r="J308" s="146"/>
      <c r="K308" s="147">
        <v>9.54</v>
      </c>
      <c r="L308" s="146"/>
      <c r="M308" s="146"/>
      <c r="N308" s="146"/>
      <c r="O308" s="146"/>
      <c r="P308" s="146"/>
      <c r="Q308" s="146"/>
      <c r="R308" s="148"/>
      <c r="T308" s="149"/>
      <c r="U308" s="146"/>
      <c r="V308" s="146"/>
      <c r="W308" s="146"/>
      <c r="X308" s="146"/>
      <c r="Y308" s="146"/>
      <c r="Z308" s="146"/>
      <c r="AA308" s="150"/>
      <c r="AT308" s="151" t="s">
        <v>157</v>
      </c>
      <c r="AU308" s="151" t="s">
        <v>95</v>
      </c>
      <c r="AV308" s="151" t="s">
        <v>95</v>
      </c>
      <c r="AW308" s="151" t="s">
        <v>102</v>
      </c>
      <c r="AX308" s="151" t="s">
        <v>80</v>
      </c>
      <c r="AY308" s="151" t="s">
        <v>149</v>
      </c>
    </row>
    <row r="309" spans="2:51" s="6" customFormat="1" ht="18.75" customHeight="1">
      <c r="B309" s="152"/>
      <c r="C309" s="153"/>
      <c r="D309" s="153"/>
      <c r="E309" s="153"/>
      <c r="F309" s="232" t="s">
        <v>159</v>
      </c>
      <c r="G309" s="233"/>
      <c r="H309" s="233"/>
      <c r="I309" s="233"/>
      <c r="J309" s="153"/>
      <c r="K309" s="154">
        <v>28.83</v>
      </c>
      <c r="L309" s="153"/>
      <c r="M309" s="153"/>
      <c r="N309" s="153"/>
      <c r="O309" s="153"/>
      <c r="P309" s="153"/>
      <c r="Q309" s="153"/>
      <c r="R309" s="155"/>
      <c r="T309" s="156"/>
      <c r="U309" s="153"/>
      <c r="V309" s="153"/>
      <c r="W309" s="153"/>
      <c r="X309" s="153"/>
      <c r="Y309" s="153"/>
      <c r="Z309" s="153"/>
      <c r="AA309" s="157"/>
      <c r="AT309" s="158" t="s">
        <v>157</v>
      </c>
      <c r="AU309" s="158" t="s">
        <v>95</v>
      </c>
      <c r="AV309" s="158" t="s">
        <v>154</v>
      </c>
      <c r="AW309" s="158" t="s">
        <v>102</v>
      </c>
      <c r="AX309" s="158" t="s">
        <v>22</v>
      </c>
      <c r="AY309" s="158" t="s">
        <v>149</v>
      </c>
    </row>
    <row r="310" spans="2:65" s="6" customFormat="1" ht="15.75" customHeight="1">
      <c r="B310" s="23"/>
      <c r="C310" s="166" t="s">
        <v>427</v>
      </c>
      <c r="D310" s="166" t="s">
        <v>349</v>
      </c>
      <c r="E310" s="167" t="s">
        <v>419</v>
      </c>
      <c r="F310" s="234" t="s">
        <v>420</v>
      </c>
      <c r="G310" s="235"/>
      <c r="H310" s="235"/>
      <c r="I310" s="235"/>
      <c r="J310" s="168" t="s">
        <v>153</v>
      </c>
      <c r="K310" s="169">
        <v>37.479</v>
      </c>
      <c r="L310" s="236">
        <v>0</v>
      </c>
      <c r="M310" s="235"/>
      <c r="N310" s="237">
        <f>ROUND($L$310*$K$310,2)</f>
        <v>0</v>
      </c>
      <c r="O310" s="225"/>
      <c r="P310" s="225"/>
      <c r="Q310" s="225"/>
      <c r="R310" s="25"/>
      <c r="T310" s="142"/>
      <c r="U310" s="31" t="s">
        <v>45</v>
      </c>
      <c r="V310" s="24"/>
      <c r="W310" s="143">
        <f>$V$310*$K$310</f>
        <v>0</v>
      </c>
      <c r="X310" s="143">
        <v>0.0002</v>
      </c>
      <c r="Y310" s="143">
        <f>$X$310*$K$310</f>
        <v>0.0074958</v>
      </c>
      <c r="Z310" s="143">
        <v>0</v>
      </c>
      <c r="AA310" s="144">
        <f>$Z$310*$K$310</f>
        <v>0</v>
      </c>
      <c r="AR310" s="6" t="s">
        <v>301</v>
      </c>
      <c r="AT310" s="6" t="s">
        <v>349</v>
      </c>
      <c r="AU310" s="6" t="s">
        <v>95</v>
      </c>
      <c r="AY310" s="6" t="s">
        <v>149</v>
      </c>
      <c r="BE310" s="87">
        <f>IF($U$310="základní",$N$310,0)</f>
        <v>0</v>
      </c>
      <c r="BF310" s="87">
        <f>IF($U$310="snížená",$N$310,0)</f>
        <v>0</v>
      </c>
      <c r="BG310" s="87">
        <f>IF($U$310="zákl. přenesená",$N$310,0)</f>
        <v>0</v>
      </c>
      <c r="BH310" s="87">
        <f>IF($U$310="sníž. přenesená",$N$310,0)</f>
        <v>0</v>
      </c>
      <c r="BI310" s="87">
        <f>IF($U$310="nulová",$N$310,0)</f>
        <v>0</v>
      </c>
      <c r="BJ310" s="6" t="s">
        <v>22</v>
      </c>
      <c r="BK310" s="87">
        <f>ROUND($L$310*$K$310,2)</f>
        <v>0</v>
      </c>
      <c r="BL310" s="6" t="s">
        <v>224</v>
      </c>
      <c r="BM310" s="6" t="s">
        <v>428</v>
      </c>
    </row>
    <row r="311" spans="2:51" s="6" customFormat="1" ht="18.75" customHeight="1">
      <c r="B311" s="145"/>
      <c r="C311" s="146"/>
      <c r="D311" s="146"/>
      <c r="E311" s="146"/>
      <c r="F311" s="230" t="s">
        <v>429</v>
      </c>
      <c r="G311" s="231"/>
      <c r="H311" s="231"/>
      <c r="I311" s="231"/>
      <c r="J311" s="146"/>
      <c r="K311" s="147">
        <v>37.479</v>
      </c>
      <c r="L311" s="146"/>
      <c r="M311" s="146"/>
      <c r="N311" s="146"/>
      <c r="O311" s="146"/>
      <c r="P311" s="146"/>
      <c r="Q311" s="146"/>
      <c r="R311" s="148"/>
      <c r="T311" s="149"/>
      <c r="U311" s="146"/>
      <c r="V311" s="146"/>
      <c r="W311" s="146"/>
      <c r="X311" s="146"/>
      <c r="Y311" s="146"/>
      <c r="Z311" s="146"/>
      <c r="AA311" s="150"/>
      <c r="AT311" s="151" t="s">
        <v>157</v>
      </c>
      <c r="AU311" s="151" t="s">
        <v>95</v>
      </c>
      <c r="AV311" s="151" t="s">
        <v>95</v>
      </c>
      <c r="AW311" s="151" t="s">
        <v>102</v>
      </c>
      <c r="AX311" s="151" t="s">
        <v>22</v>
      </c>
      <c r="AY311" s="151" t="s">
        <v>149</v>
      </c>
    </row>
    <row r="312" spans="2:65" s="6" customFormat="1" ht="27" customHeight="1">
      <c r="B312" s="23"/>
      <c r="C312" s="138" t="s">
        <v>430</v>
      </c>
      <c r="D312" s="138" t="s">
        <v>150</v>
      </c>
      <c r="E312" s="139" t="s">
        <v>431</v>
      </c>
      <c r="F312" s="224" t="s">
        <v>432</v>
      </c>
      <c r="G312" s="225"/>
      <c r="H312" s="225"/>
      <c r="I312" s="225"/>
      <c r="J312" s="140" t="s">
        <v>153</v>
      </c>
      <c r="K312" s="141">
        <v>6.97</v>
      </c>
      <c r="L312" s="226">
        <v>0</v>
      </c>
      <c r="M312" s="225"/>
      <c r="N312" s="227">
        <f>ROUND($L$312*$K$312,2)</f>
        <v>0</v>
      </c>
      <c r="O312" s="225"/>
      <c r="P312" s="225"/>
      <c r="Q312" s="225"/>
      <c r="R312" s="25"/>
      <c r="T312" s="142"/>
      <c r="U312" s="31" t="s">
        <v>45</v>
      </c>
      <c r="V312" s="24"/>
      <c r="W312" s="143">
        <f>$V$312*$K$312</f>
        <v>0</v>
      </c>
      <c r="X312" s="143">
        <v>4E-05</v>
      </c>
      <c r="Y312" s="143">
        <f>$X$312*$K$312</f>
        <v>0.0002788</v>
      </c>
      <c r="Z312" s="143">
        <v>0</v>
      </c>
      <c r="AA312" s="144">
        <f>$Z$312*$K$312</f>
        <v>0</v>
      </c>
      <c r="AR312" s="6" t="s">
        <v>224</v>
      </c>
      <c r="AT312" s="6" t="s">
        <v>150</v>
      </c>
      <c r="AU312" s="6" t="s">
        <v>95</v>
      </c>
      <c r="AY312" s="6" t="s">
        <v>149</v>
      </c>
      <c r="BE312" s="87">
        <f>IF($U$312="základní",$N$312,0)</f>
        <v>0</v>
      </c>
      <c r="BF312" s="87">
        <f>IF($U$312="snížená",$N$312,0)</f>
        <v>0</v>
      </c>
      <c r="BG312" s="87">
        <f>IF($U$312="zákl. přenesená",$N$312,0)</f>
        <v>0</v>
      </c>
      <c r="BH312" s="87">
        <f>IF($U$312="sníž. přenesená",$N$312,0)</f>
        <v>0</v>
      </c>
      <c r="BI312" s="87">
        <f>IF($U$312="nulová",$N$312,0)</f>
        <v>0</v>
      </c>
      <c r="BJ312" s="6" t="s">
        <v>22</v>
      </c>
      <c r="BK312" s="87">
        <f>ROUND($L$312*$K$312,2)</f>
        <v>0</v>
      </c>
      <c r="BL312" s="6" t="s">
        <v>224</v>
      </c>
      <c r="BM312" s="6" t="s">
        <v>433</v>
      </c>
    </row>
    <row r="313" spans="2:51" s="6" customFormat="1" ht="18.75" customHeight="1">
      <c r="B313" s="145"/>
      <c r="C313" s="146"/>
      <c r="D313" s="146"/>
      <c r="E313" s="146"/>
      <c r="F313" s="230" t="s">
        <v>434</v>
      </c>
      <c r="G313" s="231"/>
      <c r="H313" s="231"/>
      <c r="I313" s="231"/>
      <c r="J313" s="146"/>
      <c r="K313" s="147">
        <v>6.97</v>
      </c>
      <c r="L313" s="146"/>
      <c r="M313" s="146"/>
      <c r="N313" s="146"/>
      <c r="O313" s="146"/>
      <c r="P313" s="146"/>
      <c r="Q313" s="146"/>
      <c r="R313" s="148"/>
      <c r="T313" s="149"/>
      <c r="U313" s="146"/>
      <c r="V313" s="146"/>
      <c r="W313" s="146"/>
      <c r="X313" s="146"/>
      <c r="Y313" s="146"/>
      <c r="Z313" s="146"/>
      <c r="AA313" s="150"/>
      <c r="AT313" s="151" t="s">
        <v>157</v>
      </c>
      <c r="AU313" s="151" t="s">
        <v>95</v>
      </c>
      <c r="AV313" s="151" t="s">
        <v>95</v>
      </c>
      <c r="AW313" s="151" t="s">
        <v>102</v>
      </c>
      <c r="AX313" s="151" t="s">
        <v>22</v>
      </c>
      <c r="AY313" s="151" t="s">
        <v>149</v>
      </c>
    </row>
    <row r="314" spans="2:65" s="6" customFormat="1" ht="15.75" customHeight="1">
      <c r="B314" s="23"/>
      <c r="C314" s="166" t="s">
        <v>435</v>
      </c>
      <c r="D314" s="166" t="s">
        <v>349</v>
      </c>
      <c r="E314" s="167" t="s">
        <v>419</v>
      </c>
      <c r="F314" s="234" t="s">
        <v>420</v>
      </c>
      <c r="G314" s="235"/>
      <c r="H314" s="235"/>
      <c r="I314" s="235"/>
      <c r="J314" s="168" t="s">
        <v>153</v>
      </c>
      <c r="K314" s="169">
        <v>9.061</v>
      </c>
      <c r="L314" s="236">
        <v>0</v>
      </c>
      <c r="M314" s="235"/>
      <c r="N314" s="237">
        <f>ROUND($L$314*$K$314,2)</f>
        <v>0</v>
      </c>
      <c r="O314" s="225"/>
      <c r="P314" s="225"/>
      <c r="Q314" s="225"/>
      <c r="R314" s="25"/>
      <c r="T314" s="142"/>
      <c r="U314" s="31" t="s">
        <v>45</v>
      </c>
      <c r="V314" s="24"/>
      <c r="W314" s="143">
        <f>$V$314*$K$314</f>
        <v>0</v>
      </c>
      <c r="X314" s="143">
        <v>0.0002</v>
      </c>
      <c r="Y314" s="143">
        <f>$X$314*$K$314</f>
        <v>0.0018122000000000001</v>
      </c>
      <c r="Z314" s="143">
        <v>0</v>
      </c>
      <c r="AA314" s="144">
        <f>$Z$314*$K$314</f>
        <v>0</v>
      </c>
      <c r="AR314" s="6" t="s">
        <v>301</v>
      </c>
      <c r="AT314" s="6" t="s">
        <v>349</v>
      </c>
      <c r="AU314" s="6" t="s">
        <v>95</v>
      </c>
      <c r="AY314" s="6" t="s">
        <v>149</v>
      </c>
      <c r="BE314" s="87">
        <f>IF($U$314="základní",$N$314,0)</f>
        <v>0</v>
      </c>
      <c r="BF314" s="87">
        <f>IF($U$314="snížená",$N$314,0)</f>
        <v>0</v>
      </c>
      <c r="BG314" s="87">
        <f>IF($U$314="zákl. přenesená",$N$314,0)</f>
        <v>0</v>
      </c>
      <c r="BH314" s="87">
        <f>IF($U$314="sníž. přenesená",$N$314,0)</f>
        <v>0</v>
      </c>
      <c r="BI314" s="87">
        <f>IF($U$314="nulová",$N$314,0)</f>
        <v>0</v>
      </c>
      <c r="BJ314" s="6" t="s">
        <v>22</v>
      </c>
      <c r="BK314" s="87">
        <f>ROUND($L$314*$K$314,2)</f>
        <v>0</v>
      </c>
      <c r="BL314" s="6" t="s">
        <v>224</v>
      </c>
      <c r="BM314" s="6" t="s">
        <v>436</v>
      </c>
    </row>
    <row r="315" spans="2:51" s="6" customFormat="1" ht="18.75" customHeight="1">
      <c r="B315" s="145"/>
      <c r="C315" s="146"/>
      <c r="D315" s="146"/>
      <c r="E315" s="146"/>
      <c r="F315" s="230" t="s">
        <v>437</v>
      </c>
      <c r="G315" s="231"/>
      <c r="H315" s="231"/>
      <c r="I315" s="231"/>
      <c r="J315" s="146"/>
      <c r="K315" s="147">
        <v>9.061</v>
      </c>
      <c r="L315" s="146"/>
      <c r="M315" s="146"/>
      <c r="N315" s="146"/>
      <c r="O315" s="146"/>
      <c r="P315" s="146"/>
      <c r="Q315" s="146"/>
      <c r="R315" s="148"/>
      <c r="T315" s="149"/>
      <c r="U315" s="146"/>
      <c r="V315" s="146"/>
      <c r="W315" s="146"/>
      <c r="X315" s="146"/>
      <c r="Y315" s="146"/>
      <c r="Z315" s="146"/>
      <c r="AA315" s="150"/>
      <c r="AT315" s="151" t="s">
        <v>157</v>
      </c>
      <c r="AU315" s="151" t="s">
        <v>95</v>
      </c>
      <c r="AV315" s="151" t="s">
        <v>95</v>
      </c>
      <c r="AW315" s="151" t="s">
        <v>102</v>
      </c>
      <c r="AX315" s="151" t="s">
        <v>22</v>
      </c>
      <c r="AY315" s="151" t="s">
        <v>149</v>
      </c>
    </row>
    <row r="316" spans="2:65" s="6" customFormat="1" ht="27" customHeight="1">
      <c r="B316" s="23"/>
      <c r="C316" s="138" t="s">
        <v>438</v>
      </c>
      <c r="D316" s="138" t="s">
        <v>150</v>
      </c>
      <c r="E316" s="139" t="s">
        <v>439</v>
      </c>
      <c r="F316" s="224" t="s">
        <v>440</v>
      </c>
      <c r="G316" s="225"/>
      <c r="H316" s="225"/>
      <c r="I316" s="225"/>
      <c r="J316" s="140" t="s">
        <v>322</v>
      </c>
      <c r="K316" s="141">
        <v>1.1</v>
      </c>
      <c r="L316" s="226">
        <v>0</v>
      </c>
      <c r="M316" s="225"/>
      <c r="N316" s="227">
        <f>ROUND($L$316*$K$316,2)</f>
        <v>0</v>
      </c>
      <c r="O316" s="225"/>
      <c r="P316" s="225"/>
      <c r="Q316" s="225"/>
      <c r="R316" s="25"/>
      <c r="T316" s="142"/>
      <c r="U316" s="31" t="s">
        <v>45</v>
      </c>
      <c r="V316" s="24"/>
      <c r="W316" s="143">
        <f>$V$316*$K$316</f>
        <v>0</v>
      </c>
      <c r="X316" s="143">
        <v>0</v>
      </c>
      <c r="Y316" s="143">
        <f>$X$316*$K$316</f>
        <v>0</v>
      </c>
      <c r="Z316" s="143">
        <v>0</v>
      </c>
      <c r="AA316" s="144">
        <f>$Z$316*$K$316</f>
        <v>0</v>
      </c>
      <c r="AR316" s="6" t="s">
        <v>224</v>
      </c>
      <c r="AT316" s="6" t="s">
        <v>150</v>
      </c>
      <c r="AU316" s="6" t="s">
        <v>95</v>
      </c>
      <c r="AY316" s="6" t="s">
        <v>149</v>
      </c>
      <c r="BE316" s="87">
        <f>IF($U$316="základní",$N$316,0)</f>
        <v>0</v>
      </c>
      <c r="BF316" s="87">
        <f>IF($U$316="snížená",$N$316,0)</f>
        <v>0</v>
      </c>
      <c r="BG316" s="87">
        <f>IF($U$316="zákl. přenesená",$N$316,0)</f>
        <v>0</v>
      </c>
      <c r="BH316" s="87">
        <f>IF($U$316="sníž. přenesená",$N$316,0)</f>
        <v>0</v>
      </c>
      <c r="BI316" s="87">
        <f>IF($U$316="nulová",$N$316,0)</f>
        <v>0</v>
      </c>
      <c r="BJ316" s="6" t="s">
        <v>22</v>
      </c>
      <c r="BK316" s="87">
        <f>ROUND($L$316*$K$316,2)</f>
        <v>0</v>
      </c>
      <c r="BL316" s="6" t="s">
        <v>224</v>
      </c>
      <c r="BM316" s="6" t="s">
        <v>441</v>
      </c>
    </row>
    <row r="317" spans="2:63" s="127" customFormat="1" ht="30.75" customHeight="1">
      <c r="B317" s="128"/>
      <c r="C317" s="129"/>
      <c r="D317" s="137" t="s">
        <v>113</v>
      </c>
      <c r="E317" s="137"/>
      <c r="F317" s="137"/>
      <c r="G317" s="137"/>
      <c r="H317" s="137"/>
      <c r="I317" s="137"/>
      <c r="J317" s="137"/>
      <c r="K317" s="137"/>
      <c r="L317" s="137"/>
      <c r="M317" s="137"/>
      <c r="N317" s="219">
        <f>$BK$317</f>
        <v>0</v>
      </c>
      <c r="O317" s="220"/>
      <c r="P317" s="220"/>
      <c r="Q317" s="220"/>
      <c r="R317" s="131"/>
      <c r="T317" s="132"/>
      <c r="U317" s="129"/>
      <c r="V317" s="129"/>
      <c r="W317" s="133">
        <f>SUM($W$318:$W$320)</f>
        <v>0</v>
      </c>
      <c r="X317" s="129"/>
      <c r="Y317" s="133">
        <f>SUM($Y$318:$Y$320)</f>
        <v>0</v>
      </c>
      <c r="Z317" s="129"/>
      <c r="AA317" s="134">
        <f>SUM($AA$318:$AA$320)</f>
        <v>0</v>
      </c>
      <c r="AR317" s="135" t="s">
        <v>95</v>
      </c>
      <c r="AT317" s="135" t="s">
        <v>79</v>
      </c>
      <c r="AU317" s="135" t="s">
        <v>22</v>
      </c>
      <c r="AY317" s="135" t="s">
        <v>149</v>
      </c>
      <c r="BK317" s="136">
        <f>SUM($BK$318:$BK$320)</f>
        <v>0</v>
      </c>
    </row>
    <row r="318" spans="2:65" s="6" customFormat="1" ht="27" customHeight="1">
      <c r="B318" s="23"/>
      <c r="C318" s="138" t="s">
        <v>442</v>
      </c>
      <c r="D318" s="138" t="s">
        <v>150</v>
      </c>
      <c r="E318" s="139" t="s">
        <v>443</v>
      </c>
      <c r="F318" s="224" t="s">
        <v>444</v>
      </c>
      <c r="G318" s="225"/>
      <c r="H318" s="225"/>
      <c r="I318" s="225"/>
      <c r="J318" s="140" t="s">
        <v>227</v>
      </c>
      <c r="K318" s="141">
        <v>2</v>
      </c>
      <c r="L318" s="226">
        <v>0</v>
      </c>
      <c r="M318" s="225"/>
      <c r="N318" s="227">
        <f>ROUND($L$318*$K$318,2)</f>
        <v>0</v>
      </c>
      <c r="O318" s="225"/>
      <c r="P318" s="225"/>
      <c r="Q318" s="225"/>
      <c r="R318" s="25"/>
      <c r="T318" s="142"/>
      <c r="U318" s="31" t="s">
        <v>45</v>
      </c>
      <c r="V318" s="24"/>
      <c r="W318" s="143">
        <f>$V$318*$K$318</f>
        <v>0</v>
      </c>
      <c r="X318" s="143">
        <v>0</v>
      </c>
      <c r="Y318" s="143">
        <f>$X$318*$K$318</f>
        <v>0</v>
      </c>
      <c r="Z318" s="143">
        <v>0</v>
      </c>
      <c r="AA318" s="144">
        <f>$Z$318*$K$318</f>
        <v>0</v>
      </c>
      <c r="AR318" s="6" t="s">
        <v>224</v>
      </c>
      <c r="AT318" s="6" t="s">
        <v>150</v>
      </c>
      <c r="AU318" s="6" t="s">
        <v>95</v>
      </c>
      <c r="AY318" s="6" t="s">
        <v>149</v>
      </c>
      <c r="BE318" s="87">
        <f>IF($U$318="základní",$N$318,0)</f>
        <v>0</v>
      </c>
      <c r="BF318" s="87">
        <f>IF($U$318="snížená",$N$318,0)</f>
        <v>0</v>
      </c>
      <c r="BG318" s="87">
        <f>IF($U$318="zákl. přenesená",$N$318,0)</f>
        <v>0</v>
      </c>
      <c r="BH318" s="87">
        <f>IF($U$318="sníž. přenesená",$N$318,0)</f>
        <v>0</v>
      </c>
      <c r="BI318" s="87">
        <f>IF($U$318="nulová",$N$318,0)</f>
        <v>0</v>
      </c>
      <c r="BJ318" s="6" t="s">
        <v>22</v>
      </c>
      <c r="BK318" s="87">
        <f>ROUND($L$318*$K$318,2)</f>
        <v>0</v>
      </c>
      <c r="BL318" s="6" t="s">
        <v>224</v>
      </c>
      <c r="BM318" s="6" t="s">
        <v>445</v>
      </c>
    </row>
    <row r="319" spans="2:51" s="6" customFormat="1" ht="18.75" customHeight="1">
      <c r="B319" s="145"/>
      <c r="C319" s="146"/>
      <c r="D319" s="146"/>
      <c r="E319" s="146"/>
      <c r="F319" s="230" t="s">
        <v>446</v>
      </c>
      <c r="G319" s="231"/>
      <c r="H319" s="231"/>
      <c r="I319" s="231"/>
      <c r="J319" s="146"/>
      <c r="K319" s="147">
        <v>2</v>
      </c>
      <c r="L319" s="146"/>
      <c r="M319" s="146"/>
      <c r="N319" s="146"/>
      <c r="O319" s="146"/>
      <c r="P319" s="146"/>
      <c r="Q319" s="146"/>
      <c r="R319" s="148"/>
      <c r="T319" s="149"/>
      <c r="U319" s="146"/>
      <c r="V319" s="146"/>
      <c r="W319" s="146"/>
      <c r="X319" s="146"/>
      <c r="Y319" s="146"/>
      <c r="Z319" s="146"/>
      <c r="AA319" s="150"/>
      <c r="AT319" s="151" t="s">
        <v>157</v>
      </c>
      <c r="AU319" s="151" t="s">
        <v>95</v>
      </c>
      <c r="AV319" s="151" t="s">
        <v>95</v>
      </c>
      <c r="AW319" s="151" t="s">
        <v>102</v>
      </c>
      <c r="AX319" s="151" t="s">
        <v>22</v>
      </c>
      <c r="AY319" s="151" t="s">
        <v>149</v>
      </c>
    </row>
    <row r="320" spans="2:65" s="6" customFormat="1" ht="27" customHeight="1">
      <c r="B320" s="23"/>
      <c r="C320" s="138" t="s">
        <v>447</v>
      </c>
      <c r="D320" s="138" t="s">
        <v>150</v>
      </c>
      <c r="E320" s="139" t="s">
        <v>448</v>
      </c>
      <c r="F320" s="224" t="s">
        <v>449</v>
      </c>
      <c r="G320" s="225"/>
      <c r="H320" s="225"/>
      <c r="I320" s="225"/>
      <c r="J320" s="140" t="s">
        <v>221</v>
      </c>
      <c r="K320" s="165">
        <v>0</v>
      </c>
      <c r="L320" s="226">
        <v>0</v>
      </c>
      <c r="M320" s="225"/>
      <c r="N320" s="227">
        <f>ROUND($L$320*$K$320,2)</f>
        <v>0</v>
      </c>
      <c r="O320" s="225"/>
      <c r="P320" s="225"/>
      <c r="Q320" s="225"/>
      <c r="R320" s="25"/>
      <c r="T320" s="142"/>
      <c r="U320" s="31" t="s">
        <v>45</v>
      </c>
      <c r="V320" s="24"/>
      <c r="W320" s="143">
        <f>$V$320*$K$320</f>
        <v>0</v>
      </c>
      <c r="X320" s="143">
        <v>0</v>
      </c>
      <c r="Y320" s="143">
        <f>$X$320*$K$320</f>
        <v>0</v>
      </c>
      <c r="Z320" s="143">
        <v>0</v>
      </c>
      <c r="AA320" s="144">
        <f>$Z$320*$K$320</f>
        <v>0</v>
      </c>
      <c r="AR320" s="6" t="s">
        <v>224</v>
      </c>
      <c r="AT320" s="6" t="s">
        <v>150</v>
      </c>
      <c r="AU320" s="6" t="s">
        <v>95</v>
      </c>
      <c r="AY320" s="6" t="s">
        <v>149</v>
      </c>
      <c r="BE320" s="87">
        <f>IF($U$320="základní",$N$320,0)</f>
        <v>0</v>
      </c>
      <c r="BF320" s="87">
        <f>IF($U$320="snížená",$N$320,0)</f>
        <v>0</v>
      </c>
      <c r="BG320" s="87">
        <f>IF($U$320="zákl. přenesená",$N$320,0)</f>
        <v>0</v>
      </c>
      <c r="BH320" s="87">
        <f>IF($U$320="sníž. přenesená",$N$320,0)</f>
        <v>0</v>
      </c>
      <c r="BI320" s="87">
        <f>IF($U$320="nulová",$N$320,0)</f>
        <v>0</v>
      </c>
      <c r="BJ320" s="6" t="s">
        <v>22</v>
      </c>
      <c r="BK320" s="87">
        <f>ROUND($L$320*$K$320,2)</f>
        <v>0</v>
      </c>
      <c r="BL320" s="6" t="s">
        <v>224</v>
      </c>
      <c r="BM320" s="6" t="s">
        <v>450</v>
      </c>
    </row>
    <row r="321" spans="2:63" s="127" customFormat="1" ht="30.75" customHeight="1">
      <c r="B321" s="128"/>
      <c r="C321" s="129"/>
      <c r="D321" s="137" t="s">
        <v>114</v>
      </c>
      <c r="E321" s="137"/>
      <c r="F321" s="137"/>
      <c r="G321" s="137"/>
      <c r="H321" s="137"/>
      <c r="I321" s="137"/>
      <c r="J321" s="137"/>
      <c r="K321" s="137"/>
      <c r="L321" s="137"/>
      <c r="M321" s="137"/>
      <c r="N321" s="219">
        <f>$BK$321</f>
        <v>0</v>
      </c>
      <c r="O321" s="220"/>
      <c r="P321" s="220"/>
      <c r="Q321" s="220"/>
      <c r="R321" s="131"/>
      <c r="T321" s="132"/>
      <c r="U321" s="129"/>
      <c r="V321" s="129"/>
      <c r="W321" s="133">
        <f>SUM($W$322:$W$324)</f>
        <v>0</v>
      </c>
      <c r="X321" s="129"/>
      <c r="Y321" s="133">
        <f>SUM($Y$322:$Y$324)</f>
        <v>0</v>
      </c>
      <c r="Z321" s="129"/>
      <c r="AA321" s="134">
        <f>SUM($AA$322:$AA$324)</f>
        <v>0</v>
      </c>
      <c r="AR321" s="135" t="s">
        <v>95</v>
      </c>
      <c r="AT321" s="135" t="s">
        <v>79</v>
      </c>
      <c r="AU321" s="135" t="s">
        <v>22</v>
      </c>
      <c r="AY321" s="135" t="s">
        <v>149</v>
      </c>
      <c r="BK321" s="136">
        <f>SUM($BK$322:$BK$324)</f>
        <v>0</v>
      </c>
    </row>
    <row r="322" spans="2:65" s="6" customFormat="1" ht="15.75" customHeight="1">
      <c r="B322" s="23"/>
      <c r="C322" s="138" t="s">
        <v>451</v>
      </c>
      <c r="D322" s="138" t="s">
        <v>150</v>
      </c>
      <c r="E322" s="139" t="s">
        <v>452</v>
      </c>
      <c r="F322" s="224" t="s">
        <v>453</v>
      </c>
      <c r="G322" s="225"/>
      <c r="H322" s="225"/>
      <c r="I322" s="225"/>
      <c r="J322" s="140" t="s">
        <v>227</v>
      </c>
      <c r="K322" s="141">
        <v>2</v>
      </c>
      <c r="L322" s="226">
        <v>0</v>
      </c>
      <c r="M322" s="225"/>
      <c r="N322" s="227">
        <f>ROUND($L$322*$K$322,2)</f>
        <v>0</v>
      </c>
      <c r="O322" s="225"/>
      <c r="P322" s="225"/>
      <c r="Q322" s="225"/>
      <c r="R322" s="25"/>
      <c r="T322" s="142"/>
      <c r="U322" s="31" t="s">
        <v>45</v>
      </c>
      <c r="V322" s="24"/>
      <c r="W322" s="143">
        <f>$V$322*$K$322</f>
        <v>0</v>
      </c>
      <c r="X322" s="143">
        <v>0</v>
      </c>
      <c r="Y322" s="143">
        <f>$X$322*$K$322</f>
        <v>0</v>
      </c>
      <c r="Z322" s="143">
        <v>0</v>
      </c>
      <c r="AA322" s="144">
        <f>$Z$322*$K$322</f>
        <v>0</v>
      </c>
      <c r="AR322" s="6" t="s">
        <v>224</v>
      </c>
      <c r="AT322" s="6" t="s">
        <v>150</v>
      </c>
      <c r="AU322" s="6" t="s">
        <v>95</v>
      </c>
      <c r="AY322" s="6" t="s">
        <v>149</v>
      </c>
      <c r="BE322" s="87">
        <f>IF($U$322="základní",$N$322,0)</f>
        <v>0</v>
      </c>
      <c r="BF322" s="87">
        <f>IF($U$322="snížená",$N$322,0)</f>
        <v>0</v>
      </c>
      <c r="BG322" s="87">
        <f>IF($U$322="zákl. přenesená",$N$322,0)</f>
        <v>0</v>
      </c>
      <c r="BH322" s="87">
        <f>IF($U$322="sníž. přenesená",$N$322,0)</f>
        <v>0</v>
      </c>
      <c r="BI322" s="87">
        <f>IF($U$322="nulová",$N$322,0)</f>
        <v>0</v>
      </c>
      <c r="BJ322" s="6" t="s">
        <v>22</v>
      </c>
      <c r="BK322" s="87">
        <f>ROUND($L$322*$K$322,2)</f>
        <v>0</v>
      </c>
      <c r="BL322" s="6" t="s">
        <v>224</v>
      </c>
      <c r="BM322" s="6" t="s">
        <v>454</v>
      </c>
    </row>
    <row r="323" spans="2:51" s="6" customFormat="1" ht="32.25" customHeight="1">
      <c r="B323" s="145"/>
      <c r="C323" s="146"/>
      <c r="D323" s="146"/>
      <c r="E323" s="146"/>
      <c r="F323" s="230" t="s">
        <v>455</v>
      </c>
      <c r="G323" s="231"/>
      <c r="H323" s="231"/>
      <c r="I323" s="231"/>
      <c r="J323" s="146"/>
      <c r="K323" s="147">
        <v>2</v>
      </c>
      <c r="L323" s="146"/>
      <c r="M323" s="146"/>
      <c r="N323" s="146"/>
      <c r="O323" s="146"/>
      <c r="P323" s="146"/>
      <c r="Q323" s="146"/>
      <c r="R323" s="148"/>
      <c r="T323" s="149"/>
      <c r="U323" s="146"/>
      <c r="V323" s="146"/>
      <c r="W323" s="146"/>
      <c r="X323" s="146"/>
      <c r="Y323" s="146"/>
      <c r="Z323" s="146"/>
      <c r="AA323" s="150"/>
      <c r="AT323" s="151" t="s">
        <v>157</v>
      </c>
      <c r="AU323" s="151" t="s">
        <v>95</v>
      </c>
      <c r="AV323" s="151" t="s">
        <v>95</v>
      </c>
      <c r="AW323" s="151" t="s">
        <v>102</v>
      </c>
      <c r="AX323" s="151" t="s">
        <v>22</v>
      </c>
      <c r="AY323" s="151" t="s">
        <v>149</v>
      </c>
    </row>
    <row r="324" spans="2:65" s="6" customFormat="1" ht="15.75" customHeight="1">
      <c r="B324" s="23"/>
      <c r="C324" s="138" t="s">
        <v>456</v>
      </c>
      <c r="D324" s="138" t="s">
        <v>150</v>
      </c>
      <c r="E324" s="139" t="s">
        <v>457</v>
      </c>
      <c r="F324" s="224" t="s">
        <v>458</v>
      </c>
      <c r="G324" s="225"/>
      <c r="H324" s="225"/>
      <c r="I324" s="225"/>
      <c r="J324" s="140" t="s">
        <v>227</v>
      </c>
      <c r="K324" s="141">
        <v>1</v>
      </c>
      <c r="L324" s="226">
        <v>0</v>
      </c>
      <c r="M324" s="225"/>
      <c r="N324" s="227">
        <f>ROUND($L$324*$K$324,2)</f>
        <v>0</v>
      </c>
      <c r="O324" s="225"/>
      <c r="P324" s="225"/>
      <c r="Q324" s="225"/>
      <c r="R324" s="25"/>
      <c r="T324" s="142"/>
      <c r="U324" s="31" t="s">
        <v>45</v>
      </c>
      <c r="V324" s="24"/>
      <c r="W324" s="143">
        <f>$V$324*$K$324</f>
        <v>0</v>
      </c>
      <c r="X324" s="143">
        <v>0</v>
      </c>
      <c r="Y324" s="143">
        <f>$X$324*$K$324</f>
        <v>0</v>
      </c>
      <c r="Z324" s="143">
        <v>0</v>
      </c>
      <c r="AA324" s="144">
        <f>$Z$324*$K$324</f>
        <v>0</v>
      </c>
      <c r="AR324" s="6" t="s">
        <v>224</v>
      </c>
      <c r="AT324" s="6" t="s">
        <v>150</v>
      </c>
      <c r="AU324" s="6" t="s">
        <v>95</v>
      </c>
      <c r="AY324" s="6" t="s">
        <v>149</v>
      </c>
      <c r="BE324" s="87">
        <f>IF($U$324="základní",$N$324,0)</f>
        <v>0</v>
      </c>
      <c r="BF324" s="87">
        <f>IF($U$324="snížená",$N$324,0)</f>
        <v>0</v>
      </c>
      <c r="BG324" s="87">
        <f>IF($U$324="zákl. přenesená",$N$324,0)</f>
        <v>0</v>
      </c>
      <c r="BH324" s="87">
        <f>IF($U$324="sníž. přenesená",$N$324,0)</f>
        <v>0</v>
      </c>
      <c r="BI324" s="87">
        <f>IF($U$324="nulová",$N$324,0)</f>
        <v>0</v>
      </c>
      <c r="BJ324" s="6" t="s">
        <v>22</v>
      </c>
      <c r="BK324" s="87">
        <f>ROUND($L$324*$K$324,2)</f>
        <v>0</v>
      </c>
      <c r="BL324" s="6" t="s">
        <v>224</v>
      </c>
      <c r="BM324" s="6" t="s">
        <v>459</v>
      </c>
    </row>
    <row r="325" spans="2:63" s="127" customFormat="1" ht="30.75" customHeight="1">
      <c r="B325" s="128"/>
      <c r="C325" s="129"/>
      <c r="D325" s="137" t="s">
        <v>115</v>
      </c>
      <c r="E325" s="137"/>
      <c r="F325" s="137"/>
      <c r="G325" s="137"/>
      <c r="H325" s="137"/>
      <c r="I325" s="137"/>
      <c r="J325" s="137"/>
      <c r="K325" s="137"/>
      <c r="L325" s="137"/>
      <c r="M325" s="137"/>
      <c r="N325" s="219">
        <f>$BK$325</f>
        <v>0</v>
      </c>
      <c r="O325" s="220"/>
      <c r="P325" s="220"/>
      <c r="Q325" s="220"/>
      <c r="R325" s="131"/>
      <c r="T325" s="132"/>
      <c r="U325" s="129"/>
      <c r="V325" s="129"/>
      <c r="W325" s="133">
        <f>SUM($W$326:$W$459)</f>
        <v>0</v>
      </c>
      <c r="X325" s="129"/>
      <c r="Y325" s="133">
        <f>SUM($Y$326:$Y$459)</f>
        <v>3.53552005</v>
      </c>
      <c r="Z325" s="129"/>
      <c r="AA325" s="134">
        <f>SUM($AA$326:$AA$459)</f>
        <v>4.993481559999999</v>
      </c>
      <c r="AR325" s="135" t="s">
        <v>95</v>
      </c>
      <c r="AT325" s="135" t="s">
        <v>79</v>
      </c>
      <c r="AU325" s="135" t="s">
        <v>22</v>
      </c>
      <c r="AY325" s="135" t="s">
        <v>149</v>
      </c>
      <c r="BK325" s="136">
        <f>SUM($BK$326:$BK$459)</f>
        <v>0</v>
      </c>
    </row>
    <row r="326" spans="2:65" s="6" customFormat="1" ht="27" customHeight="1">
      <c r="B326" s="23"/>
      <c r="C326" s="138" t="s">
        <v>460</v>
      </c>
      <c r="D326" s="138" t="s">
        <v>150</v>
      </c>
      <c r="E326" s="139" t="s">
        <v>461</v>
      </c>
      <c r="F326" s="224" t="s">
        <v>462</v>
      </c>
      <c r="G326" s="225"/>
      <c r="H326" s="225"/>
      <c r="I326" s="225"/>
      <c r="J326" s="140" t="s">
        <v>249</v>
      </c>
      <c r="K326" s="141">
        <v>5.945</v>
      </c>
      <c r="L326" s="226">
        <v>0</v>
      </c>
      <c r="M326" s="225"/>
      <c r="N326" s="227">
        <f>ROUND($L$326*$K$326,2)</f>
        <v>0</v>
      </c>
      <c r="O326" s="225"/>
      <c r="P326" s="225"/>
      <c r="Q326" s="225"/>
      <c r="R326" s="25"/>
      <c r="T326" s="142"/>
      <c r="U326" s="31" t="s">
        <v>45</v>
      </c>
      <c r="V326" s="24"/>
      <c r="W326" s="143">
        <f>$V$326*$K$326</f>
        <v>0</v>
      </c>
      <c r="X326" s="143">
        <v>0.00189</v>
      </c>
      <c r="Y326" s="143">
        <f>$X$326*$K$326</f>
        <v>0.011236050000000001</v>
      </c>
      <c r="Z326" s="143">
        <v>0</v>
      </c>
      <c r="AA326" s="144">
        <f>$Z$326*$K$326</f>
        <v>0</v>
      </c>
      <c r="AR326" s="6" t="s">
        <v>224</v>
      </c>
      <c r="AT326" s="6" t="s">
        <v>150</v>
      </c>
      <c r="AU326" s="6" t="s">
        <v>95</v>
      </c>
      <c r="AY326" s="6" t="s">
        <v>149</v>
      </c>
      <c r="BE326" s="87">
        <f>IF($U$326="základní",$N$326,0)</f>
        <v>0</v>
      </c>
      <c r="BF326" s="87">
        <f>IF($U$326="snížená",$N$326,0)</f>
        <v>0</v>
      </c>
      <c r="BG326" s="87">
        <f>IF($U$326="zákl. přenesená",$N$326,0)</f>
        <v>0</v>
      </c>
      <c r="BH326" s="87">
        <f>IF($U$326="sníž. přenesená",$N$326,0)</f>
        <v>0</v>
      </c>
      <c r="BI326" s="87">
        <f>IF($U$326="nulová",$N$326,0)</f>
        <v>0</v>
      </c>
      <c r="BJ326" s="6" t="s">
        <v>22</v>
      </c>
      <c r="BK326" s="87">
        <f>ROUND($L$326*$K$326,2)</f>
        <v>0</v>
      </c>
      <c r="BL326" s="6" t="s">
        <v>224</v>
      </c>
      <c r="BM326" s="6" t="s">
        <v>463</v>
      </c>
    </row>
    <row r="327" spans="2:51" s="6" customFormat="1" ht="18.75" customHeight="1">
      <c r="B327" s="145"/>
      <c r="C327" s="146"/>
      <c r="D327" s="146"/>
      <c r="E327" s="146"/>
      <c r="F327" s="230" t="s">
        <v>464</v>
      </c>
      <c r="G327" s="231"/>
      <c r="H327" s="231"/>
      <c r="I327" s="231"/>
      <c r="J327" s="146"/>
      <c r="K327" s="147">
        <v>5.945</v>
      </c>
      <c r="L327" s="146"/>
      <c r="M327" s="146"/>
      <c r="N327" s="146"/>
      <c r="O327" s="146"/>
      <c r="P327" s="146"/>
      <c r="Q327" s="146"/>
      <c r="R327" s="148"/>
      <c r="T327" s="149"/>
      <c r="U327" s="146"/>
      <c r="V327" s="146"/>
      <c r="W327" s="146"/>
      <c r="X327" s="146"/>
      <c r="Y327" s="146"/>
      <c r="Z327" s="146"/>
      <c r="AA327" s="150"/>
      <c r="AT327" s="151" t="s">
        <v>157</v>
      </c>
      <c r="AU327" s="151" t="s">
        <v>95</v>
      </c>
      <c r="AV327" s="151" t="s">
        <v>95</v>
      </c>
      <c r="AW327" s="151" t="s">
        <v>102</v>
      </c>
      <c r="AX327" s="151" t="s">
        <v>22</v>
      </c>
      <c r="AY327" s="151" t="s">
        <v>149</v>
      </c>
    </row>
    <row r="328" spans="2:65" s="6" customFormat="1" ht="39" customHeight="1">
      <c r="B328" s="23"/>
      <c r="C328" s="138" t="s">
        <v>465</v>
      </c>
      <c r="D328" s="138" t="s">
        <v>150</v>
      </c>
      <c r="E328" s="139" t="s">
        <v>466</v>
      </c>
      <c r="F328" s="224" t="s">
        <v>467</v>
      </c>
      <c r="G328" s="225"/>
      <c r="H328" s="225"/>
      <c r="I328" s="225"/>
      <c r="J328" s="140" t="s">
        <v>153</v>
      </c>
      <c r="K328" s="141">
        <v>9.54</v>
      </c>
      <c r="L328" s="226">
        <v>0</v>
      </c>
      <c r="M328" s="225"/>
      <c r="N328" s="227">
        <f>ROUND($L$328*$K$328,2)</f>
        <v>0</v>
      </c>
      <c r="O328" s="225"/>
      <c r="P328" s="225"/>
      <c r="Q328" s="225"/>
      <c r="R328" s="25"/>
      <c r="T328" s="142"/>
      <c r="U328" s="31" t="s">
        <v>45</v>
      </c>
      <c r="V328" s="24"/>
      <c r="W328" s="143">
        <f>$V$328*$K$328</f>
        <v>0</v>
      </c>
      <c r="X328" s="143">
        <v>0</v>
      </c>
      <c r="Y328" s="143">
        <f>$X$328*$K$328</f>
        <v>0</v>
      </c>
      <c r="Z328" s="143">
        <v>0</v>
      </c>
      <c r="AA328" s="144">
        <f>$Z$328*$K$328</f>
        <v>0</v>
      </c>
      <c r="AR328" s="6" t="s">
        <v>224</v>
      </c>
      <c r="AT328" s="6" t="s">
        <v>150</v>
      </c>
      <c r="AU328" s="6" t="s">
        <v>95</v>
      </c>
      <c r="AY328" s="6" t="s">
        <v>149</v>
      </c>
      <c r="BE328" s="87">
        <f>IF($U$328="základní",$N$328,0)</f>
        <v>0</v>
      </c>
      <c r="BF328" s="87">
        <f>IF($U$328="snížená",$N$328,0)</f>
        <v>0</v>
      </c>
      <c r="BG328" s="87">
        <f>IF($U$328="zákl. přenesená",$N$328,0)</f>
        <v>0</v>
      </c>
      <c r="BH328" s="87">
        <f>IF($U$328="sníž. přenesená",$N$328,0)</f>
        <v>0</v>
      </c>
      <c r="BI328" s="87">
        <f>IF($U$328="nulová",$N$328,0)</f>
        <v>0</v>
      </c>
      <c r="BJ328" s="6" t="s">
        <v>22</v>
      </c>
      <c r="BK328" s="87">
        <f>ROUND($L$328*$K$328,2)</f>
        <v>0</v>
      </c>
      <c r="BL328" s="6" t="s">
        <v>224</v>
      </c>
      <c r="BM328" s="6" t="s">
        <v>468</v>
      </c>
    </row>
    <row r="329" spans="2:51" s="6" customFormat="1" ht="18.75" customHeight="1">
      <c r="B329" s="145"/>
      <c r="C329" s="146"/>
      <c r="D329" s="146"/>
      <c r="E329" s="146"/>
      <c r="F329" s="230" t="s">
        <v>387</v>
      </c>
      <c r="G329" s="231"/>
      <c r="H329" s="231"/>
      <c r="I329" s="231"/>
      <c r="J329" s="146"/>
      <c r="K329" s="147">
        <v>9.54</v>
      </c>
      <c r="L329" s="146"/>
      <c r="M329" s="146"/>
      <c r="N329" s="146"/>
      <c r="O329" s="146"/>
      <c r="P329" s="146"/>
      <c r="Q329" s="146"/>
      <c r="R329" s="148"/>
      <c r="T329" s="149"/>
      <c r="U329" s="146"/>
      <c r="V329" s="146"/>
      <c r="W329" s="146"/>
      <c r="X329" s="146"/>
      <c r="Y329" s="146"/>
      <c r="Z329" s="146"/>
      <c r="AA329" s="150"/>
      <c r="AT329" s="151" t="s">
        <v>157</v>
      </c>
      <c r="AU329" s="151" t="s">
        <v>95</v>
      </c>
      <c r="AV329" s="151" t="s">
        <v>95</v>
      </c>
      <c r="AW329" s="151" t="s">
        <v>102</v>
      </c>
      <c r="AX329" s="151" t="s">
        <v>22</v>
      </c>
      <c r="AY329" s="151" t="s">
        <v>149</v>
      </c>
    </row>
    <row r="330" spans="2:65" s="6" customFormat="1" ht="27" customHeight="1">
      <c r="B330" s="23"/>
      <c r="C330" s="166" t="s">
        <v>469</v>
      </c>
      <c r="D330" s="166" t="s">
        <v>349</v>
      </c>
      <c r="E330" s="167" t="s">
        <v>470</v>
      </c>
      <c r="F330" s="234" t="s">
        <v>471</v>
      </c>
      <c r="G330" s="235"/>
      <c r="H330" s="235"/>
      <c r="I330" s="235"/>
      <c r="J330" s="168" t="s">
        <v>153</v>
      </c>
      <c r="K330" s="169">
        <v>10.494</v>
      </c>
      <c r="L330" s="236">
        <v>0</v>
      </c>
      <c r="M330" s="235"/>
      <c r="N330" s="237">
        <f>ROUND($L$330*$K$330,2)</f>
        <v>0</v>
      </c>
      <c r="O330" s="225"/>
      <c r="P330" s="225"/>
      <c r="Q330" s="225"/>
      <c r="R330" s="25"/>
      <c r="T330" s="142"/>
      <c r="U330" s="31" t="s">
        <v>45</v>
      </c>
      <c r="V330" s="24"/>
      <c r="W330" s="143">
        <f>$V$330*$K$330</f>
        <v>0</v>
      </c>
      <c r="X330" s="143">
        <v>0.00931</v>
      </c>
      <c r="Y330" s="143">
        <f>$X$330*$K$330</f>
        <v>0.09769914</v>
      </c>
      <c r="Z330" s="143">
        <v>0</v>
      </c>
      <c r="AA330" s="144">
        <f>$Z$330*$K$330</f>
        <v>0</v>
      </c>
      <c r="AR330" s="6" t="s">
        <v>301</v>
      </c>
      <c r="AT330" s="6" t="s">
        <v>349</v>
      </c>
      <c r="AU330" s="6" t="s">
        <v>95</v>
      </c>
      <c r="AY330" s="6" t="s">
        <v>149</v>
      </c>
      <c r="BE330" s="87">
        <f>IF($U$330="základní",$N$330,0)</f>
        <v>0</v>
      </c>
      <c r="BF330" s="87">
        <f>IF($U$330="snížená",$N$330,0)</f>
        <v>0</v>
      </c>
      <c r="BG330" s="87">
        <f>IF($U$330="zákl. přenesená",$N$330,0)</f>
        <v>0</v>
      </c>
      <c r="BH330" s="87">
        <f>IF($U$330="sníž. přenesená",$N$330,0)</f>
        <v>0</v>
      </c>
      <c r="BI330" s="87">
        <f>IF($U$330="nulová",$N$330,0)</f>
        <v>0</v>
      </c>
      <c r="BJ330" s="6" t="s">
        <v>22</v>
      </c>
      <c r="BK330" s="87">
        <f>ROUND($L$330*$K$330,2)</f>
        <v>0</v>
      </c>
      <c r="BL330" s="6" t="s">
        <v>224</v>
      </c>
      <c r="BM330" s="6" t="s">
        <v>472</v>
      </c>
    </row>
    <row r="331" spans="2:51" s="6" customFormat="1" ht="18.75" customHeight="1">
      <c r="B331" s="145"/>
      <c r="C331" s="146"/>
      <c r="D331" s="146"/>
      <c r="E331" s="146"/>
      <c r="F331" s="230" t="s">
        <v>473</v>
      </c>
      <c r="G331" s="231"/>
      <c r="H331" s="231"/>
      <c r="I331" s="231"/>
      <c r="J331" s="146"/>
      <c r="K331" s="147">
        <v>10.494</v>
      </c>
      <c r="L331" s="146"/>
      <c r="M331" s="146"/>
      <c r="N331" s="146"/>
      <c r="O331" s="146"/>
      <c r="P331" s="146"/>
      <c r="Q331" s="146"/>
      <c r="R331" s="148"/>
      <c r="T331" s="149"/>
      <c r="U331" s="146"/>
      <c r="V331" s="146"/>
      <c r="W331" s="146"/>
      <c r="X331" s="146"/>
      <c r="Y331" s="146"/>
      <c r="Z331" s="146"/>
      <c r="AA331" s="150"/>
      <c r="AT331" s="151" t="s">
        <v>157</v>
      </c>
      <c r="AU331" s="151" t="s">
        <v>95</v>
      </c>
      <c r="AV331" s="151" t="s">
        <v>95</v>
      </c>
      <c r="AW331" s="151" t="s">
        <v>102</v>
      </c>
      <c r="AX331" s="151" t="s">
        <v>22</v>
      </c>
      <c r="AY331" s="151" t="s">
        <v>149</v>
      </c>
    </row>
    <row r="332" spans="2:65" s="6" customFormat="1" ht="27" customHeight="1">
      <c r="B332" s="23"/>
      <c r="C332" s="138" t="s">
        <v>474</v>
      </c>
      <c r="D332" s="138" t="s">
        <v>150</v>
      </c>
      <c r="E332" s="139" t="s">
        <v>475</v>
      </c>
      <c r="F332" s="224" t="s">
        <v>476</v>
      </c>
      <c r="G332" s="225"/>
      <c r="H332" s="225"/>
      <c r="I332" s="225"/>
      <c r="J332" s="140" t="s">
        <v>153</v>
      </c>
      <c r="K332" s="141">
        <v>9.54</v>
      </c>
      <c r="L332" s="226">
        <v>0</v>
      </c>
      <c r="M332" s="225"/>
      <c r="N332" s="227">
        <f>ROUND($L$332*$K$332,2)</f>
        <v>0</v>
      </c>
      <c r="O332" s="225"/>
      <c r="P332" s="225"/>
      <c r="Q332" s="225"/>
      <c r="R332" s="25"/>
      <c r="T332" s="142"/>
      <c r="U332" s="31" t="s">
        <v>45</v>
      </c>
      <c r="V332" s="24"/>
      <c r="W332" s="143">
        <f>$V$332*$K$332</f>
        <v>0</v>
      </c>
      <c r="X332" s="143">
        <v>0</v>
      </c>
      <c r="Y332" s="143">
        <f>$X$332*$K$332</f>
        <v>0</v>
      </c>
      <c r="Z332" s="143">
        <v>0.014</v>
      </c>
      <c r="AA332" s="144">
        <f>$Z$332*$K$332</f>
        <v>0.13355999999999998</v>
      </c>
      <c r="AR332" s="6" t="s">
        <v>224</v>
      </c>
      <c r="AT332" s="6" t="s">
        <v>150</v>
      </c>
      <c r="AU332" s="6" t="s">
        <v>95</v>
      </c>
      <c r="AY332" s="6" t="s">
        <v>149</v>
      </c>
      <c r="BE332" s="87">
        <f>IF($U$332="základní",$N$332,0)</f>
        <v>0</v>
      </c>
      <c r="BF332" s="87">
        <f>IF($U$332="snížená",$N$332,0)</f>
        <v>0</v>
      </c>
      <c r="BG332" s="87">
        <f>IF($U$332="zákl. přenesená",$N$332,0)</f>
        <v>0</v>
      </c>
      <c r="BH332" s="87">
        <f>IF($U$332="sníž. přenesená",$N$332,0)</f>
        <v>0</v>
      </c>
      <c r="BI332" s="87">
        <f>IF($U$332="nulová",$N$332,0)</f>
        <v>0</v>
      </c>
      <c r="BJ332" s="6" t="s">
        <v>22</v>
      </c>
      <c r="BK332" s="87">
        <f>ROUND($L$332*$K$332,2)</f>
        <v>0</v>
      </c>
      <c r="BL332" s="6" t="s">
        <v>224</v>
      </c>
      <c r="BM332" s="6" t="s">
        <v>477</v>
      </c>
    </row>
    <row r="333" spans="2:51" s="6" customFormat="1" ht="18.75" customHeight="1">
      <c r="B333" s="145"/>
      <c r="C333" s="146"/>
      <c r="D333" s="146"/>
      <c r="E333" s="146"/>
      <c r="F333" s="230" t="s">
        <v>387</v>
      </c>
      <c r="G333" s="231"/>
      <c r="H333" s="231"/>
      <c r="I333" s="231"/>
      <c r="J333" s="146"/>
      <c r="K333" s="147">
        <v>9.54</v>
      </c>
      <c r="L333" s="146"/>
      <c r="M333" s="146"/>
      <c r="N333" s="146"/>
      <c r="O333" s="146"/>
      <c r="P333" s="146"/>
      <c r="Q333" s="146"/>
      <c r="R333" s="148"/>
      <c r="T333" s="149"/>
      <c r="U333" s="146"/>
      <c r="V333" s="146"/>
      <c r="W333" s="146"/>
      <c r="X333" s="146"/>
      <c r="Y333" s="146"/>
      <c r="Z333" s="146"/>
      <c r="AA333" s="150"/>
      <c r="AT333" s="151" t="s">
        <v>157</v>
      </c>
      <c r="AU333" s="151" t="s">
        <v>95</v>
      </c>
      <c r="AV333" s="151" t="s">
        <v>95</v>
      </c>
      <c r="AW333" s="151" t="s">
        <v>102</v>
      </c>
      <c r="AX333" s="151" t="s">
        <v>22</v>
      </c>
      <c r="AY333" s="151" t="s">
        <v>149</v>
      </c>
    </row>
    <row r="334" spans="2:65" s="6" customFormat="1" ht="27" customHeight="1">
      <c r="B334" s="23"/>
      <c r="C334" s="138" t="s">
        <v>478</v>
      </c>
      <c r="D334" s="138" t="s">
        <v>150</v>
      </c>
      <c r="E334" s="139" t="s">
        <v>479</v>
      </c>
      <c r="F334" s="224" t="s">
        <v>480</v>
      </c>
      <c r="G334" s="225"/>
      <c r="H334" s="225"/>
      <c r="I334" s="225"/>
      <c r="J334" s="140" t="s">
        <v>153</v>
      </c>
      <c r="K334" s="141">
        <v>13.176</v>
      </c>
      <c r="L334" s="226">
        <v>0</v>
      </c>
      <c r="M334" s="225"/>
      <c r="N334" s="227">
        <f>ROUND($L$334*$K$334,2)</f>
        <v>0</v>
      </c>
      <c r="O334" s="225"/>
      <c r="P334" s="225"/>
      <c r="Q334" s="225"/>
      <c r="R334" s="25"/>
      <c r="T334" s="142"/>
      <c r="U334" s="31" t="s">
        <v>45</v>
      </c>
      <c r="V334" s="24"/>
      <c r="W334" s="143">
        <f>$V$334*$K$334</f>
        <v>0</v>
      </c>
      <c r="X334" s="143">
        <v>0</v>
      </c>
      <c r="Y334" s="143">
        <f>$X$334*$K$334</f>
        <v>0</v>
      </c>
      <c r="Z334" s="143">
        <v>0.014</v>
      </c>
      <c r="AA334" s="144">
        <f>$Z$334*$K$334</f>
        <v>0.18446400000000002</v>
      </c>
      <c r="AR334" s="6" t="s">
        <v>224</v>
      </c>
      <c r="AT334" s="6" t="s">
        <v>150</v>
      </c>
      <c r="AU334" s="6" t="s">
        <v>95</v>
      </c>
      <c r="AY334" s="6" t="s">
        <v>149</v>
      </c>
      <c r="BE334" s="87">
        <f>IF($U$334="základní",$N$334,0)</f>
        <v>0</v>
      </c>
      <c r="BF334" s="87">
        <f>IF($U$334="snížená",$N$334,0)</f>
        <v>0</v>
      </c>
      <c r="BG334" s="87">
        <f>IF($U$334="zákl. přenesená",$N$334,0)</f>
        <v>0</v>
      </c>
      <c r="BH334" s="87">
        <f>IF($U$334="sníž. přenesená",$N$334,0)</f>
        <v>0</v>
      </c>
      <c r="BI334" s="87">
        <f>IF($U$334="nulová",$N$334,0)</f>
        <v>0</v>
      </c>
      <c r="BJ334" s="6" t="s">
        <v>22</v>
      </c>
      <c r="BK334" s="87">
        <f>ROUND($L$334*$K$334,2)</f>
        <v>0</v>
      </c>
      <c r="BL334" s="6" t="s">
        <v>224</v>
      </c>
      <c r="BM334" s="6" t="s">
        <v>481</v>
      </c>
    </row>
    <row r="335" spans="2:51" s="6" customFormat="1" ht="18.75" customHeight="1">
      <c r="B335" s="145"/>
      <c r="C335" s="146"/>
      <c r="D335" s="146"/>
      <c r="E335" s="146"/>
      <c r="F335" s="230" t="s">
        <v>482</v>
      </c>
      <c r="G335" s="231"/>
      <c r="H335" s="231"/>
      <c r="I335" s="231"/>
      <c r="J335" s="146"/>
      <c r="K335" s="147">
        <v>13.176</v>
      </c>
      <c r="L335" s="146"/>
      <c r="M335" s="146"/>
      <c r="N335" s="146"/>
      <c r="O335" s="146"/>
      <c r="P335" s="146"/>
      <c r="Q335" s="146"/>
      <c r="R335" s="148"/>
      <c r="T335" s="149"/>
      <c r="U335" s="146"/>
      <c r="V335" s="146"/>
      <c r="W335" s="146"/>
      <c r="X335" s="146"/>
      <c r="Y335" s="146"/>
      <c r="Z335" s="146"/>
      <c r="AA335" s="150"/>
      <c r="AT335" s="151" t="s">
        <v>157</v>
      </c>
      <c r="AU335" s="151" t="s">
        <v>95</v>
      </c>
      <c r="AV335" s="151" t="s">
        <v>95</v>
      </c>
      <c r="AW335" s="151" t="s">
        <v>102</v>
      </c>
      <c r="AX335" s="151" t="s">
        <v>22</v>
      </c>
      <c r="AY335" s="151" t="s">
        <v>149</v>
      </c>
    </row>
    <row r="336" spans="2:65" s="6" customFormat="1" ht="27" customHeight="1">
      <c r="B336" s="23"/>
      <c r="C336" s="138" t="s">
        <v>483</v>
      </c>
      <c r="D336" s="138" t="s">
        <v>150</v>
      </c>
      <c r="E336" s="139" t="s">
        <v>484</v>
      </c>
      <c r="F336" s="224" t="s">
        <v>485</v>
      </c>
      <c r="G336" s="225"/>
      <c r="H336" s="225"/>
      <c r="I336" s="225"/>
      <c r="J336" s="140" t="s">
        <v>153</v>
      </c>
      <c r="K336" s="141">
        <v>13.176</v>
      </c>
      <c r="L336" s="226">
        <v>0</v>
      </c>
      <c r="M336" s="225"/>
      <c r="N336" s="227">
        <f>ROUND($L$336*$K$336,2)</f>
        <v>0</v>
      </c>
      <c r="O336" s="225"/>
      <c r="P336" s="225"/>
      <c r="Q336" s="225"/>
      <c r="R336" s="25"/>
      <c r="T336" s="142"/>
      <c r="U336" s="31" t="s">
        <v>45</v>
      </c>
      <c r="V336" s="24"/>
      <c r="W336" s="143">
        <f>$V$336*$K$336</f>
        <v>0</v>
      </c>
      <c r="X336" s="143">
        <v>0</v>
      </c>
      <c r="Y336" s="143">
        <f>$X$336*$K$336</f>
        <v>0</v>
      </c>
      <c r="Z336" s="143">
        <v>0.014</v>
      </c>
      <c r="AA336" s="144">
        <f>$Z$336*$K$336</f>
        <v>0.18446400000000002</v>
      </c>
      <c r="AR336" s="6" t="s">
        <v>224</v>
      </c>
      <c r="AT336" s="6" t="s">
        <v>150</v>
      </c>
      <c r="AU336" s="6" t="s">
        <v>95</v>
      </c>
      <c r="AY336" s="6" t="s">
        <v>149</v>
      </c>
      <c r="BE336" s="87">
        <f>IF($U$336="základní",$N$336,0)</f>
        <v>0</v>
      </c>
      <c r="BF336" s="87">
        <f>IF($U$336="snížená",$N$336,0)</f>
        <v>0</v>
      </c>
      <c r="BG336" s="87">
        <f>IF($U$336="zákl. přenesená",$N$336,0)</f>
        <v>0</v>
      </c>
      <c r="BH336" s="87">
        <f>IF($U$336="sníž. přenesená",$N$336,0)</f>
        <v>0</v>
      </c>
      <c r="BI336" s="87">
        <f>IF($U$336="nulová",$N$336,0)</f>
        <v>0</v>
      </c>
      <c r="BJ336" s="6" t="s">
        <v>22</v>
      </c>
      <c r="BK336" s="87">
        <f>ROUND($L$336*$K$336,2)</f>
        <v>0</v>
      </c>
      <c r="BL336" s="6" t="s">
        <v>224</v>
      </c>
      <c r="BM336" s="6" t="s">
        <v>486</v>
      </c>
    </row>
    <row r="337" spans="2:51" s="6" customFormat="1" ht="18.75" customHeight="1">
      <c r="B337" s="145"/>
      <c r="C337" s="146"/>
      <c r="D337" s="146"/>
      <c r="E337" s="146"/>
      <c r="F337" s="230" t="s">
        <v>482</v>
      </c>
      <c r="G337" s="231"/>
      <c r="H337" s="231"/>
      <c r="I337" s="231"/>
      <c r="J337" s="146"/>
      <c r="K337" s="147">
        <v>13.176</v>
      </c>
      <c r="L337" s="146"/>
      <c r="M337" s="146"/>
      <c r="N337" s="146"/>
      <c r="O337" s="146"/>
      <c r="P337" s="146"/>
      <c r="Q337" s="146"/>
      <c r="R337" s="148"/>
      <c r="T337" s="149"/>
      <c r="U337" s="146"/>
      <c r="V337" s="146"/>
      <c r="W337" s="146"/>
      <c r="X337" s="146"/>
      <c r="Y337" s="146"/>
      <c r="Z337" s="146"/>
      <c r="AA337" s="150"/>
      <c r="AT337" s="151" t="s">
        <v>157</v>
      </c>
      <c r="AU337" s="151" t="s">
        <v>95</v>
      </c>
      <c r="AV337" s="151" t="s">
        <v>95</v>
      </c>
      <c r="AW337" s="151" t="s">
        <v>102</v>
      </c>
      <c r="AX337" s="151" t="s">
        <v>22</v>
      </c>
      <c r="AY337" s="151" t="s">
        <v>149</v>
      </c>
    </row>
    <row r="338" spans="2:65" s="6" customFormat="1" ht="27" customHeight="1">
      <c r="B338" s="23"/>
      <c r="C338" s="138" t="s">
        <v>487</v>
      </c>
      <c r="D338" s="138" t="s">
        <v>150</v>
      </c>
      <c r="E338" s="139" t="s">
        <v>488</v>
      </c>
      <c r="F338" s="224" t="s">
        <v>489</v>
      </c>
      <c r="G338" s="225"/>
      <c r="H338" s="225"/>
      <c r="I338" s="225"/>
      <c r="J338" s="140" t="s">
        <v>187</v>
      </c>
      <c r="K338" s="141">
        <v>38.68</v>
      </c>
      <c r="L338" s="226">
        <v>0</v>
      </c>
      <c r="M338" s="225"/>
      <c r="N338" s="227">
        <f>ROUND($L$338*$K$338,2)</f>
        <v>0</v>
      </c>
      <c r="O338" s="225"/>
      <c r="P338" s="225"/>
      <c r="Q338" s="225"/>
      <c r="R338" s="25"/>
      <c r="T338" s="142"/>
      <c r="U338" s="31" t="s">
        <v>45</v>
      </c>
      <c r="V338" s="24"/>
      <c r="W338" s="143">
        <f>$V$338*$K$338</f>
        <v>0</v>
      </c>
      <c r="X338" s="143">
        <v>0</v>
      </c>
      <c r="Y338" s="143">
        <f>$X$338*$K$338</f>
        <v>0</v>
      </c>
      <c r="Z338" s="143">
        <v>0.008</v>
      </c>
      <c r="AA338" s="144">
        <f>$Z$338*$K$338</f>
        <v>0.30944</v>
      </c>
      <c r="AR338" s="6" t="s">
        <v>224</v>
      </c>
      <c r="AT338" s="6" t="s">
        <v>150</v>
      </c>
      <c r="AU338" s="6" t="s">
        <v>95</v>
      </c>
      <c r="AY338" s="6" t="s">
        <v>149</v>
      </c>
      <c r="BE338" s="87">
        <f>IF($U$338="základní",$N$338,0)</f>
        <v>0</v>
      </c>
      <c r="BF338" s="87">
        <f>IF($U$338="snížená",$N$338,0)</f>
        <v>0</v>
      </c>
      <c r="BG338" s="87">
        <f>IF($U$338="zákl. přenesená",$N$338,0)</f>
        <v>0</v>
      </c>
      <c r="BH338" s="87">
        <f>IF($U$338="sníž. přenesená",$N$338,0)</f>
        <v>0</v>
      </c>
      <c r="BI338" s="87">
        <f>IF($U$338="nulová",$N$338,0)</f>
        <v>0</v>
      </c>
      <c r="BJ338" s="6" t="s">
        <v>22</v>
      </c>
      <c r="BK338" s="87">
        <f>ROUND($L$338*$K$338,2)</f>
        <v>0</v>
      </c>
      <c r="BL338" s="6" t="s">
        <v>224</v>
      </c>
      <c r="BM338" s="6" t="s">
        <v>490</v>
      </c>
    </row>
    <row r="339" spans="2:51" s="6" customFormat="1" ht="18.75" customHeight="1">
      <c r="B339" s="145"/>
      <c r="C339" s="146"/>
      <c r="D339" s="146"/>
      <c r="E339" s="146"/>
      <c r="F339" s="230" t="s">
        <v>491</v>
      </c>
      <c r="G339" s="231"/>
      <c r="H339" s="231"/>
      <c r="I339" s="231"/>
      <c r="J339" s="146"/>
      <c r="K339" s="147">
        <v>19.4</v>
      </c>
      <c r="L339" s="146"/>
      <c r="M339" s="146"/>
      <c r="N339" s="146"/>
      <c r="O339" s="146"/>
      <c r="P339" s="146"/>
      <c r="Q339" s="146"/>
      <c r="R339" s="148"/>
      <c r="T339" s="149"/>
      <c r="U339" s="146"/>
      <c r="V339" s="146"/>
      <c r="W339" s="146"/>
      <c r="X339" s="146"/>
      <c r="Y339" s="146"/>
      <c r="Z339" s="146"/>
      <c r="AA339" s="150"/>
      <c r="AT339" s="151" t="s">
        <v>157</v>
      </c>
      <c r="AU339" s="151" t="s">
        <v>95</v>
      </c>
      <c r="AV339" s="151" t="s">
        <v>95</v>
      </c>
      <c r="AW339" s="151" t="s">
        <v>102</v>
      </c>
      <c r="AX339" s="151" t="s">
        <v>80</v>
      </c>
      <c r="AY339" s="151" t="s">
        <v>149</v>
      </c>
    </row>
    <row r="340" spans="2:51" s="6" customFormat="1" ht="18.75" customHeight="1">
      <c r="B340" s="145"/>
      <c r="C340" s="146"/>
      <c r="D340" s="146"/>
      <c r="E340" s="146"/>
      <c r="F340" s="230" t="s">
        <v>492</v>
      </c>
      <c r="G340" s="231"/>
      <c r="H340" s="231"/>
      <c r="I340" s="231"/>
      <c r="J340" s="146"/>
      <c r="K340" s="147">
        <v>7.8</v>
      </c>
      <c r="L340" s="146"/>
      <c r="M340" s="146"/>
      <c r="N340" s="146"/>
      <c r="O340" s="146"/>
      <c r="P340" s="146"/>
      <c r="Q340" s="146"/>
      <c r="R340" s="148"/>
      <c r="T340" s="149"/>
      <c r="U340" s="146"/>
      <c r="V340" s="146"/>
      <c r="W340" s="146"/>
      <c r="X340" s="146"/>
      <c r="Y340" s="146"/>
      <c r="Z340" s="146"/>
      <c r="AA340" s="150"/>
      <c r="AT340" s="151" t="s">
        <v>157</v>
      </c>
      <c r="AU340" s="151" t="s">
        <v>95</v>
      </c>
      <c r="AV340" s="151" t="s">
        <v>95</v>
      </c>
      <c r="AW340" s="151" t="s">
        <v>102</v>
      </c>
      <c r="AX340" s="151" t="s">
        <v>80</v>
      </c>
      <c r="AY340" s="151" t="s">
        <v>149</v>
      </c>
    </row>
    <row r="341" spans="2:51" s="6" customFormat="1" ht="18.75" customHeight="1">
      <c r="B341" s="145"/>
      <c r="C341" s="146"/>
      <c r="D341" s="146"/>
      <c r="E341" s="146"/>
      <c r="F341" s="230" t="s">
        <v>493</v>
      </c>
      <c r="G341" s="231"/>
      <c r="H341" s="231"/>
      <c r="I341" s="231"/>
      <c r="J341" s="146"/>
      <c r="K341" s="147">
        <v>11.48</v>
      </c>
      <c r="L341" s="146"/>
      <c r="M341" s="146"/>
      <c r="N341" s="146"/>
      <c r="O341" s="146"/>
      <c r="P341" s="146"/>
      <c r="Q341" s="146"/>
      <c r="R341" s="148"/>
      <c r="T341" s="149"/>
      <c r="U341" s="146"/>
      <c r="V341" s="146"/>
      <c r="W341" s="146"/>
      <c r="X341" s="146"/>
      <c r="Y341" s="146"/>
      <c r="Z341" s="146"/>
      <c r="AA341" s="150"/>
      <c r="AT341" s="151" t="s">
        <v>157</v>
      </c>
      <c r="AU341" s="151" t="s">
        <v>95</v>
      </c>
      <c r="AV341" s="151" t="s">
        <v>95</v>
      </c>
      <c r="AW341" s="151" t="s">
        <v>102</v>
      </c>
      <c r="AX341" s="151" t="s">
        <v>80</v>
      </c>
      <c r="AY341" s="151" t="s">
        <v>149</v>
      </c>
    </row>
    <row r="342" spans="2:51" s="6" customFormat="1" ht="18.75" customHeight="1">
      <c r="B342" s="152"/>
      <c r="C342" s="153"/>
      <c r="D342" s="153"/>
      <c r="E342" s="153"/>
      <c r="F342" s="232" t="s">
        <v>159</v>
      </c>
      <c r="G342" s="233"/>
      <c r="H342" s="233"/>
      <c r="I342" s="233"/>
      <c r="J342" s="153"/>
      <c r="K342" s="154">
        <v>38.68</v>
      </c>
      <c r="L342" s="153"/>
      <c r="M342" s="153"/>
      <c r="N342" s="153"/>
      <c r="O342" s="153"/>
      <c r="P342" s="153"/>
      <c r="Q342" s="153"/>
      <c r="R342" s="155"/>
      <c r="T342" s="156"/>
      <c r="U342" s="153"/>
      <c r="V342" s="153"/>
      <c r="W342" s="153"/>
      <c r="X342" s="153"/>
      <c r="Y342" s="153"/>
      <c r="Z342" s="153"/>
      <c r="AA342" s="157"/>
      <c r="AT342" s="158" t="s">
        <v>157</v>
      </c>
      <c r="AU342" s="158" t="s">
        <v>95</v>
      </c>
      <c r="AV342" s="158" t="s">
        <v>154</v>
      </c>
      <c r="AW342" s="158" t="s">
        <v>102</v>
      </c>
      <c r="AX342" s="158" t="s">
        <v>22</v>
      </c>
      <c r="AY342" s="158" t="s">
        <v>149</v>
      </c>
    </row>
    <row r="343" spans="2:65" s="6" customFormat="1" ht="27" customHeight="1">
      <c r="B343" s="23"/>
      <c r="C343" s="138" t="s">
        <v>494</v>
      </c>
      <c r="D343" s="138" t="s">
        <v>150</v>
      </c>
      <c r="E343" s="139" t="s">
        <v>495</v>
      </c>
      <c r="F343" s="224" t="s">
        <v>496</v>
      </c>
      <c r="G343" s="225"/>
      <c r="H343" s="225"/>
      <c r="I343" s="225"/>
      <c r="J343" s="140" t="s">
        <v>187</v>
      </c>
      <c r="K343" s="141">
        <v>4.78</v>
      </c>
      <c r="L343" s="226">
        <v>0</v>
      </c>
      <c r="M343" s="225"/>
      <c r="N343" s="227">
        <f>ROUND($L$343*$K$343,2)</f>
        <v>0</v>
      </c>
      <c r="O343" s="225"/>
      <c r="P343" s="225"/>
      <c r="Q343" s="225"/>
      <c r="R343" s="25"/>
      <c r="T343" s="142"/>
      <c r="U343" s="31" t="s">
        <v>45</v>
      </c>
      <c r="V343" s="24"/>
      <c r="W343" s="143">
        <f>$V$343*$K$343</f>
        <v>0</v>
      </c>
      <c r="X343" s="143">
        <v>0</v>
      </c>
      <c r="Y343" s="143">
        <f>$X$343*$K$343</f>
        <v>0</v>
      </c>
      <c r="Z343" s="143">
        <v>0.032</v>
      </c>
      <c r="AA343" s="144">
        <f>$Z$343*$K$343</f>
        <v>0.15296</v>
      </c>
      <c r="AR343" s="6" t="s">
        <v>224</v>
      </c>
      <c r="AT343" s="6" t="s">
        <v>150</v>
      </c>
      <c r="AU343" s="6" t="s">
        <v>95</v>
      </c>
      <c r="AY343" s="6" t="s">
        <v>149</v>
      </c>
      <c r="BE343" s="87">
        <f>IF($U$343="základní",$N$343,0)</f>
        <v>0</v>
      </c>
      <c r="BF343" s="87">
        <f>IF($U$343="snížená",$N$343,0)</f>
        <v>0</v>
      </c>
      <c r="BG343" s="87">
        <f>IF($U$343="zákl. přenesená",$N$343,0)</f>
        <v>0</v>
      </c>
      <c r="BH343" s="87">
        <f>IF($U$343="sníž. přenesená",$N$343,0)</f>
        <v>0</v>
      </c>
      <c r="BI343" s="87">
        <f>IF($U$343="nulová",$N$343,0)</f>
        <v>0</v>
      </c>
      <c r="BJ343" s="6" t="s">
        <v>22</v>
      </c>
      <c r="BK343" s="87">
        <f>ROUND($L$343*$K$343,2)</f>
        <v>0</v>
      </c>
      <c r="BL343" s="6" t="s">
        <v>224</v>
      </c>
      <c r="BM343" s="6" t="s">
        <v>497</v>
      </c>
    </row>
    <row r="344" spans="2:51" s="6" customFormat="1" ht="18.75" customHeight="1">
      <c r="B344" s="145"/>
      <c r="C344" s="146"/>
      <c r="D344" s="146"/>
      <c r="E344" s="146"/>
      <c r="F344" s="230" t="s">
        <v>498</v>
      </c>
      <c r="G344" s="231"/>
      <c r="H344" s="231"/>
      <c r="I344" s="231"/>
      <c r="J344" s="146"/>
      <c r="K344" s="147">
        <v>4.78</v>
      </c>
      <c r="L344" s="146"/>
      <c r="M344" s="146"/>
      <c r="N344" s="146"/>
      <c r="O344" s="146"/>
      <c r="P344" s="146"/>
      <c r="Q344" s="146"/>
      <c r="R344" s="148"/>
      <c r="T344" s="149"/>
      <c r="U344" s="146"/>
      <c r="V344" s="146"/>
      <c r="W344" s="146"/>
      <c r="X344" s="146"/>
      <c r="Y344" s="146"/>
      <c r="Z344" s="146"/>
      <c r="AA344" s="150"/>
      <c r="AT344" s="151" t="s">
        <v>157</v>
      </c>
      <c r="AU344" s="151" t="s">
        <v>95</v>
      </c>
      <c r="AV344" s="151" t="s">
        <v>95</v>
      </c>
      <c r="AW344" s="151" t="s">
        <v>102</v>
      </c>
      <c r="AX344" s="151" t="s">
        <v>22</v>
      </c>
      <c r="AY344" s="151" t="s">
        <v>149</v>
      </c>
    </row>
    <row r="345" spans="2:65" s="6" customFormat="1" ht="39" customHeight="1">
      <c r="B345" s="23"/>
      <c r="C345" s="138" t="s">
        <v>499</v>
      </c>
      <c r="D345" s="138" t="s">
        <v>150</v>
      </c>
      <c r="E345" s="139" t="s">
        <v>500</v>
      </c>
      <c r="F345" s="224" t="s">
        <v>501</v>
      </c>
      <c r="G345" s="225"/>
      <c r="H345" s="225"/>
      <c r="I345" s="225"/>
      <c r="J345" s="140" t="s">
        <v>187</v>
      </c>
      <c r="K345" s="141">
        <v>38.68</v>
      </c>
      <c r="L345" s="226">
        <v>0</v>
      </c>
      <c r="M345" s="225"/>
      <c r="N345" s="227">
        <f>ROUND($L$345*$K$345,2)</f>
        <v>0</v>
      </c>
      <c r="O345" s="225"/>
      <c r="P345" s="225"/>
      <c r="Q345" s="225"/>
      <c r="R345" s="25"/>
      <c r="T345" s="142"/>
      <c r="U345" s="31" t="s">
        <v>45</v>
      </c>
      <c r="V345" s="24"/>
      <c r="W345" s="143">
        <f>$V$345*$K$345</f>
        <v>0</v>
      </c>
      <c r="X345" s="143">
        <v>0</v>
      </c>
      <c r="Y345" s="143">
        <f>$X$345*$K$345</f>
        <v>0</v>
      </c>
      <c r="Z345" s="143">
        <v>0</v>
      </c>
      <c r="AA345" s="144">
        <f>$Z$345*$K$345</f>
        <v>0</v>
      </c>
      <c r="AR345" s="6" t="s">
        <v>224</v>
      </c>
      <c r="AT345" s="6" t="s">
        <v>150</v>
      </c>
      <c r="AU345" s="6" t="s">
        <v>95</v>
      </c>
      <c r="AY345" s="6" t="s">
        <v>149</v>
      </c>
      <c r="BE345" s="87">
        <f>IF($U$345="základní",$N$345,0)</f>
        <v>0</v>
      </c>
      <c r="BF345" s="87">
        <f>IF($U$345="snížená",$N$345,0)</f>
        <v>0</v>
      </c>
      <c r="BG345" s="87">
        <f>IF($U$345="zákl. přenesená",$N$345,0)</f>
        <v>0</v>
      </c>
      <c r="BH345" s="87">
        <f>IF($U$345="sníž. přenesená",$N$345,0)</f>
        <v>0</v>
      </c>
      <c r="BI345" s="87">
        <f>IF($U$345="nulová",$N$345,0)</f>
        <v>0</v>
      </c>
      <c r="BJ345" s="6" t="s">
        <v>22</v>
      </c>
      <c r="BK345" s="87">
        <f>ROUND($L$345*$K$345,2)</f>
        <v>0</v>
      </c>
      <c r="BL345" s="6" t="s">
        <v>224</v>
      </c>
      <c r="BM345" s="6" t="s">
        <v>502</v>
      </c>
    </row>
    <row r="346" spans="2:51" s="6" customFormat="1" ht="18.75" customHeight="1">
      <c r="B346" s="145"/>
      <c r="C346" s="146"/>
      <c r="D346" s="146"/>
      <c r="E346" s="146"/>
      <c r="F346" s="230" t="s">
        <v>491</v>
      </c>
      <c r="G346" s="231"/>
      <c r="H346" s="231"/>
      <c r="I346" s="231"/>
      <c r="J346" s="146"/>
      <c r="K346" s="147">
        <v>19.4</v>
      </c>
      <c r="L346" s="146"/>
      <c r="M346" s="146"/>
      <c r="N346" s="146"/>
      <c r="O346" s="146"/>
      <c r="P346" s="146"/>
      <c r="Q346" s="146"/>
      <c r="R346" s="148"/>
      <c r="T346" s="149"/>
      <c r="U346" s="146"/>
      <c r="V346" s="146"/>
      <c r="W346" s="146"/>
      <c r="X346" s="146"/>
      <c r="Y346" s="146"/>
      <c r="Z346" s="146"/>
      <c r="AA346" s="150"/>
      <c r="AT346" s="151" t="s">
        <v>157</v>
      </c>
      <c r="AU346" s="151" t="s">
        <v>95</v>
      </c>
      <c r="AV346" s="151" t="s">
        <v>95</v>
      </c>
      <c r="AW346" s="151" t="s">
        <v>102</v>
      </c>
      <c r="AX346" s="151" t="s">
        <v>80</v>
      </c>
      <c r="AY346" s="151" t="s">
        <v>149</v>
      </c>
    </row>
    <row r="347" spans="2:51" s="6" customFormat="1" ht="18.75" customHeight="1">
      <c r="B347" s="145"/>
      <c r="C347" s="146"/>
      <c r="D347" s="146"/>
      <c r="E347" s="146"/>
      <c r="F347" s="230" t="s">
        <v>492</v>
      </c>
      <c r="G347" s="231"/>
      <c r="H347" s="231"/>
      <c r="I347" s="231"/>
      <c r="J347" s="146"/>
      <c r="K347" s="147">
        <v>7.8</v>
      </c>
      <c r="L347" s="146"/>
      <c r="M347" s="146"/>
      <c r="N347" s="146"/>
      <c r="O347" s="146"/>
      <c r="P347" s="146"/>
      <c r="Q347" s="146"/>
      <c r="R347" s="148"/>
      <c r="T347" s="149"/>
      <c r="U347" s="146"/>
      <c r="V347" s="146"/>
      <c r="W347" s="146"/>
      <c r="X347" s="146"/>
      <c r="Y347" s="146"/>
      <c r="Z347" s="146"/>
      <c r="AA347" s="150"/>
      <c r="AT347" s="151" t="s">
        <v>157</v>
      </c>
      <c r="AU347" s="151" t="s">
        <v>95</v>
      </c>
      <c r="AV347" s="151" t="s">
        <v>95</v>
      </c>
      <c r="AW347" s="151" t="s">
        <v>102</v>
      </c>
      <c r="AX347" s="151" t="s">
        <v>80</v>
      </c>
      <c r="AY347" s="151" t="s">
        <v>149</v>
      </c>
    </row>
    <row r="348" spans="2:51" s="6" customFormat="1" ht="18.75" customHeight="1">
      <c r="B348" s="145"/>
      <c r="C348" s="146"/>
      <c r="D348" s="146"/>
      <c r="E348" s="146"/>
      <c r="F348" s="230" t="s">
        <v>493</v>
      </c>
      <c r="G348" s="231"/>
      <c r="H348" s="231"/>
      <c r="I348" s="231"/>
      <c r="J348" s="146"/>
      <c r="K348" s="147">
        <v>11.48</v>
      </c>
      <c r="L348" s="146"/>
      <c r="M348" s="146"/>
      <c r="N348" s="146"/>
      <c r="O348" s="146"/>
      <c r="P348" s="146"/>
      <c r="Q348" s="146"/>
      <c r="R348" s="148"/>
      <c r="T348" s="149"/>
      <c r="U348" s="146"/>
      <c r="V348" s="146"/>
      <c r="W348" s="146"/>
      <c r="X348" s="146"/>
      <c r="Y348" s="146"/>
      <c r="Z348" s="146"/>
      <c r="AA348" s="150"/>
      <c r="AT348" s="151" t="s">
        <v>157</v>
      </c>
      <c r="AU348" s="151" t="s">
        <v>95</v>
      </c>
      <c r="AV348" s="151" t="s">
        <v>95</v>
      </c>
      <c r="AW348" s="151" t="s">
        <v>102</v>
      </c>
      <c r="AX348" s="151" t="s">
        <v>80</v>
      </c>
      <c r="AY348" s="151" t="s">
        <v>149</v>
      </c>
    </row>
    <row r="349" spans="2:51" s="6" customFormat="1" ht="18.75" customHeight="1">
      <c r="B349" s="152"/>
      <c r="C349" s="153"/>
      <c r="D349" s="153"/>
      <c r="E349" s="153"/>
      <c r="F349" s="232" t="s">
        <v>159</v>
      </c>
      <c r="G349" s="233"/>
      <c r="H349" s="233"/>
      <c r="I349" s="233"/>
      <c r="J349" s="153"/>
      <c r="K349" s="154">
        <v>38.68</v>
      </c>
      <c r="L349" s="153"/>
      <c r="M349" s="153"/>
      <c r="N349" s="153"/>
      <c r="O349" s="153"/>
      <c r="P349" s="153"/>
      <c r="Q349" s="153"/>
      <c r="R349" s="155"/>
      <c r="T349" s="156"/>
      <c r="U349" s="153"/>
      <c r="V349" s="153"/>
      <c r="W349" s="153"/>
      <c r="X349" s="153"/>
      <c r="Y349" s="153"/>
      <c r="Z349" s="153"/>
      <c r="AA349" s="157"/>
      <c r="AT349" s="158" t="s">
        <v>157</v>
      </c>
      <c r="AU349" s="158" t="s">
        <v>95</v>
      </c>
      <c r="AV349" s="158" t="s">
        <v>154</v>
      </c>
      <c r="AW349" s="158" t="s">
        <v>102</v>
      </c>
      <c r="AX349" s="158" t="s">
        <v>22</v>
      </c>
      <c r="AY349" s="158" t="s">
        <v>149</v>
      </c>
    </row>
    <row r="350" spans="2:65" s="6" customFormat="1" ht="27" customHeight="1">
      <c r="B350" s="23"/>
      <c r="C350" s="166" t="s">
        <v>503</v>
      </c>
      <c r="D350" s="166" t="s">
        <v>349</v>
      </c>
      <c r="E350" s="167" t="s">
        <v>504</v>
      </c>
      <c r="F350" s="234" t="s">
        <v>505</v>
      </c>
      <c r="G350" s="235"/>
      <c r="H350" s="235"/>
      <c r="I350" s="235"/>
      <c r="J350" s="168" t="s">
        <v>249</v>
      </c>
      <c r="K350" s="169">
        <v>0.49</v>
      </c>
      <c r="L350" s="236">
        <v>0</v>
      </c>
      <c r="M350" s="235"/>
      <c r="N350" s="237">
        <f>ROUND($L$350*$K$350,2)</f>
        <v>0</v>
      </c>
      <c r="O350" s="225"/>
      <c r="P350" s="225"/>
      <c r="Q350" s="225"/>
      <c r="R350" s="25"/>
      <c r="T350" s="142"/>
      <c r="U350" s="31" t="s">
        <v>45</v>
      </c>
      <c r="V350" s="24"/>
      <c r="W350" s="143">
        <f>$V$350*$K$350</f>
        <v>0</v>
      </c>
      <c r="X350" s="143">
        <v>0.55</v>
      </c>
      <c r="Y350" s="143">
        <f>$X$350*$K$350</f>
        <v>0.2695</v>
      </c>
      <c r="Z350" s="143">
        <v>0</v>
      </c>
      <c r="AA350" s="144">
        <f>$Z$350*$K$350</f>
        <v>0</v>
      </c>
      <c r="AR350" s="6" t="s">
        <v>301</v>
      </c>
      <c r="AT350" s="6" t="s">
        <v>349</v>
      </c>
      <c r="AU350" s="6" t="s">
        <v>95</v>
      </c>
      <c r="AY350" s="6" t="s">
        <v>149</v>
      </c>
      <c r="BE350" s="87">
        <f>IF($U$350="základní",$N$350,0)</f>
        <v>0</v>
      </c>
      <c r="BF350" s="87">
        <f>IF($U$350="snížená",$N$350,0)</f>
        <v>0</v>
      </c>
      <c r="BG350" s="87">
        <f>IF($U$350="zákl. přenesená",$N$350,0)</f>
        <v>0</v>
      </c>
      <c r="BH350" s="87">
        <f>IF($U$350="sníž. přenesená",$N$350,0)</f>
        <v>0</v>
      </c>
      <c r="BI350" s="87">
        <f>IF($U$350="nulová",$N$350,0)</f>
        <v>0</v>
      </c>
      <c r="BJ350" s="6" t="s">
        <v>22</v>
      </c>
      <c r="BK350" s="87">
        <f>ROUND($L$350*$K$350,2)</f>
        <v>0</v>
      </c>
      <c r="BL350" s="6" t="s">
        <v>224</v>
      </c>
      <c r="BM350" s="6" t="s">
        <v>506</v>
      </c>
    </row>
    <row r="351" spans="2:51" s="6" customFormat="1" ht="18.75" customHeight="1">
      <c r="B351" s="145"/>
      <c r="C351" s="146"/>
      <c r="D351" s="146"/>
      <c r="E351" s="146"/>
      <c r="F351" s="230" t="s">
        <v>507</v>
      </c>
      <c r="G351" s="231"/>
      <c r="H351" s="231"/>
      <c r="I351" s="231"/>
      <c r="J351" s="146"/>
      <c r="K351" s="147">
        <v>0.49</v>
      </c>
      <c r="L351" s="146"/>
      <c r="M351" s="146"/>
      <c r="N351" s="146"/>
      <c r="O351" s="146"/>
      <c r="P351" s="146"/>
      <c r="Q351" s="146"/>
      <c r="R351" s="148"/>
      <c r="T351" s="149"/>
      <c r="U351" s="146"/>
      <c r="V351" s="146"/>
      <c r="W351" s="146"/>
      <c r="X351" s="146"/>
      <c r="Y351" s="146"/>
      <c r="Z351" s="146"/>
      <c r="AA351" s="150"/>
      <c r="AT351" s="151" t="s">
        <v>157</v>
      </c>
      <c r="AU351" s="151" t="s">
        <v>95</v>
      </c>
      <c r="AV351" s="151" t="s">
        <v>95</v>
      </c>
      <c r="AW351" s="151" t="s">
        <v>102</v>
      </c>
      <c r="AX351" s="151" t="s">
        <v>22</v>
      </c>
      <c r="AY351" s="151" t="s">
        <v>149</v>
      </c>
    </row>
    <row r="352" spans="2:65" s="6" customFormat="1" ht="15.75" customHeight="1">
      <c r="B352" s="23"/>
      <c r="C352" s="166" t="s">
        <v>508</v>
      </c>
      <c r="D352" s="166" t="s">
        <v>349</v>
      </c>
      <c r="E352" s="167" t="s">
        <v>509</v>
      </c>
      <c r="F352" s="234" t="s">
        <v>510</v>
      </c>
      <c r="G352" s="235"/>
      <c r="H352" s="235"/>
      <c r="I352" s="235"/>
      <c r="J352" s="168" t="s">
        <v>249</v>
      </c>
      <c r="K352" s="169">
        <v>0.124</v>
      </c>
      <c r="L352" s="236">
        <v>0</v>
      </c>
      <c r="M352" s="235"/>
      <c r="N352" s="237">
        <f>ROUND($L$352*$K$352,2)</f>
        <v>0</v>
      </c>
      <c r="O352" s="225"/>
      <c r="P352" s="225"/>
      <c r="Q352" s="225"/>
      <c r="R352" s="25"/>
      <c r="T352" s="142"/>
      <c r="U352" s="31" t="s">
        <v>45</v>
      </c>
      <c r="V352" s="24"/>
      <c r="W352" s="143">
        <f>$V$352*$K$352</f>
        <v>0</v>
      </c>
      <c r="X352" s="143">
        <v>0.55</v>
      </c>
      <c r="Y352" s="143">
        <f>$X$352*$K$352</f>
        <v>0.06820000000000001</v>
      </c>
      <c r="Z352" s="143">
        <v>0</v>
      </c>
      <c r="AA352" s="144">
        <f>$Z$352*$K$352</f>
        <v>0</v>
      </c>
      <c r="AR352" s="6" t="s">
        <v>301</v>
      </c>
      <c r="AT352" s="6" t="s">
        <v>349</v>
      </c>
      <c r="AU352" s="6" t="s">
        <v>95</v>
      </c>
      <c r="AY352" s="6" t="s">
        <v>149</v>
      </c>
      <c r="BE352" s="87">
        <f>IF($U$352="základní",$N$352,0)</f>
        <v>0</v>
      </c>
      <c r="BF352" s="87">
        <f>IF($U$352="snížená",$N$352,0)</f>
        <v>0</v>
      </c>
      <c r="BG352" s="87">
        <f>IF($U$352="zákl. přenesená",$N$352,0)</f>
        <v>0</v>
      </c>
      <c r="BH352" s="87">
        <f>IF($U$352="sníž. přenesená",$N$352,0)</f>
        <v>0</v>
      </c>
      <c r="BI352" s="87">
        <f>IF($U$352="nulová",$N$352,0)</f>
        <v>0</v>
      </c>
      <c r="BJ352" s="6" t="s">
        <v>22</v>
      </c>
      <c r="BK352" s="87">
        <f>ROUND($L$352*$K$352,2)</f>
        <v>0</v>
      </c>
      <c r="BL352" s="6" t="s">
        <v>224</v>
      </c>
      <c r="BM352" s="6" t="s">
        <v>511</v>
      </c>
    </row>
    <row r="353" spans="2:51" s="6" customFormat="1" ht="32.25" customHeight="1">
      <c r="B353" s="145"/>
      <c r="C353" s="146"/>
      <c r="D353" s="146"/>
      <c r="E353" s="146"/>
      <c r="F353" s="230" t="s">
        <v>512</v>
      </c>
      <c r="G353" s="231"/>
      <c r="H353" s="231"/>
      <c r="I353" s="231"/>
      <c r="J353" s="146"/>
      <c r="K353" s="147">
        <v>0.124</v>
      </c>
      <c r="L353" s="146"/>
      <c r="M353" s="146"/>
      <c r="N353" s="146"/>
      <c r="O353" s="146"/>
      <c r="P353" s="146"/>
      <c r="Q353" s="146"/>
      <c r="R353" s="148"/>
      <c r="T353" s="149"/>
      <c r="U353" s="146"/>
      <c r="V353" s="146"/>
      <c r="W353" s="146"/>
      <c r="X353" s="146"/>
      <c r="Y353" s="146"/>
      <c r="Z353" s="146"/>
      <c r="AA353" s="150"/>
      <c r="AT353" s="151" t="s">
        <v>157</v>
      </c>
      <c r="AU353" s="151" t="s">
        <v>95</v>
      </c>
      <c r="AV353" s="151" t="s">
        <v>95</v>
      </c>
      <c r="AW353" s="151" t="s">
        <v>102</v>
      </c>
      <c r="AX353" s="151" t="s">
        <v>22</v>
      </c>
      <c r="AY353" s="151" t="s">
        <v>149</v>
      </c>
    </row>
    <row r="354" spans="2:65" s="6" customFormat="1" ht="15.75" customHeight="1">
      <c r="B354" s="23"/>
      <c r="C354" s="166" t="s">
        <v>513</v>
      </c>
      <c r="D354" s="166" t="s">
        <v>349</v>
      </c>
      <c r="E354" s="167" t="s">
        <v>514</v>
      </c>
      <c r="F354" s="234" t="s">
        <v>515</v>
      </c>
      <c r="G354" s="235"/>
      <c r="H354" s="235"/>
      <c r="I354" s="235"/>
      <c r="J354" s="168" t="s">
        <v>516</v>
      </c>
      <c r="K354" s="169">
        <v>4</v>
      </c>
      <c r="L354" s="236">
        <v>0</v>
      </c>
      <c r="M354" s="235"/>
      <c r="N354" s="237">
        <f>ROUND($L$354*$K$354,2)</f>
        <v>0</v>
      </c>
      <c r="O354" s="225"/>
      <c r="P354" s="225"/>
      <c r="Q354" s="225"/>
      <c r="R354" s="25"/>
      <c r="T354" s="142"/>
      <c r="U354" s="31" t="s">
        <v>45</v>
      </c>
      <c r="V354" s="24"/>
      <c r="W354" s="143">
        <f>$V$354*$K$354</f>
        <v>0</v>
      </c>
      <c r="X354" s="143">
        <v>0</v>
      </c>
      <c r="Y354" s="143">
        <f>$X$354*$K$354</f>
        <v>0</v>
      </c>
      <c r="Z354" s="143">
        <v>0</v>
      </c>
      <c r="AA354" s="144">
        <f>$Z$354*$K$354</f>
        <v>0</v>
      </c>
      <c r="AR354" s="6" t="s">
        <v>301</v>
      </c>
      <c r="AT354" s="6" t="s">
        <v>349</v>
      </c>
      <c r="AU354" s="6" t="s">
        <v>95</v>
      </c>
      <c r="AY354" s="6" t="s">
        <v>149</v>
      </c>
      <c r="BE354" s="87">
        <f>IF($U$354="základní",$N$354,0)</f>
        <v>0</v>
      </c>
      <c r="BF354" s="87">
        <f>IF($U$354="snížená",$N$354,0)</f>
        <v>0</v>
      </c>
      <c r="BG354" s="87">
        <f>IF($U$354="zákl. přenesená",$N$354,0)</f>
        <v>0</v>
      </c>
      <c r="BH354" s="87">
        <f>IF($U$354="sníž. přenesená",$N$354,0)</f>
        <v>0</v>
      </c>
      <c r="BI354" s="87">
        <f>IF($U$354="nulová",$N$354,0)</f>
        <v>0</v>
      </c>
      <c r="BJ354" s="6" t="s">
        <v>22</v>
      </c>
      <c r="BK354" s="87">
        <f>ROUND($L$354*$K$354,2)</f>
        <v>0</v>
      </c>
      <c r="BL354" s="6" t="s">
        <v>224</v>
      </c>
      <c r="BM354" s="6" t="s">
        <v>517</v>
      </c>
    </row>
    <row r="355" spans="2:65" s="6" customFormat="1" ht="27" customHeight="1">
      <c r="B355" s="23"/>
      <c r="C355" s="138" t="s">
        <v>518</v>
      </c>
      <c r="D355" s="138" t="s">
        <v>150</v>
      </c>
      <c r="E355" s="139" t="s">
        <v>519</v>
      </c>
      <c r="F355" s="224" t="s">
        <v>520</v>
      </c>
      <c r="G355" s="225"/>
      <c r="H355" s="225"/>
      <c r="I355" s="225"/>
      <c r="J355" s="140" t="s">
        <v>153</v>
      </c>
      <c r="K355" s="141">
        <v>41.48</v>
      </c>
      <c r="L355" s="226">
        <v>0</v>
      </c>
      <c r="M355" s="225"/>
      <c r="N355" s="227">
        <f>ROUND($L$355*$K$355,2)</f>
        <v>0</v>
      </c>
      <c r="O355" s="225"/>
      <c r="P355" s="225"/>
      <c r="Q355" s="225"/>
      <c r="R355" s="25"/>
      <c r="T355" s="142"/>
      <c r="U355" s="31" t="s">
        <v>45</v>
      </c>
      <c r="V355" s="24"/>
      <c r="W355" s="143">
        <f>$V$355*$K$355</f>
        <v>0</v>
      </c>
      <c r="X355" s="143">
        <v>0</v>
      </c>
      <c r="Y355" s="143">
        <f>$X$355*$K$355</f>
        <v>0</v>
      </c>
      <c r="Z355" s="143">
        <v>0</v>
      </c>
      <c r="AA355" s="144">
        <f>$Z$355*$K$355</f>
        <v>0</v>
      </c>
      <c r="AR355" s="6" t="s">
        <v>224</v>
      </c>
      <c r="AT355" s="6" t="s">
        <v>150</v>
      </c>
      <c r="AU355" s="6" t="s">
        <v>95</v>
      </c>
      <c r="AY355" s="6" t="s">
        <v>149</v>
      </c>
      <c r="BE355" s="87">
        <f>IF($U$355="základní",$N$355,0)</f>
        <v>0</v>
      </c>
      <c r="BF355" s="87">
        <f>IF($U$355="snížená",$N$355,0)</f>
        <v>0</v>
      </c>
      <c r="BG355" s="87">
        <f>IF($U$355="zákl. přenesená",$N$355,0)</f>
        <v>0</v>
      </c>
      <c r="BH355" s="87">
        <f>IF($U$355="sníž. přenesená",$N$355,0)</f>
        <v>0</v>
      </c>
      <c r="BI355" s="87">
        <f>IF($U$355="nulová",$N$355,0)</f>
        <v>0</v>
      </c>
      <c r="BJ355" s="6" t="s">
        <v>22</v>
      </c>
      <c r="BK355" s="87">
        <f>ROUND($L$355*$K$355,2)</f>
        <v>0</v>
      </c>
      <c r="BL355" s="6" t="s">
        <v>224</v>
      </c>
      <c r="BM355" s="6" t="s">
        <v>521</v>
      </c>
    </row>
    <row r="356" spans="2:51" s="6" customFormat="1" ht="18.75" customHeight="1">
      <c r="B356" s="145"/>
      <c r="C356" s="146"/>
      <c r="D356" s="146"/>
      <c r="E356" s="146"/>
      <c r="F356" s="230" t="s">
        <v>346</v>
      </c>
      <c r="G356" s="231"/>
      <c r="H356" s="231"/>
      <c r="I356" s="231"/>
      <c r="J356" s="146"/>
      <c r="K356" s="147">
        <v>23.28</v>
      </c>
      <c r="L356" s="146"/>
      <c r="M356" s="146"/>
      <c r="N356" s="146"/>
      <c r="O356" s="146"/>
      <c r="P356" s="146"/>
      <c r="Q356" s="146"/>
      <c r="R356" s="148"/>
      <c r="T356" s="149"/>
      <c r="U356" s="146"/>
      <c r="V356" s="146"/>
      <c r="W356" s="146"/>
      <c r="X356" s="146"/>
      <c r="Y356" s="146"/>
      <c r="Z356" s="146"/>
      <c r="AA356" s="150"/>
      <c r="AT356" s="151" t="s">
        <v>157</v>
      </c>
      <c r="AU356" s="151" t="s">
        <v>95</v>
      </c>
      <c r="AV356" s="151" t="s">
        <v>95</v>
      </c>
      <c r="AW356" s="151" t="s">
        <v>102</v>
      </c>
      <c r="AX356" s="151" t="s">
        <v>80</v>
      </c>
      <c r="AY356" s="151" t="s">
        <v>149</v>
      </c>
    </row>
    <row r="357" spans="2:51" s="6" customFormat="1" ht="32.25" customHeight="1">
      <c r="B357" s="145"/>
      <c r="C357" s="146"/>
      <c r="D357" s="146"/>
      <c r="E357" s="146"/>
      <c r="F357" s="230" t="s">
        <v>347</v>
      </c>
      <c r="G357" s="231"/>
      <c r="H357" s="231"/>
      <c r="I357" s="231"/>
      <c r="J357" s="146"/>
      <c r="K357" s="147">
        <v>18.2</v>
      </c>
      <c r="L357" s="146"/>
      <c r="M357" s="146"/>
      <c r="N357" s="146"/>
      <c r="O357" s="146"/>
      <c r="P357" s="146"/>
      <c r="Q357" s="146"/>
      <c r="R357" s="148"/>
      <c r="T357" s="149"/>
      <c r="U357" s="146"/>
      <c r="V357" s="146"/>
      <c r="W357" s="146"/>
      <c r="X357" s="146"/>
      <c r="Y357" s="146"/>
      <c r="Z357" s="146"/>
      <c r="AA357" s="150"/>
      <c r="AT357" s="151" t="s">
        <v>157</v>
      </c>
      <c r="AU357" s="151" t="s">
        <v>95</v>
      </c>
      <c r="AV357" s="151" t="s">
        <v>95</v>
      </c>
      <c r="AW357" s="151" t="s">
        <v>102</v>
      </c>
      <c r="AX357" s="151" t="s">
        <v>80</v>
      </c>
      <c r="AY357" s="151" t="s">
        <v>149</v>
      </c>
    </row>
    <row r="358" spans="2:51" s="6" customFormat="1" ht="18.75" customHeight="1">
      <c r="B358" s="152"/>
      <c r="C358" s="153"/>
      <c r="D358" s="153"/>
      <c r="E358" s="153"/>
      <c r="F358" s="232" t="s">
        <v>159</v>
      </c>
      <c r="G358" s="233"/>
      <c r="H358" s="233"/>
      <c r="I358" s="233"/>
      <c r="J358" s="153"/>
      <c r="K358" s="154">
        <v>41.48</v>
      </c>
      <c r="L358" s="153"/>
      <c r="M358" s="153"/>
      <c r="N358" s="153"/>
      <c r="O358" s="153"/>
      <c r="P358" s="153"/>
      <c r="Q358" s="153"/>
      <c r="R358" s="155"/>
      <c r="T358" s="156"/>
      <c r="U358" s="153"/>
      <c r="V358" s="153"/>
      <c r="W358" s="153"/>
      <c r="X358" s="153"/>
      <c r="Y358" s="153"/>
      <c r="Z358" s="153"/>
      <c r="AA358" s="157"/>
      <c r="AT358" s="158" t="s">
        <v>157</v>
      </c>
      <c r="AU358" s="158" t="s">
        <v>95</v>
      </c>
      <c r="AV358" s="158" t="s">
        <v>154</v>
      </c>
      <c r="AW358" s="158" t="s">
        <v>102</v>
      </c>
      <c r="AX358" s="158" t="s">
        <v>22</v>
      </c>
      <c r="AY358" s="158" t="s">
        <v>149</v>
      </c>
    </row>
    <row r="359" spans="2:65" s="6" customFormat="1" ht="27" customHeight="1">
      <c r="B359" s="23"/>
      <c r="C359" s="166" t="s">
        <v>522</v>
      </c>
      <c r="D359" s="166" t="s">
        <v>349</v>
      </c>
      <c r="E359" s="167" t="s">
        <v>523</v>
      </c>
      <c r="F359" s="234" t="s">
        <v>524</v>
      </c>
      <c r="G359" s="235"/>
      <c r="H359" s="235"/>
      <c r="I359" s="235"/>
      <c r="J359" s="168" t="s">
        <v>249</v>
      </c>
      <c r="K359" s="169">
        <v>1.12</v>
      </c>
      <c r="L359" s="236">
        <v>0</v>
      </c>
      <c r="M359" s="235"/>
      <c r="N359" s="237">
        <f>ROUND($L$359*$K$359,2)</f>
        <v>0</v>
      </c>
      <c r="O359" s="225"/>
      <c r="P359" s="225"/>
      <c r="Q359" s="225"/>
      <c r="R359" s="25"/>
      <c r="T359" s="142"/>
      <c r="U359" s="31" t="s">
        <v>45</v>
      </c>
      <c r="V359" s="24"/>
      <c r="W359" s="143">
        <f>$V$359*$K$359</f>
        <v>0</v>
      </c>
      <c r="X359" s="143">
        <v>0.55</v>
      </c>
      <c r="Y359" s="143">
        <f>$X$359*$K$359</f>
        <v>0.6160000000000001</v>
      </c>
      <c r="Z359" s="143">
        <v>0</v>
      </c>
      <c r="AA359" s="144">
        <f>$Z$359*$K$359</f>
        <v>0</v>
      </c>
      <c r="AR359" s="6" t="s">
        <v>301</v>
      </c>
      <c r="AT359" s="6" t="s">
        <v>349</v>
      </c>
      <c r="AU359" s="6" t="s">
        <v>95</v>
      </c>
      <c r="AY359" s="6" t="s">
        <v>149</v>
      </c>
      <c r="BE359" s="87">
        <f>IF($U$359="základní",$N$359,0)</f>
        <v>0</v>
      </c>
      <c r="BF359" s="87">
        <f>IF($U$359="snížená",$N$359,0)</f>
        <v>0</v>
      </c>
      <c r="BG359" s="87">
        <f>IF($U$359="zákl. přenesená",$N$359,0)</f>
        <v>0</v>
      </c>
      <c r="BH359" s="87">
        <f>IF($U$359="sníž. přenesená",$N$359,0)</f>
        <v>0</v>
      </c>
      <c r="BI359" s="87">
        <f>IF($U$359="nulová",$N$359,0)</f>
        <v>0</v>
      </c>
      <c r="BJ359" s="6" t="s">
        <v>22</v>
      </c>
      <c r="BK359" s="87">
        <f>ROUND($L$359*$K$359,2)</f>
        <v>0</v>
      </c>
      <c r="BL359" s="6" t="s">
        <v>224</v>
      </c>
      <c r="BM359" s="6" t="s">
        <v>525</v>
      </c>
    </row>
    <row r="360" spans="2:51" s="6" customFormat="1" ht="18.75" customHeight="1">
      <c r="B360" s="145"/>
      <c r="C360" s="146"/>
      <c r="D360" s="146"/>
      <c r="E360" s="146"/>
      <c r="F360" s="230" t="s">
        <v>526</v>
      </c>
      <c r="G360" s="231"/>
      <c r="H360" s="231"/>
      <c r="I360" s="231"/>
      <c r="J360" s="146"/>
      <c r="K360" s="147">
        <v>1.12</v>
      </c>
      <c r="L360" s="146"/>
      <c r="M360" s="146"/>
      <c r="N360" s="146"/>
      <c r="O360" s="146"/>
      <c r="P360" s="146"/>
      <c r="Q360" s="146"/>
      <c r="R360" s="148"/>
      <c r="T360" s="149"/>
      <c r="U360" s="146"/>
      <c r="V360" s="146"/>
      <c r="W360" s="146"/>
      <c r="X360" s="146"/>
      <c r="Y360" s="146"/>
      <c r="Z360" s="146"/>
      <c r="AA360" s="150"/>
      <c r="AT360" s="151" t="s">
        <v>157</v>
      </c>
      <c r="AU360" s="151" t="s">
        <v>95</v>
      </c>
      <c r="AV360" s="151" t="s">
        <v>95</v>
      </c>
      <c r="AW360" s="151" t="s">
        <v>102</v>
      </c>
      <c r="AX360" s="151" t="s">
        <v>22</v>
      </c>
      <c r="AY360" s="151" t="s">
        <v>149</v>
      </c>
    </row>
    <row r="361" spans="2:65" s="6" customFormat="1" ht="27" customHeight="1">
      <c r="B361" s="23"/>
      <c r="C361" s="138" t="s">
        <v>527</v>
      </c>
      <c r="D361" s="138" t="s">
        <v>150</v>
      </c>
      <c r="E361" s="139" t="s">
        <v>528</v>
      </c>
      <c r="F361" s="224" t="s">
        <v>529</v>
      </c>
      <c r="G361" s="225"/>
      <c r="H361" s="225"/>
      <c r="I361" s="225"/>
      <c r="J361" s="140" t="s">
        <v>153</v>
      </c>
      <c r="K361" s="141">
        <v>4.583</v>
      </c>
      <c r="L361" s="226">
        <v>0</v>
      </c>
      <c r="M361" s="225"/>
      <c r="N361" s="227">
        <f>ROUND($L$361*$K$361,2)</f>
        <v>0</v>
      </c>
      <c r="O361" s="225"/>
      <c r="P361" s="225"/>
      <c r="Q361" s="225"/>
      <c r="R361" s="25"/>
      <c r="T361" s="142"/>
      <c r="U361" s="31" t="s">
        <v>45</v>
      </c>
      <c r="V361" s="24"/>
      <c r="W361" s="143">
        <f>$V$361*$K$361</f>
        <v>0</v>
      </c>
      <c r="X361" s="143">
        <v>0</v>
      </c>
      <c r="Y361" s="143">
        <f>$X$361*$K$361</f>
        <v>0</v>
      </c>
      <c r="Z361" s="143">
        <v>0</v>
      </c>
      <c r="AA361" s="144">
        <f>$Z$361*$K$361</f>
        <v>0</v>
      </c>
      <c r="AR361" s="6" t="s">
        <v>224</v>
      </c>
      <c r="AT361" s="6" t="s">
        <v>150</v>
      </c>
      <c r="AU361" s="6" t="s">
        <v>95</v>
      </c>
      <c r="AY361" s="6" t="s">
        <v>149</v>
      </c>
      <c r="BE361" s="87">
        <f>IF($U$361="základní",$N$361,0)</f>
        <v>0</v>
      </c>
      <c r="BF361" s="87">
        <f>IF($U$361="snížená",$N$361,0)</f>
        <v>0</v>
      </c>
      <c r="BG361" s="87">
        <f>IF($U$361="zákl. přenesená",$N$361,0)</f>
        <v>0</v>
      </c>
      <c r="BH361" s="87">
        <f>IF($U$361="sníž. přenesená",$N$361,0)</f>
        <v>0</v>
      </c>
      <c r="BI361" s="87">
        <f>IF($U$361="nulová",$N$361,0)</f>
        <v>0</v>
      </c>
      <c r="BJ361" s="6" t="s">
        <v>22</v>
      </c>
      <c r="BK361" s="87">
        <f>ROUND($L$361*$K$361,2)</f>
        <v>0</v>
      </c>
      <c r="BL361" s="6" t="s">
        <v>224</v>
      </c>
      <c r="BM361" s="6" t="s">
        <v>530</v>
      </c>
    </row>
    <row r="362" spans="2:51" s="6" customFormat="1" ht="18.75" customHeight="1">
      <c r="B362" s="145"/>
      <c r="C362" s="146"/>
      <c r="D362" s="146"/>
      <c r="E362" s="146"/>
      <c r="F362" s="230" t="s">
        <v>345</v>
      </c>
      <c r="G362" s="231"/>
      <c r="H362" s="231"/>
      <c r="I362" s="231"/>
      <c r="J362" s="146"/>
      <c r="K362" s="147">
        <v>4.583</v>
      </c>
      <c r="L362" s="146"/>
      <c r="M362" s="146"/>
      <c r="N362" s="146"/>
      <c r="O362" s="146"/>
      <c r="P362" s="146"/>
      <c r="Q362" s="146"/>
      <c r="R362" s="148"/>
      <c r="T362" s="149"/>
      <c r="U362" s="146"/>
      <c r="V362" s="146"/>
      <c r="W362" s="146"/>
      <c r="X362" s="146"/>
      <c r="Y362" s="146"/>
      <c r="Z362" s="146"/>
      <c r="AA362" s="150"/>
      <c r="AT362" s="151" t="s">
        <v>157</v>
      </c>
      <c r="AU362" s="151" t="s">
        <v>95</v>
      </c>
      <c r="AV362" s="151" t="s">
        <v>95</v>
      </c>
      <c r="AW362" s="151" t="s">
        <v>102</v>
      </c>
      <c r="AX362" s="151" t="s">
        <v>22</v>
      </c>
      <c r="AY362" s="151" t="s">
        <v>149</v>
      </c>
    </row>
    <row r="363" spans="2:65" s="6" customFormat="1" ht="27" customHeight="1">
      <c r="B363" s="23"/>
      <c r="C363" s="166" t="s">
        <v>531</v>
      </c>
      <c r="D363" s="166" t="s">
        <v>349</v>
      </c>
      <c r="E363" s="167" t="s">
        <v>532</v>
      </c>
      <c r="F363" s="234" t="s">
        <v>533</v>
      </c>
      <c r="G363" s="235"/>
      <c r="H363" s="235"/>
      <c r="I363" s="235"/>
      <c r="J363" s="168" t="s">
        <v>249</v>
      </c>
      <c r="K363" s="169">
        <v>0.124</v>
      </c>
      <c r="L363" s="236">
        <v>0</v>
      </c>
      <c r="M363" s="235"/>
      <c r="N363" s="237">
        <f>ROUND($L$363*$K$363,2)</f>
        <v>0</v>
      </c>
      <c r="O363" s="225"/>
      <c r="P363" s="225"/>
      <c r="Q363" s="225"/>
      <c r="R363" s="25"/>
      <c r="T363" s="142"/>
      <c r="U363" s="31" t="s">
        <v>45</v>
      </c>
      <c r="V363" s="24"/>
      <c r="W363" s="143">
        <f>$V$363*$K$363</f>
        <v>0</v>
      </c>
      <c r="X363" s="143">
        <v>0.55</v>
      </c>
      <c r="Y363" s="143">
        <f>$X$363*$K$363</f>
        <v>0.06820000000000001</v>
      </c>
      <c r="Z363" s="143">
        <v>0</v>
      </c>
      <c r="AA363" s="144">
        <f>$Z$363*$K$363</f>
        <v>0</v>
      </c>
      <c r="AR363" s="6" t="s">
        <v>301</v>
      </c>
      <c r="AT363" s="6" t="s">
        <v>349</v>
      </c>
      <c r="AU363" s="6" t="s">
        <v>95</v>
      </c>
      <c r="AY363" s="6" t="s">
        <v>149</v>
      </c>
      <c r="BE363" s="87">
        <f>IF($U$363="základní",$N$363,0)</f>
        <v>0</v>
      </c>
      <c r="BF363" s="87">
        <f>IF($U$363="snížená",$N$363,0)</f>
        <v>0</v>
      </c>
      <c r="BG363" s="87">
        <f>IF($U$363="zákl. přenesená",$N$363,0)</f>
        <v>0</v>
      </c>
      <c r="BH363" s="87">
        <f>IF($U$363="sníž. přenesená",$N$363,0)</f>
        <v>0</v>
      </c>
      <c r="BI363" s="87">
        <f>IF($U$363="nulová",$N$363,0)</f>
        <v>0</v>
      </c>
      <c r="BJ363" s="6" t="s">
        <v>22</v>
      </c>
      <c r="BK363" s="87">
        <f>ROUND($L$363*$K$363,2)</f>
        <v>0</v>
      </c>
      <c r="BL363" s="6" t="s">
        <v>224</v>
      </c>
      <c r="BM363" s="6" t="s">
        <v>534</v>
      </c>
    </row>
    <row r="364" spans="2:51" s="6" customFormat="1" ht="18.75" customHeight="1">
      <c r="B364" s="145"/>
      <c r="C364" s="146"/>
      <c r="D364" s="146"/>
      <c r="E364" s="146"/>
      <c r="F364" s="230" t="s">
        <v>535</v>
      </c>
      <c r="G364" s="231"/>
      <c r="H364" s="231"/>
      <c r="I364" s="231"/>
      <c r="J364" s="146"/>
      <c r="K364" s="147">
        <v>0.124</v>
      </c>
      <c r="L364" s="146"/>
      <c r="M364" s="146"/>
      <c r="N364" s="146"/>
      <c r="O364" s="146"/>
      <c r="P364" s="146"/>
      <c r="Q364" s="146"/>
      <c r="R364" s="148"/>
      <c r="T364" s="149"/>
      <c r="U364" s="146"/>
      <c r="V364" s="146"/>
      <c r="W364" s="146"/>
      <c r="X364" s="146"/>
      <c r="Y364" s="146"/>
      <c r="Z364" s="146"/>
      <c r="AA364" s="150"/>
      <c r="AT364" s="151" t="s">
        <v>157</v>
      </c>
      <c r="AU364" s="151" t="s">
        <v>95</v>
      </c>
      <c r="AV364" s="151" t="s">
        <v>95</v>
      </c>
      <c r="AW364" s="151" t="s">
        <v>102</v>
      </c>
      <c r="AX364" s="151" t="s">
        <v>22</v>
      </c>
      <c r="AY364" s="151" t="s">
        <v>149</v>
      </c>
    </row>
    <row r="365" spans="2:65" s="6" customFormat="1" ht="15.75" customHeight="1">
      <c r="B365" s="23"/>
      <c r="C365" s="138" t="s">
        <v>536</v>
      </c>
      <c r="D365" s="138" t="s">
        <v>150</v>
      </c>
      <c r="E365" s="139" t="s">
        <v>537</v>
      </c>
      <c r="F365" s="224" t="s">
        <v>538</v>
      </c>
      <c r="G365" s="225"/>
      <c r="H365" s="225"/>
      <c r="I365" s="225"/>
      <c r="J365" s="140" t="s">
        <v>153</v>
      </c>
      <c r="K365" s="141">
        <v>46.063</v>
      </c>
      <c r="L365" s="226">
        <v>0</v>
      </c>
      <c r="M365" s="225"/>
      <c r="N365" s="227">
        <f>ROUND($L$365*$K$365,2)</f>
        <v>0</v>
      </c>
      <c r="O365" s="225"/>
      <c r="P365" s="225"/>
      <c r="Q365" s="225"/>
      <c r="R365" s="25"/>
      <c r="T365" s="142"/>
      <c r="U365" s="31" t="s">
        <v>45</v>
      </c>
      <c r="V365" s="24"/>
      <c r="W365" s="143">
        <f>$V$365*$K$365</f>
        <v>0</v>
      </c>
      <c r="X365" s="143">
        <v>0</v>
      </c>
      <c r="Y365" s="143">
        <f>$X$365*$K$365</f>
        <v>0</v>
      </c>
      <c r="Z365" s="143">
        <v>0.015</v>
      </c>
      <c r="AA365" s="144">
        <f>$Z$365*$K$365</f>
        <v>0.690945</v>
      </c>
      <c r="AR365" s="6" t="s">
        <v>224</v>
      </c>
      <c r="AT365" s="6" t="s">
        <v>150</v>
      </c>
      <c r="AU365" s="6" t="s">
        <v>95</v>
      </c>
      <c r="AY365" s="6" t="s">
        <v>149</v>
      </c>
      <c r="BE365" s="87">
        <f>IF($U$365="základní",$N$365,0)</f>
        <v>0</v>
      </c>
      <c r="BF365" s="87">
        <f>IF($U$365="snížená",$N$365,0)</f>
        <v>0</v>
      </c>
      <c r="BG365" s="87">
        <f>IF($U$365="zákl. přenesená",$N$365,0)</f>
        <v>0</v>
      </c>
      <c r="BH365" s="87">
        <f>IF($U$365="sníž. přenesená",$N$365,0)</f>
        <v>0</v>
      </c>
      <c r="BI365" s="87">
        <f>IF($U$365="nulová",$N$365,0)</f>
        <v>0</v>
      </c>
      <c r="BJ365" s="6" t="s">
        <v>22</v>
      </c>
      <c r="BK365" s="87">
        <f>ROUND($L$365*$K$365,2)</f>
        <v>0</v>
      </c>
      <c r="BL365" s="6" t="s">
        <v>224</v>
      </c>
      <c r="BM365" s="6" t="s">
        <v>539</v>
      </c>
    </row>
    <row r="366" spans="2:51" s="6" customFormat="1" ht="18.75" customHeight="1">
      <c r="B366" s="145"/>
      <c r="C366" s="146"/>
      <c r="D366" s="146"/>
      <c r="E366" s="146"/>
      <c r="F366" s="230" t="s">
        <v>345</v>
      </c>
      <c r="G366" s="231"/>
      <c r="H366" s="231"/>
      <c r="I366" s="231"/>
      <c r="J366" s="146"/>
      <c r="K366" s="147">
        <v>4.583</v>
      </c>
      <c r="L366" s="146"/>
      <c r="M366" s="146"/>
      <c r="N366" s="146"/>
      <c r="O366" s="146"/>
      <c r="P366" s="146"/>
      <c r="Q366" s="146"/>
      <c r="R366" s="148"/>
      <c r="T366" s="149"/>
      <c r="U366" s="146"/>
      <c r="V366" s="146"/>
      <c r="W366" s="146"/>
      <c r="X366" s="146"/>
      <c r="Y366" s="146"/>
      <c r="Z366" s="146"/>
      <c r="AA366" s="150"/>
      <c r="AT366" s="151" t="s">
        <v>157</v>
      </c>
      <c r="AU366" s="151" t="s">
        <v>95</v>
      </c>
      <c r="AV366" s="151" t="s">
        <v>95</v>
      </c>
      <c r="AW366" s="151" t="s">
        <v>102</v>
      </c>
      <c r="AX366" s="151" t="s">
        <v>80</v>
      </c>
      <c r="AY366" s="151" t="s">
        <v>149</v>
      </c>
    </row>
    <row r="367" spans="2:51" s="6" customFormat="1" ht="18.75" customHeight="1">
      <c r="B367" s="145"/>
      <c r="C367" s="146"/>
      <c r="D367" s="146"/>
      <c r="E367" s="146"/>
      <c r="F367" s="230" t="s">
        <v>346</v>
      </c>
      <c r="G367" s="231"/>
      <c r="H367" s="231"/>
      <c r="I367" s="231"/>
      <c r="J367" s="146"/>
      <c r="K367" s="147">
        <v>23.28</v>
      </c>
      <c r="L367" s="146"/>
      <c r="M367" s="146"/>
      <c r="N367" s="146"/>
      <c r="O367" s="146"/>
      <c r="P367" s="146"/>
      <c r="Q367" s="146"/>
      <c r="R367" s="148"/>
      <c r="T367" s="149"/>
      <c r="U367" s="146"/>
      <c r="V367" s="146"/>
      <c r="W367" s="146"/>
      <c r="X367" s="146"/>
      <c r="Y367" s="146"/>
      <c r="Z367" s="146"/>
      <c r="AA367" s="150"/>
      <c r="AT367" s="151" t="s">
        <v>157</v>
      </c>
      <c r="AU367" s="151" t="s">
        <v>95</v>
      </c>
      <c r="AV367" s="151" t="s">
        <v>95</v>
      </c>
      <c r="AW367" s="151" t="s">
        <v>102</v>
      </c>
      <c r="AX367" s="151" t="s">
        <v>80</v>
      </c>
      <c r="AY367" s="151" t="s">
        <v>149</v>
      </c>
    </row>
    <row r="368" spans="2:51" s="6" customFormat="1" ht="32.25" customHeight="1">
      <c r="B368" s="145"/>
      <c r="C368" s="146"/>
      <c r="D368" s="146"/>
      <c r="E368" s="146"/>
      <c r="F368" s="230" t="s">
        <v>347</v>
      </c>
      <c r="G368" s="231"/>
      <c r="H368" s="231"/>
      <c r="I368" s="231"/>
      <c r="J368" s="146"/>
      <c r="K368" s="147">
        <v>18.2</v>
      </c>
      <c r="L368" s="146"/>
      <c r="M368" s="146"/>
      <c r="N368" s="146"/>
      <c r="O368" s="146"/>
      <c r="P368" s="146"/>
      <c r="Q368" s="146"/>
      <c r="R368" s="148"/>
      <c r="T368" s="149"/>
      <c r="U368" s="146"/>
      <c r="V368" s="146"/>
      <c r="W368" s="146"/>
      <c r="X368" s="146"/>
      <c r="Y368" s="146"/>
      <c r="Z368" s="146"/>
      <c r="AA368" s="150"/>
      <c r="AT368" s="151" t="s">
        <v>157</v>
      </c>
      <c r="AU368" s="151" t="s">
        <v>95</v>
      </c>
      <c r="AV368" s="151" t="s">
        <v>95</v>
      </c>
      <c r="AW368" s="151" t="s">
        <v>102</v>
      </c>
      <c r="AX368" s="151" t="s">
        <v>80</v>
      </c>
      <c r="AY368" s="151" t="s">
        <v>149</v>
      </c>
    </row>
    <row r="369" spans="2:51" s="6" customFormat="1" ht="18.75" customHeight="1">
      <c r="B369" s="152"/>
      <c r="C369" s="153"/>
      <c r="D369" s="153"/>
      <c r="E369" s="153"/>
      <c r="F369" s="232" t="s">
        <v>159</v>
      </c>
      <c r="G369" s="233"/>
      <c r="H369" s="233"/>
      <c r="I369" s="233"/>
      <c r="J369" s="153"/>
      <c r="K369" s="154">
        <v>46.063</v>
      </c>
      <c r="L369" s="153"/>
      <c r="M369" s="153"/>
      <c r="N369" s="153"/>
      <c r="O369" s="153"/>
      <c r="P369" s="153"/>
      <c r="Q369" s="153"/>
      <c r="R369" s="155"/>
      <c r="T369" s="156"/>
      <c r="U369" s="153"/>
      <c r="V369" s="153"/>
      <c r="W369" s="153"/>
      <c r="X369" s="153"/>
      <c r="Y369" s="153"/>
      <c r="Z369" s="153"/>
      <c r="AA369" s="157"/>
      <c r="AT369" s="158" t="s">
        <v>157</v>
      </c>
      <c r="AU369" s="158" t="s">
        <v>95</v>
      </c>
      <c r="AV369" s="158" t="s">
        <v>154</v>
      </c>
      <c r="AW369" s="158" t="s">
        <v>102</v>
      </c>
      <c r="AX369" s="158" t="s">
        <v>22</v>
      </c>
      <c r="AY369" s="158" t="s">
        <v>149</v>
      </c>
    </row>
    <row r="370" spans="2:65" s="6" customFormat="1" ht="27" customHeight="1">
      <c r="B370" s="23"/>
      <c r="C370" s="138" t="s">
        <v>540</v>
      </c>
      <c r="D370" s="138" t="s">
        <v>150</v>
      </c>
      <c r="E370" s="139" t="s">
        <v>541</v>
      </c>
      <c r="F370" s="224" t="s">
        <v>542</v>
      </c>
      <c r="G370" s="225"/>
      <c r="H370" s="225"/>
      <c r="I370" s="225"/>
      <c r="J370" s="140" t="s">
        <v>249</v>
      </c>
      <c r="K370" s="141">
        <v>1.858</v>
      </c>
      <c r="L370" s="226">
        <v>0</v>
      </c>
      <c r="M370" s="225"/>
      <c r="N370" s="227">
        <f>ROUND($L$370*$K$370,2)</f>
        <v>0</v>
      </c>
      <c r="O370" s="225"/>
      <c r="P370" s="225"/>
      <c r="Q370" s="225"/>
      <c r="R370" s="25"/>
      <c r="T370" s="142"/>
      <c r="U370" s="31" t="s">
        <v>45</v>
      </c>
      <c r="V370" s="24"/>
      <c r="W370" s="143">
        <f>$V$370*$K$370</f>
        <v>0</v>
      </c>
      <c r="X370" s="143">
        <v>0.02337</v>
      </c>
      <c r="Y370" s="143">
        <f>$X$370*$K$370</f>
        <v>0.04342146</v>
      </c>
      <c r="Z370" s="143">
        <v>0</v>
      </c>
      <c r="AA370" s="144">
        <f>$Z$370*$K$370</f>
        <v>0</v>
      </c>
      <c r="AR370" s="6" t="s">
        <v>224</v>
      </c>
      <c r="AT370" s="6" t="s">
        <v>150</v>
      </c>
      <c r="AU370" s="6" t="s">
        <v>95</v>
      </c>
      <c r="AY370" s="6" t="s">
        <v>149</v>
      </c>
      <c r="BE370" s="87">
        <f>IF($U$370="základní",$N$370,0)</f>
        <v>0</v>
      </c>
      <c r="BF370" s="87">
        <f>IF($U$370="snížená",$N$370,0)</f>
        <v>0</v>
      </c>
      <c r="BG370" s="87">
        <f>IF($U$370="zákl. přenesená",$N$370,0)</f>
        <v>0</v>
      </c>
      <c r="BH370" s="87">
        <f>IF($U$370="sníž. přenesená",$N$370,0)</f>
        <v>0</v>
      </c>
      <c r="BI370" s="87">
        <f>IF($U$370="nulová",$N$370,0)</f>
        <v>0</v>
      </c>
      <c r="BJ370" s="6" t="s">
        <v>22</v>
      </c>
      <c r="BK370" s="87">
        <f>ROUND($L$370*$K$370,2)</f>
        <v>0</v>
      </c>
      <c r="BL370" s="6" t="s">
        <v>224</v>
      </c>
      <c r="BM370" s="6" t="s">
        <v>543</v>
      </c>
    </row>
    <row r="371" spans="2:51" s="6" customFormat="1" ht="18.75" customHeight="1">
      <c r="B371" s="145"/>
      <c r="C371" s="146"/>
      <c r="D371" s="146"/>
      <c r="E371" s="146"/>
      <c r="F371" s="230" t="s">
        <v>544</v>
      </c>
      <c r="G371" s="231"/>
      <c r="H371" s="231"/>
      <c r="I371" s="231"/>
      <c r="J371" s="146"/>
      <c r="K371" s="147">
        <v>1.858</v>
      </c>
      <c r="L371" s="146"/>
      <c r="M371" s="146"/>
      <c r="N371" s="146"/>
      <c r="O371" s="146"/>
      <c r="P371" s="146"/>
      <c r="Q371" s="146"/>
      <c r="R371" s="148"/>
      <c r="T371" s="149"/>
      <c r="U371" s="146"/>
      <c r="V371" s="146"/>
      <c r="W371" s="146"/>
      <c r="X371" s="146"/>
      <c r="Y371" s="146"/>
      <c r="Z371" s="146"/>
      <c r="AA371" s="150"/>
      <c r="AT371" s="151" t="s">
        <v>157</v>
      </c>
      <c r="AU371" s="151" t="s">
        <v>95</v>
      </c>
      <c r="AV371" s="151" t="s">
        <v>95</v>
      </c>
      <c r="AW371" s="151" t="s">
        <v>102</v>
      </c>
      <c r="AX371" s="151" t="s">
        <v>22</v>
      </c>
      <c r="AY371" s="151" t="s">
        <v>149</v>
      </c>
    </row>
    <row r="372" spans="2:65" s="6" customFormat="1" ht="27" customHeight="1">
      <c r="B372" s="23"/>
      <c r="C372" s="138" t="s">
        <v>545</v>
      </c>
      <c r="D372" s="138" t="s">
        <v>150</v>
      </c>
      <c r="E372" s="139" t="s">
        <v>546</v>
      </c>
      <c r="F372" s="224" t="s">
        <v>547</v>
      </c>
      <c r="G372" s="225"/>
      <c r="H372" s="225"/>
      <c r="I372" s="225"/>
      <c r="J372" s="140" t="s">
        <v>153</v>
      </c>
      <c r="K372" s="141">
        <v>6.452</v>
      </c>
      <c r="L372" s="226">
        <v>0</v>
      </c>
      <c r="M372" s="225"/>
      <c r="N372" s="227">
        <f>ROUND($L$372*$K$372,2)</f>
        <v>0</v>
      </c>
      <c r="O372" s="225"/>
      <c r="P372" s="225"/>
      <c r="Q372" s="225"/>
      <c r="R372" s="25"/>
      <c r="T372" s="142"/>
      <c r="U372" s="31" t="s">
        <v>45</v>
      </c>
      <c r="V372" s="24"/>
      <c r="W372" s="143">
        <f>$V$372*$K$372</f>
        <v>0</v>
      </c>
      <c r="X372" s="143">
        <v>0.01574</v>
      </c>
      <c r="Y372" s="143">
        <f>$X$372*$K$372</f>
        <v>0.10155448</v>
      </c>
      <c r="Z372" s="143">
        <v>0</v>
      </c>
      <c r="AA372" s="144">
        <f>$Z$372*$K$372</f>
        <v>0</v>
      </c>
      <c r="AR372" s="6" t="s">
        <v>224</v>
      </c>
      <c r="AT372" s="6" t="s">
        <v>150</v>
      </c>
      <c r="AU372" s="6" t="s">
        <v>95</v>
      </c>
      <c r="AY372" s="6" t="s">
        <v>149</v>
      </c>
      <c r="BE372" s="87">
        <f>IF($U$372="základní",$N$372,0)</f>
        <v>0</v>
      </c>
      <c r="BF372" s="87">
        <f>IF($U$372="snížená",$N$372,0)</f>
        <v>0</v>
      </c>
      <c r="BG372" s="87">
        <f>IF($U$372="zákl. přenesená",$N$372,0)</f>
        <v>0</v>
      </c>
      <c r="BH372" s="87">
        <f>IF($U$372="sníž. přenesená",$N$372,0)</f>
        <v>0</v>
      </c>
      <c r="BI372" s="87">
        <f>IF($U$372="nulová",$N$372,0)</f>
        <v>0</v>
      </c>
      <c r="BJ372" s="6" t="s">
        <v>22</v>
      </c>
      <c r="BK372" s="87">
        <f>ROUND($L$372*$K$372,2)</f>
        <v>0</v>
      </c>
      <c r="BL372" s="6" t="s">
        <v>224</v>
      </c>
      <c r="BM372" s="6" t="s">
        <v>548</v>
      </c>
    </row>
    <row r="373" spans="2:51" s="6" customFormat="1" ht="18.75" customHeight="1">
      <c r="B373" s="145"/>
      <c r="C373" s="146"/>
      <c r="D373" s="146"/>
      <c r="E373" s="146"/>
      <c r="F373" s="230" t="s">
        <v>372</v>
      </c>
      <c r="G373" s="231"/>
      <c r="H373" s="231"/>
      <c r="I373" s="231"/>
      <c r="J373" s="146"/>
      <c r="K373" s="147">
        <v>3.226</v>
      </c>
      <c r="L373" s="146"/>
      <c r="M373" s="146"/>
      <c r="N373" s="146"/>
      <c r="O373" s="146"/>
      <c r="P373" s="146"/>
      <c r="Q373" s="146"/>
      <c r="R373" s="148"/>
      <c r="T373" s="149"/>
      <c r="U373" s="146"/>
      <c r="V373" s="146"/>
      <c r="W373" s="146"/>
      <c r="X373" s="146"/>
      <c r="Y373" s="146"/>
      <c r="Z373" s="146"/>
      <c r="AA373" s="150"/>
      <c r="AT373" s="151" t="s">
        <v>157</v>
      </c>
      <c r="AU373" s="151" t="s">
        <v>95</v>
      </c>
      <c r="AV373" s="151" t="s">
        <v>95</v>
      </c>
      <c r="AW373" s="151" t="s">
        <v>102</v>
      </c>
      <c r="AX373" s="151" t="s">
        <v>80</v>
      </c>
      <c r="AY373" s="151" t="s">
        <v>149</v>
      </c>
    </row>
    <row r="374" spans="2:51" s="6" customFormat="1" ht="18.75" customHeight="1">
      <c r="B374" s="145"/>
      <c r="C374" s="146"/>
      <c r="D374" s="146"/>
      <c r="E374" s="146"/>
      <c r="F374" s="230" t="s">
        <v>373</v>
      </c>
      <c r="G374" s="231"/>
      <c r="H374" s="231"/>
      <c r="I374" s="231"/>
      <c r="J374" s="146"/>
      <c r="K374" s="147">
        <v>3.226</v>
      </c>
      <c r="L374" s="146"/>
      <c r="M374" s="146"/>
      <c r="N374" s="146"/>
      <c r="O374" s="146"/>
      <c r="P374" s="146"/>
      <c r="Q374" s="146"/>
      <c r="R374" s="148"/>
      <c r="T374" s="149"/>
      <c r="U374" s="146"/>
      <c r="V374" s="146"/>
      <c r="W374" s="146"/>
      <c r="X374" s="146"/>
      <c r="Y374" s="146"/>
      <c r="Z374" s="146"/>
      <c r="AA374" s="150"/>
      <c r="AT374" s="151" t="s">
        <v>157</v>
      </c>
      <c r="AU374" s="151" t="s">
        <v>95</v>
      </c>
      <c r="AV374" s="151" t="s">
        <v>95</v>
      </c>
      <c r="AW374" s="151" t="s">
        <v>102</v>
      </c>
      <c r="AX374" s="151" t="s">
        <v>80</v>
      </c>
      <c r="AY374" s="151" t="s">
        <v>149</v>
      </c>
    </row>
    <row r="375" spans="2:51" s="6" customFormat="1" ht="18.75" customHeight="1">
      <c r="B375" s="152"/>
      <c r="C375" s="153"/>
      <c r="D375" s="153"/>
      <c r="E375" s="153"/>
      <c r="F375" s="232" t="s">
        <v>159</v>
      </c>
      <c r="G375" s="233"/>
      <c r="H375" s="233"/>
      <c r="I375" s="233"/>
      <c r="J375" s="153"/>
      <c r="K375" s="154">
        <v>6.452</v>
      </c>
      <c r="L375" s="153"/>
      <c r="M375" s="153"/>
      <c r="N375" s="153"/>
      <c r="O375" s="153"/>
      <c r="P375" s="153"/>
      <c r="Q375" s="153"/>
      <c r="R375" s="155"/>
      <c r="T375" s="156"/>
      <c r="U375" s="153"/>
      <c r="V375" s="153"/>
      <c r="W375" s="153"/>
      <c r="X375" s="153"/>
      <c r="Y375" s="153"/>
      <c r="Z375" s="153"/>
      <c r="AA375" s="157"/>
      <c r="AT375" s="158" t="s">
        <v>157</v>
      </c>
      <c r="AU375" s="158" t="s">
        <v>95</v>
      </c>
      <c r="AV375" s="158" t="s">
        <v>154</v>
      </c>
      <c r="AW375" s="158" t="s">
        <v>102</v>
      </c>
      <c r="AX375" s="158" t="s">
        <v>22</v>
      </c>
      <c r="AY375" s="158" t="s">
        <v>149</v>
      </c>
    </row>
    <row r="376" spans="2:65" s="6" customFormat="1" ht="39" customHeight="1">
      <c r="B376" s="23"/>
      <c r="C376" s="138" t="s">
        <v>549</v>
      </c>
      <c r="D376" s="138" t="s">
        <v>150</v>
      </c>
      <c r="E376" s="139" t="s">
        <v>550</v>
      </c>
      <c r="F376" s="224" t="s">
        <v>551</v>
      </c>
      <c r="G376" s="225"/>
      <c r="H376" s="225"/>
      <c r="I376" s="225"/>
      <c r="J376" s="140" t="s">
        <v>153</v>
      </c>
      <c r="K376" s="141">
        <v>6.452</v>
      </c>
      <c r="L376" s="226">
        <v>0</v>
      </c>
      <c r="M376" s="225"/>
      <c r="N376" s="227">
        <f>ROUND($L$376*$K$376,2)</f>
        <v>0</v>
      </c>
      <c r="O376" s="225"/>
      <c r="P376" s="225"/>
      <c r="Q376" s="225"/>
      <c r="R376" s="25"/>
      <c r="T376" s="142"/>
      <c r="U376" s="31" t="s">
        <v>45</v>
      </c>
      <c r="V376" s="24"/>
      <c r="W376" s="143">
        <f>$V$376*$K$376</f>
        <v>0</v>
      </c>
      <c r="X376" s="143">
        <v>0</v>
      </c>
      <c r="Y376" s="143">
        <f>$X$376*$K$376</f>
        <v>0</v>
      </c>
      <c r="Z376" s="143">
        <v>0.01578</v>
      </c>
      <c r="AA376" s="144">
        <f>$Z$376*$K$376</f>
        <v>0.10181256</v>
      </c>
      <c r="AR376" s="6" t="s">
        <v>224</v>
      </c>
      <c r="AT376" s="6" t="s">
        <v>150</v>
      </c>
      <c r="AU376" s="6" t="s">
        <v>95</v>
      </c>
      <c r="AY376" s="6" t="s">
        <v>149</v>
      </c>
      <c r="BE376" s="87">
        <f>IF($U$376="základní",$N$376,0)</f>
        <v>0</v>
      </c>
      <c r="BF376" s="87">
        <f>IF($U$376="snížená",$N$376,0)</f>
        <v>0</v>
      </c>
      <c r="BG376" s="87">
        <f>IF($U$376="zákl. přenesená",$N$376,0)</f>
        <v>0</v>
      </c>
      <c r="BH376" s="87">
        <f>IF($U$376="sníž. přenesená",$N$376,0)</f>
        <v>0</v>
      </c>
      <c r="BI376" s="87">
        <f>IF($U$376="nulová",$N$376,0)</f>
        <v>0</v>
      </c>
      <c r="BJ376" s="6" t="s">
        <v>22</v>
      </c>
      <c r="BK376" s="87">
        <f>ROUND($L$376*$K$376,2)</f>
        <v>0</v>
      </c>
      <c r="BL376" s="6" t="s">
        <v>224</v>
      </c>
      <c r="BM376" s="6" t="s">
        <v>552</v>
      </c>
    </row>
    <row r="377" spans="2:51" s="6" customFormat="1" ht="18.75" customHeight="1">
      <c r="B377" s="145"/>
      <c r="C377" s="146"/>
      <c r="D377" s="146"/>
      <c r="E377" s="146"/>
      <c r="F377" s="230" t="s">
        <v>372</v>
      </c>
      <c r="G377" s="231"/>
      <c r="H377" s="231"/>
      <c r="I377" s="231"/>
      <c r="J377" s="146"/>
      <c r="K377" s="147">
        <v>3.226</v>
      </c>
      <c r="L377" s="146"/>
      <c r="M377" s="146"/>
      <c r="N377" s="146"/>
      <c r="O377" s="146"/>
      <c r="P377" s="146"/>
      <c r="Q377" s="146"/>
      <c r="R377" s="148"/>
      <c r="T377" s="149"/>
      <c r="U377" s="146"/>
      <c r="V377" s="146"/>
      <c r="W377" s="146"/>
      <c r="X377" s="146"/>
      <c r="Y377" s="146"/>
      <c r="Z377" s="146"/>
      <c r="AA377" s="150"/>
      <c r="AT377" s="151" t="s">
        <v>157</v>
      </c>
      <c r="AU377" s="151" t="s">
        <v>95</v>
      </c>
      <c r="AV377" s="151" t="s">
        <v>95</v>
      </c>
      <c r="AW377" s="151" t="s">
        <v>102</v>
      </c>
      <c r="AX377" s="151" t="s">
        <v>80</v>
      </c>
      <c r="AY377" s="151" t="s">
        <v>149</v>
      </c>
    </row>
    <row r="378" spans="2:51" s="6" customFormat="1" ht="18.75" customHeight="1">
      <c r="B378" s="145"/>
      <c r="C378" s="146"/>
      <c r="D378" s="146"/>
      <c r="E378" s="146"/>
      <c r="F378" s="230" t="s">
        <v>373</v>
      </c>
      <c r="G378" s="231"/>
      <c r="H378" s="231"/>
      <c r="I378" s="231"/>
      <c r="J378" s="146"/>
      <c r="K378" s="147">
        <v>3.226</v>
      </c>
      <c r="L378" s="146"/>
      <c r="M378" s="146"/>
      <c r="N378" s="146"/>
      <c r="O378" s="146"/>
      <c r="P378" s="146"/>
      <c r="Q378" s="146"/>
      <c r="R378" s="148"/>
      <c r="T378" s="149"/>
      <c r="U378" s="146"/>
      <c r="V378" s="146"/>
      <c r="W378" s="146"/>
      <c r="X378" s="146"/>
      <c r="Y378" s="146"/>
      <c r="Z378" s="146"/>
      <c r="AA378" s="150"/>
      <c r="AT378" s="151" t="s">
        <v>157</v>
      </c>
      <c r="AU378" s="151" t="s">
        <v>95</v>
      </c>
      <c r="AV378" s="151" t="s">
        <v>95</v>
      </c>
      <c r="AW378" s="151" t="s">
        <v>102</v>
      </c>
      <c r="AX378" s="151" t="s">
        <v>80</v>
      </c>
      <c r="AY378" s="151" t="s">
        <v>149</v>
      </c>
    </row>
    <row r="379" spans="2:51" s="6" customFormat="1" ht="18.75" customHeight="1">
      <c r="B379" s="152"/>
      <c r="C379" s="153"/>
      <c r="D379" s="153"/>
      <c r="E379" s="153"/>
      <c r="F379" s="232" t="s">
        <v>159</v>
      </c>
      <c r="G379" s="233"/>
      <c r="H379" s="233"/>
      <c r="I379" s="233"/>
      <c r="J379" s="153"/>
      <c r="K379" s="154">
        <v>6.452</v>
      </c>
      <c r="L379" s="153"/>
      <c r="M379" s="153"/>
      <c r="N379" s="153"/>
      <c r="O379" s="153"/>
      <c r="P379" s="153"/>
      <c r="Q379" s="153"/>
      <c r="R379" s="155"/>
      <c r="T379" s="156"/>
      <c r="U379" s="153"/>
      <c r="V379" s="153"/>
      <c r="W379" s="153"/>
      <c r="X379" s="153"/>
      <c r="Y379" s="153"/>
      <c r="Z379" s="153"/>
      <c r="AA379" s="157"/>
      <c r="AT379" s="158" t="s">
        <v>157</v>
      </c>
      <c r="AU379" s="158" t="s">
        <v>95</v>
      </c>
      <c r="AV379" s="158" t="s">
        <v>154</v>
      </c>
      <c r="AW379" s="158" t="s">
        <v>102</v>
      </c>
      <c r="AX379" s="158" t="s">
        <v>22</v>
      </c>
      <c r="AY379" s="158" t="s">
        <v>149</v>
      </c>
    </row>
    <row r="380" spans="2:65" s="6" customFormat="1" ht="15.75" customHeight="1">
      <c r="B380" s="23"/>
      <c r="C380" s="138" t="s">
        <v>553</v>
      </c>
      <c r="D380" s="138" t="s">
        <v>150</v>
      </c>
      <c r="E380" s="139" t="s">
        <v>554</v>
      </c>
      <c r="F380" s="224" t="s">
        <v>555</v>
      </c>
      <c r="G380" s="225"/>
      <c r="H380" s="225"/>
      <c r="I380" s="225"/>
      <c r="J380" s="140" t="s">
        <v>153</v>
      </c>
      <c r="K380" s="141">
        <v>6.452</v>
      </c>
      <c r="L380" s="226">
        <v>0</v>
      </c>
      <c r="M380" s="225"/>
      <c r="N380" s="227">
        <f>ROUND($L$380*$K$380,2)</f>
        <v>0</v>
      </c>
      <c r="O380" s="225"/>
      <c r="P380" s="225"/>
      <c r="Q380" s="225"/>
      <c r="R380" s="25"/>
      <c r="T380" s="142"/>
      <c r="U380" s="31" t="s">
        <v>45</v>
      </c>
      <c r="V380" s="24"/>
      <c r="W380" s="143">
        <f>$V$380*$K$380</f>
        <v>0</v>
      </c>
      <c r="X380" s="143">
        <v>0</v>
      </c>
      <c r="Y380" s="143">
        <f>$X$380*$K$380</f>
        <v>0</v>
      </c>
      <c r="Z380" s="143">
        <v>0</v>
      </c>
      <c r="AA380" s="144">
        <f>$Z$380*$K$380</f>
        <v>0</v>
      </c>
      <c r="AR380" s="6" t="s">
        <v>224</v>
      </c>
      <c r="AT380" s="6" t="s">
        <v>150</v>
      </c>
      <c r="AU380" s="6" t="s">
        <v>95</v>
      </c>
      <c r="AY380" s="6" t="s">
        <v>149</v>
      </c>
      <c r="BE380" s="87">
        <f>IF($U$380="základní",$N$380,0)</f>
        <v>0</v>
      </c>
      <c r="BF380" s="87">
        <f>IF($U$380="snížená",$N$380,0)</f>
        <v>0</v>
      </c>
      <c r="BG380" s="87">
        <f>IF($U$380="zákl. přenesená",$N$380,0)</f>
        <v>0</v>
      </c>
      <c r="BH380" s="87">
        <f>IF($U$380="sníž. přenesená",$N$380,0)</f>
        <v>0</v>
      </c>
      <c r="BI380" s="87">
        <f>IF($U$380="nulová",$N$380,0)</f>
        <v>0</v>
      </c>
      <c r="BJ380" s="6" t="s">
        <v>22</v>
      </c>
      <c r="BK380" s="87">
        <f>ROUND($L$380*$K$380,2)</f>
        <v>0</v>
      </c>
      <c r="BL380" s="6" t="s">
        <v>224</v>
      </c>
      <c r="BM380" s="6" t="s">
        <v>556</v>
      </c>
    </row>
    <row r="381" spans="2:51" s="6" customFormat="1" ht="18.75" customHeight="1">
      <c r="B381" s="145"/>
      <c r="C381" s="146"/>
      <c r="D381" s="146"/>
      <c r="E381" s="146"/>
      <c r="F381" s="230" t="s">
        <v>372</v>
      </c>
      <c r="G381" s="231"/>
      <c r="H381" s="231"/>
      <c r="I381" s="231"/>
      <c r="J381" s="146"/>
      <c r="K381" s="147">
        <v>3.226</v>
      </c>
      <c r="L381" s="146"/>
      <c r="M381" s="146"/>
      <c r="N381" s="146"/>
      <c r="O381" s="146"/>
      <c r="P381" s="146"/>
      <c r="Q381" s="146"/>
      <c r="R381" s="148"/>
      <c r="T381" s="149"/>
      <c r="U381" s="146"/>
      <c r="V381" s="146"/>
      <c r="W381" s="146"/>
      <c r="X381" s="146"/>
      <c r="Y381" s="146"/>
      <c r="Z381" s="146"/>
      <c r="AA381" s="150"/>
      <c r="AT381" s="151" t="s">
        <v>157</v>
      </c>
      <c r="AU381" s="151" t="s">
        <v>95</v>
      </c>
      <c r="AV381" s="151" t="s">
        <v>95</v>
      </c>
      <c r="AW381" s="151" t="s">
        <v>102</v>
      </c>
      <c r="AX381" s="151" t="s">
        <v>80</v>
      </c>
      <c r="AY381" s="151" t="s">
        <v>149</v>
      </c>
    </row>
    <row r="382" spans="2:51" s="6" customFormat="1" ht="18.75" customHeight="1">
      <c r="B382" s="145"/>
      <c r="C382" s="146"/>
      <c r="D382" s="146"/>
      <c r="E382" s="146"/>
      <c r="F382" s="230" t="s">
        <v>373</v>
      </c>
      <c r="G382" s="231"/>
      <c r="H382" s="231"/>
      <c r="I382" s="231"/>
      <c r="J382" s="146"/>
      <c r="K382" s="147">
        <v>3.226</v>
      </c>
      <c r="L382" s="146"/>
      <c r="M382" s="146"/>
      <c r="N382" s="146"/>
      <c r="O382" s="146"/>
      <c r="P382" s="146"/>
      <c r="Q382" s="146"/>
      <c r="R382" s="148"/>
      <c r="T382" s="149"/>
      <c r="U382" s="146"/>
      <c r="V382" s="146"/>
      <c r="W382" s="146"/>
      <c r="X382" s="146"/>
      <c r="Y382" s="146"/>
      <c r="Z382" s="146"/>
      <c r="AA382" s="150"/>
      <c r="AT382" s="151" t="s">
        <v>157</v>
      </c>
      <c r="AU382" s="151" t="s">
        <v>95</v>
      </c>
      <c r="AV382" s="151" t="s">
        <v>95</v>
      </c>
      <c r="AW382" s="151" t="s">
        <v>102</v>
      </c>
      <c r="AX382" s="151" t="s">
        <v>80</v>
      </c>
      <c r="AY382" s="151" t="s">
        <v>149</v>
      </c>
    </row>
    <row r="383" spans="2:51" s="6" customFormat="1" ht="18.75" customHeight="1">
      <c r="B383" s="152"/>
      <c r="C383" s="153"/>
      <c r="D383" s="153"/>
      <c r="E383" s="153"/>
      <c r="F383" s="232" t="s">
        <v>159</v>
      </c>
      <c r="G383" s="233"/>
      <c r="H383" s="233"/>
      <c r="I383" s="233"/>
      <c r="J383" s="153"/>
      <c r="K383" s="154">
        <v>6.452</v>
      </c>
      <c r="L383" s="153"/>
      <c r="M383" s="153"/>
      <c r="N383" s="153"/>
      <c r="O383" s="153"/>
      <c r="P383" s="153"/>
      <c r="Q383" s="153"/>
      <c r="R383" s="155"/>
      <c r="T383" s="156"/>
      <c r="U383" s="153"/>
      <c r="V383" s="153"/>
      <c r="W383" s="153"/>
      <c r="X383" s="153"/>
      <c r="Y383" s="153"/>
      <c r="Z383" s="153"/>
      <c r="AA383" s="157"/>
      <c r="AT383" s="158" t="s">
        <v>157</v>
      </c>
      <c r="AU383" s="158" t="s">
        <v>95</v>
      </c>
      <c r="AV383" s="158" t="s">
        <v>154</v>
      </c>
      <c r="AW383" s="158" t="s">
        <v>102</v>
      </c>
      <c r="AX383" s="158" t="s">
        <v>22</v>
      </c>
      <c r="AY383" s="158" t="s">
        <v>149</v>
      </c>
    </row>
    <row r="384" spans="2:65" s="6" customFormat="1" ht="27" customHeight="1">
      <c r="B384" s="23"/>
      <c r="C384" s="166" t="s">
        <v>557</v>
      </c>
      <c r="D384" s="166" t="s">
        <v>349</v>
      </c>
      <c r="E384" s="167" t="s">
        <v>523</v>
      </c>
      <c r="F384" s="234" t="s">
        <v>524</v>
      </c>
      <c r="G384" s="235"/>
      <c r="H384" s="235"/>
      <c r="I384" s="235"/>
      <c r="J384" s="168" t="s">
        <v>249</v>
      </c>
      <c r="K384" s="169">
        <v>0.174</v>
      </c>
      <c r="L384" s="236">
        <v>0</v>
      </c>
      <c r="M384" s="235"/>
      <c r="N384" s="237">
        <f>ROUND($L$384*$K$384,2)</f>
        <v>0</v>
      </c>
      <c r="O384" s="225"/>
      <c r="P384" s="225"/>
      <c r="Q384" s="225"/>
      <c r="R384" s="25"/>
      <c r="T384" s="142"/>
      <c r="U384" s="31" t="s">
        <v>45</v>
      </c>
      <c r="V384" s="24"/>
      <c r="W384" s="143">
        <f>$V$384*$K$384</f>
        <v>0</v>
      </c>
      <c r="X384" s="143">
        <v>0.55</v>
      </c>
      <c r="Y384" s="143">
        <f>$X$384*$K$384</f>
        <v>0.09570000000000001</v>
      </c>
      <c r="Z384" s="143">
        <v>0</v>
      </c>
      <c r="AA384" s="144">
        <f>$Z$384*$K$384</f>
        <v>0</v>
      </c>
      <c r="AR384" s="6" t="s">
        <v>301</v>
      </c>
      <c r="AT384" s="6" t="s">
        <v>349</v>
      </c>
      <c r="AU384" s="6" t="s">
        <v>95</v>
      </c>
      <c r="AY384" s="6" t="s">
        <v>149</v>
      </c>
      <c r="BE384" s="87">
        <f>IF($U$384="základní",$N$384,0)</f>
        <v>0</v>
      </c>
      <c r="BF384" s="87">
        <f>IF($U$384="snížená",$N$384,0)</f>
        <v>0</v>
      </c>
      <c r="BG384" s="87">
        <f>IF($U$384="zákl. přenesená",$N$384,0)</f>
        <v>0</v>
      </c>
      <c r="BH384" s="87">
        <f>IF($U$384="sníž. přenesená",$N$384,0)</f>
        <v>0</v>
      </c>
      <c r="BI384" s="87">
        <f>IF($U$384="nulová",$N$384,0)</f>
        <v>0</v>
      </c>
      <c r="BJ384" s="6" t="s">
        <v>22</v>
      </c>
      <c r="BK384" s="87">
        <f>ROUND($L$384*$K$384,2)</f>
        <v>0</v>
      </c>
      <c r="BL384" s="6" t="s">
        <v>224</v>
      </c>
      <c r="BM384" s="6" t="s">
        <v>558</v>
      </c>
    </row>
    <row r="385" spans="2:51" s="6" customFormat="1" ht="18.75" customHeight="1">
      <c r="B385" s="145"/>
      <c r="C385" s="146"/>
      <c r="D385" s="146"/>
      <c r="E385" s="146"/>
      <c r="F385" s="230" t="s">
        <v>559</v>
      </c>
      <c r="G385" s="231"/>
      <c r="H385" s="231"/>
      <c r="I385" s="231"/>
      <c r="J385" s="146"/>
      <c r="K385" s="147">
        <v>0.174</v>
      </c>
      <c r="L385" s="146"/>
      <c r="M385" s="146"/>
      <c r="N385" s="146"/>
      <c r="O385" s="146"/>
      <c r="P385" s="146"/>
      <c r="Q385" s="146"/>
      <c r="R385" s="148"/>
      <c r="T385" s="149"/>
      <c r="U385" s="146"/>
      <c r="V385" s="146"/>
      <c r="W385" s="146"/>
      <c r="X385" s="146"/>
      <c r="Y385" s="146"/>
      <c r="Z385" s="146"/>
      <c r="AA385" s="150"/>
      <c r="AT385" s="151" t="s">
        <v>157</v>
      </c>
      <c r="AU385" s="151" t="s">
        <v>95</v>
      </c>
      <c r="AV385" s="151" t="s">
        <v>95</v>
      </c>
      <c r="AW385" s="151" t="s">
        <v>102</v>
      </c>
      <c r="AX385" s="151" t="s">
        <v>22</v>
      </c>
      <c r="AY385" s="151" t="s">
        <v>149</v>
      </c>
    </row>
    <row r="386" spans="2:65" s="6" customFormat="1" ht="27" customHeight="1">
      <c r="B386" s="23"/>
      <c r="C386" s="138" t="s">
        <v>560</v>
      </c>
      <c r="D386" s="138" t="s">
        <v>150</v>
      </c>
      <c r="E386" s="139" t="s">
        <v>561</v>
      </c>
      <c r="F386" s="224" t="s">
        <v>562</v>
      </c>
      <c r="G386" s="225"/>
      <c r="H386" s="225"/>
      <c r="I386" s="225"/>
      <c r="J386" s="140" t="s">
        <v>153</v>
      </c>
      <c r="K386" s="141">
        <v>6.452</v>
      </c>
      <c r="L386" s="226">
        <v>0</v>
      </c>
      <c r="M386" s="225"/>
      <c r="N386" s="227">
        <f>ROUND($L$386*$K$386,2)</f>
        <v>0</v>
      </c>
      <c r="O386" s="225"/>
      <c r="P386" s="225"/>
      <c r="Q386" s="225"/>
      <c r="R386" s="25"/>
      <c r="T386" s="142"/>
      <c r="U386" s="31" t="s">
        <v>45</v>
      </c>
      <c r="V386" s="24"/>
      <c r="W386" s="143">
        <f>$V$386*$K$386</f>
        <v>0</v>
      </c>
      <c r="X386" s="143">
        <v>0</v>
      </c>
      <c r="Y386" s="143">
        <f>$X$386*$K$386</f>
        <v>0</v>
      </c>
      <c r="Z386" s="143">
        <v>0.018</v>
      </c>
      <c r="AA386" s="144">
        <f>$Z$386*$K$386</f>
        <v>0.11613599999999999</v>
      </c>
      <c r="AR386" s="6" t="s">
        <v>224</v>
      </c>
      <c r="AT386" s="6" t="s">
        <v>150</v>
      </c>
      <c r="AU386" s="6" t="s">
        <v>95</v>
      </c>
      <c r="AY386" s="6" t="s">
        <v>149</v>
      </c>
      <c r="BE386" s="87">
        <f>IF($U$386="základní",$N$386,0)</f>
        <v>0</v>
      </c>
      <c r="BF386" s="87">
        <f>IF($U$386="snížená",$N$386,0)</f>
        <v>0</v>
      </c>
      <c r="BG386" s="87">
        <f>IF($U$386="zákl. přenesená",$N$386,0)</f>
        <v>0</v>
      </c>
      <c r="BH386" s="87">
        <f>IF($U$386="sníž. přenesená",$N$386,0)</f>
        <v>0</v>
      </c>
      <c r="BI386" s="87">
        <f>IF($U$386="nulová",$N$386,0)</f>
        <v>0</v>
      </c>
      <c r="BJ386" s="6" t="s">
        <v>22</v>
      </c>
      <c r="BK386" s="87">
        <f>ROUND($L$386*$K$386,2)</f>
        <v>0</v>
      </c>
      <c r="BL386" s="6" t="s">
        <v>224</v>
      </c>
      <c r="BM386" s="6" t="s">
        <v>563</v>
      </c>
    </row>
    <row r="387" spans="2:51" s="6" customFormat="1" ht="18.75" customHeight="1">
      <c r="B387" s="145"/>
      <c r="C387" s="146"/>
      <c r="D387" s="146"/>
      <c r="E387" s="146"/>
      <c r="F387" s="230" t="s">
        <v>372</v>
      </c>
      <c r="G387" s="231"/>
      <c r="H387" s="231"/>
      <c r="I387" s="231"/>
      <c r="J387" s="146"/>
      <c r="K387" s="147">
        <v>3.226</v>
      </c>
      <c r="L387" s="146"/>
      <c r="M387" s="146"/>
      <c r="N387" s="146"/>
      <c r="O387" s="146"/>
      <c r="P387" s="146"/>
      <c r="Q387" s="146"/>
      <c r="R387" s="148"/>
      <c r="T387" s="149"/>
      <c r="U387" s="146"/>
      <c r="V387" s="146"/>
      <c r="W387" s="146"/>
      <c r="X387" s="146"/>
      <c r="Y387" s="146"/>
      <c r="Z387" s="146"/>
      <c r="AA387" s="150"/>
      <c r="AT387" s="151" t="s">
        <v>157</v>
      </c>
      <c r="AU387" s="151" t="s">
        <v>95</v>
      </c>
      <c r="AV387" s="151" t="s">
        <v>95</v>
      </c>
      <c r="AW387" s="151" t="s">
        <v>102</v>
      </c>
      <c r="AX387" s="151" t="s">
        <v>80</v>
      </c>
      <c r="AY387" s="151" t="s">
        <v>149</v>
      </c>
    </row>
    <row r="388" spans="2:51" s="6" customFormat="1" ht="18.75" customHeight="1">
      <c r="B388" s="145"/>
      <c r="C388" s="146"/>
      <c r="D388" s="146"/>
      <c r="E388" s="146"/>
      <c r="F388" s="230" t="s">
        <v>373</v>
      </c>
      <c r="G388" s="231"/>
      <c r="H388" s="231"/>
      <c r="I388" s="231"/>
      <c r="J388" s="146"/>
      <c r="K388" s="147">
        <v>3.226</v>
      </c>
      <c r="L388" s="146"/>
      <c r="M388" s="146"/>
      <c r="N388" s="146"/>
      <c r="O388" s="146"/>
      <c r="P388" s="146"/>
      <c r="Q388" s="146"/>
      <c r="R388" s="148"/>
      <c r="T388" s="149"/>
      <c r="U388" s="146"/>
      <c r="V388" s="146"/>
      <c r="W388" s="146"/>
      <c r="X388" s="146"/>
      <c r="Y388" s="146"/>
      <c r="Z388" s="146"/>
      <c r="AA388" s="150"/>
      <c r="AT388" s="151" t="s">
        <v>157</v>
      </c>
      <c r="AU388" s="151" t="s">
        <v>95</v>
      </c>
      <c r="AV388" s="151" t="s">
        <v>95</v>
      </c>
      <c r="AW388" s="151" t="s">
        <v>102</v>
      </c>
      <c r="AX388" s="151" t="s">
        <v>80</v>
      </c>
      <c r="AY388" s="151" t="s">
        <v>149</v>
      </c>
    </row>
    <row r="389" spans="2:51" s="6" customFormat="1" ht="18.75" customHeight="1">
      <c r="B389" s="152"/>
      <c r="C389" s="153"/>
      <c r="D389" s="153"/>
      <c r="E389" s="153"/>
      <c r="F389" s="232" t="s">
        <v>159</v>
      </c>
      <c r="G389" s="233"/>
      <c r="H389" s="233"/>
      <c r="I389" s="233"/>
      <c r="J389" s="153"/>
      <c r="K389" s="154">
        <v>6.452</v>
      </c>
      <c r="L389" s="153"/>
      <c r="M389" s="153"/>
      <c r="N389" s="153"/>
      <c r="O389" s="153"/>
      <c r="P389" s="153"/>
      <c r="Q389" s="153"/>
      <c r="R389" s="155"/>
      <c r="T389" s="156"/>
      <c r="U389" s="153"/>
      <c r="V389" s="153"/>
      <c r="W389" s="153"/>
      <c r="X389" s="153"/>
      <c r="Y389" s="153"/>
      <c r="Z389" s="153"/>
      <c r="AA389" s="157"/>
      <c r="AT389" s="158" t="s">
        <v>157</v>
      </c>
      <c r="AU389" s="158" t="s">
        <v>95</v>
      </c>
      <c r="AV389" s="158" t="s">
        <v>154</v>
      </c>
      <c r="AW389" s="158" t="s">
        <v>102</v>
      </c>
      <c r="AX389" s="158" t="s">
        <v>22</v>
      </c>
      <c r="AY389" s="158" t="s">
        <v>149</v>
      </c>
    </row>
    <row r="390" spans="2:65" s="6" customFormat="1" ht="27" customHeight="1">
      <c r="B390" s="23"/>
      <c r="C390" s="138" t="s">
        <v>564</v>
      </c>
      <c r="D390" s="138" t="s">
        <v>150</v>
      </c>
      <c r="E390" s="139" t="s">
        <v>565</v>
      </c>
      <c r="F390" s="224" t="s">
        <v>566</v>
      </c>
      <c r="G390" s="225"/>
      <c r="H390" s="225"/>
      <c r="I390" s="225"/>
      <c r="J390" s="140" t="s">
        <v>153</v>
      </c>
      <c r="K390" s="141">
        <v>6.452</v>
      </c>
      <c r="L390" s="226">
        <v>0</v>
      </c>
      <c r="M390" s="225"/>
      <c r="N390" s="227">
        <f>ROUND($L$390*$K$390,2)</f>
        <v>0</v>
      </c>
      <c r="O390" s="225"/>
      <c r="P390" s="225"/>
      <c r="Q390" s="225"/>
      <c r="R390" s="25"/>
      <c r="T390" s="142"/>
      <c r="U390" s="31" t="s">
        <v>45</v>
      </c>
      <c r="V390" s="24"/>
      <c r="W390" s="143">
        <f>$V$390*$K$390</f>
        <v>0</v>
      </c>
      <c r="X390" s="143">
        <v>0</v>
      </c>
      <c r="Y390" s="143">
        <f>$X$390*$K$390</f>
        <v>0</v>
      </c>
      <c r="Z390" s="143">
        <v>0</v>
      </c>
      <c r="AA390" s="144">
        <f>$Z$390*$K$390</f>
        <v>0</v>
      </c>
      <c r="AR390" s="6" t="s">
        <v>224</v>
      </c>
      <c r="AT390" s="6" t="s">
        <v>150</v>
      </c>
      <c r="AU390" s="6" t="s">
        <v>95</v>
      </c>
      <c r="AY390" s="6" t="s">
        <v>149</v>
      </c>
      <c r="BE390" s="87">
        <f>IF($U$390="základní",$N$390,0)</f>
        <v>0</v>
      </c>
      <c r="BF390" s="87">
        <f>IF($U$390="snížená",$N$390,0)</f>
        <v>0</v>
      </c>
      <c r="BG390" s="87">
        <f>IF($U$390="zákl. přenesená",$N$390,0)</f>
        <v>0</v>
      </c>
      <c r="BH390" s="87">
        <f>IF($U$390="sníž. přenesená",$N$390,0)</f>
        <v>0</v>
      </c>
      <c r="BI390" s="87">
        <f>IF($U$390="nulová",$N$390,0)</f>
        <v>0</v>
      </c>
      <c r="BJ390" s="6" t="s">
        <v>22</v>
      </c>
      <c r="BK390" s="87">
        <f>ROUND($L$390*$K$390,2)</f>
        <v>0</v>
      </c>
      <c r="BL390" s="6" t="s">
        <v>224</v>
      </c>
      <c r="BM390" s="6" t="s">
        <v>567</v>
      </c>
    </row>
    <row r="391" spans="2:51" s="6" customFormat="1" ht="18.75" customHeight="1">
      <c r="B391" s="145"/>
      <c r="C391" s="146"/>
      <c r="D391" s="146"/>
      <c r="E391" s="146"/>
      <c r="F391" s="230" t="s">
        <v>372</v>
      </c>
      <c r="G391" s="231"/>
      <c r="H391" s="231"/>
      <c r="I391" s="231"/>
      <c r="J391" s="146"/>
      <c r="K391" s="147">
        <v>3.226</v>
      </c>
      <c r="L391" s="146"/>
      <c r="M391" s="146"/>
      <c r="N391" s="146"/>
      <c r="O391" s="146"/>
      <c r="P391" s="146"/>
      <c r="Q391" s="146"/>
      <c r="R391" s="148"/>
      <c r="T391" s="149"/>
      <c r="U391" s="146"/>
      <c r="V391" s="146"/>
      <c r="W391" s="146"/>
      <c r="X391" s="146"/>
      <c r="Y391" s="146"/>
      <c r="Z391" s="146"/>
      <c r="AA391" s="150"/>
      <c r="AT391" s="151" t="s">
        <v>157</v>
      </c>
      <c r="AU391" s="151" t="s">
        <v>95</v>
      </c>
      <c r="AV391" s="151" t="s">
        <v>95</v>
      </c>
      <c r="AW391" s="151" t="s">
        <v>102</v>
      </c>
      <c r="AX391" s="151" t="s">
        <v>80</v>
      </c>
      <c r="AY391" s="151" t="s">
        <v>149</v>
      </c>
    </row>
    <row r="392" spans="2:51" s="6" customFormat="1" ht="18.75" customHeight="1">
      <c r="B392" s="145"/>
      <c r="C392" s="146"/>
      <c r="D392" s="146"/>
      <c r="E392" s="146"/>
      <c r="F392" s="230" t="s">
        <v>373</v>
      </c>
      <c r="G392" s="231"/>
      <c r="H392" s="231"/>
      <c r="I392" s="231"/>
      <c r="J392" s="146"/>
      <c r="K392" s="147">
        <v>3.226</v>
      </c>
      <c r="L392" s="146"/>
      <c r="M392" s="146"/>
      <c r="N392" s="146"/>
      <c r="O392" s="146"/>
      <c r="P392" s="146"/>
      <c r="Q392" s="146"/>
      <c r="R392" s="148"/>
      <c r="T392" s="149"/>
      <c r="U392" s="146"/>
      <c r="V392" s="146"/>
      <c r="W392" s="146"/>
      <c r="X392" s="146"/>
      <c r="Y392" s="146"/>
      <c r="Z392" s="146"/>
      <c r="AA392" s="150"/>
      <c r="AT392" s="151" t="s">
        <v>157</v>
      </c>
      <c r="AU392" s="151" t="s">
        <v>95</v>
      </c>
      <c r="AV392" s="151" t="s">
        <v>95</v>
      </c>
      <c r="AW392" s="151" t="s">
        <v>102</v>
      </c>
      <c r="AX392" s="151" t="s">
        <v>80</v>
      </c>
      <c r="AY392" s="151" t="s">
        <v>149</v>
      </c>
    </row>
    <row r="393" spans="2:51" s="6" customFormat="1" ht="18.75" customHeight="1">
      <c r="B393" s="152"/>
      <c r="C393" s="153"/>
      <c r="D393" s="153"/>
      <c r="E393" s="153"/>
      <c r="F393" s="232" t="s">
        <v>159</v>
      </c>
      <c r="G393" s="233"/>
      <c r="H393" s="233"/>
      <c r="I393" s="233"/>
      <c r="J393" s="153"/>
      <c r="K393" s="154">
        <v>6.452</v>
      </c>
      <c r="L393" s="153"/>
      <c r="M393" s="153"/>
      <c r="N393" s="153"/>
      <c r="O393" s="153"/>
      <c r="P393" s="153"/>
      <c r="Q393" s="153"/>
      <c r="R393" s="155"/>
      <c r="T393" s="156"/>
      <c r="U393" s="153"/>
      <c r="V393" s="153"/>
      <c r="W393" s="153"/>
      <c r="X393" s="153"/>
      <c r="Y393" s="153"/>
      <c r="Z393" s="153"/>
      <c r="AA393" s="157"/>
      <c r="AT393" s="158" t="s">
        <v>157</v>
      </c>
      <c r="AU393" s="158" t="s">
        <v>95</v>
      </c>
      <c r="AV393" s="158" t="s">
        <v>154</v>
      </c>
      <c r="AW393" s="158" t="s">
        <v>102</v>
      </c>
      <c r="AX393" s="158" t="s">
        <v>22</v>
      </c>
      <c r="AY393" s="158" t="s">
        <v>149</v>
      </c>
    </row>
    <row r="394" spans="2:65" s="6" customFormat="1" ht="15.75" customHeight="1">
      <c r="B394" s="23"/>
      <c r="C394" s="166" t="s">
        <v>568</v>
      </c>
      <c r="D394" s="166" t="s">
        <v>349</v>
      </c>
      <c r="E394" s="167" t="s">
        <v>509</v>
      </c>
      <c r="F394" s="234" t="s">
        <v>510</v>
      </c>
      <c r="G394" s="235"/>
      <c r="H394" s="235"/>
      <c r="I394" s="235"/>
      <c r="J394" s="168" t="s">
        <v>249</v>
      </c>
      <c r="K394" s="169">
        <v>0.129</v>
      </c>
      <c r="L394" s="236">
        <v>0</v>
      </c>
      <c r="M394" s="235"/>
      <c r="N394" s="237">
        <f>ROUND($L$394*$K$394,2)</f>
        <v>0</v>
      </c>
      <c r="O394" s="225"/>
      <c r="P394" s="225"/>
      <c r="Q394" s="225"/>
      <c r="R394" s="25"/>
      <c r="T394" s="142"/>
      <c r="U394" s="31" t="s">
        <v>45</v>
      </c>
      <c r="V394" s="24"/>
      <c r="W394" s="143">
        <f>$V$394*$K$394</f>
        <v>0</v>
      </c>
      <c r="X394" s="143">
        <v>0.55</v>
      </c>
      <c r="Y394" s="143">
        <f>$X$394*$K$394</f>
        <v>0.07095000000000001</v>
      </c>
      <c r="Z394" s="143">
        <v>0</v>
      </c>
      <c r="AA394" s="144">
        <f>$Z$394*$K$394</f>
        <v>0</v>
      </c>
      <c r="AR394" s="6" t="s">
        <v>301</v>
      </c>
      <c r="AT394" s="6" t="s">
        <v>349</v>
      </c>
      <c r="AU394" s="6" t="s">
        <v>95</v>
      </c>
      <c r="AY394" s="6" t="s">
        <v>149</v>
      </c>
      <c r="BE394" s="87">
        <f>IF($U$394="základní",$N$394,0)</f>
        <v>0</v>
      </c>
      <c r="BF394" s="87">
        <f>IF($U$394="snížená",$N$394,0)</f>
        <v>0</v>
      </c>
      <c r="BG394" s="87">
        <f>IF($U$394="zákl. přenesená",$N$394,0)</f>
        <v>0</v>
      </c>
      <c r="BH394" s="87">
        <f>IF($U$394="sníž. přenesená",$N$394,0)</f>
        <v>0</v>
      </c>
      <c r="BI394" s="87">
        <f>IF($U$394="nulová",$N$394,0)</f>
        <v>0</v>
      </c>
      <c r="BJ394" s="6" t="s">
        <v>22</v>
      </c>
      <c r="BK394" s="87">
        <f>ROUND($L$394*$K$394,2)</f>
        <v>0</v>
      </c>
      <c r="BL394" s="6" t="s">
        <v>224</v>
      </c>
      <c r="BM394" s="6" t="s">
        <v>569</v>
      </c>
    </row>
    <row r="395" spans="2:51" s="6" customFormat="1" ht="18.75" customHeight="1">
      <c r="B395" s="145"/>
      <c r="C395" s="146"/>
      <c r="D395" s="146"/>
      <c r="E395" s="146"/>
      <c r="F395" s="230" t="s">
        <v>570</v>
      </c>
      <c r="G395" s="231"/>
      <c r="H395" s="231"/>
      <c r="I395" s="231"/>
      <c r="J395" s="146"/>
      <c r="K395" s="147">
        <v>0.129</v>
      </c>
      <c r="L395" s="146"/>
      <c r="M395" s="146"/>
      <c r="N395" s="146"/>
      <c r="O395" s="146"/>
      <c r="P395" s="146"/>
      <c r="Q395" s="146"/>
      <c r="R395" s="148"/>
      <c r="T395" s="149"/>
      <c r="U395" s="146"/>
      <c r="V395" s="146"/>
      <c r="W395" s="146"/>
      <c r="X395" s="146"/>
      <c r="Y395" s="146"/>
      <c r="Z395" s="146"/>
      <c r="AA395" s="150"/>
      <c r="AT395" s="151" t="s">
        <v>157</v>
      </c>
      <c r="AU395" s="151" t="s">
        <v>95</v>
      </c>
      <c r="AV395" s="151" t="s">
        <v>95</v>
      </c>
      <c r="AW395" s="151" t="s">
        <v>102</v>
      </c>
      <c r="AX395" s="151" t="s">
        <v>22</v>
      </c>
      <c r="AY395" s="151" t="s">
        <v>149</v>
      </c>
    </row>
    <row r="396" spans="2:65" s="6" customFormat="1" ht="27" customHeight="1">
      <c r="B396" s="23"/>
      <c r="C396" s="138" t="s">
        <v>571</v>
      </c>
      <c r="D396" s="138" t="s">
        <v>150</v>
      </c>
      <c r="E396" s="139" t="s">
        <v>572</v>
      </c>
      <c r="F396" s="224" t="s">
        <v>573</v>
      </c>
      <c r="G396" s="225"/>
      <c r="H396" s="225"/>
      <c r="I396" s="225"/>
      <c r="J396" s="140" t="s">
        <v>153</v>
      </c>
      <c r="K396" s="141">
        <v>6.452</v>
      </c>
      <c r="L396" s="226">
        <v>0</v>
      </c>
      <c r="M396" s="225"/>
      <c r="N396" s="227">
        <f>ROUND($L$396*$K$396,2)</f>
        <v>0</v>
      </c>
      <c r="O396" s="225"/>
      <c r="P396" s="225"/>
      <c r="Q396" s="225"/>
      <c r="R396" s="25"/>
      <c r="T396" s="142"/>
      <c r="U396" s="31" t="s">
        <v>45</v>
      </c>
      <c r="V396" s="24"/>
      <c r="W396" s="143">
        <f>$V$396*$K$396</f>
        <v>0</v>
      </c>
      <c r="X396" s="143">
        <v>0.00019</v>
      </c>
      <c r="Y396" s="143">
        <f>$X$396*$K$396</f>
        <v>0.0012258800000000002</v>
      </c>
      <c r="Z396" s="143">
        <v>0</v>
      </c>
      <c r="AA396" s="144">
        <f>$Z$396*$K$396</f>
        <v>0</v>
      </c>
      <c r="AR396" s="6" t="s">
        <v>224</v>
      </c>
      <c r="AT396" s="6" t="s">
        <v>150</v>
      </c>
      <c r="AU396" s="6" t="s">
        <v>95</v>
      </c>
      <c r="AY396" s="6" t="s">
        <v>149</v>
      </c>
      <c r="BE396" s="87">
        <f>IF($U$396="základní",$N$396,0)</f>
        <v>0</v>
      </c>
      <c r="BF396" s="87">
        <f>IF($U$396="snížená",$N$396,0)</f>
        <v>0</v>
      </c>
      <c r="BG396" s="87">
        <f>IF($U$396="zákl. přenesená",$N$396,0)</f>
        <v>0</v>
      </c>
      <c r="BH396" s="87">
        <f>IF($U$396="sníž. přenesená",$N$396,0)</f>
        <v>0</v>
      </c>
      <c r="BI396" s="87">
        <f>IF($U$396="nulová",$N$396,0)</f>
        <v>0</v>
      </c>
      <c r="BJ396" s="6" t="s">
        <v>22</v>
      </c>
      <c r="BK396" s="87">
        <f>ROUND($L$396*$K$396,2)</f>
        <v>0</v>
      </c>
      <c r="BL396" s="6" t="s">
        <v>224</v>
      </c>
      <c r="BM396" s="6" t="s">
        <v>574</v>
      </c>
    </row>
    <row r="397" spans="2:65" s="6" customFormat="1" ht="27" customHeight="1">
      <c r="B397" s="23"/>
      <c r="C397" s="138" t="s">
        <v>575</v>
      </c>
      <c r="D397" s="138" t="s">
        <v>150</v>
      </c>
      <c r="E397" s="139" t="s">
        <v>576</v>
      </c>
      <c r="F397" s="224" t="s">
        <v>577</v>
      </c>
      <c r="G397" s="225"/>
      <c r="H397" s="225"/>
      <c r="I397" s="225"/>
      <c r="J397" s="140" t="s">
        <v>187</v>
      </c>
      <c r="K397" s="141">
        <v>52.35</v>
      </c>
      <c r="L397" s="226">
        <v>0</v>
      </c>
      <c r="M397" s="225"/>
      <c r="N397" s="227">
        <f>ROUND($L$397*$K$397,2)</f>
        <v>0</v>
      </c>
      <c r="O397" s="225"/>
      <c r="P397" s="225"/>
      <c r="Q397" s="225"/>
      <c r="R397" s="25"/>
      <c r="T397" s="142"/>
      <c r="U397" s="31" t="s">
        <v>45</v>
      </c>
      <c r="V397" s="24"/>
      <c r="W397" s="143">
        <f>$V$397*$K$397</f>
        <v>0</v>
      </c>
      <c r="X397" s="143">
        <v>0</v>
      </c>
      <c r="Y397" s="143">
        <f>$X$397*$K$397</f>
        <v>0</v>
      </c>
      <c r="Z397" s="143">
        <v>0.006</v>
      </c>
      <c r="AA397" s="144">
        <f>$Z$397*$K$397</f>
        <v>0.3141</v>
      </c>
      <c r="AR397" s="6" t="s">
        <v>224</v>
      </c>
      <c r="AT397" s="6" t="s">
        <v>150</v>
      </c>
      <c r="AU397" s="6" t="s">
        <v>95</v>
      </c>
      <c r="AY397" s="6" t="s">
        <v>149</v>
      </c>
      <c r="BE397" s="87">
        <f>IF($U$397="základní",$N$397,0)</f>
        <v>0</v>
      </c>
      <c r="BF397" s="87">
        <f>IF($U$397="snížená",$N$397,0)</f>
        <v>0</v>
      </c>
      <c r="BG397" s="87">
        <f>IF($U$397="zákl. přenesená",$N$397,0)</f>
        <v>0</v>
      </c>
      <c r="BH397" s="87">
        <f>IF($U$397="sníž. přenesená",$N$397,0)</f>
        <v>0</v>
      </c>
      <c r="BI397" s="87">
        <f>IF($U$397="nulová",$N$397,0)</f>
        <v>0</v>
      </c>
      <c r="BJ397" s="6" t="s">
        <v>22</v>
      </c>
      <c r="BK397" s="87">
        <f>ROUND($L$397*$K$397,2)</f>
        <v>0</v>
      </c>
      <c r="BL397" s="6" t="s">
        <v>224</v>
      </c>
      <c r="BM397" s="6" t="s">
        <v>578</v>
      </c>
    </row>
    <row r="398" spans="2:51" s="6" customFormat="1" ht="18.75" customHeight="1">
      <c r="B398" s="159"/>
      <c r="C398" s="160"/>
      <c r="D398" s="160"/>
      <c r="E398" s="160"/>
      <c r="F398" s="228" t="s">
        <v>579</v>
      </c>
      <c r="G398" s="229"/>
      <c r="H398" s="229"/>
      <c r="I398" s="229"/>
      <c r="J398" s="160"/>
      <c r="K398" s="160"/>
      <c r="L398" s="160"/>
      <c r="M398" s="160"/>
      <c r="N398" s="160"/>
      <c r="O398" s="160"/>
      <c r="P398" s="160"/>
      <c r="Q398" s="160"/>
      <c r="R398" s="161"/>
      <c r="T398" s="162"/>
      <c r="U398" s="160"/>
      <c r="V398" s="160"/>
      <c r="W398" s="160"/>
      <c r="X398" s="160"/>
      <c r="Y398" s="160"/>
      <c r="Z398" s="160"/>
      <c r="AA398" s="163"/>
      <c r="AT398" s="164" t="s">
        <v>157</v>
      </c>
      <c r="AU398" s="164" t="s">
        <v>95</v>
      </c>
      <c r="AV398" s="164" t="s">
        <v>22</v>
      </c>
      <c r="AW398" s="164" t="s">
        <v>102</v>
      </c>
      <c r="AX398" s="164" t="s">
        <v>80</v>
      </c>
      <c r="AY398" s="164" t="s">
        <v>149</v>
      </c>
    </row>
    <row r="399" spans="2:51" s="6" customFormat="1" ht="18.75" customHeight="1">
      <c r="B399" s="145"/>
      <c r="C399" s="146"/>
      <c r="D399" s="146"/>
      <c r="E399" s="146"/>
      <c r="F399" s="230" t="s">
        <v>580</v>
      </c>
      <c r="G399" s="231"/>
      <c r="H399" s="231"/>
      <c r="I399" s="231"/>
      <c r="J399" s="146"/>
      <c r="K399" s="147">
        <v>26.75</v>
      </c>
      <c r="L399" s="146"/>
      <c r="M399" s="146"/>
      <c r="N399" s="146"/>
      <c r="O399" s="146"/>
      <c r="P399" s="146"/>
      <c r="Q399" s="146"/>
      <c r="R399" s="148"/>
      <c r="T399" s="149"/>
      <c r="U399" s="146"/>
      <c r="V399" s="146"/>
      <c r="W399" s="146"/>
      <c r="X399" s="146"/>
      <c r="Y399" s="146"/>
      <c r="Z399" s="146"/>
      <c r="AA399" s="150"/>
      <c r="AT399" s="151" t="s">
        <v>157</v>
      </c>
      <c r="AU399" s="151" t="s">
        <v>95</v>
      </c>
      <c r="AV399" s="151" t="s">
        <v>95</v>
      </c>
      <c r="AW399" s="151" t="s">
        <v>102</v>
      </c>
      <c r="AX399" s="151" t="s">
        <v>80</v>
      </c>
      <c r="AY399" s="151" t="s">
        <v>149</v>
      </c>
    </row>
    <row r="400" spans="2:51" s="6" customFormat="1" ht="32.25" customHeight="1">
      <c r="B400" s="145"/>
      <c r="C400" s="146"/>
      <c r="D400" s="146"/>
      <c r="E400" s="146"/>
      <c r="F400" s="230" t="s">
        <v>581</v>
      </c>
      <c r="G400" s="231"/>
      <c r="H400" s="231"/>
      <c r="I400" s="231"/>
      <c r="J400" s="146"/>
      <c r="K400" s="147">
        <v>25.6</v>
      </c>
      <c r="L400" s="146"/>
      <c r="M400" s="146"/>
      <c r="N400" s="146"/>
      <c r="O400" s="146"/>
      <c r="P400" s="146"/>
      <c r="Q400" s="146"/>
      <c r="R400" s="148"/>
      <c r="T400" s="149"/>
      <c r="U400" s="146"/>
      <c r="V400" s="146"/>
      <c r="W400" s="146"/>
      <c r="X400" s="146"/>
      <c r="Y400" s="146"/>
      <c r="Z400" s="146"/>
      <c r="AA400" s="150"/>
      <c r="AT400" s="151" t="s">
        <v>157</v>
      </c>
      <c r="AU400" s="151" t="s">
        <v>95</v>
      </c>
      <c r="AV400" s="151" t="s">
        <v>95</v>
      </c>
      <c r="AW400" s="151" t="s">
        <v>102</v>
      </c>
      <c r="AX400" s="151" t="s">
        <v>80</v>
      </c>
      <c r="AY400" s="151" t="s">
        <v>149</v>
      </c>
    </row>
    <row r="401" spans="2:51" s="6" customFormat="1" ht="18.75" customHeight="1">
      <c r="B401" s="152"/>
      <c r="C401" s="153"/>
      <c r="D401" s="153"/>
      <c r="E401" s="153"/>
      <c r="F401" s="232" t="s">
        <v>159</v>
      </c>
      <c r="G401" s="233"/>
      <c r="H401" s="233"/>
      <c r="I401" s="233"/>
      <c r="J401" s="153"/>
      <c r="K401" s="154">
        <v>52.35</v>
      </c>
      <c r="L401" s="153"/>
      <c r="M401" s="153"/>
      <c r="N401" s="153"/>
      <c r="O401" s="153"/>
      <c r="P401" s="153"/>
      <c r="Q401" s="153"/>
      <c r="R401" s="155"/>
      <c r="T401" s="156"/>
      <c r="U401" s="153"/>
      <c r="V401" s="153"/>
      <c r="W401" s="153"/>
      <c r="X401" s="153"/>
      <c r="Y401" s="153"/>
      <c r="Z401" s="153"/>
      <c r="AA401" s="157"/>
      <c r="AT401" s="158" t="s">
        <v>157</v>
      </c>
      <c r="AU401" s="158" t="s">
        <v>95</v>
      </c>
      <c r="AV401" s="158" t="s">
        <v>154</v>
      </c>
      <c r="AW401" s="158" t="s">
        <v>102</v>
      </c>
      <c r="AX401" s="158" t="s">
        <v>22</v>
      </c>
      <c r="AY401" s="158" t="s">
        <v>149</v>
      </c>
    </row>
    <row r="402" spans="2:65" s="6" customFormat="1" ht="27" customHeight="1">
      <c r="B402" s="23"/>
      <c r="C402" s="138" t="s">
        <v>582</v>
      </c>
      <c r="D402" s="138" t="s">
        <v>150</v>
      </c>
      <c r="E402" s="139" t="s">
        <v>583</v>
      </c>
      <c r="F402" s="224" t="s">
        <v>584</v>
      </c>
      <c r="G402" s="225"/>
      <c r="H402" s="225"/>
      <c r="I402" s="225"/>
      <c r="J402" s="140" t="s">
        <v>187</v>
      </c>
      <c r="K402" s="141">
        <v>93.52</v>
      </c>
      <c r="L402" s="226">
        <v>0</v>
      </c>
      <c r="M402" s="225"/>
      <c r="N402" s="227">
        <f>ROUND($L$402*$K$402,2)</f>
        <v>0</v>
      </c>
      <c r="O402" s="225"/>
      <c r="P402" s="225"/>
      <c r="Q402" s="225"/>
      <c r="R402" s="25"/>
      <c r="T402" s="142"/>
      <c r="U402" s="31" t="s">
        <v>45</v>
      </c>
      <c r="V402" s="24"/>
      <c r="W402" s="143">
        <f>$V$402*$K$402</f>
        <v>0</v>
      </c>
      <c r="X402" s="143">
        <v>0</v>
      </c>
      <c r="Y402" s="143">
        <f>$X$402*$K$402</f>
        <v>0</v>
      </c>
      <c r="Z402" s="143">
        <v>0.03</v>
      </c>
      <c r="AA402" s="144">
        <f>$Z$402*$K$402</f>
        <v>2.8055999999999996</v>
      </c>
      <c r="AR402" s="6" t="s">
        <v>224</v>
      </c>
      <c r="AT402" s="6" t="s">
        <v>150</v>
      </c>
      <c r="AU402" s="6" t="s">
        <v>95</v>
      </c>
      <c r="AY402" s="6" t="s">
        <v>149</v>
      </c>
      <c r="BE402" s="87">
        <f>IF($U$402="základní",$N$402,0)</f>
        <v>0</v>
      </c>
      <c r="BF402" s="87">
        <f>IF($U$402="snížená",$N$402,0)</f>
        <v>0</v>
      </c>
      <c r="BG402" s="87">
        <f>IF($U$402="zákl. přenesená",$N$402,0)</f>
        <v>0</v>
      </c>
      <c r="BH402" s="87">
        <f>IF($U$402="sníž. přenesená",$N$402,0)</f>
        <v>0</v>
      </c>
      <c r="BI402" s="87">
        <f>IF($U$402="nulová",$N$402,0)</f>
        <v>0</v>
      </c>
      <c r="BJ402" s="6" t="s">
        <v>22</v>
      </c>
      <c r="BK402" s="87">
        <f>ROUND($L$402*$K$402,2)</f>
        <v>0</v>
      </c>
      <c r="BL402" s="6" t="s">
        <v>224</v>
      </c>
      <c r="BM402" s="6" t="s">
        <v>585</v>
      </c>
    </row>
    <row r="403" spans="2:51" s="6" customFormat="1" ht="18.75" customHeight="1">
      <c r="B403" s="145"/>
      <c r="C403" s="146"/>
      <c r="D403" s="146"/>
      <c r="E403" s="146"/>
      <c r="F403" s="230" t="s">
        <v>586</v>
      </c>
      <c r="G403" s="231"/>
      <c r="H403" s="231"/>
      <c r="I403" s="231"/>
      <c r="J403" s="146"/>
      <c r="K403" s="147">
        <v>11.3</v>
      </c>
      <c r="L403" s="146"/>
      <c r="M403" s="146"/>
      <c r="N403" s="146"/>
      <c r="O403" s="146"/>
      <c r="P403" s="146"/>
      <c r="Q403" s="146"/>
      <c r="R403" s="148"/>
      <c r="T403" s="149"/>
      <c r="U403" s="146"/>
      <c r="V403" s="146"/>
      <c r="W403" s="146"/>
      <c r="X403" s="146"/>
      <c r="Y403" s="146"/>
      <c r="Z403" s="146"/>
      <c r="AA403" s="150"/>
      <c r="AT403" s="151" t="s">
        <v>157</v>
      </c>
      <c r="AU403" s="151" t="s">
        <v>95</v>
      </c>
      <c r="AV403" s="151" t="s">
        <v>95</v>
      </c>
      <c r="AW403" s="151" t="s">
        <v>102</v>
      </c>
      <c r="AX403" s="151" t="s">
        <v>80</v>
      </c>
      <c r="AY403" s="151" t="s">
        <v>149</v>
      </c>
    </row>
    <row r="404" spans="2:51" s="6" customFormat="1" ht="18.75" customHeight="1">
      <c r="B404" s="145"/>
      <c r="C404" s="146"/>
      <c r="D404" s="146"/>
      <c r="E404" s="146"/>
      <c r="F404" s="230" t="s">
        <v>587</v>
      </c>
      <c r="G404" s="231"/>
      <c r="H404" s="231"/>
      <c r="I404" s="231"/>
      <c r="J404" s="146"/>
      <c r="K404" s="147">
        <v>4.84</v>
      </c>
      <c r="L404" s="146"/>
      <c r="M404" s="146"/>
      <c r="N404" s="146"/>
      <c r="O404" s="146"/>
      <c r="P404" s="146"/>
      <c r="Q404" s="146"/>
      <c r="R404" s="148"/>
      <c r="T404" s="149"/>
      <c r="U404" s="146"/>
      <c r="V404" s="146"/>
      <c r="W404" s="146"/>
      <c r="X404" s="146"/>
      <c r="Y404" s="146"/>
      <c r="Z404" s="146"/>
      <c r="AA404" s="150"/>
      <c r="AT404" s="151" t="s">
        <v>157</v>
      </c>
      <c r="AU404" s="151" t="s">
        <v>95</v>
      </c>
      <c r="AV404" s="151" t="s">
        <v>95</v>
      </c>
      <c r="AW404" s="151" t="s">
        <v>102</v>
      </c>
      <c r="AX404" s="151" t="s">
        <v>80</v>
      </c>
      <c r="AY404" s="151" t="s">
        <v>149</v>
      </c>
    </row>
    <row r="405" spans="2:51" s="6" customFormat="1" ht="18.75" customHeight="1">
      <c r="B405" s="145"/>
      <c r="C405" s="146"/>
      <c r="D405" s="146"/>
      <c r="E405" s="146"/>
      <c r="F405" s="230" t="s">
        <v>588</v>
      </c>
      <c r="G405" s="231"/>
      <c r="H405" s="231"/>
      <c r="I405" s="231"/>
      <c r="J405" s="146"/>
      <c r="K405" s="147">
        <v>5.7</v>
      </c>
      <c r="L405" s="146"/>
      <c r="M405" s="146"/>
      <c r="N405" s="146"/>
      <c r="O405" s="146"/>
      <c r="P405" s="146"/>
      <c r="Q405" s="146"/>
      <c r="R405" s="148"/>
      <c r="T405" s="149"/>
      <c r="U405" s="146"/>
      <c r="V405" s="146"/>
      <c r="W405" s="146"/>
      <c r="X405" s="146"/>
      <c r="Y405" s="146"/>
      <c r="Z405" s="146"/>
      <c r="AA405" s="150"/>
      <c r="AT405" s="151" t="s">
        <v>157</v>
      </c>
      <c r="AU405" s="151" t="s">
        <v>95</v>
      </c>
      <c r="AV405" s="151" t="s">
        <v>95</v>
      </c>
      <c r="AW405" s="151" t="s">
        <v>102</v>
      </c>
      <c r="AX405" s="151" t="s">
        <v>80</v>
      </c>
      <c r="AY405" s="151" t="s">
        <v>149</v>
      </c>
    </row>
    <row r="406" spans="2:51" s="6" customFormat="1" ht="18.75" customHeight="1">
      <c r="B406" s="145"/>
      <c r="C406" s="146"/>
      <c r="D406" s="146"/>
      <c r="E406" s="146"/>
      <c r="F406" s="230" t="s">
        <v>589</v>
      </c>
      <c r="G406" s="231"/>
      <c r="H406" s="231"/>
      <c r="I406" s="231"/>
      <c r="J406" s="146"/>
      <c r="K406" s="147">
        <v>14.8</v>
      </c>
      <c r="L406" s="146"/>
      <c r="M406" s="146"/>
      <c r="N406" s="146"/>
      <c r="O406" s="146"/>
      <c r="P406" s="146"/>
      <c r="Q406" s="146"/>
      <c r="R406" s="148"/>
      <c r="T406" s="149"/>
      <c r="U406" s="146"/>
      <c r="V406" s="146"/>
      <c r="W406" s="146"/>
      <c r="X406" s="146"/>
      <c r="Y406" s="146"/>
      <c r="Z406" s="146"/>
      <c r="AA406" s="150"/>
      <c r="AT406" s="151" t="s">
        <v>157</v>
      </c>
      <c r="AU406" s="151" t="s">
        <v>95</v>
      </c>
      <c r="AV406" s="151" t="s">
        <v>95</v>
      </c>
      <c r="AW406" s="151" t="s">
        <v>102</v>
      </c>
      <c r="AX406" s="151" t="s">
        <v>80</v>
      </c>
      <c r="AY406" s="151" t="s">
        <v>149</v>
      </c>
    </row>
    <row r="407" spans="2:51" s="6" customFormat="1" ht="18.75" customHeight="1">
      <c r="B407" s="145"/>
      <c r="C407" s="146"/>
      <c r="D407" s="146"/>
      <c r="E407" s="146"/>
      <c r="F407" s="230" t="s">
        <v>590</v>
      </c>
      <c r="G407" s="231"/>
      <c r="H407" s="231"/>
      <c r="I407" s="231"/>
      <c r="J407" s="146"/>
      <c r="K407" s="147">
        <v>11.48</v>
      </c>
      <c r="L407" s="146"/>
      <c r="M407" s="146"/>
      <c r="N407" s="146"/>
      <c r="O407" s="146"/>
      <c r="P407" s="146"/>
      <c r="Q407" s="146"/>
      <c r="R407" s="148"/>
      <c r="T407" s="149"/>
      <c r="U407" s="146"/>
      <c r="V407" s="146"/>
      <c r="W407" s="146"/>
      <c r="X407" s="146"/>
      <c r="Y407" s="146"/>
      <c r="Z407" s="146"/>
      <c r="AA407" s="150"/>
      <c r="AT407" s="151" t="s">
        <v>157</v>
      </c>
      <c r="AU407" s="151" t="s">
        <v>95</v>
      </c>
      <c r="AV407" s="151" t="s">
        <v>95</v>
      </c>
      <c r="AW407" s="151" t="s">
        <v>102</v>
      </c>
      <c r="AX407" s="151" t="s">
        <v>80</v>
      </c>
      <c r="AY407" s="151" t="s">
        <v>149</v>
      </c>
    </row>
    <row r="408" spans="2:51" s="6" customFormat="1" ht="18.75" customHeight="1">
      <c r="B408" s="145"/>
      <c r="C408" s="146"/>
      <c r="D408" s="146"/>
      <c r="E408" s="146"/>
      <c r="F408" s="230" t="s">
        <v>591</v>
      </c>
      <c r="G408" s="231"/>
      <c r="H408" s="231"/>
      <c r="I408" s="231"/>
      <c r="J408" s="146"/>
      <c r="K408" s="147">
        <v>10.6</v>
      </c>
      <c r="L408" s="146"/>
      <c r="M408" s="146"/>
      <c r="N408" s="146"/>
      <c r="O408" s="146"/>
      <c r="P408" s="146"/>
      <c r="Q408" s="146"/>
      <c r="R408" s="148"/>
      <c r="T408" s="149"/>
      <c r="U408" s="146"/>
      <c r="V408" s="146"/>
      <c r="W408" s="146"/>
      <c r="X408" s="146"/>
      <c r="Y408" s="146"/>
      <c r="Z408" s="146"/>
      <c r="AA408" s="150"/>
      <c r="AT408" s="151" t="s">
        <v>157</v>
      </c>
      <c r="AU408" s="151" t="s">
        <v>95</v>
      </c>
      <c r="AV408" s="151" t="s">
        <v>95</v>
      </c>
      <c r="AW408" s="151" t="s">
        <v>102</v>
      </c>
      <c r="AX408" s="151" t="s">
        <v>80</v>
      </c>
      <c r="AY408" s="151" t="s">
        <v>149</v>
      </c>
    </row>
    <row r="409" spans="2:51" s="6" customFormat="1" ht="18.75" customHeight="1">
      <c r="B409" s="145"/>
      <c r="C409" s="146"/>
      <c r="D409" s="146"/>
      <c r="E409" s="146"/>
      <c r="F409" s="230" t="s">
        <v>592</v>
      </c>
      <c r="G409" s="231"/>
      <c r="H409" s="231"/>
      <c r="I409" s="231"/>
      <c r="J409" s="146"/>
      <c r="K409" s="147">
        <v>14.4</v>
      </c>
      <c r="L409" s="146"/>
      <c r="M409" s="146"/>
      <c r="N409" s="146"/>
      <c r="O409" s="146"/>
      <c r="P409" s="146"/>
      <c r="Q409" s="146"/>
      <c r="R409" s="148"/>
      <c r="T409" s="149"/>
      <c r="U409" s="146"/>
      <c r="V409" s="146"/>
      <c r="W409" s="146"/>
      <c r="X409" s="146"/>
      <c r="Y409" s="146"/>
      <c r="Z409" s="146"/>
      <c r="AA409" s="150"/>
      <c r="AT409" s="151" t="s">
        <v>157</v>
      </c>
      <c r="AU409" s="151" t="s">
        <v>95</v>
      </c>
      <c r="AV409" s="151" t="s">
        <v>95</v>
      </c>
      <c r="AW409" s="151" t="s">
        <v>102</v>
      </c>
      <c r="AX409" s="151" t="s">
        <v>80</v>
      </c>
      <c r="AY409" s="151" t="s">
        <v>149</v>
      </c>
    </row>
    <row r="410" spans="2:51" s="6" customFormat="1" ht="18.75" customHeight="1">
      <c r="B410" s="145"/>
      <c r="C410" s="146"/>
      <c r="D410" s="146"/>
      <c r="E410" s="146"/>
      <c r="F410" s="230" t="s">
        <v>593</v>
      </c>
      <c r="G410" s="231"/>
      <c r="H410" s="231"/>
      <c r="I410" s="231"/>
      <c r="J410" s="146"/>
      <c r="K410" s="147">
        <v>7.72</v>
      </c>
      <c r="L410" s="146"/>
      <c r="M410" s="146"/>
      <c r="N410" s="146"/>
      <c r="O410" s="146"/>
      <c r="P410" s="146"/>
      <c r="Q410" s="146"/>
      <c r="R410" s="148"/>
      <c r="T410" s="149"/>
      <c r="U410" s="146"/>
      <c r="V410" s="146"/>
      <c r="W410" s="146"/>
      <c r="X410" s="146"/>
      <c r="Y410" s="146"/>
      <c r="Z410" s="146"/>
      <c r="AA410" s="150"/>
      <c r="AT410" s="151" t="s">
        <v>157</v>
      </c>
      <c r="AU410" s="151" t="s">
        <v>95</v>
      </c>
      <c r="AV410" s="151" t="s">
        <v>95</v>
      </c>
      <c r="AW410" s="151" t="s">
        <v>102</v>
      </c>
      <c r="AX410" s="151" t="s">
        <v>80</v>
      </c>
      <c r="AY410" s="151" t="s">
        <v>149</v>
      </c>
    </row>
    <row r="411" spans="2:51" s="6" customFormat="1" ht="18.75" customHeight="1">
      <c r="B411" s="145"/>
      <c r="C411" s="146"/>
      <c r="D411" s="146"/>
      <c r="E411" s="146"/>
      <c r="F411" s="230" t="s">
        <v>594</v>
      </c>
      <c r="G411" s="231"/>
      <c r="H411" s="231"/>
      <c r="I411" s="231"/>
      <c r="J411" s="146"/>
      <c r="K411" s="147">
        <v>4.84</v>
      </c>
      <c r="L411" s="146"/>
      <c r="M411" s="146"/>
      <c r="N411" s="146"/>
      <c r="O411" s="146"/>
      <c r="P411" s="146"/>
      <c r="Q411" s="146"/>
      <c r="R411" s="148"/>
      <c r="T411" s="149"/>
      <c r="U411" s="146"/>
      <c r="V411" s="146"/>
      <c r="W411" s="146"/>
      <c r="X411" s="146"/>
      <c r="Y411" s="146"/>
      <c r="Z411" s="146"/>
      <c r="AA411" s="150"/>
      <c r="AT411" s="151" t="s">
        <v>157</v>
      </c>
      <c r="AU411" s="151" t="s">
        <v>95</v>
      </c>
      <c r="AV411" s="151" t="s">
        <v>95</v>
      </c>
      <c r="AW411" s="151" t="s">
        <v>102</v>
      </c>
      <c r="AX411" s="151" t="s">
        <v>80</v>
      </c>
      <c r="AY411" s="151" t="s">
        <v>149</v>
      </c>
    </row>
    <row r="412" spans="2:51" s="6" customFormat="1" ht="18.75" customHeight="1">
      <c r="B412" s="145"/>
      <c r="C412" s="146"/>
      <c r="D412" s="146"/>
      <c r="E412" s="146"/>
      <c r="F412" s="230" t="s">
        <v>595</v>
      </c>
      <c r="G412" s="231"/>
      <c r="H412" s="231"/>
      <c r="I412" s="231"/>
      <c r="J412" s="146"/>
      <c r="K412" s="147">
        <v>3.04</v>
      </c>
      <c r="L412" s="146"/>
      <c r="M412" s="146"/>
      <c r="N412" s="146"/>
      <c r="O412" s="146"/>
      <c r="P412" s="146"/>
      <c r="Q412" s="146"/>
      <c r="R412" s="148"/>
      <c r="T412" s="149"/>
      <c r="U412" s="146"/>
      <c r="V412" s="146"/>
      <c r="W412" s="146"/>
      <c r="X412" s="146"/>
      <c r="Y412" s="146"/>
      <c r="Z412" s="146"/>
      <c r="AA412" s="150"/>
      <c r="AT412" s="151" t="s">
        <v>157</v>
      </c>
      <c r="AU412" s="151" t="s">
        <v>95</v>
      </c>
      <c r="AV412" s="151" t="s">
        <v>95</v>
      </c>
      <c r="AW412" s="151" t="s">
        <v>102</v>
      </c>
      <c r="AX412" s="151" t="s">
        <v>80</v>
      </c>
      <c r="AY412" s="151" t="s">
        <v>149</v>
      </c>
    </row>
    <row r="413" spans="2:51" s="6" customFormat="1" ht="18.75" customHeight="1">
      <c r="B413" s="145"/>
      <c r="C413" s="146"/>
      <c r="D413" s="146"/>
      <c r="E413" s="146"/>
      <c r="F413" s="230" t="s">
        <v>596</v>
      </c>
      <c r="G413" s="231"/>
      <c r="H413" s="231"/>
      <c r="I413" s="231"/>
      <c r="J413" s="146"/>
      <c r="K413" s="147">
        <v>4.8</v>
      </c>
      <c r="L413" s="146"/>
      <c r="M413" s="146"/>
      <c r="N413" s="146"/>
      <c r="O413" s="146"/>
      <c r="P413" s="146"/>
      <c r="Q413" s="146"/>
      <c r="R413" s="148"/>
      <c r="T413" s="149"/>
      <c r="U413" s="146"/>
      <c r="V413" s="146"/>
      <c r="W413" s="146"/>
      <c r="X413" s="146"/>
      <c r="Y413" s="146"/>
      <c r="Z413" s="146"/>
      <c r="AA413" s="150"/>
      <c r="AT413" s="151" t="s">
        <v>157</v>
      </c>
      <c r="AU413" s="151" t="s">
        <v>95</v>
      </c>
      <c r="AV413" s="151" t="s">
        <v>95</v>
      </c>
      <c r="AW413" s="151" t="s">
        <v>102</v>
      </c>
      <c r="AX413" s="151" t="s">
        <v>80</v>
      </c>
      <c r="AY413" s="151" t="s">
        <v>149</v>
      </c>
    </row>
    <row r="414" spans="2:51" s="6" customFormat="1" ht="18.75" customHeight="1">
      <c r="B414" s="152"/>
      <c r="C414" s="153"/>
      <c r="D414" s="153"/>
      <c r="E414" s="153"/>
      <c r="F414" s="232" t="s">
        <v>159</v>
      </c>
      <c r="G414" s="233"/>
      <c r="H414" s="233"/>
      <c r="I414" s="233"/>
      <c r="J414" s="153"/>
      <c r="K414" s="154">
        <v>93.52</v>
      </c>
      <c r="L414" s="153"/>
      <c r="M414" s="153"/>
      <c r="N414" s="153"/>
      <c r="O414" s="153"/>
      <c r="P414" s="153"/>
      <c r="Q414" s="153"/>
      <c r="R414" s="155"/>
      <c r="T414" s="156"/>
      <c r="U414" s="153"/>
      <c r="V414" s="153"/>
      <c r="W414" s="153"/>
      <c r="X414" s="153"/>
      <c r="Y414" s="153"/>
      <c r="Z414" s="153"/>
      <c r="AA414" s="157"/>
      <c r="AT414" s="158" t="s">
        <v>157</v>
      </c>
      <c r="AU414" s="158" t="s">
        <v>95</v>
      </c>
      <c r="AV414" s="158" t="s">
        <v>154</v>
      </c>
      <c r="AW414" s="158" t="s">
        <v>102</v>
      </c>
      <c r="AX414" s="158" t="s">
        <v>22</v>
      </c>
      <c r="AY414" s="158" t="s">
        <v>149</v>
      </c>
    </row>
    <row r="415" spans="2:65" s="6" customFormat="1" ht="27" customHeight="1">
      <c r="B415" s="23"/>
      <c r="C415" s="138" t="s">
        <v>597</v>
      </c>
      <c r="D415" s="138" t="s">
        <v>150</v>
      </c>
      <c r="E415" s="139" t="s">
        <v>598</v>
      </c>
      <c r="F415" s="224" t="s">
        <v>599</v>
      </c>
      <c r="G415" s="225"/>
      <c r="H415" s="225"/>
      <c r="I415" s="225"/>
      <c r="J415" s="140" t="s">
        <v>187</v>
      </c>
      <c r="K415" s="141">
        <v>52.35</v>
      </c>
      <c r="L415" s="226">
        <v>0</v>
      </c>
      <c r="M415" s="225"/>
      <c r="N415" s="227">
        <f>ROUND($L$415*$K$415,2)</f>
        <v>0</v>
      </c>
      <c r="O415" s="225"/>
      <c r="P415" s="225"/>
      <c r="Q415" s="225"/>
      <c r="R415" s="25"/>
      <c r="T415" s="142"/>
      <c r="U415" s="31" t="s">
        <v>45</v>
      </c>
      <c r="V415" s="24"/>
      <c r="W415" s="143">
        <f>$V$415*$K$415</f>
        <v>0</v>
      </c>
      <c r="X415" s="143">
        <v>0</v>
      </c>
      <c r="Y415" s="143">
        <f>$X$415*$K$415</f>
        <v>0</v>
      </c>
      <c r="Z415" s="143">
        <v>0</v>
      </c>
      <c r="AA415" s="144">
        <f>$Z$415*$K$415</f>
        <v>0</v>
      </c>
      <c r="AR415" s="6" t="s">
        <v>224</v>
      </c>
      <c r="AT415" s="6" t="s">
        <v>150</v>
      </c>
      <c r="AU415" s="6" t="s">
        <v>95</v>
      </c>
      <c r="AY415" s="6" t="s">
        <v>149</v>
      </c>
      <c r="BE415" s="87">
        <f>IF($U$415="základní",$N$415,0)</f>
        <v>0</v>
      </c>
      <c r="BF415" s="87">
        <f>IF($U$415="snížená",$N$415,0)</f>
        <v>0</v>
      </c>
      <c r="BG415" s="87">
        <f>IF($U$415="zákl. přenesená",$N$415,0)</f>
        <v>0</v>
      </c>
      <c r="BH415" s="87">
        <f>IF($U$415="sníž. přenesená",$N$415,0)</f>
        <v>0</v>
      </c>
      <c r="BI415" s="87">
        <f>IF($U$415="nulová",$N$415,0)</f>
        <v>0</v>
      </c>
      <c r="BJ415" s="6" t="s">
        <v>22</v>
      </c>
      <c r="BK415" s="87">
        <f>ROUND($L$415*$K$415,2)</f>
        <v>0</v>
      </c>
      <c r="BL415" s="6" t="s">
        <v>224</v>
      </c>
      <c r="BM415" s="6" t="s">
        <v>600</v>
      </c>
    </row>
    <row r="416" spans="2:51" s="6" customFormat="1" ht="18.75" customHeight="1">
      <c r="B416" s="159"/>
      <c r="C416" s="160"/>
      <c r="D416" s="160"/>
      <c r="E416" s="160"/>
      <c r="F416" s="228" t="s">
        <v>579</v>
      </c>
      <c r="G416" s="229"/>
      <c r="H416" s="229"/>
      <c r="I416" s="229"/>
      <c r="J416" s="160"/>
      <c r="K416" s="160"/>
      <c r="L416" s="160"/>
      <c r="M416" s="160"/>
      <c r="N416" s="160"/>
      <c r="O416" s="160"/>
      <c r="P416" s="160"/>
      <c r="Q416" s="160"/>
      <c r="R416" s="161"/>
      <c r="T416" s="162"/>
      <c r="U416" s="160"/>
      <c r="V416" s="160"/>
      <c r="W416" s="160"/>
      <c r="X416" s="160"/>
      <c r="Y416" s="160"/>
      <c r="Z416" s="160"/>
      <c r="AA416" s="163"/>
      <c r="AT416" s="164" t="s">
        <v>157</v>
      </c>
      <c r="AU416" s="164" t="s">
        <v>95</v>
      </c>
      <c r="AV416" s="164" t="s">
        <v>22</v>
      </c>
      <c r="AW416" s="164" t="s">
        <v>102</v>
      </c>
      <c r="AX416" s="164" t="s">
        <v>80</v>
      </c>
      <c r="AY416" s="164" t="s">
        <v>149</v>
      </c>
    </row>
    <row r="417" spans="2:51" s="6" customFormat="1" ht="18.75" customHeight="1">
      <c r="B417" s="145"/>
      <c r="C417" s="146"/>
      <c r="D417" s="146"/>
      <c r="E417" s="146"/>
      <c r="F417" s="230" t="s">
        <v>580</v>
      </c>
      <c r="G417" s="231"/>
      <c r="H417" s="231"/>
      <c r="I417" s="231"/>
      <c r="J417" s="146"/>
      <c r="K417" s="147">
        <v>26.75</v>
      </c>
      <c r="L417" s="146"/>
      <c r="M417" s="146"/>
      <c r="N417" s="146"/>
      <c r="O417" s="146"/>
      <c r="P417" s="146"/>
      <c r="Q417" s="146"/>
      <c r="R417" s="148"/>
      <c r="T417" s="149"/>
      <c r="U417" s="146"/>
      <c r="V417" s="146"/>
      <c r="W417" s="146"/>
      <c r="X417" s="146"/>
      <c r="Y417" s="146"/>
      <c r="Z417" s="146"/>
      <c r="AA417" s="150"/>
      <c r="AT417" s="151" t="s">
        <v>157</v>
      </c>
      <c r="AU417" s="151" t="s">
        <v>95</v>
      </c>
      <c r="AV417" s="151" t="s">
        <v>95</v>
      </c>
      <c r="AW417" s="151" t="s">
        <v>102</v>
      </c>
      <c r="AX417" s="151" t="s">
        <v>80</v>
      </c>
      <c r="AY417" s="151" t="s">
        <v>149</v>
      </c>
    </row>
    <row r="418" spans="2:51" s="6" customFormat="1" ht="32.25" customHeight="1">
      <c r="B418" s="145"/>
      <c r="C418" s="146"/>
      <c r="D418" s="146"/>
      <c r="E418" s="146"/>
      <c r="F418" s="230" t="s">
        <v>581</v>
      </c>
      <c r="G418" s="231"/>
      <c r="H418" s="231"/>
      <c r="I418" s="231"/>
      <c r="J418" s="146"/>
      <c r="K418" s="147">
        <v>25.6</v>
      </c>
      <c r="L418" s="146"/>
      <c r="M418" s="146"/>
      <c r="N418" s="146"/>
      <c r="O418" s="146"/>
      <c r="P418" s="146"/>
      <c r="Q418" s="146"/>
      <c r="R418" s="148"/>
      <c r="T418" s="149"/>
      <c r="U418" s="146"/>
      <c r="V418" s="146"/>
      <c r="W418" s="146"/>
      <c r="X418" s="146"/>
      <c r="Y418" s="146"/>
      <c r="Z418" s="146"/>
      <c r="AA418" s="150"/>
      <c r="AT418" s="151" t="s">
        <v>157</v>
      </c>
      <c r="AU418" s="151" t="s">
        <v>95</v>
      </c>
      <c r="AV418" s="151" t="s">
        <v>95</v>
      </c>
      <c r="AW418" s="151" t="s">
        <v>102</v>
      </c>
      <c r="AX418" s="151" t="s">
        <v>80</v>
      </c>
      <c r="AY418" s="151" t="s">
        <v>149</v>
      </c>
    </row>
    <row r="419" spans="2:51" s="6" customFormat="1" ht="18.75" customHeight="1">
      <c r="B419" s="152"/>
      <c r="C419" s="153"/>
      <c r="D419" s="153"/>
      <c r="E419" s="153"/>
      <c r="F419" s="232" t="s">
        <v>159</v>
      </c>
      <c r="G419" s="233"/>
      <c r="H419" s="233"/>
      <c r="I419" s="233"/>
      <c r="J419" s="153"/>
      <c r="K419" s="154">
        <v>52.35</v>
      </c>
      <c r="L419" s="153"/>
      <c r="M419" s="153"/>
      <c r="N419" s="153"/>
      <c r="O419" s="153"/>
      <c r="P419" s="153"/>
      <c r="Q419" s="153"/>
      <c r="R419" s="155"/>
      <c r="T419" s="156"/>
      <c r="U419" s="153"/>
      <c r="V419" s="153"/>
      <c r="W419" s="153"/>
      <c r="X419" s="153"/>
      <c r="Y419" s="153"/>
      <c r="Z419" s="153"/>
      <c r="AA419" s="157"/>
      <c r="AT419" s="158" t="s">
        <v>157</v>
      </c>
      <c r="AU419" s="158" t="s">
        <v>95</v>
      </c>
      <c r="AV419" s="158" t="s">
        <v>154</v>
      </c>
      <c r="AW419" s="158" t="s">
        <v>102</v>
      </c>
      <c r="AX419" s="158" t="s">
        <v>22</v>
      </c>
      <c r="AY419" s="158" t="s">
        <v>149</v>
      </c>
    </row>
    <row r="420" spans="2:65" s="6" customFormat="1" ht="27" customHeight="1">
      <c r="B420" s="23"/>
      <c r="C420" s="166" t="s">
        <v>601</v>
      </c>
      <c r="D420" s="166" t="s">
        <v>349</v>
      </c>
      <c r="E420" s="167" t="s">
        <v>602</v>
      </c>
      <c r="F420" s="234" t="s">
        <v>603</v>
      </c>
      <c r="G420" s="235"/>
      <c r="H420" s="235"/>
      <c r="I420" s="235"/>
      <c r="J420" s="168" t="s">
        <v>249</v>
      </c>
      <c r="K420" s="169">
        <v>0.537</v>
      </c>
      <c r="L420" s="236">
        <v>0</v>
      </c>
      <c r="M420" s="235"/>
      <c r="N420" s="237">
        <f>ROUND($L$420*$K$420,2)</f>
        <v>0</v>
      </c>
      <c r="O420" s="225"/>
      <c r="P420" s="225"/>
      <c r="Q420" s="225"/>
      <c r="R420" s="25"/>
      <c r="T420" s="142"/>
      <c r="U420" s="31" t="s">
        <v>45</v>
      </c>
      <c r="V420" s="24"/>
      <c r="W420" s="143">
        <f>$V$420*$K$420</f>
        <v>0</v>
      </c>
      <c r="X420" s="143">
        <v>0.55</v>
      </c>
      <c r="Y420" s="143">
        <f>$X$420*$K$420</f>
        <v>0.29535000000000006</v>
      </c>
      <c r="Z420" s="143">
        <v>0</v>
      </c>
      <c r="AA420" s="144">
        <f>$Z$420*$K$420</f>
        <v>0</v>
      </c>
      <c r="AR420" s="6" t="s">
        <v>301</v>
      </c>
      <c r="AT420" s="6" t="s">
        <v>349</v>
      </c>
      <c r="AU420" s="6" t="s">
        <v>95</v>
      </c>
      <c r="AY420" s="6" t="s">
        <v>149</v>
      </c>
      <c r="BE420" s="87">
        <f>IF($U$420="základní",$N$420,0)</f>
        <v>0</v>
      </c>
      <c r="BF420" s="87">
        <f>IF($U$420="snížená",$N$420,0)</f>
        <v>0</v>
      </c>
      <c r="BG420" s="87">
        <f>IF($U$420="zákl. přenesená",$N$420,0)</f>
        <v>0</v>
      </c>
      <c r="BH420" s="87">
        <f>IF($U$420="sníž. přenesená",$N$420,0)</f>
        <v>0</v>
      </c>
      <c r="BI420" s="87">
        <f>IF($U$420="nulová",$N$420,0)</f>
        <v>0</v>
      </c>
      <c r="BJ420" s="6" t="s">
        <v>22</v>
      </c>
      <c r="BK420" s="87">
        <f>ROUND($L$420*$K$420,2)</f>
        <v>0</v>
      </c>
      <c r="BL420" s="6" t="s">
        <v>224</v>
      </c>
      <c r="BM420" s="6" t="s">
        <v>604</v>
      </c>
    </row>
    <row r="421" spans="2:51" s="6" customFormat="1" ht="18.75" customHeight="1">
      <c r="B421" s="159"/>
      <c r="C421" s="160"/>
      <c r="D421" s="160"/>
      <c r="E421" s="160"/>
      <c r="F421" s="228" t="s">
        <v>579</v>
      </c>
      <c r="G421" s="229"/>
      <c r="H421" s="229"/>
      <c r="I421" s="229"/>
      <c r="J421" s="160"/>
      <c r="K421" s="160"/>
      <c r="L421" s="160"/>
      <c r="M421" s="160"/>
      <c r="N421" s="160"/>
      <c r="O421" s="160"/>
      <c r="P421" s="160"/>
      <c r="Q421" s="160"/>
      <c r="R421" s="161"/>
      <c r="T421" s="162"/>
      <c r="U421" s="160"/>
      <c r="V421" s="160"/>
      <c r="W421" s="160"/>
      <c r="X421" s="160"/>
      <c r="Y421" s="160"/>
      <c r="Z421" s="160"/>
      <c r="AA421" s="163"/>
      <c r="AT421" s="164" t="s">
        <v>157</v>
      </c>
      <c r="AU421" s="164" t="s">
        <v>95</v>
      </c>
      <c r="AV421" s="164" t="s">
        <v>22</v>
      </c>
      <c r="AW421" s="164" t="s">
        <v>102</v>
      </c>
      <c r="AX421" s="164" t="s">
        <v>80</v>
      </c>
      <c r="AY421" s="164" t="s">
        <v>149</v>
      </c>
    </row>
    <row r="422" spans="2:51" s="6" customFormat="1" ht="32.25" customHeight="1">
      <c r="B422" s="145"/>
      <c r="C422" s="146"/>
      <c r="D422" s="146"/>
      <c r="E422" s="146"/>
      <c r="F422" s="230" t="s">
        <v>605</v>
      </c>
      <c r="G422" s="231"/>
      <c r="H422" s="231"/>
      <c r="I422" s="231"/>
      <c r="J422" s="146"/>
      <c r="K422" s="147">
        <v>0.274</v>
      </c>
      <c r="L422" s="146"/>
      <c r="M422" s="146"/>
      <c r="N422" s="146"/>
      <c r="O422" s="146"/>
      <c r="P422" s="146"/>
      <c r="Q422" s="146"/>
      <c r="R422" s="148"/>
      <c r="T422" s="149"/>
      <c r="U422" s="146"/>
      <c r="V422" s="146"/>
      <c r="W422" s="146"/>
      <c r="X422" s="146"/>
      <c r="Y422" s="146"/>
      <c r="Z422" s="146"/>
      <c r="AA422" s="150"/>
      <c r="AT422" s="151" t="s">
        <v>157</v>
      </c>
      <c r="AU422" s="151" t="s">
        <v>95</v>
      </c>
      <c r="AV422" s="151" t="s">
        <v>95</v>
      </c>
      <c r="AW422" s="151" t="s">
        <v>102</v>
      </c>
      <c r="AX422" s="151" t="s">
        <v>80</v>
      </c>
      <c r="AY422" s="151" t="s">
        <v>149</v>
      </c>
    </row>
    <row r="423" spans="2:51" s="6" customFormat="1" ht="32.25" customHeight="1">
      <c r="B423" s="145"/>
      <c r="C423" s="146"/>
      <c r="D423" s="146"/>
      <c r="E423" s="146"/>
      <c r="F423" s="230" t="s">
        <v>606</v>
      </c>
      <c r="G423" s="231"/>
      <c r="H423" s="231"/>
      <c r="I423" s="231"/>
      <c r="J423" s="146"/>
      <c r="K423" s="147">
        <v>0.263</v>
      </c>
      <c r="L423" s="146"/>
      <c r="M423" s="146"/>
      <c r="N423" s="146"/>
      <c r="O423" s="146"/>
      <c r="P423" s="146"/>
      <c r="Q423" s="146"/>
      <c r="R423" s="148"/>
      <c r="T423" s="149"/>
      <c r="U423" s="146"/>
      <c r="V423" s="146"/>
      <c r="W423" s="146"/>
      <c r="X423" s="146"/>
      <c r="Y423" s="146"/>
      <c r="Z423" s="146"/>
      <c r="AA423" s="150"/>
      <c r="AT423" s="151" t="s">
        <v>157</v>
      </c>
      <c r="AU423" s="151" t="s">
        <v>95</v>
      </c>
      <c r="AV423" s="151" t="s">
        <v>95</v>
      </c>
      <c r="AW423" s="151" t="s">
        <v>102</v>
      </c>
      <c r="AX423" s="151" t="s">
        <v>80</v>
      </c>
      <c r="AY423" s="151" t="s">
        <v>149</v>
      </c>
    </row>
    <row r="424" spans="2:51" s="6" customFormat="1" ht="18.75" customHeight="1">
      <c r="B424" s="152"/>
      <c r="C424" s="153"/>
      <c r="D424" s="153"/>
      <c r="E424" s="153"/>
      <c r="F424" s="232" t="s">
        <v>159</v>
      </c>
      <c r="G424" s="233"/>
      <c r="H424" s="233"/>
      <c r="I424" s="233"/>
      <c r="J424" s="153"/>
      <c r="K424" s="154">
        <v>0.537</v>
      </c>
      <c r="L424" s="153"/>
      <c r="M424" s="153"/>
      <c r="N424" s="153"/>
      <c r="O424" s="153"/>
      <c r="P424" s="153"/>
      <c r="Q424" s="153"/>
      <c r="R424" s="155"/>
      <c r="T424" s="156"/>
      <c r="U424" s="153"/>
      <c r="V424" s="153"/>
      <c r="W424" s="153"/>
      <c r="X424" s="153"/>
      <c r="Y424" s="153"/>
      <c r="Z424" s="153"/>
      <c r="AA424" s="157"/>
      <c r="AT424" s="158" t="s">
        <v>157</v>
      </c>
      <c r="AU424" s="158" t="s">
        <v>95</v>
      </c>
      <c r="AV424" s="158" t="s">
        <v>154</v>
      </c>
      <c r="AW424" s="158" t="s">
        <v>102</v>
      </c>
      <c r="AX424" s="158" t="s">
        <v>22</v>
      </c>
      <c r="AY424" s="158" t="s">
        <v>149</v>
      </c>
    </row>
    <row r="425" spans="2:65" s="6" customFormat="1" ht="39" customHeight="1">
      <c r="B425" s="23"/>
      <c r="C425" s="138" t="s">
        <v>607</v>
      </c>
      <c r="D425" s="138" t="s">
        <v>150</v>
      </c>
      <c r="E425" s="139" t="s">
        <v>608</v>
      </c>
      <c r="F425" s="224" t="s">
        <v>609</v>
      </c>
      <c r="G425" s="225"/>
      <c r="H425" s="225"/>
      <c r="I425" s="225"/>
      <c r="J425" s="140" t="s">
        <v>187</v>
      </c>
      <c r="K425" s="141">
        <v>93.52</v>
      </c>
      <c r="L425" s="226">
        <v>0</v>
      </c>
      <c r="M425" s="225"/>
      <c r="N425" s="227">
        <f>ROUND($L$425*$K$425,2)</f>
        <v>0</v>
      </c>
      <c r="O425" s="225"/>
      <c r="P425" s="225"/>
      <c r="Q425" s="225"/>
      <c r="R425" s="25"/>
      <c r="T425" s="142"/>
      <c r="U425" s="31" t="s">
        <v>45</v>
      </c>
      <c r="V425" s="24"/>
      <c r="W425" s="143">
        <f>$V$425*$K$425</f>
        <v>0</v>
      </c>
      <c r="X425" s="143">
        <v>0</v>
      </c>
      <c r="Y425" s="143">
        <f>$X$425*$K$425</f>
        <v>0</v>
      </c>
      <c r="Z425" s="143">
        <v>0</v>
      </c>
      <c r="AA425" s="144">
        <f>$Z$425*$K$425</f>
        <v>0</v>
      </c>
      <c r="AR425" s="6" t="s">
        <v>224</v>
      </c>
      <c r="AT425" s="6" t="s">
        <v>150</v>
      </c>
      <c r="AU425" s="6" t="s">
        <v>95</v>
      </c>
      <c r="AY425" s="6" t="s">
        <v>149</v>
      </c>
      <c r="BE425" s="87">
        <f>IF($U$425="základní",$N$425,0)</f>
        <v>0</v>
      </c>
      <c r="BF425" s="87">
        <f>IF($U$425="snížená",$N$425,0)</f>
        <v>0</v>
      </c>
      <c r="BG425" s="87">
        <f>IF($U$425="zákl. přenesená",$N$425,0)</f>
        <v>0</v>
      </c>
      <c r="BH425" s="87">
        <f>IF($U$425="sníž. přenesená",$N$425,0)</f>
        <v>0</v>
      </c>
      <c r="BI425" s="87">
        <f>IF($U$425="nulová",$N$425,0)</f>
        <v>0</v>
      </c>
      <c r="BJ425" s="6" t="s">
        <v>22</v>
      </c>
      <c r="BK425" s="87">
        <f>ROUND($L$425*$K$425,2)</f>
        <v>0</v>
      </c>
      <c r="BL425" s="6" t="s">
        <v>224</v>
      </c>
      <c r="BM425" s="6" t="s">
        <v>610</v>
      </c>
    </row>
    <row r="426" spans="2:51" s="6" customFormat="1" ht="18.75" customHeight="1">
      <c r="B426" s="145"/>
      <c r="C426" s="146"/>
      <c r="D426" s="146"/>
      <c r="E426" s="146"/>
      <c r="F426" s="230" t="s">
        <v>586</v>
      </c>
      <c r="G426" s="231"/>
      <c r="H426" s="231"/>
      <c r="I426" s="231"/>
      <c r="J426" s="146"/>
      <c r="K426" s="147">
        <v>11.3</v>
      </c>
      <c r="L426" s="146"/>
      <c r="M426" s="146"/>
      <c r="N426" s="146"/>
      <c r="O426" s="146"/>
      <c r="P426" s="146"/>
      <c r="Q426" s="146"/>
      <c r="R426" s="148"/>
      <c r="T426" s="149"/>
      <c r="U426" s="146"/>
      <c r="V426" s="146"/>
      <c r="W426" s="146"/>
      <c r="X426" s="146"/>
      <c r="Y426" s="146"/>
      <c r="Z426" s="146"/>
      <c r="AA426" s="150"/>
      <c r="AT426" s="151" t="s">
        <v>157</v>
      </c>
      <c r="AU426" s="151" t="s">
        <v>95</v>
      </c>
      <c r="AV426" s="151" t="s">
        <v>95</v>
      </c>
      <c r="AW426" s="151" t="s">
        <v>102</v>
      </c>
      <c r="AX426" s="151" t="s">
        <v>80</v>
      </c>
      <c r="AY426" s="151" t="s">
        <v>149</v>
      </c>
    </row>
    <row r="427" spans="2:51" s="6" customFormat="1" ht="18.75" customHeight="1">
      <c r="B427" s="145"/>
      <c r="C427" s="146"/>
      <c r="D427" s="146"/>
      <c r="E427" s="146"/>
      <c r="F427" s="230" t="s">
        <v>587</v>
      </c>
      <c r="G427" s="231"/>
      <c r="H427" s="231"/>
      <c r="I427" s="231"/>
      <c r="J427" s="146"/>
      <c r="K427" s="147">
        <v>4.84</v>
      </c>
      <c r="L427" s="146"/>
      <c r="M427" s="146"/>
      <c r="N427" s="146"/>
      <c r="O427" s="146"/>
      <c r="P427" s="146"/>
      <c r="Q427" s="146"/>
      <c r="R427" s="148"/>
      <c r="T427" s="149"/>
      <c r="U427" s="146"/>
      <c r="V427" s="146"/>
      <c r="W427" s="146"/>
      <c r="X427" s="146"/>
      <c r="Y427" s="146"/>
      <c r="Z427" s="146"/>
      <c r="AA427" s="150"/>
      <c r="AT427" s="151" t="s">
        <v>157</v>
      </c>
      <c r="AU427" s="151" t="s">
        <v>95</v>
      </c>
      <c r="AV427" s="151" t="s">
        <v>95</v>
      </c>
      <c r="AW427" s="151" t="s">
        <v>102</v>
      </c>
      <c r="AX427" s="151" t="s">
        <v>80</v>
      </c>
      <c r="AY427" s="151" t="s">
        <v>149</v>
      </c>
    </row>
    <row r="428" spans="2:51" s="6" customFormat="1" ht="18.75" customHeight="1">
      <c r="B428" s="145"/>
      <c r="C428" s="146"/>
      <c r="D428" s="146"/>
      <c r="E428" s="146"/>
      <c r="F428" s="230" t="s">
        <v>588</v>
      </c>
      <c r="G428" s="231"/>
      <c r="H428" s="231"/>
      <c r="I428" s="231"/>
      <c r="J428" s="146"/>
      <c r="K428" s="147">
        <v>5.7</v>
      </c>
      <c r="L428" s="146"/>
      <c r="M428" s="146"/>
      <c r="N428" s="146"/>
      <c r="O428" s="146"/>
      <c r="P428" s="146"/>
      <c r="Q428" s="146"/>
      <c r="R428" s="148"/>
      <c r="T428" s="149"/>
      <c r="U428" s="146"/>
      <c r="V428" s="146"/>
      <c r="W428" s="146"/>
      <c r="X428" s="146"/>
      <c r="Y428" s="146"/>
      <c r="Z428" s="146"/>
      <c r="AA428" s="150"/>
      <c r="AT428" s="151" t="s">
        <v>157</v>
      </c>
      <c r="AU428" s="151" t="s">
        <v>95</v>
      </c>
      <c r="AV428" s="151" t="s">
        <v>95</v>
      </c>
      <c r="AW428" s="151" t="s">
        <v>102</v>
      </c>
      <c r="AX428" s="151" t="s">
        <v>80</v>
      </c>
      <c r="AY428" s="151" t="s">
        <v>149</v>
      </c>
    </row>
    <row r="429" spans="2:51" s="6" customFormat="1" ht="18.75" customHeight="1">
      <c r="B429" s="145"/>
      <c r="C429" s="146"/>
      <c r="D429" s="146"/>
      <c r="E429" s="146"/>
      <c r="F429" s="230" t="s">
        <v>589</v>
      </c>
      <c r="G429" s="231"/>
      <c r="H429" s="231"/>
      <c r="I429" s="231"/>
      <c r="J429" s="146"/>
      <c r="K429" s="147">
        <v>14.8</v>
      </c>
      <c r="L429" s="146"/>
      <c r="M429" s="146"/>
      <c r="N429" s="146"/>
      <c r="O429" s="146"/>
      <c r="P429" s="146"/>
      <c r="Q429" s="146"/>
      <c r="R429" s="148"/>
      <c r="T429" s="149"/>
      <c r="U429" s="146"/>
      <c r="V429" s="146"/>
      <c r="W429" s="146"/>
      <c r="X429" s="146"/>
      <c r="Y429" s="146"/>
      <c r="Z429" s="146"/>
      <c r="AA429" s="150"/>
      <c r="AT429" s="151" t="s">
        <v>157</v>
      </c>
      <c r="AU429" s="151" t="s">
        <v>95</v>
      </c>
      <c r="AV429" s="151" t="s">
        <v>95</v>
      </c>
      <c r="AW429" s="151" t="s">
        <v>102</v>
      </c>
      <c r="AX429" s="151" t="s">
        <v>80</v>
      </c>
      <c r="AY429" s="151" t="s">
        <v>149</v>
      </c>
    </row>
    <row r="430" spans="2:51" s="6" customFormat="1" ht="18.75" customHeight="1">
      <c r="B430" s="145"/>
      <c r="C430" s="146"/>
      <c r="D430" s="146"/>
      <c r="E430" s="146"/>
      <c r="F430" s="230" t="s">
        <v>590</v>
      </c>
      <c r="G430" s="231"/>
      <c r="H430" s="231"/>
      <c r="I430" s="231"/>
      <c r="J430" s="146"/>
      <c r="K430" s="147">
        <v>11.48</v>
      </c>
      <c r="L430" s="146"/>
      <c r="M430" s="146"/>
      <c r="N430" s="146"/>
      <c r="O430" s="146"/>
      <c r="P430" s="146"/>
      <c r="Q430" s="146"/>
      <c r="R430" s="148"/>
      <c r="T430" s="149"/>
      <c r="U430" s="146"/>
      <c r="V430" s="146"/>
      <c r="W430" s="146"/>
      <c r="X430" s="146"/>
      <c r="Y430" s="146"/>
      <c r="Z430" s="146"/>
      <c r="AA430" s="150"/>
      <c r="AT430" s="151" t="s">
        <v>157</v>
      </c>
      <c r="AU430" s="151" t="s">
        <v>95</v>
      </c>
      <c r="AV430" s="151" t="s">
        <v>95</v>
      </c>
      <c r="AW430" s="151" t="s">
        <v>102</v>
      </c>
      <c r="AX430" s="151" t="s">
        <v>80</v>
      </c>
      <c r="AY430" s="151" t="s">
        <v>149</v>
      </c>
    </row>
    <row r="431" spans="2:51" s="6" customFormat="1" ht="18.75" customHeight="1">
      <c r="B431" s="145"/>
      <c r="C431" s="146"/>
      <c r="D431" s="146"/>
      <c r="E431" s="146"/>
      <c r="F431" s="230" t="s">
        <v>591</v>
      </c>
      <c r="G431" s="231"/>
      <c r="H431" s="231"/>
      <c r="I431" s="231"/>
      <c r="J431" s="146"/>
      <c r="K431" s="147">
        <v>10.6</v>
      </c>
      <c r="L431" s="146"/>
      <c r="M431" s="146"/>
      <c r="N431" s="146"/>
      <c r="O431" s="146"/>
      <c r="P431" s="146"/>
      <c r="Q431" s="146"/>
      <c r="R431" s="148"/>
      <c r="T431" s="149"/>
      <c r="U431" s="146"/>
      <c r="V431" s="146"/>
      <c r="W431" s="146"/>
      <c r="X431" s="146"/>
      <c r="Y431" s="146"/>
      <c r="Z431" s="146"/>
      <c r="AA431" s="150"/>
      <c r="AT431" s="151" t="s">
        <v>157</v>
      </c>
      <c r="AU431" s="151" t="s">
        <v>95</v>
      </c>
      <c r="AV431" s="151" t="s">
        <v>95</v>
      </c>
      <c r="AW431" s="151" t="s">
        <v>102</v>
      </c>
      <c r="AX431" s="151" t="s">
        <v>80</v>
      </c>
      <c r="AY431" s="151" t="s">
        <v>149</v>
      </c>
    </row>
    <row r="432" spans="2:51" s="6" customFormat="1" ht="18.75" customHeight="1">
      <c r="B432" s="145"/>
      <c r="C432" s="146"/>
      <c r="D432" s="146"/>
      <c r="E432" s="146"/>
      <c r="F432" s="230" t="s">
        <v>592</v>
      </c>
      <c r="G432" s="231"/>
      <c r="H432" s="231"/>
      <c r="I432" s="231"/>
      <c r="J432" s="146"/>
      <c r="K432" s="147">
        <v>14.4</v>
      </c>
      <c r="L432" s="146"/>
      <c r="M432" s="146"/>
      <c r="N432" s="146"/>
      <c r="O432" s="146"/>
      <c r="P432" s="146"/>
      <c r="Q432" s="146"/>
      <c r="R432" s="148"/>
      <c r="T432" s="149"/>
      <c r="U432" s="146"/>
      <c r="V432" s="146"/>
      <c r="W432" s="146"/>
      <c r="X432" s="146"/>
      <c r="Y432" s="146"/>
      <c r="Z432" s="146"/>
      <c r="AA432" s="150"/>
      <c r="AT432" s="151" t="s">
        <v>157</v>
      </c>
      <c r="AU432" s="151" t="s">
        <v>95</v>
      </c>
      <c r="AV432" s="151" t="s">
        <v>95</v>
      </c>
      <c r="AW432" s="151" t="s">
        <v>102</v>
      </c>
      <c r="AX432" s="151" t="s">
        <v>80</v>
      </c>
      <c r="AY432" s="151" t="s">
        <v>149</v>
      </c>
    </row>
    <row r="433" spans="2:51" s="6" customFormat="1" ht="18.75" customHeight="1">
      <c r="B433" s="145"/>
      <c r="C433" s="146"/>
      <c r="D433" s="146"/>
      <c r="E433" s="146"/>
      <c r="F433" s="230" t="s">
        <v>593</v>
      </c>
      <c r="G433" s="231"/>
      <c r="H433" s="231"/>
      <c r="I433" s="231"/>
      <c r="J433" s="146"/>
      <c r="K433" s="147">
        <v>7.72</v>
      </c>
      <c r="L433" s="146"/>
      <c r="M433" s="146"/>
      <c r="N433" s="146"/>
      <c r="O433" s="146"/>
      <c r="P433" s="146"/>
      <c r="Q433" s="146"/>
      <c r="R433" s="148"/>
      <c r="T433" s="149"/>
      <c r="U433" s="146"/>
      <c r="V433" s="146"/>
      <c r="W433" s="146"/>
      <c r="X433" s="146"/>
      <c r="Y433" s="146"/>
      <c r="Z433" s="146"/>
      <c r="AA433" s="150"/>
      <c r="AT433" s="151" t="s">
        <v>157</v>
      </c>
      <c r="AU433" s="151" t="s">
        <v>95</v>
      </c>
      <c r="AV433" s="151" t="s">
        <v>95</v>
      </c>
      <c r="AW433" s="151" t="s">
        <v>102</v>
      </c>
      <c r="AX433" s="151" t="s">
        <v>80</v>
      </c>
      <c r="AY433" s="151" t="s">
        <v>149</v>
      </c>
    </row>
    <row r="434" spans="2:51" s="6" customFormat="1" ht="18.75" customHeight="1">
      <c r="B434" s="145"/>
      <c r="C434" s="146"/>
      <c r="D434" s="146"/>
      <c r="E434" s="146"/>
      <c r="F434" s="230" t="s">
        <v>594</v>
      </c>
      <c r="G434" s="231"/>
      <c r="H434" s="231"/>
      <c r="I434" s="231"/>
      <c r="J434" s="146"/>
      <c r="K434" s="147">
        <v>4.84</v>
      </c>
      <c r="L434" s="146"/>
      <c r="M434" s="146"/>
      <c r="N434" s="146"/>
      <c r="O434" s="146"/>
      <c r="P434" s="146"/>
      <c r="Q434" s="146"/>
      <c r="R434" s="148"/>
      <c r="T434" s="149"/>
      <c r="U434" s="146"/>
      <c r="V434" s="146"/>
      <c r="W434" s="146"/>
      <c r="X434" s="146"/>
      <c r="Y434" s="146"/>
      <c r="Z434" s="146"/>
      <c r="AA434" s="150"/>
      <c r="AT434" s="151" t="s">
        <v>157</v>
      </c>
      <c r="AU434" s="151" t="s">
        <v>95</v>
      </c>
      <c r="AV434" s="151" t="s">
        <v>95</v>
      </c>
      <c r="AW434" s="151" t="s">
        <v>102</v>
      </c>
      <c r="AX434" s="151" t="s">
        <v>80</v>
      </c>
      <c r="AY434" s="151" t="s">
        <v>149</v>
      </c>
    </row>
    <row r="435" spans="2:51" s="6" customFormat="1" ht="18.75" customHeight="1">
      <c r="B435" s="145"/>
      <c r="C435" s="146"/>
      <c r="D435" s="146"/>
      <c r="E435" s="146"/>
      <c r="F435" s="230" t="s">
        <v>595</v>
      </c>
      <c r="G435" s="231"/>
      <c r="H435" s="231"/>
      <c r="I435" s="231"/>
      <c r="J435" s="146"/>
      <c r="K435" s="147">
        <v>3.04</v>
      </c>
      <c r="L435" s="146"/>
      <c r="M435" s="146"/>
      <c r="N435" s="146"/>
      <c r="O435" s="146"/>
      <c r="P435" s="146"/>
      <c r="Q435" s="146"/>
      <c r="R435" s="148"/>
      <c r="T435" s="149"/>
      <c r="U435" s="146"/>
      <c r="V435" s="146"/>
      <c r="W435" s="146"/>
      <c r="X435" s="146"/>
      <c r="Y435" s="146"/>
      <c r="Z435" s="146"/>
      <c r="AA435" s="150"/>
      <c r="AT435" s="151" t="s">
        <v>157</v>
      </c>
      <c r="AU435" s="151" t="s">
        <v>95</v>
      </c>
      <c r="AV435" s="151" t="s">
        <v>95</v>
      </c>
      <c r="AW435" s="151" t="s">
        <v>102</v>
      </c>
      <c r="AX435" s="151" t="s">
        <v>80</v>
      </c>
      <c r="AY435" s="151" t="s">
        <v>149</v>
      </c>
    </row>
    <row r="436" spans="2:51" s="6" customFormat="1" ht="18.75" customHeight="1">
      <c r="B436" s="145"/>
      <c r="C436" s="146"/>
      <c r="D436" s="146"/>
      <c r="E436" s="146"/>
      <c r="F436" s="230" t="s">
        <v>596</v>
      </c>
      <c r="G436" s="231"/>
      <c r="H436" s="231"/>
      <c r="I436" s="231"/>
      <c r="J436" s="146"/>
      <c r="K436" s="147">
        <v>4.8</v>
      </c>
      <c r="L436" s="146"/>
      <c r="M436" s="146"/>
      <c r="N436" s="146"/>
      <c r="O436" s="146"/>
      <c r="P436" s="146"/>
      <c r="Q436" s="146"/>
      <c r="R436" s="148"/>
      <c r="T436" s="149"/>
      <c r="U436" s="146"/>
      <c r="V436" s="146"/>
      <c r="W436" s="146"/>
      <c r="X436" s="146"/>
      <c r="Y436" s="146"/>
      <c r="Z436" s="146"/>
      <c r="AA436" s="150"/>
      <c r="AT436" s="151" t="s">
        <v>157</v>
      </c>
      <c r="AU436" s="151" t="s">
        <v>95</v>
      </c>
      <c r="AV436" s="151" t="s">
        <v>95</v>
      </c>
      <c r="AW436" s="151" t="s">
        <v>102</v>
      </c>
      <c r="AX436" s="151" t="s">
        <v>80</v>
      </c>
      <c r="AY436" s="151" t="s">
        <v>149</v>
      </c>
    </row>
    <row r="437" spans="2:51" s="6" customFormat="1" ht="18.75" customHeight="1">
      <c r="B437" s="152"/>
      <c r="C437" s="153"/>
      <c r="D437" s="153"/>
      <c r="E437" s="153"/>
      <c r="F437" s="232" t="s">
        <v>159</v>
      </c>
      <c r="G437" s="233"/>
      <c r="H437" s="233"/>
      <c r="I437" s="233"/>
      <c r="J437" s="153"/>
      <c r="K437" s="154">
        <v>93.52</v>
      </c>
      <c r="L437" s="153"/>
      <c r="M437" s="153"/>
      <c r="N437" s="153"/>
      <c r="O437" s="153"/>
      <c r="P437" s="153"/>
      <c r="Q437" s="153"/>
      <c r="R437" s="155"/>
      <c r="T437" s="156"/>
      <c r="U437" s="153"/>
      <c r="V437" s="153"/>
      <c r="W437" s="153"/>
      <c r="X437" s="153"/>
      <c r="Y437" s="153"/>
      <c r="Z437" s="153"/>
      <c r="AA437" s="157"/>
      <c r="AT437" s="158" t="s">
        <v>157</v>
      </c>
      <c r="AU437" s="158" t="s">
        <v>95</v>
      </c>
      <c r="AV437" s="158" t="s">
        <v>154</v>
      </c>
      <c r="AW437" s="158" t="s">
        <v>102</v>
      </c>
      <c r="AX437" s="158" t="s">
        <v>22</v>
      </c>
      <c r="AY437" s="158" t="s">
        <v>149</v>
      </c>
    </row>
    <row r="438" spans="2:65" s="6" customFormat="1" ht="15.75" customHeight="1">
      <c r="B438" s="23"/>
      <c r="C438" s="166" t="s">
        <v>611</v>
      </c>
      <c r="D438" s="166" t="s">
        <v>349</v>
      </c>
      <c r="E438" s="167" t="s">
        <v>612</v>
      </c>
      <c r="F438" s="234" t="s">
        <v>613</v>
      </c>
      <c r="G438" s="235"/>
      <c r="H438" s="235"/>
      <c r="I438" s="235"/>
      <c r="J438" s="168" t="s">
        <v>249</v>
      </c>
      <c r="K438" s="169">
        <v>3.073</v>
      </c>
      <c r="L438" s="236">
        <v>0</v>
      </c>
      <c r="M438" s="235"/>
      <c r="N438" s="237">
        <f>ROUND($L$438*$K$438,2)</f>
        <v>0</v>
      </c>
      <c r="O438" s="225"/>
      <c r="P438" s="225"/>
      <c r="Q438" s="225"/>
      <c r="R438" s="25"/>
      <c r="T438" s="142"/>
      <c r="U438" s="31" t="s">
        <v>45</v>
      </c>
      <c r="V438" s="24"/>
      <c r="W438" s="143">
        <f>$V$438*$K$438</f>
        <v>0</v>
      </c>
      <c r="X438" s="143">
        <v>0.55</v>
      </c>
      <c r="Y438" s="143">
        <f>$X$438*$K$438</f>
        <v>1.69015</v>
      </c>
      <c r="Z438" s="143">
        <v>0</v>
      </c>
      <c r="AA438" s="144">
        <f>$Z$438*$K$438</f>
        <v>0</v>
      </c>
      <c r="AR438" s="6" t="s">
        <v>301</v>
      </c>
      <c r="AT438" s="6" t="s">
        <v>349</v>
      </c>
      <c r="AU438" s="6" t="s">
        <v>95</v>
      </c>
      <c r="AY438" s="6" t="s">
        <v>149</v>
      </c>
      <c r="BE438" s="87">
        <f>IF($U$438="základní",$N$438,0)</f>
        <v>0</v>
      </c>
      <c r="BF438" s="87">
        <f>IF($U$438="snížená",$N$438,0)</f>
        <v>0</v>
      </c>
      <c r="BG438" s="87">
        <f>IF($U$438="zákl. přenesená",$N$438,0)</f>
        <v>0</v>
      </c>
      <c r="BH438" s="87">
        <f>IF($U$438="sníž. přenesená",$N$438,0)</f>
        <v>0</v>
      </c>
      <c r="BI438" s="87">
        <f>IF($U$438="nulová",$N$438,0)</f>
        <v>0</v>
      </c>
      <c r="BJ438" s="6" t="s">
        <v>22</v>
      </c>
      <c r="BK438" s="87">
        <f>ROUND($L$438*$K$438,2)</f>
        <v>0</v>
      </c>
      <c r="BL438" s="6" t="s">
        <v>224</v>
      </c>
      <c r="BM438" s="6" t="s">
        <v>614</v>
      </c>
    </row>
    <row r="439" spans="2:51" s="6" customFormat="1" ht="32.25" customHeight="1">
      <c r="B439" s="145"/>
      <c r="C439" s="146"/>
      <c r="D439" s="146"/>
      <c r="E439" s="146"/>
      <c r="F439" s="230" t="s">
        <v>615</v>
      </c>
      <c r="G439" s="231"/>
      <c r="H439" s="231"/>
      <c r="I439" s="231"/>
      <c r="J439" s="146"/>
      <c r="K439" s="147">
        <v>0.527</v>
      </c>
      <c r="L439" s="146"/>
      <c r="M439" s="146"/>
      <c r="N439" s="146"/>
      <c r="O439" s="146"/>
      <c r="P439" s="146"/>
      <c r="Q439" s="146"/>
      <c r="R439" s="148"/>
      <c r="T439" s="149"/>
      <c r="U439" s="146"/>
      <c r="V439" s="146"/>
      <c r="W439" s="146"/>
      <c r="X439" s="146"/>
      <c r="Y439" s="146"/>
      <c r="Z439" s="146"/>
      <c r="AA439" s="150"/>
      <c r="AT439" s="151" t="s">
        <v>157</v>
      </c>
      <c r="AU439" s="151" t="s">
        <v>95</v>
      </c>
      <c r="AV439" s="151" t="s">
        <v>95</v>
      </c>
      <c r="AW439" s="151" t="s">
        <v>102</v>
      </c>
      <c r="AX439" s="151" t="s">
        <v>80</v>
      </c>
      <c r="AY439" s="151" t="s">
        <v>149</v>
      </c>
    </row>
    <row r="440" spans="2:51" s="6" customFormat="1" ht="32.25" customHeight="1">
      <c r="B440" s="145"/>
      <c r="C440" s="146"/>
      <c r="D440" s="146"/>
      <c r="E440" s="146"/>
      <c r="F440" s="230" t="s">
        <v>616</v>
      </c>
      <c r="G440" s="231"/>
      <c r="H440" s="231"/>
      <c r="I440" s="231"/>
      <c r="J440" s="146"/>
      <c r="K440" s="147">
        <v>0.226</v>
      </c>
      <c r="L440" s="146"/>
      <c r="M440" s="146"/>
      <c r="N440" s="146"/>
      <c r="O440" s="146"/>
      <c r="P440" s="146"/>
      <c r="Q440" s="146"/>
      <c r="R440" s="148"/>
      <c r="T440" s="149"/>
      <c r="U440" s="146"/>
      <c r="V440" s="146"/>
      <c r="W440" s="146"/>
      <c r="X440" s="146"/>
      <c r="Y440" s="146"/>
      <c r="Z440" s="146"/>
      <c r="AA440" s="150"/>
      <c r="AT440" s="151" t="s">
        <v>157</v>
      </c>
      <c r="AU440" s="151" t="s">
        <v>95</v>
      </c>
      <c r="AV440" s="151" t="s">
        <v>95</v>
      </c>
      <c r="AW440" s="151" t="s">
        <v>102</v>
      </c>
      <c r="AX440" s="151" t="s">
        <v>80</v>
      </c>
      <c r="AY440" s="151" t="s">
        <v>149</v>
      </c>
    </row>
    <row r="441" spans="2:51" s="6" customFormat="1" ht="32.25" customHeight="1">
      <c r="B441" s="145"/>
      <c r="C441" s="146"/>
      <c r="D441" s="146"/>
      <c r="E441" s="146"/>
      <c r="F441" s="230" t="s">
        <v>617</v>
      </c>
      <c r="G441" s="231"/>
      <c r="H441" s="231"/>
      <c r="I441" s="231"/>
      <c r="J441" s="146"/>
      <c r="K441" s="147">
        <v>0.266</v>
      </c>
      <c r="L441" s="146"/>
      <c r="M441" s="146"/>
      <c r="N441" s="146"/>
      <c r="O441" s="146"/>
      <c r="P441" s="146"/>
      <c r="Q441" s="146"/>
      <c r="R441" s="148"/>
      <c r="T441" s="149"/>
      <c r="U441" s="146"/>
      <c r="V441" s="146"/>
      <c r="W441" s="146"/>
      <c r="X441" s="146"/>
      <c r="Y441" s="146"/>
      <c r="Z441" s="146"/>
      <c r="AA441" s="150"/>
      <c r="AT441" s="151" t="s">
        <v>157</v>
      </c>
      <c r="AU441" s="151" t="s">
        <v>95</v>
      </c>
      <c r="AV441" s="151" t="s">
        <v>95</v>
      </c>
      <c r="AW441" s="151" t="s">
        <v>102</v>
      </c>
      <c r="AX441" s="151" t="s">
        <v>80</v>
      </c>
      <c r="AY441" s="151" t="s">
        <v>149</v>
      </c>
    </row>
    <row r="442" spans="2:51" s="6" customFormat="1" ht="32.25" customHeight="1">
      <c r="B442" s="145"/>
      <c r="C442" s="146"/>
      <c r="D442" s="146"/>
      <c r="E442" s="146"/>
      <c r="F442" s="230" t="s">
        <v>618</v>
      </c>
      <c r="G442" s="231"/>
      <c r="H442" s="231"/>
      <c r="I442" s="231"/>
      <c r="J442" s="146"/>
      <c r="K442" s="147">
        <v>0.527</v>
      </c>
      <c r="L442" s="146"/>
      <c r="M442" s="146"/>
      <c r="N442" s="146"/>
      <c r="O442" s="146"/>
      <c r="P442" s="146"/>
      <c r="Q442" s="146"/>
      <c r="R442" s="148"/>
      <c r="T442" s="149"/>
      <c r="U442" s="146"/>
      <c r="V442" s="146"/>
      <c r="W442" s="146"/>
      <c r="X442" s="146"/>
      <c r="Y442" s="146"/>
      <c r="Z442" s="146"/>
      <c r="AA442" s="150"/>
      <c r="AT442" s="151" t="s">
        <v>157</v>
      </c>
      <c r="AU442" s="151" t="s">
        <v>95</v>
      </c>
      <c r="AV442" s="151" t="s">
        <v>95</v>
      </c>
      <c r="AW442" s="151" t="s">
        <v>102</v>
      </c>
      <c r="AX442" s="151" t="s">
        <v>80</v>
      </c>
      <c r="AY442" s="151" t="s">
        <v>149</v>
      </c>
    </row>
    <row r="443" spans="2:51" s="6" customFormat="1" ht="32.25" customHeight="1">
      <c r="B443" s="145"/>
      <c r="C443" s="146"/>
      <c r="D443" s="146"/>
      <c r="E443" s="146"/>
      <c r="F443" s="230" t="s">
        <v>619</v>
      </c>
      <c r="G443" s="231"/>
      <c r="H443" s="231"/>
      <c r="I443" s="231"/>
      <c r="J443" s="146"/>
      <c r="K443" s="147">
        <v>0.081</v>
      </c>
      <c r="L443" s="146"/>
      <c r="M443" s="146"/>
      <c r="N443" s="146"/>
      <c r="O443" s="146"/>
      <c r="P443" s="146"/>
      <c r="Q443" s="146"/>
      <c r="R443" s="148"/>
      <c r="T443" s="149"/>
      <c r="U443" s="146"/>
      <c r="V443" s="146"/>
      <c r="W443" s="146"/>
      <c r="X443" s="146"/>
      <c r="Y443" s="146"/>
      <c r="Z443" s="146"/>
      <c r="AA443" s="150"/>
      <c r="AT443" s="151" t="s">
        <v>157</v>
      </c>
      <c r="AU443" s="151" t="s">
        <v>95</v>
      </c>
      <c r="AV443" s="151" t="s">
        <v>95</v>
      </c>
      <c r="AW443" s="151" t="s">
        <v>102</v>
      </c>
      <c r="AX443" s="151" t="s">
        <v>80</v>
      </c>
      <c r="AY443" s="151" t="s">
        <v>149</v>
      </c>
    </row>
    <row r="444" spans="2:51" s="6" customFormat="1" ht="32.25" customHeight="1">
      <c r="B444" s="145"/>
      <c r="C444" s="146"/>
      <c r="D444" s="146"/>
      <c r="E444" s="146"/>
      <c r="F444" s="230" t="s">
        <v>620</v>
      </c>
      <c r="G444" s="231"/>
      <c r="H444" s="231"/>
      <c r="I444" s="231"/>
      <c r="J444" s="146"/>
      <c r="K444" s="147">
        <v>0.227</v>
      </c>
      <c r="L444" s="146"/>
      <c r="M444" s="146"/>
      <c r="N444" s="146"/>
      <c r="O444" s="146"/>
      <c r="P444" s="146"/>
      <c r="Q444" s="146"/>
      <c r="R444" s="148"/>
      <c r="T444" s="149"/>
      <c r="U444" s="146"/>
      <c r="V444" s="146"/>
      <c r="W444" s="146"/>
      <c r="X444" s="146"/>
      <c r="Y444" s="146"/>
      <c r="Z444" s="146"/>
      <c r="AA444" s="150"/>
      <c r="AT444" s="151" t="s">
        <v>157</v>
      </c>
      <c r="AU444" s="151" t="s">
        <v>95</v>
      </c>
      <c r="AV444" s="151" t="s">
        <v>95</v>
      </c>
      <c r="AW444" s="151" t="s">
        <v>102</v>
      </c>
      <c r="AX444" s="151" t="s">
        <v>80</v>
      </c>
      <c r="AY444" s="151" t="s">
        <v>149</v>
      </c>
    </row>
    <row r="445" spans="2:51" s="6" customFormat="1" ht="32.25" customHeight="1">
      <c r="B445" s="145"/>
      <c r="C445" s="146"/>
      <c r="D445" s="146"/>
      <c r="E445" s="146"/>
      <c r="F445" s="230" t="s">
        <v>621</v>
      </c>
      <c r="G445" s="231"/>
      <c r="H445" s="231"/>
      <c r="I445" s="231"/>
      <c r="J445" s="146"/>
      <c r="K445" s="147">
        <v>0.1</v>
      </c>
      <c r="L445" s="146"/>
      <c r="M445" s="146"/>
      <c r="N445" s="146"/>
      <c r="O445" s="146"/>
      <c r="P445" s="146"/>
      <c r="Q445" s="146"/>
      <c r="R445" s="148"/>
      <c r="T445" s="149"/>
      <c r="U445" s="146"/>
      <c r="V445" s="146"/>
      <c r="W445" s="146"/>
      <c r="X445" s="146"/>
      <c r="Y445" s="146"/>
      <c r="Z445" s="146"/>
      <c r="AA445" s="150"/>
      <c r="AT445" s="151" t="s">
        <v>157</v>
      </c>
      <c r="AU445" s="151" t="s">
        <v>95</v>
      </c>
      <c r="AV445" s="151" t="s">
        <v>95</v>
      </c>
      <c r="AW445" s="151" t="s">
        <v>102</v>
      </c>
      <c r="AX445" s="151" t="s">
        <v>80</v>
      </c>
      <c r="AY445" s="151" t="s">
        <v>149</v>
      </c>
    </row>
    <row r="446" spans="2:51" s="6" customFormat="1" ht="32.25" customHeight="1">
      <c r="B446" s="145"/>
      <c r="C446" s="146"/>
      <c r="D446" s="146"/>
      <c r="E446" s="146"/>
      <c r="F446" s="230" t="s">
        <v>622</v>
      </c>
      <c r="G446" s="231"/>
      <c r="H446" s="231"/>
      <c r="I446" s="231"/>
      <c r="J446" s="146"/>
      <c r="K446" s="147">
        <v>0.52</v>
      </c>
      <c r="L446" s="146"/>
      <c r="M446" s="146"/>
      <c r="N446" s="146"/>
      <c r="O446" s="146"/>
      <c r="P446" s="146"/>
      <c r="Q446" s="146"/>
      <c r="R446" s="148"/>
      <c r="T446" s="149"/>
      <c r="U446" s="146"/>
      <c r="V446" s="146"/>
      <c r="W446" s="146"/>
      <c r="X446" s="146"/>
      <c r="Y446" s="146"/>
      <c r="Z446" s="146"/>
      <c r="AA446" s="150"/>
      <c r="AT446" s="151" t="s">
        <v>157</v>
      </c>
      <c r="AU446" s="151" t="s">
        <v>95</v>
      </c>
      <c r="AV446" s="151" t="s">
        <v>95</v>
      </c>
      <c r="AW446" s="151" t="s">
        <v>102</v>
      </c>
      <c r="AX446" s="151" t="s">
        <v>80</v>
      </c>
      <c r="AY446" s="151" t="s">
        <v>149</v>
      </c>
    </row>
    <row r="447" spans="2:51" s="6" customFormat="1" ht="32.25" customHeight="1">
      <c r="B447" s="145"/>
      <c r="C447" s="146"/>
      <c r="D447" s="146"/>
      <c r="E447" s="146"/>
      <c r="F447" s="230" t="s">
        <v>623</v>
      </c>
      <c r="G447" s="231"/>
      <c r="H447" s="231"/>
      <c r="I447" s="231"/>
      <c r="J447" s="146"/>
      <c r="K447" s="147">
        <v>0.189</v>
      </c>
      <c r="L447" s="146"/>
      <c r="M447" s="146"/>
      <c r="N447" s="146"/>
      <c r="O447" s="146"/>
      <c r="P447" s="146"/>
      <c r="Q447" s="146"/>
      <c r="R447" s="148"/>
      <c r="T447" s="149"/>
      <c r="U447" s="146"/>
      <c r="V447" s="146"/>
      <c r="W447" s="146"/>
      <c r="X447" s="146"/>
      <c r="Y447" s="146"/>
      <c r="Z447" s="146"/>
      <c r="AA447" s="150"/>
      <c r="AT447" s="151" t="s">
        <v>157</v>
      </c>
      <c r="AU447" s="151" t="s">
        <v>95</v>
      </c>
      <c r="AV447" s="151" t="s">
        <v>95</v>
      </c>
      <c r="AW447" s="151" t="s">
        <v>102</v>
      </c>
      <c r="AX447" s="151" t="s">
        <v>80</v>
      </c>
      <c r="AY447" s="151" t="s">
        <v>149</v>
      </c>
    </row>
    <row r="448" spans="2:51" s="6" customFormat="1" ht="18.75" customHeight="1">
      <c r="B448" s="145"/>
      <c r="C448" s="146"/>
      <c r="D448" s="146"/>
      <c r="E448" s="146"/>
      <c r="F448" s="230" t="s">
        <v>624</v>
      </c>
      <c r="G448" s="231"/>
      <c r="H448" s="231"/>
      <c r="I448" s="231"/>
      <c r="J448" s="146"/>
      <c r="K448" s="147">
        <v>0.159</v>
      </c>
      <c r="L448" s="146"/>
      <c r="M448" s="146"/>
      <c r="N448" s="146"/>
      <c r="O448" s="146"/>
      <c r="P448" s="146"/>
      <c r="Q448" s="146"/>
      <c r="R448" s="148"/>
      <c r="T448" s="149"/>
      <c r="U448" s="146"/>
      <c r="V448" s="146"/>
      <c r="W448" s="146"/>
      <c r="X448" s="146"/>
      <c r="Y448" s="146"/>
      <c r="Z448" s="146"/>
      <c r="AA448" s="150"/>
      <c r="AT448" s="151" t="s">
        <v>157</v>
      </c>
      <c r="AU448" s="151" t="s">
        <v>95</v>
      </c>
      <c r="AV448" s="151" t="s">
        <v>95</v>
      </c>
      <c r="AW448" s="151" t="s">
        <v>102</v>
      </c>
      <c r="AX448" s="151" t="s">
        <v>80</v>
      </c>
      <c r="AY448" s="151" t="s">
        <v>149</v>
      </c>
    </row>
    <row r="449" spans="2:51" s="6" customFormat="1" ht="18.75" customHeight="1">
      <c r="B449" s="145"/>
      <c r="C449" s="146"/>
      <c r="D449" s="146"/>
      <c r="E449" s="146"/>
      <c r="F449" s="230" t="s">
        <v>625</v>
      </c>
      <c r="G449" s="231"/>
      <c r="H449" s="231"/>
      <c r="I449" s="231"/>
      <c r="J449" s="146"/>
      <c r="K449" s="147">
        <v>0.251</v>
      </c>
      <c r="L449" s="146"/>
      <c r="M449" s="146"/>
      <c r="N449" s="146"/>
      <c r="O449" s="146"/>
      <c r="P449" s="146"/>
      <c r="Q449" s="146"/>
      <c r="R449" s="148"/>
      <c r="T449" s="149"/>
      <c r="U449" s="146"/>
      <c r="V449" s="146"/>
      <c r="W449" s="146"/>
      <c r="X449" s="146"/>
      <c r="Y449" s="146"/>
      <c r="Z449" s="146"/>
      <c r="AA449" s="150"/>
      <c r="AT449" s="151" t="s">
        <v>157</v>
      </c>
      <c r="AU449" s="151" t="s">
        <v>95</v>
      </c>
      <c r="AV449" s="151" t="s">
        <v>95</v>
      </c>
      <c r="AW449" s="151" t="s">
        <v>102</v>
      </c>
      <c r="AX449" s="151" t="s">
        <v>80</v>
      </c>
      <c r="AY449" s="151" t="s">
        <v>149</v>
      </c>
    </row>
    <row r="450" spans="2:51" s="6" customFormat="1" ht="18.75" customHeight="1">
      <c r="B450" s="152"/>
      <c r="C450" s="153"/>
      <c r="D450" s="153"/>
      <c r="E450" s="153"/>
      <c r="F450" s="232" t="s">
        <v>159</v>
      </c>
      <c r="G450" s="233"/>
      <c r="H450" s="233"/>
      <c r="I450" s="233"/>
      <c r="J450" s="153"/>
      <c r="K450" s="154">
        <v>3.073</v>
      </c>
      <c r="L450" s="153"/>
      <c r="M450" s="153"/>
      <c r="N450" s="153"/>
      <c r="O450" s="153"/>
      <c r="P450" s="153"/>
      <c r="Q450" s="153"/>
      <c r="R450" s="155"/>
      <c r="T450" s="156"/>
      <c r="U450" s="153"/>
      <c r="V450" s="153"/>
      <c r="W450" s="153"/>
      <c r="X450" s="153"/>
      <c r="Y450" s="153"/>
      <c r="Z450" s="153"/>
      <c r="AA450" s="157"/>
      <c r="AT450" s="158" t="s">
        <v>157</v>
      </c>
      <c r="AU450" s="158" t="s">
        <v>95</v>
      </c>
      <c r="AV450" s="158" t="s">
        <v>154</v>
      </c>
      <c r="AW450" s="158" t="s">
        <v>102</v>
      </c>
      <c r="AX450" s="158" t="s">
        <v>22</v>
      </c>
      <c r="AY450" s="158" t="s">
        <v>149</v>
      </c>
    </row>
    <row r="451" spans="2:65" s="6" customFormat="1" ht="27" customHeight="1">
      <c r="B451" s="23"/>
      <c r="C451" s="138" t="s">
        <v>626</v>
      </c>
      <c r="D451" s="138" t="s">
        <v>150</v>
      </c>
      <c r="E451" s="139" t="s">
        <v>627</v>
      </c>
      <c r="F451" s="224" t="s">
        <v>628</v>
      </c>
      <c r="G451" s="225"/>
      <c r="H451" s="225"/>
      <c r="I451" s="225"/>
      <c r="J451" s="140" t="s">
        <v>153</v>
      </c>
      <c r="K451" s="141">
        <v>6.452</v>
      </c>
      <c r="L451" s="226">
        <v>0</v>
      </c>
      <c r="M451" s="225"/>
      <c r="N451" s="227">
        <f>ROUND($L$451*$K$451,2)</f>
        <v>0</v>
      </c>
      <c r="O451" s="225"/>
      <c r="P451" s="225"/>
      <c r="Q451" s="225"/>
      <c r="R451" s="25"/>
      <c r="T451" s="142"/>
      <c r="U451" s="31" t="s">
        <v>45</v>
      </c>
      <c r="V451" s="24"/>
      <c r="W451" s="143">
        <f>$V$451*$K$451</f>
        <v>0</v>
      </c>
      <c r="X451" s="143">
        <v>0</v>
      </c>
      <c r="Y451" s="143">
        <f>$X$451*$K$451</f>
        <v>0</v>
      </c>
      <c r="Z451" s="143">
        <v>0</v>
      </c>
      <c r="AA451" s="144">
        <f>$Z$451*$K$451</f>
        <v>0</v>
      </c>
      <c r="AR451" s="6" t="s">
        <v>224</v>
      </c>
      <c r="AT451" s="6" t="s">
        <v>150</v>
      </c>
      <c r="AU451" s="6" t="s">
        <v>95</v>
      </c>
      <c r="AY451" s="6" t="s">
        <v>149</v>
      </c>
      <c r="BE451" s="87">
        <f>IF($U$451="základní",$N$451,0)</f>
        <v>0</v>
      </c>
      <c r="BF451" s="87">
        <f>IF($U$451="snížená",$N$451,0)</f>
        <v>0</v>
      </c>
      <c r="BG451" s="87">
        <f>IF($U$451="zákl. přenesená",$N$451,0)</f>
        <v>0</v>
      </c>
      <c r="BH451" s="87">
        <f>IF($U$451="sníž. přenesená",$N$451,0)</f>
        <v>0</v>
      </c>
      <c r="BI451" s="87">
        <f>IF($U$451="nulová",$N$451,0)</f>
        <v>0</v>
      </c>
      <c r="BJ451" s="6" t="s">
        <v>22</v>
      </c>
      <c r="BK451" s="87">
        <f>ROUND($L$451*$K$451,2)</f>
        <v>0</v>
      </c>
      <c r="BL451" s="6" t="s">
        <v>224</v>
      </c>
      <c r="BM451" s="6" t="s">
        <v>629</v>
      </c>
    </row>
    <row r="452" spans="2:51" s="6" customFormat="1" ht="18.75" customHeight="1">
      <c r="B452" s="145"/>
      <c r="C452" s="146"/>
      <c r="D452" s="146"/>
      <c r="E452" s="146"/>
      <c r="F452" s="230" t="s">
        <v>163</v>
      </c>
      <c r="G452" s="231"/>
      <c r="H452" s="231"/>
      <c r="I452" s="231"/>
      <c r="J452" s="146"/>
      <c r="K452" s="147">
        <v>3.226</v>
      </c>
      <c r="L452" s="146"/>
      <c r="M452" s="146"/>
      <c r="N452" s="146"/>
      <c r="O452" s="146"/>
      <c r="P452" s="146"/>
      <c r="Q452" s="146"/>
      <c r="R452" s="148"/>
      <c r="T452" s="149"/>
      <c r="U452" s="146"/>
      <c r="V452" s="146"/>
      <c r="W452" s="146"/>
      <c r="X452" s="146"/>
      <c r="Y452" s="146"/>
      <c r="Z452" s="146"/>
      <c r="AA452" s="150"/>
      <c r="AT452" s="151" t="s">
        <v>157</v>
      </c>
      <c r="AU452" s="151" t="s">
        <v>95</v>
      </c>
      <c r="AV452" s="151" t="s">
        <v>95</v>
      </c>
      <c r="AW452" s="151" t="s">
        <v>102</v>
      </c>
      <c r="AX452" s="151" t="s">
        <v>80</v>
      </c>
      <c r="AY452" s="151" t="s">
        <v>149</v>
      </c>
    </row>
    <row r="453" spans="2:51" s="6" customFormat="1" ht="18.75" customHeight="1">
      <c r="B453" s="145"/>
      <c r="C453" s="146"/>
      <c r="D453" s="146"/>
      <c r="E453" s="146"/>
      <c r="F453" s="230" t="s">
        <v>164</v>
      </c>
      <c r="G453" s="231"/>
      <c r="H453" s="231"/>
      <c r="I453" s="231"/>
      <c r="J453" s="146"/>
      <c r="K453" s="147">
        <v>3.226</v>
      </c>
      <c r="L453" s="146"/>
      <c r="M453" s="146"/>
      <c r="N453" s="146"/>
      <c r="O453" s="146"/>
      <c r="P453" s="146"/>
      <c r="Q453" s="146"/>
      <c r="R453" s="148"/>
      <c r="T453" s="149"/>
      <c r="U453" s="146"/>
      <c r="V453" s="146"/>
      <c r="W453" s="146"/>
      <c r="X453" s="146"/>
      <c r="Y453" s="146"/>
      <c r="Z453" s="146"/>
      <c r="AA453" s="150"/>
      <c r="AT453" s="151" t="s">
        <v>157</v>
      </c>
      <c r="AU453" s="151" t="s">
        <v>95</v>
      </c>
      <c r="AV453" s="151" t="s">
        <v>95</v>
      </c>
      <c r="AW453" s="151" t="s">
        <v>102</v>
      </c>
      <c r="AX453" s="151" t="s">
        <v>80</v>
      </c>
      <c r="AY453" s="151" t="s">
        <v>149</v>
      </c>
    </row>
    <row r="454" spans="2:51" s="6" customFormat="1" ht="18.75" customHeight="1">
      <c r="B454" s="152"/>
      <c r="C454" s="153"/>
      <c r="D454" s="153"/>
      <c r="E454" s="153"/>
      <c r="F454" s="232" t="s">
        <v>159</v>
      </c>
      <c r="G454" s="233"/>
      <c r="H454" s="233"/>
      <c r="I454" s="233"/>
      <c r="J454" s="153"/>
      <c r="K454" s="154">
        <v>6.452</v>
      </c>
      <c r="L454" s="153"/>
      <c r="M454" s="153"/>
      <c r="N454" s="153"/>
      <c r="O454" s="153"/>
      <c r="P454" s="153"/>
      <c r="Q454" s="153"/>
      <c r="R454" s="155"/>
      <c r="T454" s="156"/>
      <c r="U454" s="153"/>
      <c r="V454" s="153"/>
      <c r="W454" s="153"/>
      <c r="X454" s="153"/>
      <c r="Y454" s="153"/>
      <c r="Z454" s="153"/>
      <c r="AA454" s="157"/>
      <c r="AT454" s="158" t="s">
        <v>157</v>
      </c>
      <c r="AU454" s="158" t="s">
        <v>95</v>
      </c>
      <c r="AV454" s="158" t="s">
        <v>154</v>
      </c>
      <c r="AW454" s="158" t="s">
        <v>102</v>
      </c>
      <c r="AX454" s="158" t="s">
        <v>22</v>
      </c>
      <c r="AY454" s="158" t="s">
        <v>149</v>
      </c>
    </row>
    <row r="455" spans="2:65" s="6" customFormat="1" ht="27" customHeight="1">
      <c r="B455" s="23"/>
      <c r="C455" s="166" t="s">
        <v>630</v>
      </c>
      <c r="D455" s="166" t="s">
        <v>349</v>
      </c>
      <c r="E455" s="167" t="s">
        <v>523</v>
      </c>
      <c r="F455" s="234" t="s">
        <v>524</v>
      </c>
      <c r="G455" s="235"/>
      <c r="H455" s="235"/>
      <c r="I455" s="235"/>
      <c r="J455" s="168" t="s">
        <v>249</v>
      </c>
      <c r="K455" s="169">
        <v>0.174</v>
      </c>
      <c r="L455" s="236">
        <v>0</v>
      </c>
      <c r="M455" s="235"/>
      <c r="N455" s="237">
        <f>ROUND($L$455*$K$455,2)</f>
        <v>0</v>
      </c>
      <c r="O455" s="225"/>
      <c r="P455" s="225"/>
      <c r="Q455" s="225"/>
      <c r="R455" s="25"/>
      <c r="T455" s="142"/>
      <c r="U455" s="31" t="s">
        <v>45</v>
      </c>
      <c r="V455" s="24"/>
      <c r="W455" s="143">
        <f>$V$455*$K$455</f>
        <v>0</v>
      </c>
      <c r="X455" s="143">
        <v>0.55</v>
      </c>
      <c r="Y455" s="143">
        <f>$X$455*$K$455</f>
        <v>0.09570000000000001</v>
      </c>
      <c r="Z455" s="143">
        <v>0</v>
      </c>
      <c r="AA455" s="144">
        <f>$Z$455*$K$455</f>
        <v>0</v>
      </c>
      <c r="AR455" s="6" t="s">
        <v>301</v>
      </c>
      <c r="AT455" s="6" t="s">
        <v>349</v>
      </c>
      <c r="AU455" s="6" t="s">
        <v>95</v>
      </c>
      <c r="AY455" s="6" t="s">
        <v>149</v>
      </c>
      <c r="BE455" s="87">
        <f>IF($U$455="základní",$N$455,0)</f>
        <v>0</v>
      </c>
      <c r="BF455" s="87">
        <f>IF($U$455="snížená",$N$455,0)</f>
        <v>0</v>
      </c>
      <c r="BG455" s="87">
        <f>IF($U$455="zákl. přenesená",$N$455,0)</f>
        <v>0</v>
      </c>
      <c r="BH455" s="87">
        <f>IF($U$455="sníž. přenesená",$N$455,0)</f>
        <v>0</v>
      </c>
      <c r="BI455" s="87">
        <f>IF($U$455="nulová",$N$455,0)</f>
        <v>0</v>
      </c>
      <c r="BJ455" s="6" t="s">
        <v>22</v>
      </c>
      <c r="BK455" s="87">
        <f>ROUND($L$455*$K$455,2)</f>
        <v>0</v>
      </c>
      <c r="BL455" s="6" t="s">
        <v>224</v>
      </c>
      <c r="BM455" s="6" t="s">
        <v>631</v>
      </c>
    </row>
    <row r="456" spans="2:51" s="6" customFormat="1" ht="18.75" customHeight="1">
      <c r="B456" s="145"/>
      <c r="C456" s="146"/>
      <c r="D456" s="146"/>
      <c r="E456" s="146"/>
      <c r="F456" s="230" t="s">
        <v>559</v>
      </c>
      <c r="G456" s="231"/>
      <c r="H456" s="231"/>
      <c r="I456" s="231"/>
      <c r="J456" s="146"/>
      <c r="K456" s="147">
        <v>0.174</v>
      </c>
      <c r="L456" s="146"/>
      <c r="M456" s="146"/>
      <c r="N456" s="146"/>
      <c r="O456" s="146"/>
      <c r="P456" s="146"/>
      <c r="Q456" s="146"/>
      <c r="R456" s="148"/>
      <c r="T456" s="149"/>
      <c r="U456" s="146"/>
      <c r="V456" s="146"/>
      <c r="W456" s="146"/>
      <c r="X456" s="146"/>
      <c r="Y456" s="146"/>
      <c r="Z456" s="146"/>
      <c r="AA456" s="150"/>
      <c r="AT456" s="151" t="s">
        <v>157</v>
      </c>
      <c r="AU456" s="151" t="s">
        <v>95</v>
      </c>
      <c r="AV456" s="151" t="s">
        <v>95</v>
      </c>
      <c r="AW456" s="151" t="s">
        <v>102</v>
      </c>
      <c r="AX456" s="151" t="s">
        <v>22</v>
      </c>
      <c r="AY456" s="151" t="s">
        <v>149</v>
      </c>
    </row>
    <row r="457" spans="2:65" s="6" customFormat="1" ht="27" customHeight="1">
      <c r="B457" s="23"/>
      <c r="C457" s="138" t="s">
        <v>28</v>
      </c>
      <c r="D457" s="138" t="s">
        <v>150</v>
      </c>
      <c r="E457" s="139" t="s">
        <v>632</v>
      </c>
      <c r="F457" s="224" t="s">
        <v>633</v>
      </c>
      <c r="G457" s="225"/>
      <c r="H457" s="225"/>
      <c r="I457" s="225"/>
      <c r="J457" s="140" t="s">
        <v>249</v>
      </c>
      <c r="K457" s="141">
        <v>3.784</v>
      </c>
      <c r="L457" s="226">
        <v>0</v>
      </c>
      <c r="M457" s="225"/>
      <c r="N457" s="227">
        <f>ROUND($L$457*$K$457,2)</f>
        <v>0</v>
      </c>
      <c r="O457" s="225"/>
      <c r="P457" s="225"/>
      <c r="Q457" s="225"/>
      <c r="R457" s="25"/>
      <c r="T457" s="142"/>
      <c r="U457" s="31" t="s">
        <v>45</v>
      </c>
      <c r="V457" s="24"/>
      <c r="W457" s="143">
        <f>$V$457*$K$457</f>
        <v>0</v>
      </c>
      <c r="X457" s="143">
        <v>0.00281</v>
      </c>
      <c r="Y457" s="143">
        <f>$X$457*$K$457</f>
        <v>0.01063304</v>
      </c>
      <c r="Z457" s="143">
        <v>0</v>
      </c>
      <c r="AA457" s="144">
        <f>$Z$457*$K$457</f>
        <v>0</v>
      </c>
      <c r="AR457" s="6" t="s">
        <v>224</v>
      </c>
      <c r="AT457" s="6" t="s">
        <v>150</v>
      </c>
      <c r="AU457" s="6" t="s">
        <v>95</v>
      </c>
      <c r="AY457" s="6" t="s">
        <v>149</v>
      </c>
      <c r="BE457" s="87">
        <f>IF($U$457="základní",$N$457,0)</f>
        <v>0</v>
      </c>
      <c r="BF457" s="87">
        <f>IF($U$457="snížená",$N$457,0)</f>
        <v>0</v>
      </c>
      <c r="BG457" s="87">
        <f>IF($U$457="zákl. přenesená",$N$457,0)</f>
        <v>0</v>
      </c>
      <c r="BH457" s="87">
        <f>IF($U$457="sníž. přenesená",$N$457,0)</f>
        <v>0</v>
      </c>
      <c r="BI457" s="87">
        <f>IF($U$457="nulová",$N$457,0)</f>
        <v>0</v>
      </c>
      <c r="BJ457" s="6" t="s">
        <v>22</v>
      </c>
      <c r="BK457" s="87">
        <f>ROUND($L$457*$K$457,2)</f>
        <v>0</v>
      </c>
      <c r="BL457" s="6" t="s">
        <v>224</v>
      </c>
      <c r="BM457" s="6" t="s">
        <v>634</v>
      </c>
    </row>
    <row r="458" spans="2:51" s="6" customFormat="1" ht="18.75" customHeight="1">
      <c r="B458" s="145"/>
      <c r="C458" s="146"/>
      <c r="D458" s="146"/>
      <c r="E458" s="146"/>
      <c r="F458" s="230" t="s">
        <v>635</v>
      </c>
      <c r="G458" s="231"/>
      <c r="H458" s="231"/>
      <c r="I458" s="231"/>
      <c r="J458" s="146"/>
      <c r="K458" s="147">
        <v>3.784</v>
      </c>
      <c r="L458" s="146"/>
      <c r="M458" s="146"/>
      <c r="N458" s="146"/>
      <c r="O458" s="146"/>
      <c r="P458" s="146"/>
      <c r="Q458" s="146"/>
      <c r="R458" s="148"/>
      <c r="T458" s="149"/>
      <c r="U458" s="146"/>
      <c r="V458" s="146"/>
      <c r="W458" s="146"/>
      <c r="X458" s="146"/>
      <c r="Y458" s="146"/>
      <c r="Z458" s="146"/>
      <c r="AA458" s="150"/>
      <c r="AT458" s="151" t="s">
        <v>157</v>
      </c>
      <c r="AU458" s="151" t="s">
        <v>95</v>
      </c>
      <c r="AV458" s="151" t="s">
        <v>95</v>
      </c>
      <c r="AW458" s="151" t="s">
        <v>102</v>
      </c>
      <c r="AX458" s="151" t="s">
        <v>22</v>
      </c>
      <c r="AY458" s="151" t="s">
        <v>149</v>
      </c>
    </row>
    <row r="459" spans="2:65" s="6" customFormat="1" ht="27" customHeight="1">
      <c r="B459" s="23"/>
      <c r="C459" s="138" t="s">
        <v>636</v>
      </c>
      <c r="D459" s="138" t="s">
        <v>150</v>
      </c>
      <c r="E459" s="139" t="s">
        <v>637</v>
      </c>
      <c r="F459" s="224" t="s">
        <v>638</v>
      </c>
      <c r="G459" s="225"/>
      <c r="H459" s="225"/>
      <c r="I459" s="225"/>
      <c r="J459" s="140" t="s">
        <v>322</v>
      </c>
      <c r="K459" s="141">
        <v>3.536</v>
      </c>
      <c r="L459" s="226">
        <v>0</v>
      </c>
      <c r="M459" s="225"/>
      <c r="N459" s="227">
        <f>ROUND($L$459*$K$459,2)</f>
        <v>0</v>
      </c>
      <c r="O459" s="225"/>
      <c r="P459" s="225"/>
      <c r="Q459" s="225"/>
      <c r="R459" s="25"/>
      <c r="T459" s="142"/>
      <c r="U459" s="31" t="s">
        <v>45</v>
      </c>
      <c r="V459" s="24"/>
      <c r="W459" s="143">
        <f>$V$459*$K$459</f>
        <v>0</v>
      </c>
      <c r="X459" s="143">
        <v>0</v>
      </c>
      <c r="Y459" s="143">
        <f>$X$459*$K$459</f>
        <v>0</v>
      </c>
      <c r="Z459" s="143">
        <v>0</v>
      </c>
      <c r="AA459" s="144">
        <f>$Z$459*$K$459</f>
        <v>0</v>
      </c>
      <c r="AR459" s="6" t="s">
        <v>224</v>
      </c>
      <c r="AT459" s="6" t="s">
        <v>150</v>
      </c>
      <c r="AU459" s="6" t="s">
        <v>95</v>
      </c>
      <c r="AY459" s="6" t="s">
        <v>149</v>
      </c>
      <c r="BE459" s="87">
        <f>IF($U$459="základní",$N$459,0)</f>
        <v>0</v>
      </c>
      <c r="BF459" s="87">
        <f>IF($U$459="snížená",$N$459,0)</f>
        <v>0</v>
      </c>
      <c r="BG459" s="87">
        <f>IF($U$459="zákl. přenesená",$N$459,0)</f>
        <v>0</v>
      </c>
      <c r="BH459" s="87">
        <f>IF($U$459="sníž. přenesená",$N$459,0)</f>
        <v>0</v>
      </c>
      <c r="BI459" s="87">
        <f>IF($U$459="nulová",$N$459,0)</f>
        <v>0</v>
      </c>
      <c r="BJ459" s="6" t="s">
        <v>22</v>
      </c>
      <c r="BK459" s="87">
        <f>ROUND($L$459*$K$459,2)</f>
        <v>0</v>
      </c>
      <c r="BL459" s="6" t="s">
        <v>224</v>
      </c>
      <c r="BM459" s="6" t="s">
        <v>639</v>
      </c>
    </row>
    <row r="460" spans="2:63" s="127" customFormat="1" ht="30.75" customHeight="1">
      <c r="B460" s="128"/>
      <c r="C460" s="129"/>
      <c r="D460" s="137" t="s">
        <v>116</v>
      </c>
      <c r="E460" s="137"/>
      <c r="F460" s="137"/>
      <c r="G460" s="137"/>
      <c r="H460" s="137"/>
      <c r="I460" s="137"/>
      <c r="J460" s="137"/>
      <c r="K460" s="137"/>
      <c r="L460" s="137"/>
      <c r="M460" s="137"/>
      <c r="N460" s="219">
        <f>$BK$460</f>
        <v>0</v>
      </c>
      <c r="O460" s="220"/>
      <c r="P460" s="220"/>
      <c r="Q460" s="220"/>
      <c r="R460" s="131"/>
      <c r="T460" s="132"/>
      <c r="U460" s="129"/>
      <c r="V460" s="129"/>
      <c r="W460" s="133">
        <f>SUM($W$461:$W$474)</f>
        <v>0</v>
      </c>
      <c r="X460" s="129"/>
      <c r="Y460" s="133">
        <f>SUM($Y$461:$Y$474)</f>
        <v>1.36897468</v>
      </c>
      <c r="Z460" s="129"/>
      <c r="AA460" s="134">
        <f>SUM($AA$461:$AA$474)</f>
        <v>0.27999999999999997</v>
      </c>
      <c r="AR460" s="135" t="s">
        <v>95</v>
      </c>
      <c r="AT460" s="135" t="s">
        <v>79</v>
      </c>
      <c r="AU460" s="135" t="s">
        <v>22</v>
      </c>
      <c r="AY460" s="135" t="s">
        <v>149</v>
      </c>
      <c r="BK460" s="136">
        <f>SUM($BK$461:$BK$474)</f>
        <v>0</v>
      </c>
    </row>
    <row r="461" spans="2:65" s="6" customFormat="1" ht="27" customHeight="1">
      <c r="B461" s="23"/>
      <c r="C461" s="138" t="s">
        <v>640</v>
      </c>
      <c r="D461" s="138" t="s">
        <v>150</v>
      </c>
      <c r="E461" s="139" t="s">
        <v>641</v>
      </c>
      <c r="F461" s="224" t="s">
        <v>642</v>
      </c>
      <c r="G461" s="225"/>
      <c r="H461" s="225"/>
      <c r="I461" s="225"/>
      <c r="J461" s="140" t="s">
        <v>153</v>
      </c>
      <c r="K461" s="141">
        <v>61.733</v>
      </c>
      <c r="L461" s="226">
        <v>0</v>
      </c>
      <c r="M461" s="225"/>
      <c r="N461" s="227">
        <f>ROUND($L$461*$K$461,2)</f>
        <v>0</v>
      </c>
      <c r="O461" s="225"/>
      <c r="P461" s="225"/>
      <c r="Q461" s="225"/>
      <c r="R461" s="25"/>
      <c r="T461" s="142"/>
      <c r="U461" s="31" t="s">
        <v>45</v>
      </c>
      <c r="V461" s="24"/>
      <c r="W461" s="143">
        <f>$V$461*$K$461</f>
        <v>0</v>
      </c>
      <c r="X461" s="143">
        <v>0.01796</v>
      </c>
      <c r="Y461" s="143">
        <f>$X$461*$K$461</f>
        <v>1.10872468</v>
      </c>
      <c r="Z461" s="143">
        <v>0</v>
      </c>
      <c r="AA461" s="144">
        <f>$Z$461*$K$461</f>
        <v>0</v>
      </c>
      <c r="AR461" s="6" t="s">
        <v>224</v>
      </c>
      <c r="AT461" s="6" t="s">
        <v>150</v>
      </c>
      <c r="AU461" s="6" t="s">
        <v>95</v>
      </c>
      <c r="AY461" s="6" t="s">
        <v>149</v>
      </c>
      <c r="BE461" s="87">
        <f>IF($U$461="základní",$N$461,0)</f>
        <v>0</v>
      </c>
      <c r="BF461" s="87">
        <f>IF($U$461="snížená",$N$461,0)</f>
        <v>0</v>
      </c>
      <c r="BG461" s="87">
        <f>IF($U$461="zákl. přenesená",$N$461,0)</f>
        <v>0</v>
      </c>
      <c r="BH461" s="87">
        <f>IF($U$461="sníž. přenesená",$N$461,0)</f>
        <v>0</v>
      </c>
      <c r="BI461" s="87">
        <f>IF($U$461="nulová",$N$461,0)</f>
        <v>0</v>
      </c>
      <c r="BJ461" s="6" t="s">
        <v>22</v>
      </c>
      <c r="BK461" s="87">
        <f>ROUND($L$461*$K$461,2)</f>
        <v>0</v>
      </c>
      <c r="BL461" s="6" t="s">
        <v>224</v>
      </c>
      <c r="BM461" s="6" t="s">
        <v>643</v>
      </c>
    </row>
    <row r="462" spans="2:51" s="6" customFormat="1" ht="18.75" customHeight="1">
      <c r="B462" s="145"/>
      <c r="C462" s="146"/>
      <c r="D462" s="146"/>
      <c r="E462" s="146"/>
      <c r="F462" s="230" t="s">
        <v>173</v>
      </c>
      <c r="G462" s="231"/>
      <c r="H462" s="231"/>
      <c r="I462" s="231"/>
      <c r="J462" s="146"/>
      <c r="K462" s="147">
        <v>27.102</v>
      </c>
      <c r="L462" s="146"/>
      <c r="M462" s="146"/>
      <c r="N462" s="146"/>
      <c r="O462" s="146"/>
      <c r="P462" s="146"/>
      <c r="Q462" s="146"/>
      <c r="R462" s="148"/>
      <c r="T462" s="149"/>
      <c r="U462" s="146"/>
      <c r="V462" s="146"/>
      <c r="W462" s="146"/>
      <c r="X462" s="146"/>
      <c r="Y462" s="146"/>
      <c r="Z462" s="146"/>
      <c r="AA462" s="150"/>
      <c r="AT462" s="151" t="s">
        <v>157</v>
      </c>
      <c r="AU462" s="151" t="s">
        <v>95</v>
      </c>
      <c r="AV462" s="151" t="s">
        <v>95</v>
      </c>
      <c r="AW462" s="151" t="s">
        <v>102</v>
      </c>
      <c r="AX462" s="151" t="s">
        <v>80</v>
      </c>
      <c r="AY462" s="151" t="s">
        <v>149</v>
      </c>
    </row>
    <row r="463" spans="2:51" s="6" customFormat="1" ht="32.25" customHeight="1">
      <c r="B463" s="145"/>
      <c r="C463" s="146"/>
      <c r="D463" s="146"/>
      <c r="E463" s="146"/>
      <c r="F463" s="230" t="s">
        <v>174</v>
      </c>
      <c r="G463" s="231"/>
      <c r="H463" s="231"/>
      <c r="I463" s="231"/>
      <c r="J463" s="146"/>
      <c r="K463" s="147">
        <v>15.341</v>
      </c>
      <c r="L463" s="146"/>
      <c r="M463" s="146"/>
      <c r="N463" s="146"/>
      <c r="O463" s="146"/>
      <c r="P463" s="146"/>
      <c r="Q463" s="146"/>
      <c r="R463" s="148"/>
      <c r="T463" s="149"/>
      <c r="U463" s="146"/>
      <c r="V463" s="146"/>
      <c r="W463" s="146"/>
      <c r="X463" s="146"/>
      <c r="Y463" s="146"/>
      <c r="Z463" s="146"/>
      <c r="AA463" s="150"/>
      <c r="AT463" s="151" t="s">
        <v>157</v>
      </c>
      <c r="AU463" s="151" t="s">
        <v>95</v>
      </c>
      <c r="AV463" s="151" t="s">
        <v>95</v>
      </c>
      <c r="AW463" s="151" t="s">
        <v>102</v>
      </c>
      <c r="AX463" s="151" t="s">
        <v>80</v>
      </c>
      <c r="AY463" s="151" t="s">
        <v>149</v>
      </c>
    </row>
    <row r="464" spans="2:51" s="6" customFormat="1" ht="18.75" customHeight="1">
      <c r="B464" s="145"/>
      <c r="C464" s="146"/>
      <c r="D464" s="146"/>
      <c r="E464" s="146"/>
      <c r="F464" s="230" t="s">
        <v>156</v>
      </c>
      <c r="G464" s="231"/>
      <c r="H464" s="231"/>
      <c r="I464" s="231"/>
      <c r="J464" s="146"/>
      <c r="K464" s="147">
        <v>7.95</v>
      </c>
      <c r="L464" s="146"/>
      <c r="M464" s="146"/>
      <c r="N464" s="146"/>
      <c r="O464" s="146"/>
      <c r="P464" s="146"/>
      <c r="Q464" s="146"/>
      <c r="R464" s="148"/>
      <c r="T464" s="149"/>
      <c r="U464" s="146"/>
      <c r="V464" s="146"/>
      <c r="W464" s="146"/>
      <c r="X464" s="146"/>
      <c r="Y464" s="146"/>
      <c r="Z464" s="146"/>
      <c r="AA464" s="150"/>
      <c r="AT464" s="151" t="s">
        <v>157</v>
      </c>
      <c r="AU464" s="151" t="s">
        <v>95</v>
      </c>
      <c r="AV464" s="151" t="s">
        <v>95</v>
      </c>
      <c r="AW464" s="151" t="s">
        <v>102</v>
      </c>
      <c r="AX464" s="151" t="s">
        <v>80</v>
      </c>
      <c r="AY464" s="151" t="s">
        <v>149</v>
      </c>
    </row>
    <row r="465" spans="2:51" s="6" customFormat="1" ht="18.75" customHeight="1">
      <c r="B465" s="145"/>
      <c r="C465" s="146"/>
      <c r="D465" s="146"/>
      <c r="E465" s="146"/>
      <c r="F465" s="230" t="s">
        <v>158</v>
      </c>
      <c r="G465" s="231"/>
      <c r="H465" s="231"/>
      <c r="I465" s="231"/>
      <c r="J465" s="146"/>
      <c r="K465" s="147">
        <v>11.34</v>
      </c>
      <c r="L465" s="146"/>
      <c r="M465" s="146"/>
      <c r="N465" s="146"/>
      <c r="O465" s="146"/>
      <c r="P465" s="146"/>
      <c r="Q465" s="146"/>
      <c r="R465" s="148"/>
      <c r="T465" s="149"/>
      <c r="U465" s="146"/>
      <c r="V465" s="146"/>
      <c r="W465" s="146"/>
      <c r="X465" s="146"/>
      <c r="Y465" s="146"/>
      <c r="Z465" s="146"/>
      <c r="AA465" s="150"/>
      <c r="AT465" s="151" t="s">
        <v>157</v>
      </c>
      <c r="AU465" s="151" t="s">
        <v>95</v>
      </c>
      <c r="AV465" s="151" t="s">
        <v>95</v>
      </c>
      <c r="AW465" s="151" t="s">
        <v>102</v>
      </c>
      <c r="AX465" s="151" t="s">
        <v>80</v>
      </c>
      <c r="AY465" s="151" t="s">
        <v>149</v>
      </c>
    </row>
    <row r="466" spans="2:51" s="6" customFormat="1" ht="18.75" customHeight="1">
      <c r="B466" s="152"/>
      <c r="C466" s="153"/>
      <c r="D466" s="153"/>
      <c r="E466" s="153"/>
      <c r="F466" s="232" t="s">
        <v>159</v>
      </c>
      <c r="G466" s="233"/>
      <c r="H466" s="233"/>
      <c r="I466" s="233"/>
      <c r="J466" s="153"/>
      <c r="K466" s="154">
        <v>61.733</v>
      </c>
      <c r="L466" s="153"/>
      <c r="M466" s="153"/>
      <c r="N466" s="153"/>
      <c r="O466" s="153"/>
      <c r="P466" s="153"/>
      <c r="Q466" s="153"/>
      <c r="R466" s="155"/>
      <c r="T466" s="156"/>
      <c r="U466" s="153"/>
      <c r="V466" s="153"/>
      <c r="W466" s="153"/>
      <c r="X466" s="153"/>
      <c r="Y466" s="153"/>
      <c r="Z466" s="153"/>
      <c r="AA466" s="157"/>
      <c r="AT466" s="158" t="s">
        <v>157</v>
      </c>
      <c r="AU466" s="158" t="s">
        <v>95</v>
      </c>
      <c r="AV466" s="158" t="s">
        <v>154</v>
      </c>
      <c r="AW466" s="158" t="s">
        <v>102</v>
      </c>
      <c r="AX466" s="158" t="s">
        <v>22</v>
      </c>
      <c r="AY466" s="158" t="s">
        <v>149</v>
      </c>
    </row>
    <row r="467" spans="2:65" s="6" customFormat="1" ht="15.75" customHeight="1">
      <c r="B467" s="23"/>
      <c r="C467" s="138" t="s">
        <v>644</v>
      </c>
      <c r="D467" s="138" t="s">
        <v>150</v>
      </c>
      <c r="E467" s="139" t="s">
        <v>645</v>
      </c>
      <c r="F467" s="224" t="s">
        <v>646</v>
      </c>
      <c r="G467" s="225"/>
      <c r="H467" s="225"/>
      <c r="I467" s="225"/>
      <c r="J467" s="140" t="s">
        <v>153</v>
      </c>
      <c r="K467" s="141">
        <v>25</v>
      </c>
      <c r="L467" s="226">
        <v>0</v>
      </c>
      <c r="M467" s="225"/>
      <c r="N467" s="227">
        <f>ROUND($L$467*$K$467,2)</f>
        <v>0</v>
      </c>
      <c r="O467" s="225"/>
      <c r="P467" s="225"/>
      <c r="Q467" s="225"/>
      <c r="R467" s="25"/>
      <c r="T467" s="142"/>
      <c r="U467" s="31" t="s">
        <v>45</v>
      </c>
      <c r="V467" s="24"/>
      <c r="W467" s="143">
        <f>$V$467*$K$467</f>
        <v>0</v>
      </c>
      <c r="X467" s="143">
        <v>0.00041</v>
      </c>
      <c r="Y467" s="143">
        <f>$X$467*$K$467</f>
        <v>0.01025</v>
      </c>
      <c r="Z467" s="143">
        <v>0</v>
      </c>
      <c r="AA467" s="144">
        <f>$Z$467*$K$467</f>
        <v>0</v>
      </c>
      <c r="AR467" s="6" t="s">
        <v>224</v>
      </c>
      <c r="AT467" s="6" t="s">
        <v>150</v>
      </c>
      <c r="AU467" s="6" t="s">
        <v>95</v>
      </c>
      <c r="AY467" s="6" t="s">
        <v>149</v>
      </c>
      <c r="BE467" s="87">
        <f>IF($U$467="základní",$N$467,0)</f>
        <v>0</v>
      </c>
      <c r="BF467" s="87">
        <f>IF($U$467="snížená",$N$467,0)</f>
        <v>0</v>
      </c>
      <c r="BG467" s="87">
        <f>IF($U$467="zákl. přenesená",$N$467,0)</f>
        <v>0</v>
      </c>
      <c r="BH467" s="87">
        <f>IF($U$467="sníž. přenesená",$N$467,0)</f>
        <v>0</v>
      </c>
      <c r="BI467" s="87">
        <f>IF($U$467="nulová",$N$467,0)</f>
        <v>0</v>
      </c>
      <c r="BJ467" s="6" t="s">
        <v>22</v>
      </c>
      <c r="BK467" s="87">
        <f>ROUND($L$467*$K$467,2)</f>
        <v>0</v>
      </c>
      <c r="BL467" s="6" t="s">
        <v>224</v>
      </c>
      <c r="BM467" s="6" t="s">
        <v>647</v>
      </c>
    </row>
    <row r="468" spans="2:51" s="6" customFormat="1" ht="18.75" customHeight="1">
      <c r="B468" s="145"/>
      <c r="C468" s="146"/>
      <c r="D468" s="146"/>
      <c r="E468" s="146"/>
      <c r="F468" s="230" t="s">
        <v>648</v>
      </c>
      <c r="G468" s="231"/>
      <c r="H468" s="231"/>
      <c r="I468" s="231"/>
      <c r="J468" s="146"/>
      <c r="K468" s="147">
        <v>25</v>
      </c>
      <c r="L468" s="146"/>
      <c r="M468" s="146"/>
      <c r="N468" s="146"/>
      <c r="O468" s="146"/>
      <c r="P468" s="146"/>
      <c r="Q468" s="146"/>
      <c r="R468" s="148"/>
      <c r="T468" s="149"/>
      <c r="U468" s="146"/>
      <c r="V468" s="146"/>
      <c r="W468" s="146"/>
      <c r="X468" s="146"/>
      <c r="Y468" s="146"/>
      <c r="Z468" s="146"/>
      <c r="AA468" s="150"/>
      <c r="AT468" s="151" t="s">
        <v>157</v>
      </c>
      <c r="AU468" s="151" t="s">
        <v>95</v>
      </c>
      <c r="AV468" s="151" t="s">
        <v>95</v>
      </c>
      <c r="AW468" s="151" t="s">
        <v>102</v>
      </c>
      <c r="AX468" s="151" t="s">
        <v>22</v>
      </c>
      <c r="AY468" s="151" t="s">
        <v>149</v>
      </c>
    </row>
    <row r="469" spans="2:65" s="6" customFormat="1" ht="15.75" customHeight="1">
      <c r="B469" s="23"/>
      <c r="C469" s="166" t="s">
        <v>649</v>
      </c>
      <c r="D469" s="166" t="s">
        <v>349</v>
      </c>
      <c r="E469" s="167" t="s">
        <v>650</v>
      </c>
      <c r="F469" s="234" t="s">
        <v>651</v>
      </c>
      <c r="G469" s="235"/>
      <c r="H469" s="235"/>
      <c r="I469" s="235"/>
      <c r="J469" s="168" t="s">
        <v>153</v>
      </c>
      <c r="K469" s="169">
        <v>27.5</v>
      </c>
      <c r="L469" s="236">
        <v>0</v>
      </c>
      <c r="M469" s="235"/>
      <c r="N469" s="237">
        <f>ROUND($L$469*$K$469,2)</f>
        <v>0</v>
      </c>
      <c r="O469" s="225"/>
      <c r="P469" s="225"/>
      <c r="Q469" s="225"/>
      <c r="R469" s="25"/>
      <c r="T469" s="142"/>
      <c r="U469" s="31" t="s">
        <v>45</v>
      </c>
      <c r="V469" s="24"/>
      <c r="W469" s="143">
        <f>$V$469*$K$469</f>
        <v>0</v>
      </c>
      <c r="X469" s="143">
        <v>0.009</v>
      </c>
      <c r="Y469" s="143">
        <f>$X$469*$K$469</f>
        <v>0.24749999999999997</v>
      </c>
      <c r="Z469" s="143">
        <v>0</v>
      </c>
      <c r="AA469" s="144">
        <f>$Z$469*$K$469</f>
        <v>0</v>
      </c>
      <c r="AR469" s="6" t="s">
        <v>301</v>
      </c>
      <c r="AT469" s="6" t="s">
        <v>349</v>
      </c>
      <c r="AU469" s="6" t="s">
        <v>95</v>
      </c>
      <c r="AY469" s="6" t="s">
        <v>149</v>
      </c>
      <c r="BE469" s="87">
        <f>IF($U$469="základní",$N$469,0)</f>
        <v>0</v>
      </c>
      <c r="BF469" s="87">
        <f>IF($U$469="snížená",$N$469,0)</f>
        <v>0</v>
      </c>
      <c r="BG469" s="87">
        <f>IF($U$469="zákl. přenesená",$N$469,0)</f>
        <v>0</v>
      </c>
      <c r="BH469" s="87">
        <f>IF($U$469="sníž. přenesená",$N$469,0)</f>
        <v>0</v>
      </c>
      <c r="BI469" s="87">
        <f>IF($U$469="nulová",$N$469,0)</f>
        <v>0</v>
      </c>
      <c r="BJ469" s="6" t="s">
        <v>22</v>
      </c>
      <c r="BK469" s="87">
        <f>ROUND($L$469*$K$469,2)</f>
        <v>0</v>
      </c>
      <c r="BL469" s="6" t="s">
        <v>224</v>
      </c>
      <c r="BM469" s="6" t="s">
        <v>652</v>
      </c>
    </row>
    <row r="470" spans="2:51" s="6" customFormat="1" ht="18.75" customHeight="1">
      <c r="B470" s="145"/>
      <c r="C470" s="146"/>
      <c r="D470" s="146"/>
      <c r="E470" s="146"/>
      <c r="F470" s="230" t="s">
        <v>653</v>
      </c>
      <c r="G470" s="231"/>
      <c r="H470" s="231"/>
      <c r="I470" s="231"/>
      <c r="J470" s="146"/>
      <c r="K470" s="147">
        <v>27.5</v>
      </c>
      <c r="L470" s="146"/>
      <c r="M470" s="146"/>
      <c r="N470" s="146"/>
      <c r="O470" s="146"/>
      <c r="P470" s="146"/>
      <c r="Q470" s="146"/>
      <c r="R470" s="148"/>
      <c r="T470" s="149"/>
      <c r="U470" s="146"/>
      <c r="V470" s="146"/>
      <c r="W470" s="146"/>
      <c r="X470" s="146"/>
      <c r="Y470" s="146"/>
      <c r="Z470" s="146"/>
      <c r="AA470" s="150"/>
      <c r="AT470" s="151" t="s">
        <v>157</v>
      </c>
      <c r="AU470" s="151" t="s">
        <v>95</v>
      </c>
      <c r="AV470" s="151" t="s">
        <v>95</v>
      </c>
      <c r="AW470" s="151" t="s">
        <v>102</v>
      </c>
      <c r="AX470" s="151" t="s">
        <v>22</v>
      </c>
      <c r="AY470" s="151" t="s">
        <v>149</v>
      </c>
    </row>
    <row r="471" spans="2:65" s="6" customFormat="1" ht="15.75" customHeight="1">
      <c r="B471" s="23"/>
      <c r="C471" s="138" t="s">
        <v>654</v>
      </c>
      <c r="D471" s="138" t="s">
        <v>150</v>
      </c>
      <c r="E471" s="139" t="s">
        <v>655</v>
      </c>
      <c r="F471" s="224" t="s">
        <v>656</v>
      </c>
      <c r="G471" s="225"/>
      <c r="H471" s="225"/>
      <c r="I471" s="225"/>
      <c r="J471" s="140" t="s">
        <v>153</v>
      </c>
      <c r="K471" s="141">
        <v>25</v>
      </c>
      <c r="L471" s="226">
        <v>0</v>
      </c>
      <c r="M471" s="225"/>
      <c r="N471" s="227">
        <f>ROUND($L$471*$K$471,2)</f>
        <v>0</v>
      </c>
      <c r="O471" s="225"/>
      <c r="P471" s="225"/>
      <c r="Q471" s="225"/>
      <c r="R471" s="25"/>
      <c r="T471" s="142"/>
      <c r="U471" s="31" t="s">
        <v>45</v>
      </c>
      <c r="V471" s="24"/>
      <c r="W471" s="143">
        <f>$V$471*$K$471</f>
        <v>0</v>
      </c>
      <c r="X471" s="143">
        <v>0.0001</v>
      </c>
      <c r="Y471" s="143">
        <f>$X$471*$K$471</f>
        <v>0.0025</v>
      </c>
      <c r="Z471" s="143">
        <v>0</v>
      </c>
      <c r="AA471" s="144">
        <f>$Z$471*$K$471</f>
        <v>0</v>
      </c>
      <c r="AR471" s="6" t="s">
        <v>224</v>
      </c>
      <c r="AT471" s="6" t="s">
        <v>150</v>
      </c>
      <c r="AU471" s="6" t="s">
        <v>95</v>
      </c>
      <c r="AY471" s="6" t="s">
        <v>149</v>
      </c>
      <c r="BE471" s="87">
        <f>IF($U$471="základní",$N$471,0)</f>
        <v>0</v>
      </c>
      <c r="BF471" s="87">
        <f>IF($U$471="snížená",$N$471,0)</f>
        <v>0</v>
      </c>
      <c r="BG471" s="87">
        <f>IF($U$471="zákl. přenesená",$N$471,0)</f>
        <v>0</v>
      </c>
      <c r="BH471" s="87">
        <f>IF($U$471="sníž. přenesená",$N$471,0)</f>
        <v>0</v>
      </c>
      <c r="BI471" s="87">
        <f>IF($U$471="nulová",$N$471,0)</f>
        <v>0</v>
      </c>
      <c r="BJ471" s="6" t="s">
        <v>22</v>
      </c>
      <c r="BK471" s="87">
        <f>ROUND($L$471*$K$471,2)</f>
        <v>0</v>
      </c>
      <c r="BL471" s="6" t="s">
        <v>224</v>
      </c>
      <c r="BM471" s="6" t="s">
        <v>657</v>
      </c>
    </row>
    <row r="472" spans="2:65" s="6" customFormat="1" ht="27" customHeight="1">
      <c r="B472" s="23"/>
      <c r="C472" s="138" t="s">
        <v>658</v>
      </c>
      <c r="D472" s="138" t="s">
        <v>150</v>
      </c>
      <c r="E472" s="139" t="s">
        <v>659</v>
      </c>
      <c r="F472" s="224" t="s">
        <v>660</v>
      </c>
      <c r="G472" s="225"/>
      <c r="H472" s="225"/>
      <c r="I472" s="225"/>
      <c r="J472" s="140" t="s">
        <v>153</v>
      </c>
      <c r="K472" s="141">
        <v>25</v>
      </c>
      <c r="L472" s="226">
        <v>0</v>
      </c>
      <c r="M472" s="225"/>
      <c r="N472" s="227">
        <f>ROUND($L$472*$K$472,2)</f>
        <v>0</v>
      </c>
      <c r="O472" s="225"/>
      <c r="P472" s="225"/>
      <c r="Q472" s="225"/>
      <c r="R472" s="25"/>
      <c r="T472" s="142"/>
      <c r="U472" s="31" t="s">
        <v>45</v>
      </c>
      <c r="V472" s="24"/>
      <c r="W472" s="143">
        <f>$V$472*$K$472</f>
        <v>0</v>
      </c>
      <c r="X472" s="143">
        <v>0</v>
      </c>
      <c r="Y472" s="143">
        <f>$X$472*$K$472</f>
        <v>0</v>
      </c>
      <c r="Z472" s="143">
        <v>0.0112</v>
      </c>
      <c r="AA472" s="144">
        <f>$Z$472*$K$472</f>
        <v>0.27999999999999997</v>
      </c>
      <c r="AR472" s="6" t="s">
        <v>224</v>
      </c>
      <c r="AT472" s="6" t="s">
        <v>150</v>
      </c>
      <c r="AU472" s="6" t="s">
        <v>95</v>
      </c>
      <c r="AY472" s="6" t="s">
        <v>149</v>
      </c>
      <c r="BE472" s="87">
        <f>IF($U$472="základní",$N$472,0)</f>
        <v>0</v>
      </c>
      <c r="BF472" s="87">
        <f>IF($U$472="snížená",$N$472,0)</f>
        <v>0</v>
      </c>
      <c r="BG472" s="87">
        <f>IF($U$472="zákl. přenesená",$N$472,0)</f>
        <v>0</v>
      </c>
      <c r="BH472" s="87">
        <f>IF($U$472="sníž. přenesená",$N$472,0)</f>
        <v>0</v>
      </c>
      <c r="BI472" s="87">
        <f>IF($U$472="nulová",$N$472,0)</f>
        <v>0</v>
      </c>
      <c r="BJ472" s="6" t="s">
        <v>22</v>
      </c>
      <c r="BK472" s="87">
        <f>ROUND($L$472*$K$472,2)</f>
        <v>0</v>
      </c>
      <c r="BL472" s="6" t="s">
        <v>224</v>
      </c>
      <c r="BM472" s="6" t="s">
        <v>661</v>
      </c>
    </row>
    <row r="473" spans="2:51" s="6" customFormat="1" ht="18.75" customHeight="1">
      <c r="B473" s="145"/>
      <c r="C473" s="146"/>
      <c r="D473" s="146"/>
      <c r="E473" s="146"/>
      <c r="F473" s="230" t="s">
        <v>648</v>
      </c>
      <c r="G473" s="231"/>
      <c r="H473" s="231"/>
      <c r="I473" s="231"/>
      <c r="J473" s="146"/>
      <c r="K473" s="147">
        <v>25</v>
      </c>
      <c r="L473" s="146"/>
      <c r="M473" s="146"/>
      <c r="N473" s="146"/>
      <c r="O473" s="146"/>
      <c r="P473" s="146"/>
      <c r="Q473" s="146"/>
      <c r="R473" s="148"/>
      <c r="T473" s="149"/>
      <c r="U473" s="146"/>
      <c r="V473" s="146"/>
      <c r="W473" s="146"/>
      <c r="X473" s="146"/>
      <c r="Y473" s="146"/>
      <c r="Z473" s="146"/>
      <c r="AA473" s="150"/>
      <c r="AT473" s="151" t="s">
        <v>157</v>
      </c>
      <c r="AU473" s="151" t="s">
        <v>95</v>
      </c>
      <c r="AV473" s="151" t="s">
        <v>95</v>
      </c>
      <c r="AW473" s="151" t="s">
        <v>102</v>
      </c>
      <c r="AX473" s="151" t="s">
        <v>22</v>
      </c>
      <c r="AY473" s="151" t="s">
        <v>149</v>
      </c>
    </row>
    <row r="474" spans="2:65" s="6" customFormat="1" ht="27" customHeight="1">
      <c r="B474" s="23"/>
      <c r="C474" s="138" t="s">
        <v>662</v>
      </c>
      <c r="D474" s="138" t="s">
        <v>150</v>
      </c>
      <c r="E474" s="139" t="s">
        <v>663</v>
      </c>
      <c r="F474" s="224" t="s">
        <v>664</v>
      </c>
      <c r="G474" s="225"/>
      <c r="H474" s="225"/>
      <c r="I474" s="225"/>
      <c r="J474" s="140" t="s">
        <v>322</v>
      </c>
      <c r="K474" s="141">
        <v>1.369</v>
      </c>
      <c r="L474" s="226">
        <v>0</v>
      </c>
      <c r="M474" s="225"/>
      <c r="N474" s="227">
        <f>ROUND($L$474*$K$474,2)</f>
        <v>0</v>
      </c>
      <c r="O474" s="225"/>
      <c r="P474" s="225"/>
      <c r="Q474" s="225"/>
      <c r="R474" s="25"/>
      <c r="T474" s="142"/>
      <c r="U474" s="31" t="s">
        <v>45</v>
      </c>
      <c r="V474" s="24"/>
      <c r="W474" s="143">
        <f>$V$474*$K$474</f>
        <v>0</v>
      </c>
      <c r="X474" s="143">
        <v>0</v>
      </c>
      <c r="Y474" s="143">
        <f>$X$474*$K$474</f>
        <v>0</v>
      </c>
      <c r="Z474" s="143">
        <v>0</v>
      </c>
      <c r="AA474" s="144">
        <f>$Z$474*$K$474</f>
        <v>0</v>
      </c>
      <c r="AR474" s="6" t="s">
        <v>224</v>
      </c>
      <c r="AT474" s="6" t="s">
        <v>150</v>
      </c>
      <c r="AU474" s="6" t="s">
        <v>95</v>
      </c>
      <c r="AY474" s="6" t="s">
        <v>149</v>
      </c>
      <c r="BE474" s="87">
        <f>IF($U$474="základní",$N$474,0)</f>
        <v>0</v>
      </c>
      <c r="BF474" s="87">
        <f>IF($U$474="snížená",$N$474,0)</f>
        <v>0</v>
      </c>
      <c r="BG474" s="87">
        <f>IF($U$474="zákl. přenesená",$N$474,0)</f>
        <v>0</v>
      </c>
      <c r="BH474" s="87">
        <f>IF($U$474="sníž. přenesená",$N$474,0)</f>
        <v>0</v>
      </c>
      <c r="BI474" s="87">
        <f>IF($U$474="nulová",$N$474,0)</f>
        <v>0</v>
      </c>
      <c r="BJ474" s="6" t="s">
        <v>22</v>
      </c>
      <c r="BK474" s="87">
        <f>ROUND($L$474*$K$474,2)</f>
        <v>0</v>
      </c>
      <c r="BL474" s="6" t="s">
        <v>224</v>
      </c>
      <c r="BM474" s="6" t="s">
        <v>665</v>
      </c>
    </row>
    <row r="475" spans="2:63" s="127" customFormat="1" ht="30.75" customHeight="1">
      <c r="B475" s="128"/>
      <c r="C475" s="129"/>
      <c r="D475" s="137" t="s">
        <v>117</v>
      </c>
      <c r="E475" s="137"/>
      <c r="F475" s="137"/>
      <c r="G475" s="137"/>
      <c r="H475" s="137"/>
      <c r="I475" s="137"/>
      <c r="J475" s="137"/>
      <c r="K475" s="137"/>
      <c r="L475" s="137"/>
      <c r="M475" s="137"/>
      <c r="N475" s="219">
        <f>$BK$475</f>
        <v>0</v>
      </c>
      <c r="O475" s="220"/>
      <c r="P475" s="220"/>
      <c r="Q475" s="220"/>
      <c r="R475" s="131"/>
      <c r="T475" s="132"/>
      <c r="U475" s="129"/>
      <c r="V475" s="129"/>
      <c r="W475" s="133">
        <f>SUM($W$476:$W$513)</f>
        <v>0</v>
      </c>
      <c r="X475" s="129"/>
      <c r="Y475" s="133">
        <f>SUM($Y$476:$Y$513)</f>
        <v>0.3250479</v>
      </c>
      <c r="Z475" s="129"/>
      <c r="AA475" s="134">
        <f>SUM($AA$476:$AA$513)</f>
        <v>0.38315573</v>
      </c>
      <c r="AR475" s="135" t="s">
        <v>95</v>
      </c>
      <c r="AT475" s="135" t="s">
        <v>79</v>
      </c>
      <c r="AU475" s="135" t="s">
        <v>22</v>
      </c>
      <c r="AY475" s="135" t="s">
        <v>149</v>
      </c>
      <c r="BK475" s="136">
        <f>SUM($BK$476:$BK$513)</f>
        <v>0</v>
      </c>
    </row>
    <row r="476" spans="2:65" s="6" customFormat="1" ht="15.75" customHeight="1">
      <c r="B476" s="23"/>
      <c r="C476" s="138" t="s">
        <v>666</v>
      </c>
      <c r="D476" s="138" t="s">
        <v>150</v>
      </c>
      <c r="E476" s="139" t="s">
        <v>667</v>
      </c>
      <c r="F476" s="224" t="s">
        <v>668</v>
      </c>
      <c r="G476" s="225"/>
      <c r="H476" s="225"/>
      <c r="I476" s="225"/>
      <c r="J476" s="140" t="s">
        <v>153</v>
      </c>
      <c r="K476" s="141">
        <v>46.063</v>
      </c>
      <c r="L476" s="226">
        <v>0</v>
      </c>
      <c r="M476" s="225"/>
      <c r="N476" s="227">
        <f>ROUND($L$476*$K$476,2)</f>
        <v>0</v>
      </c>
      <c r="O476" s="225"/>
      <c r="P476" s="225"/>
      <c r="Q476" s="225"/>
      <c r="R476" s="25"/>
      <c r="T476" s="142"/>
      <c r="U476" s="31" t="s">
        <v>45</v>
      </c>
      <c r="V476" s="24"/>
      <c r="W476" s="143">
        <f>$V$476*$K$476</f>
        <v>0</v>
      </c>
      <c r="X476" s="143">
        <v>0</v>
      </c>
      <c r="Y476" s="143">
        <f>$X$476*$K$476</f>
        <v>0</v>
      </c>
      <c r="Z476" s="143">
        <v>0.00571</v>
      </c>
      <c r="AA476" s="144">
        <f>$Z$476*$K$476</f>
        <v>0.26301973</v>
      </c>
      <c r="AR476" s="6" t="s">
        <v>224</v>
      </c>
      <c r="AT476" s="6" t="s">
        <v>150</v>
      </c>
      <c r="AU476" s="6" t="s">
        <v>95</v>
      </c>
      <c r="AY476" s="6" t="s">
        <v>149</v>
      </c>
      <c r="BE476" s="87">
        <f>IF($U$476="základní",$N$476,0)</f>
        <v>0</v>
      </c>
      <c r="BF476" s="87">
        <f>IF($U$476="snížená",$N$476,0)</f>
        <v>0</v>
      </c>
      <c r="BG476" s="87">
        <f>IF($U$476="zákl. přenesená",$N$476,0)</f>
        <v>0</v>
      </c>
      <c r="BH476" s="87">
        <f>IF($U$476="sníž. přenesená",$N$476,0)</f>
        <v>0</v>
      </c>
      <c r="BI476" s="87">
        <f>IF($U$476="nulová",$N$476,0)</f>
        <v>0</v>
      </c>
      <c r="BJ476" s="6" t="s">
        <v>22</v>
      </c>
      <c r="BK476" s="87">
        <f>ROUND($L$476*$K$476,2)</f>
        <v>0</v>
      </c>
      <c r="BL476" s="6" t="s">
        <v>224</v>
      </c>
      <c r="BM476" s="6" t="s">
        <v>669</v>
      </c>
    </row>
    <row r="477" spans="2:51" s="6" customFormat="1" ht="18.75" customHeight="1">
      <c r="B477" s="145"/>
      <c r="C477" s="146"/>
      <c r="D477" s="146"/>
      <c r="E477" s="146"/>
      <c r="F477" s="230" t="s">
        <v>345</v>
      </c>
      <c r="G477" s="231"/>
      <c r="H477" s="231"/>
      <c r="I477" s="231"/>
      <c r="J477" s="146"/>
      <c r="K477" s="147">
        <v>4.583</v>
      </c>
      <c r="L477" s="146"/>
      <c r="M477" s="146"/>
      <c r="N477" s="146"/>
      <c r="O477" s="146"/>
      <c r="P477" s="146"/>
      <c r="Q477" s="146"/>
      <c r="R477" s="148"/>
      <c r="T477" s="149"/>
      <c r="U477" s="146"/>
      <c r="V477" s="146"/>
      <c r="W477" s="146"/>
      <c r="X477" s="146"/>
      <c r="Y477" s="146"/>
      <c r="Z477" s="146"/>
      <c r="AA477" s="150"/>
      <c r="AT477" s="151" t="s">
        <v>157</v>
      </c>
      <c r="AU477" s="151" t="s">
        <v>95</v>
      </c>
      <c r="AV477" s="151" t="s">
        <v>95</v>
      </c>
      <c r="AW477" s="151" t="s">
        <v>102</v>
      </c>
      <c r="AX477" s="151" t="s">
        <v>80</v>
      </c>
      <c r="AY477" s="151" t="s">
        <v>149</v>
      </c>
    </row>
    <row r="478" spans="2:51" s="6" customFormat="1" ht="18.75" customHeight="1">
      <c r="B478" s="145"/>
      <c r="C478" s="146"/>
      <c r="D478" s="146"/>
      <c r="E478" s="146"/>
      <c r="F478" s="230" t="s">
        <v>346</v>
      </c>
      <c r="G478" s="231"/>
      <c r="H478" s="231"/>
      <c r="I478" s="231"/>
      <c r="J478" s="146"/>
      <c r="K478" s="147">
        <v>23.28</v>
      </c>
      <c r="L478" s="146"/>
      <c r="M478" s="146"/>
      <c r="N478" s="146"/>
      <c r="O478" s="146"/>
      <c r="P478" s="146"/>
      <c r="Q478" s="146"/>
      <c r="R478" s="148"/>
      <c r="T478" s="149"/>
      <c r="U478" s="146"/>
      <c r="V478" s="146"/>
      <c r="W478" s="146"/>
      <c r="X478" s="146"/>
      <c r="Y478" s="146"/>
      <c r="Z478" s="146"/>
      <c r="AA478" s="150"/>
      <c r="AT478" s="151" t="s">
        <v>157</v>
      </c>
      <c r="AU478" s="151" t="s">
        <v>95</v>
      </c>
      <c r="AV478" s="151" t="s">
        <v>95</v>
      </c>
      <c r="AW478" s="151" t="s">
        <v>102</v>
      </c>
      <c r="AX478" s="151" t="s">
        <v>80</v>
      </c>
      <c r="AY478" s="151" t="s">
        <v>149</v>
      </c>
    </row>
    <row r="479" spans="2:51" s="6" customFormat="1" ht="32.25" customHeight="1">
      <c r="B479" s="145"/>
      <c r="C479" s="146"/>
      <c r="D479" s="146"/>
      <c r="E479" s="146"/>
      <c r="F479" s="230" t="s">
        <v>347</v>
      </c>
      <c r="G479" s="231"/>
      <c r="H479" s="231"/>
      <c r="I479" s="231"/>
      <c r="J479" s="146"/>
      <c r="K479" s="147">
        <v>18.2</v>
      </c>
      <c r="L479" s="146"/>
      <c r="M479" s="146"/>
      <c r="N479" s="146"/>
      <c r="O479" s="146"/>
      <c r="P479" s="146"/>
      <c r="Q479" s="146"/>
      <c r="R479" s="148"/>
      <c r="T479" s="149"/>
      <c r="U479" s="146"/>
      <c r="V479" s="146"/>
      <c r="W479" s="146"/>
      <c r="X479" s="146"/>
      <c r="Y479" s="146"/>
      <c r="Z479" s="146"/>
      <c r="AA479" s="150"/>
      <c r="AT479" s="151" t="s">
        <v>157</v>
      </c>
      <c r="AU479" s="151" t="s">
        <v>95</v>
      </c>
      <c r="AV479" s="151" t="s">
        <v>95</v>
      </c>
      <c r="AW479" s="151" t="s">
        <v>102</v>
      </c>
      <c r="AX479" s="151" t="s">
        <v>80</v>
      </c>
      <c r="AY479" s="151" t="s">
        <v>149</v>
      </c>
    </row>
    <row r="480" spans="2:51" s="6" customFormat="1" ht="18.75" customHeight="1">
      <c r="B480" s="152"/>
      <c r="C480" s="153"/>
      <c r="D480" s="153"/>
      <c r="E480" s="153"/>
      <c r="F480" s="232" t="s">
        <v>159</v>
      </c>
      <c r="G480" s="233"/>
      <c r="H480" s="233"/>
      <c r="I480" s="233"/>
      <c r="J480" s="153"/>
      <c r="K480" s="154">
        <v>46.063</v>
      </c>
      <c r="L480" s="153"/>
      <c r="M480" s="153"/>
      <c r="N480" s="153"/>
      <c r="O480" s="153"/>
      <c r="P480" s="153"/>
      <c r="Q480" s="153"/>
      <c r="R480" s="155"/>
      <c r="T480" s="156"/>
      <c r="U480" s="153"/>
      <c r="V480" s="153"/>
      <c r="W480" s="153"/>
      <c r="X480" s="153"/>
      <c r="Y480" s="153"/>
      <c r="Z480" s="153"/>
      <c r="AA480" s="157"/>
      <c r="AT480" s="158" t="s">
        <v>157</v>
      </c>
      <c r="AU480" s="158" t="s">
        <v>95</v>
      </c>
      <c r="AV480" s="158" t="s">
        <v>154</v>
      </c>
      <c r="AW480" s="158" t="s">
        <v>102</v>
      </c>
      <c r="AX480" s="158" t="s">
        <v>22</v>
      </c>
      <c r="AY480" s="158" t="s">
        <v>149</v>
      </c>
    </row>
    <row r="481" spans="2:65" s="6" customFormat="1" ht="27" customHeight="1">
      <c r="B481" s="23"/>
      <c r="C481" s="138" t="s">
        <v>670</v>
      </c>
      <c r="D481" s="138" t="s">
        <v>150</v>
      </c>
      <c r="E481" s="139" t="s">
        <v>671</v>
      </c>
      <c r="F481" s="224" t="s">
        <v>672</v>
      </c>
      <c r="G481" s="225"/>
      <c r="H481" s="225"/>
      <c r="I481" s="225"/>
      <c r="J481" s="140" t="s">
        <v>187</v>
      </c>
      <c r="K481" s="141">
        <v>28.5</v>
      </c>
      <c r="L481" s="226">
        <v>0</v>
      </c>
      <c r="M481" s="225"/>
      <c r="N481" s="227">
        <f>ROUND($L$481*$K$481,2)</f>
        <v>0</v>
      </c>
      <c r="O481" s="225"/>
      <c r="P481" s="225"/>
      <c r="Q481" s="225"/>
      <c r="R481" s="25"/>
      <c r="T481" s="142"/>
      <c r="U481" s="31" t="s">
        <v>45</v>
      </c>
      <c r="V481" s="24"/>
      <c r="W481" s="143">
        <f>$V$481*$K$481</f>
        <v>0</v>
      </c>
      <c r="X481" s="143">
        <v>0</v>
      </c>
      <c r="Y481" s="143">
        <f>$X$481*$K$481</f>
        <v>0</v>
      </c>
      <c r="Z481" s="143">
        <v>0</v>
      </c>
      <c r="AA481" s="144">
        <f>$Z$481*$K$481</f>
        <v>0</v>
      </c>
      <c r="AR481" s="6" t="s">
        <v>224</v>
      </c>
      <c r="AT481" s="6" t="s">
        <v>150</v>
      </c>
      <c r="AU481" s="6" t="s">
        <v>95</v>
      </c>
      <c r="AY481" s="6" t="s">
        <v>149</v>
      </c>
      <c r="BE481" s="87">
        <f>IF($U$481="základní",$N$481,0)</f>
        <v>0</v>
      </c>
      <c r="BF481" s="87">
        <f>IF($U$481="snížená",$N$481,0)</f>
        <v>0</v>
      </c>
      <c r="BG481" s="87">
        <f>IF($U$481="zákl. přenesená",$N$481,0)</f>
        <v>0</v>
      </c>
      <c r="BH481" s="87">
        <f>IF($U$481="sníž. přenesená",$N$481,0)</f>
        <v>0</v>
      </c>
      <c r="BI481" s="87">
        <f>IF($U$481="nulová",$N$481,0)</f>
        <v>0</v>
      </c>
      <c r="BJ481" s="6" t="s">
        <v>22</v>
      </c>
      <c r="BK481" s="87">
        <f>ROUND($L$481*$K$481,2)</f>
        <v>0</v>
      </c>
      <c r="BL481" s="6" t="s">
        <v>224</v>
      </c>
      <c r="BM481" s="6" t="s">
        <v>673</v>
      </c>
    </row>
    <row r="482" spans="2:51" s="6" customFormat="1" ht="18.75" customHeight="1">
      <c r="B482" s="145"/>
      <c r="C482" s="146"/>
      <c r="D482" s="146"/>
      <c r="E482" s="146"/>
      <c r="F482" s="230" t="s">
        <v>674</v>
      </c>
      <c r="G482" s="231"/>
      <c r="H482" s="231"/>
      <c r="I482" s="231"/>
      <c r="J482" s="146"/>
      <c r="K482" s="147">
        <v>19.4</v>
      </c>
      <c r="L482" s="146"/>
      <c r="M482" s="146"/>
      <c r="N482" s="146"/>
      <c r="O482" s="146"/>
      <c r="P482" s="146"/>
      <c r="Q482" s="146"/>
      <c r="R482" s="148"/>
      <c r="T482" s="149"/>
      <c r="U482" s="146"/>
      <c r="V482" s="146"/>
      <c r="W482" s="146"/>
      <c r="X482" s="146"/>
      <c r="Y482" s="146"/>
      <c r="Z482" s="146"/>
      <c r="AA482" s="150"/>
      <c r="AT482" s="151" t="s">
        <v>157</v>
      </c>
      <c r="AU482" s="151" t="s">
        <v>95</v>
      </c>
      <c r="AV482" s="151" t="s">
        <v>95</v>
      </c>
      <c r="AW482" s="151" t="s">
        <v>102</v>
      </c>
      <c r="AX482" s="151" t="s">
        <v>80</v>
      </c>
      <c r="AY482" s="151" t="s">
        <v>149</v>
      </c>
    </row>
    <row r="483" spans="2:51" s="6" customFormat="1" ht="32.25" customHeight="1">
      <c r="B483" s="145"/>
      <c r="C483" s="146"/>
      <c r="D483" s="146"/>
      <c r="E483" s="146"/>
      <c r="F483" s="230" t="s">
        <v>675</v>
      </c>
      <c r="G483" s="231"/>
      <c r="H483" s="231"/>
      <c r="I483" s="231"/>
      <c r="J483" s="146"/>
      <c r="K483" s="147">
        <v>9.1</v>
      </c>
      <c r="L483" s="146"/>
      <c r="M483" s="146"/>
      <c r="N483" s="146"/>
      <c r="O483" s="146"/>
      <c r="P483" s="146"/>
      <c r="Q483" s="146"/>
      <c r="R483" s="148"/>
      <c r="T483" s="149"/>
      <c r="U483" s="146"/>
      <c r="V483" s="146"/>
      <c r="W483" s="146"/>
      <c r="X483" s="146"/>
      <c r="Y483" s="146"/>
      <c r="Z483" s="146"/>
      <c r="AA483" s="150"/>
      <c r="AT483" s="151" t="s">
        <v>157</v>
      </c>
      <c r="AU483" s="151" t="s">
        <v>95</v>
      </c>
      <c r="AV483" s="151" t="s">
        <v>95</v>
      </c>
      <c r="AW483" s="151" t="s">
        <v>102</v>
      </c>
      <c r="AX483" s="151" t="s">
        <v>80</v>
      </c>
      <c r="AY483" s="151" t="s">
        <v>149</v>
      </c>
    </row>
    <row r="484" spans="2:51" s="6" customFormat="1" ht="18.75" customHeight="1">
      <c r="B484" s="152"/>
      <c r="C484" s="153"/>
      <c r="D484" s="153"/>
      <c r="E484" s="153"/>
      <c r="F484" s="232" t="s">
        <v>159</v>
      </c>
      <c r="G484" s="233"/>
      <c r="H484" s="233"/>
      <c r="I484" s="233"/>
      <c r="J484" s="153"/>
      <c r="K484" s="154">
        <v>28.5</v>
      </c>
      <c r="L484" s="153"/>
      <c r="M484" s="153"/>
      <c r="N484" s="153"/>
      <c r="O484" s="153"/>
      <c r="P484" s="153"/>
      <c r="Q484" s="153"/>
      <c r="R484" s="155"/>
      <c r="T484" s="156"/>
      <c r="U484" s="153"/>
      <c r="V484" s="153"/>
      <c r="W484" s="153"/>
      <c r="X484" s="153"/>
      <c r="Y484" s="153"/>
      <c r="Z484" s="153"/>
      <c r="AA484" s="157"/>
      <c r="AT484" s="158" t="s">
        <v>157</v>
      </c>
      <c r="AU484" s="158" t="s">
        <v>95</v>
      </c>
      <c r="AV484" s="158" t="s">
        <v>154</v>
      </c>
      <c r="AW484" s="158" t="s">
        <v>102</v>
      </c>
      <c r="AX484" s="158" t="s">
        <v>22</v>
      </c>
      <c r="AY484" s="158" t="s">
        <v>149</v>
      </c>
    </row>
    <row r="485" spans="2:65" s="6" customFormat="1" ht="15.75" customHeight="1">
      <c r="B485" s="23"/>
      <c r="C485" s="138" t="s">
        <v>676</v>
      </c>
      <c r="D485" s="138" t="s">
        <v>150</v>
      </c>
      <c r="E485" s="139" t="s">
        <v>677</v>
      </c>
      <c r="F485" s="224" t="s">
        <v>678</v>
      </c>
      <c r="G485" s="225"/>
      <c r="H485" s="225"/>
      <c r="I485" s="225"/>
      <c r="J485" s="140" t="s">
        <v>187</v>
      </c>
      <c r="K485" s="141">
        <v>13</v>
      </c>
      <c r="L485" s="226">
        <v>0</v>
      </c>
      <c r="M485" s="225"/>
      <c r="N485" s="227">
        <f>ROUND($L$485*$K$485,2)</f>
        <v>0</v>
      </c>
      <c r="O485" s="225"/>
      <c r="P485" s="225"/>
      <c r="Q485" s="225"/>
      <c r="R485" s="25"/>
      <c r="T485" s="142"/>
      <c r="U485" s="31" t="s">
        <v>45</v>
      </c>
      <c r="V485" s="24"/>
      <c r="W485" s="143">
        <f>$V$485*$K$485</f>
        <v>0</v>
      </c>
      <c r="X485" s="143">
        <v>0</v>
      </c>
      <c r="Y485" s="143">
        <f>$X$485*$K$485</f>
        <v>0</v>
      </c>
      <c r="Z485" s="143">
        <v>0.00167</v>
      </c>
      <c r="AA485" s="144">
        <f>$Z$485*$K$485</f>
        <v>0.02171</v>
      </c>
      <c r="AR485" s="6" t="s">
        <v>224</v>
      </c>
      <c r="AT485" s="6" t="s">
        <v>150</v>
      </c>
      <c r="AU485" s="6" t="s">
        <v>95</v>
      </c>
      <c r="AY485" s="6" t="s">
        <v>149</v>
      </c>
      <c r="BE485" s="87">
        <f>IF($U$485="základní",$N$485,0)</f>
        <v>0</v>
      </c>
      <c r="BF485" s="87">
        <f>IF($U$485="snížená",$N$485,0)</f>
        <v>0</v>
      </c>
      <c r="BG485" s="87">
        <f>IF($U$485="zákl. přenesená",$N$485,0)</f>
        <v>0</v>
      </c>
      <c r="BH485" s="87">
        <f>IF($U$485="sníž. přenesená",$N$485,0)</f>
        <v>0</v>
      </c>
      <c r="BI485" s="87">
        <f>IF($U$485="nulová",$N$485,0)</f>
        <v>0</v>
      </c>
      <c r="BJ485" s="6" t="s">
        <v>22</v>
      </c>
      <c r="BK485" s="87">
        <f>ROUND($L$485*$K$485,2)</f>
        <v>0</v>
      </c>
      <c r="BL485" s="6" t="s">
        <v>224</v>
      </c>
      <c r="BM485" s="6" t="s">
        <v>679</v>
      </c>
    </row>
    <row r="486" spans="2:51" s="6" customFormat="1" ht="18.75" customHeight="1">
      <c r="B486" s="145"/>
      <c r="C486" s="146"/>
      <c r="D486" s="146"/>
      <c r="E486" s="146"/>
      <c r="F486" s="230" t="s">
        <v>680</v>
      </c>
      <c r="G486" s="231"/>
      <c r="H486" s="231"/>
      <c r="I486" s="231"/>
      <c r="J486" s="146"/>
      <c r="K486" s="147">
        <v>13</v>
      </c>
      <c r="L486" s="146"/>
      <c r="M486" s="146"/>
      <c r="N486" s="146"/>
      <c r="O486" s="146"/>
      <c r="P486" s="146"/>
      <c r="Q486" s="146"/>
      <c r="R486" s="148"/>
      <c r="T486" s="149"/>
      <c r="U486" s="146"/>
      <c r="V486" s="146"/>
      <c r="W486" s="146"/>
      <c r="X486" s="146"/>
      <c r="Y486" s="146"/>
      <c r="Z486" s="146"/>
      <c r="AA486" s="150"/>
      <c r="AT486" s="151" t="s">
        <v>157</v>
      </c>
      <c r="AU486" s="151" t="s">
        <v>95</v>
      </c>
      <c r="AV486" s="151" t="s">
        <v>95</v>
      </c>
      <c r="AW486" s="151" t="s">
        <v>102</v>
      </c>
      <c r="AX486" s="151" t="s">
        <v>22</v>
      </c>
      <c r="AY486" s="151" t="s">
        <v>149</v>
      </c>
    </row>
    <row r="487" spans="2:65" s="6" customFormat="1" ht="27" customHeight="1">
      <c r="B487" s="23"/>
      <c r="C487" s="138" t="s">
        <v>681</v>
      </c>
      <c r="D487" s="138" t="s">
        <v>150</v>
      </c>
      <c r="E487" s="139" t="s">
        <v>682</v>
      </c>
      <c r="F487" s="224" t="s">
        <v>683</v>
      </c>
      <c r="G487" s="225"/>
      <c r="H487" s="225"/>
      <c r="I487" s="225"/>
      <c r="J487" s="140" t="s">
        <v>187</v>
      </c>
      <c r="K487" s="141">
        <v>33.7</v>
      </c>
      <c r="L487" s="226">
        <v>0</v>
      </c>
      <c r="M487" s="225"/>
      <c r="N487" s="227">
        <f>ROUND($L$487*$K$487,2)</f>
        <v>0</v>
      </c>
      <c r="O487" s="225"/>
      <c r="P487" s="225"/>
      <c r="Q487" s="225"/>
      <c r="R487" s="25"/>
      <c r="T487" s="142"/>
      <c r="U487" s="31" t="s">
        <v>45</v>
      </c>
      <c r="V487" s="24"/>
      <c r="W487" s="143">
        <f>$V$487*$K$487</f>
        <v>0</v>
      </c>
      <c r="X487" s="143">
        <v>0</v>
      </c>
      <c r="Y487" s="143">
        <f>$X$487*$K$487</f>
        <v>0</v>
      </c>
      <c r="Z487" s="143">
        <v>0.00223</v>
      </c>
      <c r="AA487" s="144">
        <f>$Z$487*$K$487</f>
        <v>0.07515100000000001</v>
      </c>
      <c r="AR487" s="6" t="s">
        <v>224</v>
      </c>
      <c r="AT487" s="6" t="s">
        <v>150</v>
      </c>
      <c r="AU487" s="6" t="s">
        <v>95</v>
      </c>
      <c r="AY487" s="6" t="s">
        <v>149</v>
      </c>
      <c r="BE487" s="87">
        <f>IF($U$487="základní",$N$487,0)</f>
        <v>0</v>
      </c>
      <c r="BF487" s="87">
        <f>IF($U$487="snížená",$N$487,0)</f>
        <v>0</v>
      </c>
      <c r="BG487" s="87">
        <f>IF($U$487="zákl. přenesená",$N$487,0)</f>
        <v>0</v>
      </c>
      <c r="BH487" s="87">
        <f>IF($U$487="sníž. přenesená",$N$487,0)</f>
        <v>0</v>
      </c>
      <c r="BI487" s="87">
        <f>IF($U$487="nulová",$N$487,0)</f>
        <v>0</v>
      </c>
      <c r="BJ487" s="6" t="s">
        <v>22</v>
      </c>
      <c r="BK487" s="87">
        <f>ROUND($L$487*$K$487,2)</f>
        <v>0</v>
      </c>
      <c r="BL487" s="6" t="s">
        <v>224</v>
      </c>
      <c r="BM487" s="6" t="s">
        <v>684</v>
      </c>
    </row>
    <row r="488" spans="2:51" s="6" customFormat="1" ht="18.75" customHeight="1">
      <c r="B488" s="145"/>
      <c r="C488" s="146"/>
      <c r="D488" s="146"/>
      <c r="E488" s="146"/>
      <c r="F488" s="230" t="s">
        <v>685</v>
      </c>
      <c r="G488" s="231"/>
      <c r="H488" s="231"/>
      <c r="I488" s="231"/>
      <c r="J488" s="146"/>
      <c r="K488" s="147">
        <v>8</v>
      </c>
      <c r="L488" s="146"/>
      <c r="M488" s="146"/>
      <c r="N488" s="146"/>
      <c r="O488" s="146"/>
      <c r="P488" s="146"/>
      <c r="Q488" s="146"/>
      <c r="R488" s="148"/>
      <c r="T488" s="149"/>
      <c r="U488" s="146"/>
      <c r="V488" s="146"/>
      <c r="W488" s="146"/>
      <c r="X488" s="146"/>
      <c r="Y488" s="146"/>
      <c r="Z488" s="146"/>
      <c r="AA488" s="150"/>
      <c r="AT488" s="151" t="s">
        <v>157</v>
      </c>
      <c r="AU488" s="151" t="s">
        <v>95</v>
      </c>
      <c r="AV488" s="151" t="s">
        <v>95</v>
      </c>
      <c r="AW488" s="151" t="s">
        <v>102</v>
      </c>
      <c r="AX488" s="151" t="s">
        <v>80</v>
      </c>
      <c r="AY488" s="151" t="s">
        <v>149</v>
      </c>
    </row>
    <row r="489" spans="2:51" s="6" customFormat="1" ht="18.75" customHeight="1">
      <c r="B489" s="145"/>
      <c r="C489" s="146"/>
      <c r="D489" s="146"/>
      <c r="E489" s="146"/>
      <c r="F489" s="230" t="s">
        <v>686</v>
      </c>
      <c r="G489" s="231"/>
      <c r="H489" s="231"/>
      <c r="I489" s="231"/>
      <c r="J489" s="146"/>
      <c r="K489" s="147">
        <v>15.9</v>
      </c>
      <c r="L489" s="146"/>
      <c r="M489" s="146"/>
      <c r="N489" s="146"/>
      <c r="O489" s="146"/>
      <c r="P489" s="146"/>
      <c r="Q489" s="146"/>
      <c r="R489" s="148"/>
      <c r="T489" s="149"/>
      <c r="U489" s="146"/>
      <c r="V489" s="146"/>
      <c r="W489" s="146"/>
      <c r="X489" s="146"/>
      <c r="Y489" s="146"/>
      <c r="Z489" s="146"/>
      <c r="AA489" s="150"/>
      <c r="AT489" s="151" t="s">
        <v>157</v>
      </c>
      <c r="AU489" s="151" t="s">
        <v>95</v>
      </c>
      <c r="AV489" s="151" t="s">
        <v>95</v>
      </c>
      <c r="AW489" s="151" t="s">
        <v>102</v>
      </c>
      <c r="AX489" s="151" t="s">
        <v>80</v>
      </c>
      <c r="AY489" s="151" t="s">
        <v>149</v>
      </c>
    </row>
    <row r="490" spans="2:51" s="6" customFormat="1" ht="18.75" customHeight="1">
      <c r="B490" s="145"/>
      <c r="C490" s="146"/>
      <c r="D490" s="146"/>
      <c r="E490" s="146"/>
      <c r="F490" s="230" t="s">
        <v>687</v>
      </c>
      <c r="G490" s="231"/>
      <c r="H490" s="231"/>
      <c r="I490" s="231"/>
      <c r="J490" s="146"/>
      <c r="K490" s="147">
        <v>9.8</v>
      </c>
      <c r="L490" s="146"/>
      <c r="M490" s="146"/>
      <c r="N490" s="146"/>
      <c r="O490" s="146"/>
      <c r="P490" s="146"/>
      <c r="Q490" s="146"/>
      <c r="R490" s="148"/>
      <c r="T490" s="149"/>
      <c r="U490" s="146"/>
      <c r="V490" s="146"/>
      <c r="W490" s="146"/>
      <c r="X490" s="146"/>
      <c r="Y490" s="146"/>
      <c r="Z490" s="146"/>
      <c r="AA490" s="150"/>
      <c r="AT490" s="151" t="s">
        <v>157</v>
      </c>
      <c r="AU490" s="151" t="s">
        <v>95</v>
      </c>
      <c r="AV490" s="151" t="s">
        <v>95</v>
      </c>
      <c r="AW490" s="151" t="s">
        <v>102</v>
      </c>
      <c r="AX490" s="151" t="s">
        <v>80</v>
      </c>
      <c r="AY490" s="151" t="s">
        <v>149</v>
      </c>
    </row>
    <row r="491" spans="2:51" s="6" customFormat="1" ht="18.75" customHeight="1">
      <c r="B491" s="152"/>
      <c r="C491" s="153"/>
      <c r="D491" s="153"/>
      <c r="E491" s="153"/>
      <c r="F491" s="232" t="s">
        <v>159</v>
      </c>
      <c r="G491" s="233"/>
      <c r="H491" s="233"/>
      <c r="I491" s="233"/>
      <c r="J491" s="153"/>
      <c r="K491" s="154">
        <v>33.7</v>
      </c>
      <c r="L491" s="153"/>
      <c r="M491" s="153"/>
      <c r="N491" s="153"/>
      <c r="O491" s="153"/>
      <c r="P491" s="153"/>
      <c r="Q491" s="153"/>
      <c r="R491" s="155"/>
      <c r="T491" s="156"/>
      <c r="U491" s="153"/>
      <c r="V491" s="153"/>
      <c r="W491" s="153"/>
      <c r="X491" s="153"/>
      <c r="Y491" s="153"/>
      <c r="Z491" s="153"/>
      <c r="AA491" s="157"/>
      <c r="AT491" s="158" t="s">
        <v>157</v>
      </c>
      <c r="AU491" s="158" t="s">
        <v>95</v>
      </c>
      <c r="AV491" s="158" t="s">
        <v>154</v>
      </c>
      <c r="AW491" s="158" t="s">
        <v>102</v>
      </c>
      <c r="AX491" s="158" t="s">
        <v>22</v>
      </c>
      <c r="AY491" s="158" t="s">
        <v>149</v>
      </c>
    </row>
    <row r="492" spans="2:65" s="6" customFormat="1" ht="15.75" customHeight="1">
      <c r="B492" s="23"/>
      <c r="C492" s="138" t="s">
        <v>688</v>
      </c>
      <c r="D492" s="138" t="s">
        <v>150</v>
      </c>
      <c r="E492" s="139" t="s">
        <v>689</v>
      </c>
      <c r="F492" s="224" t="s">
        <v>690</v>
      </c>
      <c r="G492" s="225"/>
      <c r="H492" s="225"/>
      <c r="I492" s="225"/>
      <c r="J492" s="140" t="s">
        <v>187</v>
      </c>
      <c r="K492" s="141">
        <v>13.3</v>
      </c>
      <c r="L492" s="226">
        <v>0</v>
      </c>
      <c r="M492" s="225"/>
      <c r="N492" s="227">
        <f>ROUND($L$492*$K$492,2)</f>
        <v>0</v>
      </c>
      <c r="O492" s="225"/>
      <c r="P492" s="225"/>
      <c r="Q492" s="225"/>
      <c r="R492" s="25"/>
      <c r="T492" s="142"/>
      <c r="U492" s="31" t="s">
        <v>45</v>
      </c>
      <c r="V492" s="24"/>
      <c r="W492" s="143">
        <f>$V$492*$K$492</f>
        <v>0</v>
      </c>
      <c r="X492" s="143">
        <v>0</v>
      </c>
      <c r="Y492" s="143">
        <f>$X$492*$K$492</f>
        <v>0</v>
      </c>
      <c r="Z492" s="143">
        <v>0.00175</v>
      </c>
      <c r="AA492" s="144">
        <f>$Z$492*$K$492</f>
        <v>0.023275</v>
      </c>
      <c r="AR492" s="6" t="s">
        <v>224</v>
      </c>
      <c r="AT492" s="6" t="s">
        <v>150</v>
      </c>
      <c r="AU492" s="6" t="s">
        <v>95</v>
      </c>
      <c r="AY492" s="6" t="s">
        <v>149</v>
      </c>
      <c r="BE492" s="87">
        <f>IF($U$492="základní",$N$492,0)</f>
        <v>0</v>
      </c>
      <c r="BF492" s="87">
        <f>IF($U$492="snížená",$N$492,0)</f>
        <v>0</v>
      </c>
      <c r="BG492" s="87">
        <f>IF($U$492="zákl. přenesená",$N$492,0)</f>
        <v>0</v>
      </c>
      <c r="BH492" s="87">
        <f>IF($U$492="sníž. přenesená",$N$492,0)</f>
        <v>0</v>
      </c>
      <c r="BI492" s="87">
        <f>IF($U$492="nulová",$N$492,0)</f>
        <v>0</v>
      </c>
      <c r="BJ492" s="6" t="s">
        <v>22</v>
      </c>
      <c r="BK492" s="87">
        <f>ROUND($L$492*$K$492,2)</f>
        <v>0</v>
      </c>
      <c r="BL492" s="6" t="s">
        <v>224</v>
      </c>
      <c r="BM492" s="6" t="s">
        <v>691</v>
      </c>
    </row>
    <row r="493" spans="2:51" s="6" customFormat="1" ht="18.75" customHeight="1">
      <c r="B493" s="145"/>
      <c r="C493" s="146"/>
      <c r="D493" s="146"/>
      <c r="E493" s="146"/>
      <c r="F493" s="230" t="s">
        <v>692</v>
      </c>
      <c r="G493" s="231"/>
      <c r="H493" s="231"/>
      <c r="I493" s="231"/>
      <c r="J493" s="146"/>
      <c r="K493" s="147">
        <v>5.3</v>
      </c>
      <c r="L493" s="146"/>
      <c r="M493" s="146"/>
      <c r="N493" s="146"/>
      <c r="O493" s="146"/>
      <c r="P493" s="146"/>
      <c r="Q493" s="146"/>
      <c r="R493" s="148"/>
      <c r="T493" s="149"/>
      <c r="U493" s="146"/>
      <c r="V493" s="146"/>
      <c r="W493" s="146"/>
      <c r="X493" s="146"/>
      <c r="Y493" s="146"/>
      <c r="Z493" s="146"/>
      <c r="AA493" s="150"/>
      <c r="AT493" s="151" t="s">
        <v>157</v>
      </c>
      <c r="AU493" s="151" t="s">
        <v>95</v>
      </c>
      <c r="AV493" s="151" t="s">
        <v>95</v>
      </c>
      <c r="AW493" s="151" t="s">
        <v>102</v>
      </c>
      <c r="AX493" s="151" t="s">
        <v>80</v>
      </c>
      <c r="AY493" s="151" t="s">
        <v>149</v>
      </c>
    </row>
    <row r="494" spans="2:51" s="6" customFormat="1" ht="18.75" customHeight="1">
      <c r="B494" s="145"/>
      <c r="C494" s="146"/>
      <c r="D494" s="146"/>
      <c r="E494" s="146"/>
      <c r="F494" s="230" t="s">
        <v>693</v>
      </c>
      <c r="G494" s="231"/>
      <c r="H494" s="231"/>
      <c r="I494" s="231"/>
      <c r="J494" s="146"/>
      <c r="K494" s="147">
        <v>8</v>
      </c>
      <c r="L494" s="146"/>
      <c r="M494" s="146"/>
      <c r="N494" s="146"/>
      <c r="O494" s="146"/>
      <c r="P494" s="146"/>
      <c r="Q494" s="146"/>
      <c r="R494" s="148"/>
      <c r="T494" s="149"/>
      <c r="U494" s="146"/>
      <c r="V494" s="146"/>
      <c r="W494" s="146"/>
      <c r="X494" s="146"/>
      <c r="Y494" s="146"/>
      <c r="Z494" s="146"/>
      <c r="AA494" s="150"/>
      <c r="AT494" s="151" t="s">
        <v>157</v>
      </c>
      <c r="AU494" s="151" t="s">
        <v>95</v>
      </c>
      <c r="AV494" s="151" t="s">
        <v>95</v>
      </c>
      <c r="AW494" s="151" t="s">
        <v>102</v>
      </c>
      <c r="AX494" s="151" t="s">
        <v>80</v>
      </c>
      <c r="AY494" s="151" t="s">
        <v>149</v>
      </c>
    </row>
    <row r="495" spans="2:51" s="6" customFormat="1" ht="18.75" customHeight="1">
      <c r="B495" s="152"/>
      <c r="C495" s="153"/>
      <c r="D495" s="153"/>
      <c r="E495" s="153"/>
      <c r="F495" s="232" t="s">
        <v>159</v>
      </c>
      <c r="G495" s="233"/>
      <c r="H495" s="233"/>
      <c r="I495" s="233"/>
      <c r="J495" s="153"/>
      <c r="K495" s="154">
        <v>13.3</v>
      </c>
      <c r="L495" s="153"/>
      <c r="M495" s="153"/>
      <c r="N495" s="153"/>
      <c r="O495" s="153"/>
      <c r="P495" s="153"/>
      <c r="Q495" s="153"/>
      <c r="R495" s="155"/>
      <c r="T495" s="156"/>
      <c r="U495" s="153"/>
      <c r="V495" s="153"/>
      <c r="W495" s="153"/>
      <c r="X495" s="153"/>
      <c r="Y495" s="153"/>
      <c r="Z495" s="153"/>
      <c r="AA495" s="157"/>
      <c r="AT495" s="158" t="s">
        <v>157</v>
      </c>
      <c r="AU495" s="158" t="s">
        <v>95</v>
      </c>
      <c r="AV495" s="158" t="s">
        <v>154</v>
      </c>
      <c r="AW495" s="158" t="s">
        <v>102</v>
      </c>
      <c r="AX495" s="158" t="s">
        <v>22</v>
      </c>
      <c r="AY495" s="158" t="s">
        <v>149</v>
      </c>
    </row>
    <row r="496" spans="2:65" s="6" customFormat="1" ht="27" customHeight="1">
      <c r="B496" s="23"/>
      <c r="C496" s="138" t="s">
        <v>694</v>
      </c>
      <c r="D496" s="138" t="s">
        <v>150</v>
      </c>
      <c r="E496" s="139" t="s">
        <v>695</v>
      </c>
      <c r="F496" s="224" t="s">
        <v>696</v>
      </c>
      <c r="G496" s="225"/>
      <c r="H496" s="225"/>
      <c r="I496" s="225"/>
      <c r="J496" s="140" t="s">
        <v>153</v>
      </c>
      <c r="K496" s="141">
        <v>18.2</v>
      </c>
      <c r="L496" s="226">
        <v>0</v>
      </c>
      <c r="M496" s="225"/>
      <c r="N496" s="227">
        <f>ROUND($L$496*$K$496,2)</f>
        <v>0</v>
      </c>
      <c r="O496" s="225"/>
      <c r="P496" s="225"/>
      <c r="Q496" s="225"/>
      <c r="R496" s="25"/>
      <c r="T496" s="142"/>
      <c r="U496" s="31" t="s">
        <v>45</v>
      </c>
      <c r="V496" s="24"/>
      <c r="W496" s="143">
        <f>$V$496*$K$496</f>
        <v>0</v>
      </c>
      <c r="X496" s="143">
        <v>0.00573</v>
      </c>
      <c r="Y496" s="143">
        <f>$X$496*$K$496</f>
        <v>0.10428599999999999</v>
      </c>
      <c r="Z496" s="143">
        <v>0</v>
      </c>
      <c r="AA496" s="144">
        <f>$Z$496*$K$496</f>
        <v>0</v>
      </c>
      <c r="AR496" s="6" t="s">
        <v>224</v>
      </c>
      <c r="AT496" s="6" t="s">
        <v>150</v>
      </c>
      <c r="AU496" s="6" t="s">
        <v>95</v>
      </c>
      <c r="AY496" s="6" t="s">
        <v>149</v>
      </c>
      <c r="BE496" s="87">
        <f>IF($U$496="základní",$N$496,0)</f>
        <v>0</v>
      </c>
      <c r="BF496" s="87">
        <f>IF($U$496="snížená",$N$496,0)</f>
        <v>0</v>
      </c>
      <c r="BG496" s="87">
        <f>IF($U$496="zákl. přenesená",$N$496,0)</f>
        <v>0</v>
      </c>
      <c r="BH496" s="87">
        <f>IF($U$496="sníž. přenesená",$N$496,0)</f>
        <v>0</v>
      </c>
      <c r="BI496" s="87">
        <f>IF($U$496="nulová",$N$496,0)</f>
        <v>0</v>
      </c>
      <c r="BJ496" s="6" t="s">
        <v>22</v>
      </c>
      <c r="BK496" s="87">
        <f>ROUND($L$496*$K$496,2)</f>
        <v>0</v>
      </c>
      <c r="BL496" s="6" t="s">
        <v>224</v>
      </c>
      <c r="BM496" s="6" t="s">
        <v>697</v>
      </c>
    </row>
    <row r="497" spans="2:51" s="6" customFormat="1" ht="32.25" customHeight="1">
      <c r="B497" s="145"/>
      <c r="C497" s="146"/>
      <c r="D497" s="146"/>
      <c r="E497" s="146"/>
      <c r="F497" s="230" t="s">
        <v>347</v>
      </c>
      <c r="G497" s="231"/>
      <c r="H497" s="231"/>
      <c r="I497" s="231"/>
      <c r="J497" s="146"/>
      <c r="K497" s="147">
        <v>18.2</v>
      </c>
      <c r="L497" s="146"/>
      <c r="M497" s="146"/>
      <c r="N497" s="146"/>
      <c r="O497" s="146"/>
      <c r="P497" s="146"/>
      <c r="Q497" s="146"/>
      <c r="R497" s="148"/>
      <c r="T497" s="149"/>
      <c r="U497" s="146"/>
      <c r="V497" s="146"/>
      <c r="W497" s="146"/>
      <c r="X497" s="146"/>
      <c r="Y497" s="146"/>
      <c r="Z497" s="146"/>
      <c r="AA497" s="150"/>
      <c r="AT497" s="151" t="s">
        <v>157</v>
      </c>
      <c r="AU497" s="151" t="s">
        <v>95</v>
      </c>
      <c r="AV497" s="151" t="s">
        <v>95</v>
      </c>
      <c r="AW497" s="151" t="s">
        <v>102</v>
      </c>
      <c r="AX497" s="151" t="s">
        <v>22</v>
      </c>
      <c r="AY497" s="151" t="s">
        <v>149</v>
      </c>
    </row>
    <row r="498" spans="2:65" s="6" customFormat="1" ht="27" customHeight="1">
      <c r="B498" s="23"/>
      <c r="C498" s="138" t="s">
        <v>698</v>
      </c>
      <c r="D498" s="138" t="s">
        <v>150</v>
      </c>
      <c r="E498" s="139" t="s">
        <v>699</v>
      </c>
      <c r="F498" s="224" t="s">
        <v>700</v>
      </c>
      <c r="G498" s="225"/>
      <c r="H498" s="225"/>
      <c r="I498" s="225"/>
      <c r="J498" s="140" t="s">
        <v>153</v>
      </c>
      <c r="K498" s="141">
        <v>23.28</v>
      </c>
      <c r="L498" s="226">
        <v>0</v>
      </c>
      <c r="M498" s="225"/>
      <c r="N498" s="227">
        <f>ROUND($L$498*$K$498,2)</f>
        <v>0</v>
      </c>
      <c r="O498" s="225"/>
      <c r="P498" s="225"/>
      <c r="Q498" s="225"/>
      <c r="R498" s="25"/>
      <c r="T498" s="142"/>
      <c r="U498" s="31" t="s">
        <v>45</v>
      </c>
      <c r="V498" s="24"/>
      <c r="W498" s="143">
        <f>$V$498*$K$498</f>
        <v>0</v>
      </c>
      <c r="X498" s="143">
        <v>0.00276</v>
      </c>
      <c r="Y498" s="143">
        <f>$X$498*$K$498</f>
        <v>0.0642528</v>
      </c>
      <c r="Z498" s="143">
        <v>0</v>
      </c>
      <c r="AA498" s="144">
        <f>$Z$498*$K$498</f>
        <v>0</v>
      </c>
      <c r="AR498" s="6" t="s">
        <v>224</v>
      </c>
      <c r="AT498" s="6" t="s">
        <v>150</v>
      </c>
      <c r="AU498" s="6" t="s">
        <v>95</v>
      </c>
      <c r="AY498" s="6" t="s">
        <v>149</v>
      </c>
      <c r="BE498" s="87">
        <f>IF($U$498="základní",$N$498,0)</f>
        <v>0</v>
      </c>
      <c r="BF498" s="87">
        <f>IF($U$498="snížená",$N$498,0)</f>
        <v>0</v>
      </c>
      <c r="BG498" s="87">
        <f>IF($U$498="zákl. přenesená",$N$498,0)</f>
        <v>0</v>
      </c>
      <c r="BH498" s="87">
        <f>IF($U$498="sníž. přenesená",$N$498,0)</f>
        <v>0</v>
      </c>
      <c r="BI498" s="87">
        <f>IF($U$498="nulová",$N$498,0)</f>
        <v>0</v>
      </c>
      <c r="BJ498" s="6" t="s">
        <v>22</v>
      </c>
      <c r="BK498" s="87">
        <f>ROUND($L$498*$K$498,2)</f>
        <v>0</v>
      </c>
      <c r="BL498" s="6" t="s">
        <v>224</v>
      </c>
      <c r="BM498" s="6" t="s">
        <v>701</v>
      </c>
    </row>
    <row r="499" spans="2:51" s="6" customFormat="1" ht="18.75" customHeight="1">
      <c r="B499" s="145"/>
      <c r="C499" s="146"/>
      <c r="D499" s="146"/>
      <c r="E499" s="146"/>
      <c r="F499" s="230" t="s">
        <v>346</v>
      </c>
      <c r="G499" s="231"/>
      <c r="H499" s="231"/>
      <c r="I499" s="231"/>
      <c r="J499" s="146"/>
      <c r="K499" s="147">
        <v>23.28</v>
      </c>
      <c r="L499" s="146"/>
      <c r="M499" s="146"/>
      <c r="N499" s="146"/>
      <c r="O499" s="146"/>
      <c r="P499" s="146"/>
      <c r="Q499" s="146"/>
      <c r="R499" s="148"/>
      <c r="T499" s="149"/>
      <c r="U499" s="146"/>
      <c r="V499" s="146"/>
      <c r="W499" s="146"/>
      <c r="X499" s="146"/>
      <c r="Y499" s="146"/>
      <c r="Z499" s="146"/>
      <c r="AA499" s="150"/>
      <c r="AT499" s="151" t="s">
        <v>157</v>
      </c>
      <c r="AU499" s="151" t="s">
        <v>95</v>
      </c>
      <c r="AV499" s="151" t="s">
        <v>95</v>
      </c>
      <c r="AW499" s="151" t="s">
        <v>102</v>
      </c>
      <c r="AX499" s="151" t="s">
        <v>22</v>
      </c>
      <c r="AY499" s="151" t="s">
        <v>149</v>
      </c>
    </row>
    <row r="500" spans="2:65" s="6" customFormat="1" ht="27" customHeight="1">
      <c r="B500" s="23"/>
      <c r="C500" s="138" t="s">
        <v>702</v>
      </c>
      <c r="D500" s="138" t="s">
        <v>150</v>
      </c>
      <c r="E500" s="139" t="s">
        <v>703</v>
      </c>
      <c r="F500" s="224" t="s">
        <v>704</v>
      </c>
      <c r="G500" s="225"/>
      <c r="H500" s="225"/>
      <c r="I500" s="225"/>
      <c r="J500" s="140" t="s">
        <v>153</v>
      </c>
      <c r="K500" s="141">
        <v>4.583</v>
      </c>
      <c r="L500" s="226">
        <v>0</v>
      </c>
      <c r="M500" s="225"/>
      <c r="N500" s="227">
        <f>ROUND($L$500*$K$500,2)</f>
        <v>0</v>
      </c>
      <c r="O500" s="225"/>
      <c r="P500" s="225"/>
      <c r="Q500" s="225"/>
      <c r="R500" s="25"/>
      <c r="T500" s="142"/>
      <c r="U500" s="31" t="s">
        <v>45</v>
      </c>
      <c r="V500" s="24"/>
      <c r="W500" s="143">
        <f>$V$500*$K$500</f>
        <v>0</v>
      </c>
      <c r="X500" s="143">
        <v>0.0067</v>
      </c>
      <c r="Y500" s="143">
        <f>$X$500*$K$500</f>
        <v>0.030706100000000004</v>
      </c>
      <c r="Z500" s="143">
        <v>0</v>
      </c>
      <c r="AA500" s="144">
        <f>$Z$500*$K$500</f>
        <v>0</v>
      </c>
      <c r="AR500" s="6" t="s">
        <v>224</v>
      </c>
      <c r="AT500" s="6" t="s">
        <v>150</v>
      </c>
      <c r="AU500" s="6" t="s">
        <v>95</v>
      </c>
      <c r="AY500" s="6" t="s">
        <v>149</v>
      </c>
      <c r="BE500" s="87">
        <f>IF($U$500="základní",$N$500,0)</f>
        <v>0</v>
      </c>
      <c r="BF500" s="87">
        <f>IF($U$500="snížená",$N$500,0)</f>
        <v>0</v>
      </c>
      <c r="BG500" s="87">
        <f>IF($U$500="zákl. přenesená",$N$500,0)</f>
        <v>0</v>
      </c>
      <c r="BH500" s="87">
        <f>IF($U$500="sníž. přenesená",$N$500,0)</f>
        <v>0</v>
      </c>
      <c r="BI500" s="87">
        <f>IF($U$500="nulová",$N$500,0)</f>
        <v>0</v>
      </c>
      <c r="BJ500" s="6" t="s">
        <v>22</v>
      </c>
      <c r="BK500" s="87">
        <f>ROUND($L$500*$K$500,2)</f>
        <v>0</v>
      </c>
      <c r="BL500" s="6" t="s">
        <v>224</v>
      </c>
      <c r="BM500" s="6" t="s">
        <v>705</v>
      </c>
    </row>
    <row r="501" spans="2:51" s="6" customFormat="1" ht="18.75" customHeight="1">
      <c r="B501" s="145"/>
      <c r="C501" s="146"/>
      <c r="D501" s="146"/>
      <c r="E501" s="146"/>
      <c r="F501" s="230" t="s">
        <v>706</v>
      </c>
      <c r="G501" s="231"/>
      <c r="H501" s="231"/>
      <c r="I501" s="231"/>
      <c r="J501" s="146"/>
      <c r="K501" s="147">
        <v>4.583</v>
      </c>
      <c r="L501" s="146"/>
      <c r="M501" s="146"/>
      <c r="N501" s="146"/>
      <c r="O501" s="146"/>
      <c r="P501" s="146"/>
      <c r="Q501" s="146"/>
      <c r="R501" s="148"/>
      <c r="T501" s="149"/>
      <c r="U501" s="146"/>
      <c r="V501" s="146"/>
      <c r="W501" s="146"/>
      <c r="X501" s="146"/>
      <c r="Y501" s="146"/>
      <c r="Z501" s="146"/>
      <c r="AA501" s="150"/>
      <c r="AT501" s="151" t="s">
        <v>157</v>
      </c>
      <c r="AU501" s="151" t="s">
        <v>95</v>
      </c>
      <c r="AV501" s="151" t="s">
        <v>95</v>
      </c>
      <c r="AW501" s="151" t="s">
        <v>102</v>
      </c>
      <c r="AX501" s="151" t="s">
        <v>22</v>
      </c>
      <c r="AY501" s="151" t="s">
        <v>149</v>
      </c>
    </row>
    <row r="502" spans="2:65" s="6" customFormat="1" ht="27" customHeight="1">
      <c r="B502" s="23"/>
      <c r="C502" s="138" t="s">
        <v>707</v>
      </c>
      <c r="D502" s="138" t="s">
        <v>150</v>
      </c>
      <c r="E502" s="139" t="s">
        <v>708</v>
      </c>
      <c r="F502" s="224" t="s">
        <v>709</v>
      </c>
      <c r="G502" s="225"/>
      <c r="H502" s="225"/>
      <c r="I502" s="225"/>
      <c r="J502" s="140" t="s">
        <v>187</v>
      </c>
      <c r="K502" s="141">
        <v>13</v>
      </c>
      <c r="L502" s="226">
        <v>0</v>
      </c>
      <c r="M502" s="225"/>
      <c r="N502" s="227">
        <f>ROUND($L$502*$K$502,2)</f>
        <v>0</v>
      </c>
      <c r="O502" s="225"/>
      <c r="P502" s="225"/>
      <c r="Q502" s="225"/>
      <c r="R502" s="25"/>
      <c r="T502" s="142"/>
      <c r="U502" s="31" t="s">
        <v>45</v>
      </c>
      <c r="V502" s="24"/>
      <c r="W502" s="143">
        <f>$V$502*$K$502</f>
        <v>0</v>
      </c>
      <c r="X502" s="143">
        <v>0.00192</v>
      </c>
      <c r="Y502" s="143">
        <f>$X$502*$K$502</f>
        <v>0.02496</v>
      </c>
      <c r="Z502" s="143">
        <v>0</v>
      </c>
      <c r="AA502" s="144">
        <f>$Z$502*$K$502</f>
        <v>0</v>
      </c>
      <c r="AR502" s="6" t="s">
        <v>224</v>
      </c>
      <c r="AT502" s="6" t="s">
        <v>150</v>
      </c>
      <c r="AU502" s="6" t="s">
        <v>95</v>
      </c>
      <c r="AY502" s="6" t="s">
        <v>149</v>
      </c>
      <c r="BE502" s="87">
        <f>IF($U$502="základní",$N$502,0)</f>
        <v>0</v>
      </c>
      <c r="BF502" s="87">
        <f>IF($U$502="snížená",$N$502,0)</f>
        <v>0</v>
      </c>
      <c r="BG502" s="87">
        <f>IF($U$502="zákl. přenesená",$N$502,0)</f>
        <v>0</v>
      </c>
      <c r="BH502" s="87">
        <f>IF($U$502="sníž. přenesená",$N$502,0)</f>
        <v>0</v>
      </c>
      <c r="BI502" s="87">
        <f>IF($U$502="nulová",$N$502,0)</f>
        <v>0</v>
      </c>
      <c r="BJ502" s="6" t="s">
        <v>22</v>
      </c>
      <c r="BK502" s="87">
        <f>ROUND($L$502*$K$502,2)</f>
        <v>0</v>
      </c>
      <c r="BL502" s="6" t="s">
        <v>224</v>
      </c>
      <c r="BM502" s="6" t="s">
        <v>710</v>
      </c>
    </row>
    <row r="503" spans="2:51" s="6" customFormat="1" ht="18.75" customHeight="1">
      <c r="B503" s="145"/>
      <c r="C503" s="146"/>
      <c r="D503" s="146"/>
      <c r="E503" s="146"/>
      <c r="F503" s="230" t="s">
        <v>680</v>
      </c>
      <c r="G503" s="231"/>
      <c r="H503" s="231"/>
      <c r="I503" s="231"/>
      <c r="J503" s="146"/>
      <c r="K503" s="147">
        <v>13</v>
      </c>
      <c r="L503" s="146"/>
      <c r="M503" s="146"/>
      <c r="N503" s="146"/>
      <c r="O503" s="146"/>
      <c r="P503" s="146"/>
      <c r="Q503" s="146"/>
      <c r="R503" s="148"/>
      <c r="T503" s="149"/>
      <c r="U503" s="146"/>
      <c r="V503" s="146"/>
      <c r="W503" s="146"/>
      <c r="X503" s="146"/>
      <c r="Y503" s="146"/>
      <c r="Z503" s="146"/>
      <c r="AA503" s="150"/>
      <c r="AT503" s="151" t="s">
        <v>157</v>
      </c>
      <c r="AU503" s="151" t="s">
        <v>95</v>
      </c>
      <c r="AV503" s="151" t="s">
        <v>95</v>
      </c>
      <c r="AW503" s="151" t="s">
        <v>102</v>
      </c>
      <c r="AX503" s="151" t="s">
        <v>22</v>
      </c>
      <c r="AY503" s="151" t="s">
        <v>149</v>
      </c>
    </row>
    <row r="504" spans="2:65" s="6" customFormat="1" ht="27" customHeight="1">
      <c r="B504" s="23"/>
      <c r="C504" s="138" t="s">
        <v>711</v>
      </c>
      <c r="D504" s="138" t="s">
        <v>150</v>
      </c>
      <c r="E504" s="139" t="s">
        <v>712</v>
      </c>
      <c r="F504" s="224" t="s">
        <v>713</v>
      </c>
      <c r="G504" s="225"/>
      <c r="H504" s="225"/>
      <c r="I504" s="225"/>
      <c r="J504" s="140" t="s">
        <v>187</v>
      </c>
      <c r="K504" s="141">
        <v>33.7</v>
      </c>
      <c r="L504" s="226">
        <v>0</v>
      </c>
      <c r="M504" s="225"/>
      <c r="N504" s="227">
        <f>ROUND($L$504*$K$504,2)</f>
        <v>0</v>
      </c>
      <c r="O504" s="225"/>
      <c r="P504" s="225"/>
      <c r="Q504" s="225"/>
      <c r="R504" s="25"/>
      <c r="T504" s="142"/>
      <c r="U504" s="31" t="s">
        <v>45</v>
      </c>
      <c r="V504" s="24"/>
      <c r="W504" s="143">
        <f>$V$504*$K$504</f>
        <v>0</v>
      </c>
      <c r="X504" s="143">
        <v>0.00195</v>
      </c>
      <c r="Y504" s="143">
        <f>$X$504*$K$504</f>
        <v>0.065715</v>
      </c>
      <c r="Z504" s="143">
        <v>0</v>
      </c>
      <c r="AA504" s="144">
        <f>$Z$504*$K$504</f>
        <v>0</v>
      </c>
      <c r="AR504" s="6" t="s">
        <v>224</v>
      </c>
      <c r="AT504" s="6" t="s">
        <v>150</v>
      </c>
      <c r="AU504" s="6" t="s">
        <v>95</v>
      </c>
      <c r="AY504" s="6" t="s">
        <v>149</v>
      </c>
      <c r="BE504" s="87">
        <f>IF($U$504="základní",$N$504,0)</f>
        <v>0</v>
      </c>
      <c r="BF504" s="87">
        <f>IF($U$504="snížená",$N$504,0)</f>
        <v>0</v>
      </c>
      <c r="BG504" s="87">
        <f>IF($U$504="zákl. přenesená",$N$504,0)</f>
        <v>0</v>
      </c>
      <c r="BH504" s="87">
        <f>IF($U$504="sníž. přenesená",$N$504,0)</f>
        <v>0</v>
      </c>
      <c r="BI504" s="87">
        <f>IF($U$504="nulová",$N$504,0)</f>
        <v>0</v>
      </c>
      <c r="BJ504" s="6" t="s">
        <v>22</v>
      </c>
      <c r="BK504" s="87">
        <f>ROUND($L$504*$K$504,2)</f>
        <v>0</v>
      </c>
      <c r="BL504" s="6" t="s">
        <v>224</v>
      </c>
      <c r="BM504" s="6" t="s">
        <v>714</v>
      </c>
    </row>
    <row r="505" spans="2:51" s="6" customFormat="1" ht="18.75" customHeight="1">
      <c r="B505" s="145"/>
      <c r="C505" s="146"/>
      <c r="D505" s="146"/>
      <c r="E505" s="146"/>
      <c r="F505" s="230" t="s">
        <v>685</v>
      </c>
      <c r="G505" s="231"/>
      <c r="H505" s="231"/>
      <c r="I505" s="231"/>
      <c r="J505" s="146"/>
      <c r="K505" s="147">
        <v>8</v>
      </c>
      <c r="L505" s="146"/>
      <c r="M505" s="146"/>
      <c r="N505" s="146"/>
      <c r="O505" s="146"/>
      <c r="P505" s="146"/>
      <c r="Q505" s="146"/>
      <c r="R505" s="148"/>
      <c r="T505" s="149"/>
      <c r="U505" s="146"/>
      <c r="V505" s="146"/>
      <c r="W505" s="146"/>
      <c r="X505" s="146"/>
      <c r="Y505" s="146"/>
      <c r="Z505" s="146"/>
      <c r="AA505" s="150"/>
      <c r="AT505" s="151" t="s">
        <v>157</v>
      </c>
      <c r="AU505" s="151" t="s">
        <v>95</v>
      </c>
      <c r="AV505" s="151" t="s">
        <v>95</v>
      </c>
      <c r="AW505" s="151" t="s">
        <v>102</v>
      </c>
      <c r="AX505" s="151" t="s">
        <v>80</v>
      </c>
      <c r="AY505" s="151" t="s">
        <v>149</v>
      </c>
    </row>
    <row r="506" spans="2:51" s="6" customFormat="1" ht="18.75" customHeight="1">
      <c r="B506" s="145"/>
      <c r="C506" s="146"/>
      <c r="D506" s="146"/>
      <c r="E506" s="146"/>
      <c r="F506" s="230" t="s">
        <v>686</v>
      </c>
      <c r="G506" s="231"/>
      <c r="H506" s="231"/>
      <c r="I506" s="231"/>
      <c r="J506" s="146"/>
      <c r="K506" s="147">
        <v>15.9</v>
      </c>
      <c r="L506" s="146"/>
      <c r="M506" s="146"/>
      <c r="N506" s="146"/>
      <c r="O506" s="146"/>
      <c r="P506" s="146"/>
      <c r="Q506" s="146"/>
      <c r="R506" s="148"/>
      <c r="T506" s="149"/>
      <c r="U506" s="146"/>
      <c r="V506" s="146"/>
      <c r="W506" s="146"/>
      <c r="X506" s="146"/>
      <c r="Y506" s="146"/>
      <c r="Z506" s="146"/>
      <c r="AA506" s="150"/>
      <c r="AT506" s="151" t="s">
        <v>157</v>
      </c>
      <c r="AU506" s="151" t="s">
        <v>95</v>
      </c>
      <c r="AV506" s="151" t="s">
        <v>95</v>
      </c>
      <c r="AW506" s="151" t="s">
        <v>102</v>
      </c>
      <c r="AX506" s="151" t="s">
        <v>80</v>
      </c>
      <c r="AY506" s="151" t="s">
        <v>149</v>
      </c>
    </row>
    <row r="507" spans="2:51" s="6" customFormat="1" ht="18.75" customHeight="1">
      <c r="B507" s="145"/>
      <c r="C507" s="146"/>
      <c r="D507" s="146"/>
      <c r="E507" s="146"/>
      <c r="F507" s="230" t="s">
        <v>687</v>
      </c>
      <c r="G507" s="231"/>
      <c r="H507" s="231"/>
      <c r="I507" s="231"/>
      <c r="J507" s="146"/>
      <c r="K507" s="147">
        <v>9.8</v>
      </c>
      <c r="L507" s="146"/>
      <c r="M507" s="146"/>
      <c r="N507" s="146"/>
      <c r="O507" s="146"/>
      <c r="P507" s="146"/>
      <c r="Q507" s="146"/>
      <c r="R507" s="148"/>
      <c r="T507" s="149"/>
      <c r="U507" s="146"/>
      <c r="V507" s="146"/>
      <c r="W507" s="146"/>
      <c r="X507" s="146"/>
      <c r="Y507" s="146"/>
      <c r="Z507" s="146"/>
      <c r="AA507" s="150"/>
      <c r="AT507" s="151" t="s">
        <v>157</v>
      </c>
      <c r="AU507" s="151" t="s">
        <v>95</v>
      </c>
      <c r="AV507" s="151" t="s">
        <v>95</v>
      </c>
      <c r="AW507" s="151" t="s">
        <v>102</v>
      </c>
      <c r="AX507" s="151" t="s">
        <v>80</v>
      </c>
      <c r="AY507" s="151" t="s">
        <v>149</v>
      </c>
    </row>
    <row r="508" spans="2:51" s="6" customFormat="1" ht="18.75" customHeight="1">
      <c r="B508" s="152"/>
      <c r="C508" s="153"/>
      <c r="D508" s="153"/>
      <c r="E508" s="153"/>
      <c r="F508" s="232" t="s">
        <v>159</v>
      </c>
      <c r="G508" s="233"/>
      <c r="H508" s="233"/>
      <c r="I508" s="233"/>
      <c r="J508" s="153"/>
      <c r="K508" s="154">
        <v>33.7</v>
      </c>
      <c r="L508" s="153"/>
      <c r="M508" s="153"/>
      <c r="N508" s="153"/>
      <c r="O508" s="153"/>
      <c r="P508" s="153"/>
      <c r="Q508" s="153"/>
      <c r="R508" s="155"/>
      <c r="T508" s="156"/>
      <c r="U508" s="153"/>
      <c r="V508" s="153"/>
      <c r="W508" s="153"/>
      <c r="X508" s="153"/>
      <c r="Y508" s="153"/>
      <c r="Z508" s="153"/>
      <c r="AA508" s="157"/>
      <c r="AT508" s="158" t="s">
        <v>157</v>
      </c>
      <c r="AU508" s="158" t="s">
        <v>95</v>
      </c>
      <c r="AV508" s="158" t="s">
        <v>154</v>
      </c>
      <c r="AW508" s="158" t="s">
        <v>102</v>
      </c>
      <c r="AX508" s="158" t="s">
        <v>22</v>
      </c>
      <c r="AY508" s="158" t="s">
        <v>149</v>
      </c>
    </row>
    <row r="509" spans="2:65" s="6" customFormat="1" ht="27" customHeight="1">
      <c r="B509" s="23"/>
      <c r="C509" s="138" t="s">
        <v>715</v>
      </c>
      <c r="D509" s="138" t="s">
        <v>150</v>
      </c>
      <c r="E509" s="139" t="s">
        <v>716</v>
      </c>
      <c r="F509" s="224" t="s">
        <v>717</v>
      </c>
      <c r="G509" s="225"/>
      <c r="H509" s="225"/>
      <c r="I509" s="225"/>
      <c r="J509" s="140" t="s">
        <v>187</v>
      </c>
      <c r="K509" s="141">
        <v>8</v>
      </c>
      <c r="L509" s="226">
        <v>0</v>
      </c>
      <c r="M509" s="225"/>
      <c r="N509" s="227">
        <f>ROUND($L$509*$K$509,2)</f>
        <v>0</v>
      </c>
      <c r="O509" s="225"/>
      <c r="P509" s="225"/>
      <c r="Q509" s="225"/>
      <c r="R509" s="25"/>
      <c r="T509" s="142"/>
      <c r="U509" s="31" t="s">
        <v>45</v>
      </c>
      <c r="V509" s="24"/>
      <c r="W509" s="143">
        <f>$V$509*$K$509</f>
        <v>0</v>
      </c>
      <c r="X509" s="143">
        <v>0.0019</v>
      </c>
      <c r="Y509" s="143">
        <f>$X$509*$K$509</f>
        <v>0.0152</v>
      </c>
      <c r="Z509" s="143">
        <v>0</v>
      </c>
      <c r="AA509" s="144">
        <f>$Z$509*$K$509</f>
        <v>0</v>
      </c>
      <c r="AR509" s="6" t="s">
        <v>224</v>
      </c>
      <c r="AT509" s="6" t="s">
        <v>150</v>
      </c>
      <c r="AU509" s="6" t="s">
        <v>95</v>
      </c>
      <c r="AY509" s="6" t="s">
        <v>149</v>
      </c>
      <c r="BE509" s="87">
        <f>IF($U$509="základní",$N$509,0)</f>
        <v>0</v>
      </c>
      <c r="BF509" s="87">
        <f>IF($U$509="snížená",$N$509,0)</f>
        <v>0</v>
      </c>
      <c r="BG509" s="87">
        <f>IF($U$509="zákl. přenesená",$N$509,0)</f>
        <v>0</v>
      </c>
      <c r="BH509" s="87">
        <f>IF($U$509="sníž. přenesená",$N$509,0)</f>
        <v>0</v>
      </c>
      <c r="BI509" s="87">
        <f>IF($U$509="nulová",$N$509,0)</f>
        <v>0</v>
      </c>
      <c r="BJ509" s="6" t="s">
        <v>22</v>
      </c>
      <c r="BK509" s="87">
        <f>ROUND($L$509*$K$509,2)</f>
        <v>0</v>
      </c>
      <c r="BL509" s="6" t="s">
        <v>224</v>
      </c>
      <c r="BM509" s="6" t="s">
        <v>718</v>
      </c>
    </row>
    <row r="510" spans="2:51" s="6" customFormat="1" ht="18.75" customHeight="1">
      <c r="B510" s="145"/>
      <c r="C510" s="146"/>
      <c r="D510" s="146"/>
      <c r="E510" s="146"/>
      <c r="F510" s="230" t="s">
        <v>719</v>
      </c>
      <c r="G510" s="231"/>
      <c r="H510" s="231"/>
      <c r="I510" s="231"/>
      <c r="J510" s="146"/>
      <c r="K510" s="147">
        <v>8</v>
      </c>
      <c r="L510" s="146"/>
      <c r="M510" s="146"/>
      <c r="N510" s="146"/>
      <c r="O510" s="146"/>
      <c r="P510" s="146"/>
      <c r="Q510" s="146"/>
      <c r="R510" s="148"/>
      <c r="T510" s="149"/>
      <c r="U510" s="146"/>
      <c r="V510" s="146"/>
      <c r="W510" s="146"/>
      <c r="X510" s="146"/>
      <c r="Y510" s="146"/>
      <c r="Z510" s="146"/>
      <c r="AA510" s="150"/>
      <c r="AT510" s="151" t="s">
        <v>157</v>
      </c>
      <c r="AU510" s="151" t="s">
        <v>95</v>
      </c>
      <c r="AV510" s="151" t="s">
        <v>95</v>
      </c>
      <c r="AW510" s="151" t="s">
        <v>102</v>
      </c>
      <c r="AX510" s="151" t="s">
        <v>22</v>
      </c>
      <c r="AY510" s="151" t="s">
        <v>149</v>
      </c>
    </row>
    <row r="511" spans="2:65" s="6" customFormat="1" ht="27" customHeight="1">
      <c r="B511" s="23"/>
      <c r="C511" s="138" t="s">
        <v>720</v>
      </c>
      <c r="D511" s="138" t="s">
        <v>150</v>
      </c>
      <c r="E511" s="139" t="s">
        <v>721</v>
      </c>
      <c r="F511" s="224" t="s">
        <v>722</v>
      </c>
      <c r="G511" s="225"/>
      <c r="H511" s="225"/>
      <c r="I511" s="225"/>
      <c r="J511" s="140" t="s">
        <v>187</v>
      </c>
      <c r="K511" s="141">
        <v>5.3</v>
      </c>
      <c r="L511" s="226">
        <v>0</v>
      </c>
      <c r="M511" s="225"/>
      <c r="N511" s="227">
        <f>ROUND($L$511*$K$511,2)</f>
        <v>0</v>
      </c>
      <c r="O511" s="225"/>
      <c r="P511" s="225"/>
      <c r="Q511" s="225"/>
      <c r="R511" s="25"/>
      <c r="T511" s="142"/>
      <c r="U511" s="31" t="s">
        <v>45</v>
      </c>
      <c r="V511" s="24"/>
      <c r="W511" s="143">
        <f>$V$511*$K$511</f>
        <v>0</v>
      </c>
      <c r="X511" s="143">
        <v>0.00376</v>
      </c>
      <c r="Y511" s="143">
        <f>$X$511*$K$511</f>
        <v>0.019927999999999998</v>
      </c>
      <c r="Z511" s="143">
        <v>0</v>
      </c>
      <c r="AA511" s="144">
        <f>$Z$511*$K$511</f>
        <v>0</v>
      </c>
      <c r="AR511" s="6" t="s">
        <v>224</v>
      </c>
      <c r="AT511" s="6" t="s">
        <v>150</v>
      </c>
      <c r="AU511" s="6" t="s">
        <v>95</v>
      </c>
      <c r="AY511" s="6" t="s">
        <v>149</v>
      </c>
      <c r="BE511" s="87">
        <f>IF($U$511="základní",$N$511,0)</f>
        <v>0</v>
      </c>
      <c r="BF511" s="87">
        <f>IF($U$511="snížená",$N$511,0)</f>
        <v>0</v>
      </c>
      <c r="BG511" s="87">
        <f>IF($U$511="zákl. přenesená",$N$511,0)</f>
        <v>0</v>
      </c>
      <c r="BH511" s="87">
        <f>IF($U$511="sníž. přenesená",$N$511,0)</f>
        <v>0</v>
      </c>
      <c r="BI511" s="87">
        <f>IF($U$511="nulová",$N$511,0)</f>
        <v>0</v>
      </c>
      <c r="BJ511" s="6" t="s">
        <v>22</v>
      </c>
      <c r="BK511" s="87">
        <f>ROUND($L$511*$K$511,2)</f>
        <v>0</v>
      </c>
      <c r="BL511" s="6" t="s">
        <v>224</v>
      </c>
      <c r="BM511" s="6" t="s">
        <v>723</v>
      </c>
    </row>
    <row r="512" spans="2:51" s="6" customFormat="1" ht="18.75" customHeight="1">
      <c r="B512" s="145"/>
      <c r="C512" s="146"/>
      <c r="D512" s="146"/>
      <c r="E512" s="146"/>
      <c r="F512" s="230" t="s">
        <v>724</v>
      </c>
      <c r="G512" s="231"/>
      <c r="H512" s="231"/>
      <c r="I512" s="231"/>
      <c r="J512" s="146"/>
      <c r="K512" s="147">
        <v>5.3</v>
      </c>
      <c r="L512" s="146"/>
      <c r="M512" s="146"/>
      <c r="N512" s="146"/>
      <c r="O512" s="146"/>
      <c r="P512" s="146"/>
      <c r="Q512" s="146"/>
      <c r="R512" s="148"/>
      <c r="T512" s="149"/>
      <c r="U512" s="146"/>
      <c r="V512" s="146"/>
      <c r="W512" s="146"/>
      <c r="X512" s="146"/>
      <c r="Y512" s="146"/>
      <c r="Z512" s="146"/>
      <c r="AA512" s="150"/>
      <c r="AT512" s="151" t="s">
        <v>157</v>
      </c>
      <c r="AU512" s="151" t="s">
        <v>95</v>
      </c>
      <c r="AV512" s="151" t="s">
        <v>95</v>
      </c>
      <c r="AW512" s="151" t="s">
        <v>102</v>
      </c>
      <c r="AX512" s="151" t="s">
        <v>22</v>
      </c>
      <c r="AY512" s="151" t="s">
        <v>149</v>
      </c>
    </row>
    <row r="513" spans="2:65" s="6" customFormat="1" ht="27" customHeight="1">
      <c r="B513" s="23"/>
      <c r="C513" s="138" t="s">
        <v>725</v>
      </c>
      <c r="D513" s="138" t="s">
        <v>150</v>
      </c>
      <c r="E513" s="139" t="s">
        <v>726</v>
      </c>
      <c r="F513" s="224" t="s">
        <v>727</v>
      </c>
      <c r="G513" s="225"/>
      <c r="H513" s="225"/>
      <c r="I513" s="225"/>
      <c r="J513" s="140" t="s">
        <v>322</v>
      </c>
      <c r="K513" s="141">
        <v>0.325</v>
      </c>
      <c r="L513" s="226">
        <v>0</v>
      </c>
      <c r="M513" s="225"/>
      <c r="N513" s="227">
        <f>ROUND($L$513*$K$513,2)</f>
        <v>0</v>
      </c>
      <c r="O513" s="225"/>
      <c r="P513" s="225"/>
      <c r="Q513" s="225"/>
      <c r="R513" s="25"/>
      <c r="T513" s="142"/>
      <c r="U513" s="31" t="s">
        <v>45</v>
      </c>
      <c r="V513" s="24"/>
      <c r="W513" s="143">
        <f>$V$513*$K$513</f>
        <v>0</v>
      </c>
      <c r="X513" s="143">
        <v>0</v>
      </c>
      <c r="Y513" s="143">
        <f>$X$513*$K$513</f>
        <v>0</v>
      </c>
      <c r="Z513" s="143">
        <v>0</v>
      </c>
      <c r="AA513" s="144">
        <f>$Z$513*$K$513</f>
        <v>0</v>
      </c>
      <c r="AR513" s="6" t="s">
        <v>224</v>
      </c>
      <c r="AT513" s="6" t="s">
        <v>150</v>
      </c>
      <c r="AU513" s="6" t="s">
        <v>95</v>
      </c>
      <c r="AY513" s="6" t="s">
        <v>149</v>
      </c>
      <c r="BE513" s="87">
        <f>IF($U$513="základní",$N$513,0)</f>
        <v>0</v>
      </c>
      <c r="BF513" s="87">
        <f>IF($U$513="snížená",$N$513,0)</f>
        <v>0</v>
      </c>
      <c r="BG513" s="87">
        <f>IF($U$513="zákl. přenesená",$N$513,0)</f>
        <v>0</v>
      </c>
      <c r="BH513" s="87">
        <f>IF($U$513="sníž. přenesená",$N$513,0)</f>
        <v>0</v>
      </c>
      <c r="BI513" s="87">
        <f>IF($U$513="nulová",$N$513,0)</f>
        <v>0</v>
      </c>
      <c r="BJ513" s="6" t="s">
        <v>22</v>
      </c>
      <c r="BK513" s="87">
        <f>ROUND($L$513*$K$513,2)</f>
        <v>0</v>
      </c>
      <c r="BL513" s="6" t="s">
        <v>224</v>
      </c>
      <c r="BM513" s="6" t="s">
        <v>728</v>
      </c>
    </row>
    <row r="514" spans="2:63" s="127" customFormat="1" ht="30.75" customHeight="1">
      <c r="B514" s="128"/>
      <c r="C514" s="129"/>
      <c r="D514" s="137" t="s">
        <v>118</v>
      </c>
      <c r="E514" s="137"/>
      <c r="F514" s="137"/>
      <c r="G514" s="137"/>
      <c r="H514" s="137"/>
      <c r="I514" s="137"/>
      <c r="J514" s="137"/>
      <c r="K514" s="137"/>
      <c r="L514" s="137"/>
      <c r="M514" s="137"/>
      <c r="N514" s="219">
        <f>$BK$514</f>
        <v>0</v>
      </c>
      <c r="O514" s="220"/>
      <c r="P514" s="220"/>
      <c r="Q514" s="220"/>
      <c r="R514" s="131"/>
      <c r="T514" s="132"/>
      <c r="U514" s="129"/>
      <c r="V514" s="129"/>
      <c r="W514" s="133">
        <f>SUM($W$515:$W$517)</f>
        <v>0</v>
      </c>
      <c r="X514" s="129"/>
      <c r="Y514" s="133">
        <f>SUM($Y$515:$Y$517)</f>
        <v>0.011199999999999998</v>
      </c>
      <c r="Z514" s="129"/>
      <c r="AA514" s="134">
        <f>SUM($AA$515:$AA$517)</f>
        <v>0</v>
      </c>
      <c r="AR514" s="135" t="s">
        <v>95</v>
      </c>
      <c r="AT514" s="135" t="s">
        <v>79</v>
      </c>
      <c r="AU514" s="135" t="s">
        <v>22</v>
      </c>
      <c r="AY514" s="135" t="s">
        <v>149</v>
      </c>
      <c r="BK514" s="136">
        <f>SUM($BK$515:$BK$517)</f>
        <v>0</v>
      </c>
    </row>
    <row r="515" spans="2:65" s="6" customFormat="1" ht="15.75" customHeight="1">
      <c r="B515" s="23"/>
      <c r="C515" s="138" t="s">
        <v>729</v>
      </c>
      <c r="D515" s="138" t="s">
        <v>150</v>
      </c>
      <c r="E515" s="139" t="s">
        <v>730</v>
      </c>
      <c r="F515" s="224" t="s">
        <v>731</v>
      </c>
      <c r="G515" s="225"/>
      <c r="H515" s="225"/>
      <c r="I515" s="225"/>
      <c r="J515" s="140" t="s">
        <v>153</v>
      </c>
      <c r="K515" s="141">
        <v>80</v>
      </c>
      <c r="L515" s="226">
        <v>0</v>
      </c>
      <c r="M515" s="225"/>
      <c r="N515" s="227">
        <f>ROUND($L$515*$K$515,2)</f>
        <v>0</v>
      </c>
      <c r="O515" s="225"/>
      <c r="P515" s="225"/>
      <c r="Q515" s="225"/>
      <c r="R515" s="25"/>
      <c r="T515" s="142"/>
      <c r="U515" s="31" t="s">
        <v>45</v>
      </c>
      <c r="V515" s="24"/>
      <c r="W515" s="143">
        <f>$V$515*$K$515</f>
        <v>0</v>
      </c>
      <c r="X515" s="143">
        <v>0.00014</v>
      </c>
      <c r="Y515" s="143">
        <f>$X$515*$K$515</f>
        <v>0.011199999999999998</v>
      </c>
      <c r="Z515" s="143">
        <v>0</v>
      </c>
      <c r="AA515" s="144">
        <f>$Z$515*$K$515</f>
        <v>0</v>
      </c>
      <c r="AR515" s="6" t="s">
        <v>224</v>
      </c>
      <c r="AT515" s="6" t="s">
        <v>150</v>
      </c>
      <c r="AU515" s="6" t="s">
        <v>95</v>
      </c>
      <c r="AY515" s="6" t="s">
        <v>149</v>
      </c>
      <c r="BE515" s="87">
        <f>IF($U$515="základní",$N$515,0)</f>
        <v>0</v>
      </c>
      <c r="BF515" s="87">
        <f>IF($U$515="snížená",$N$515,0)</f>
        <v>0</v>
      </c>
      <c r="BG515" s="87">
        <f>IF($U$515="zákl. přenesená",$N$515,0)</f>
        <v>0</v>
      </c>
      <c r="BH515" s="87">
        <f>IF($U$515="sníž. přenesená",$N$515,0)</f>
        <v>0</v>
      </c>
      <c r="BI515" s="87">
        <f>IF($U$515="nulová",$N$515,0)</f>
        <v>0</v>
      </c>
      <c r="BJ515" s="6" t="s">
        <v>22</v>
      </c>
      <c r="BK515" s="87">
        <f>ROUND($L$515*$K$515,2)</f>
        <v>0</v>
      </c>
      <c r="BL515" s="6" t="s">
        <v>224</v>
      </c>
      <c r="BM515" s="6" t="s">
        <v>732</v>
      </c>
    </row>
    <row r="516" spans="2:51" s="6" customFormat="1" ht="18.75" customHeight="1">
      <c r="B516" s="145"/>
      <c r="C516" s="146"/>
      <c r="D516" s="146"/>
      <c r="E516" s="146"/>
      <c r="F516" s="230" t="s">
        <v>733</v>
      </c>
      <c r="G516" s="231"/>
      <c r="H516" s="231"/>
      <c r="I516" s="231"/>
      <c r="J516" s="146"/>
      <c r="K516" s="147">
        <v>80</v>
      </c>
      <c r="L516" s="146"/>
      <c r="M516" s="146"/>
      <c r="N516" s="146"/>
      <c r="O516" s="146"/>
      <c r="P516" s="146"/>
      <c r="Q516" s="146"/>
      <c r="R516" s="148"/>
      <c r="T516" s="149"/>
      <c r="U516" s="146"/>
      <c r="V516" s="146"/>
      <c r="W516" s="146"/>
      <c r="X516" s="146"/>
      <c r="Y516" s="146"/>
      <c r="Z516" s="146"/>
      <c r="AA516" s="150"/>
      <c r="AT516" s="151" t="s">
        <v>157</v>
      </c>
      <c r="AU516" s="151" t="s">
        <v>95</v>
      </c>
      <c r="AV516" s="151" t="s">
        <v>95</v>
      </c>
      <c r="AW516" s="151" t="s">
        <v>102</v>
      </c>
      <c r="AX516" s="151" t="s">
        <v>22</v>
      </c>
      <c r="AY516" s="151" t="s">
        <v>149</v>
      </c>
    </row>
    <row r="517" spans="2:65" s="6" customFormat="1" ht="27" customHeight="1">
      <c r="B517" s="23"/>
      <c r="C517" s="138" t="s">
        <v>734</v>
      </c>
      <c r="D517" s="138" t="s">
        <v>150</v>
      </c>
      <c r="E517" s="139" t="s">
        <v>735</v>
      </c>
      <c r="F517" s="224" t="s">
        <v>736</v>
      </c>
      <c r="G517" s="225"/>
      <c r="H517" s="225"/>
      <c r="I517" s="225"/>
      <c r="J517" s="140" t="s">
        <v>322</v>
      </c>
      <c r="K517" s="141">
        <v>0.011</v>
      </c>
      <c r="L517" s="226">
        <v>0</v>
      </c>
      <c r="M517" s="225"/>
      <c r="N517" s="227">
        <f>ROUND($L$517*$K$517,2)</f>
        <v>0</v>
      </c>
      <c r="O517" s="225"/>
      <c r="P517" s="225"/>
      <c r="Q517" s="225"/>
      <c r="R517" s="25"/>
      <c r="T517" s="142"/>
      <c r="U517" s="31" t="s">
        <v>45</v>
      </c>
      <c r="V517" s="24"/>
      <c r="W517" s="143">
        <f>$V$517*$K$517</f>
        <v>0</v>
      </c>
      <c r="X517" s="143">
        <v>0</v>
      </c>
      <c r="Y517" s="143">
        <f>$X$517*$K$517</f>
        <v>0</v>
      </c>
      <c r="Z517" s="143">
        <v>0</v>
      </c>
      <c r="AA517" s="144">
        <f>$Z$517*$K$517</f>
        <v>0</v>
      </c>
      <c r="AR517" s="6" t="s">
        <v>224</v>
      </c>
      <c r="AT517" s="6" t="s">
        <v>150</v>
      </c>
      <c r="AU517" s="6" t="s">
        <v>95</v>
      </c>
      <c r="AY517" s="6" t="s">
        <v>149</v>
      </c>
      <c r="BE517" s="87">
        <f>IF($U$517="základní",$N$517,0)</f>
        <v>0</v>
      </c>
      <c r="BF517" s="87">
        <f>IF($U$517="snížená",$N$517,0)</f>
        <v>0</v>
      </c>
      <c r="BG517" s="87">
        <f>IF($U$517="zákl. přenesená",$N$517,0)</f>
        <v>0</v>
      </c>
      <c r="BH517" s="87">
        <f>IF($U$517="sníž. přenesená",$N$517,0)</f>
        <v>0</v>
      </c>
      <c r="BI517" s="87">
        <f>IF($U$517="nulová",$N$517,0)</f>
        <v>0</v>
      </c>
      <c r="BJ517" s="6" t="s">
        <v>22</v>
      </c>
      <c r="BK517" s="87">
        <f>ROUND($L$517*$K$517,2)</f>
        <v>0</v>
      </c>
      <c r="BL517" s="6" t="s">
        <v>224</v>
      </c>
      <c r="BM517" s="6" t="s">
        <v>737</v>
      </c>
    </row>
    <row r="518" spans="2:63" s="127" customFormat="1" ht="30.75" customHeight="1">
      <c r="B518" s="128"/>
      <c r="C518" s="129"/>
      <c r="D518" s="137" t="s">
        <v>119</v>
      </c>
      <c r="E518" s="137"/>
      <c r="F518" s="137"/>
      <c r="G518" s="137"/>
      <c r="H518" s="137"/>
      <c r="I518" s="137"/>
      <c r="J518" s="137"/>
      <c r="K518" s="137"/>
      <c r="L518" s="137"/>
      <c r="M518" s="137"/>
      <c r="N518" s="219">
        <f>$BK$518</f>
        <v>0</v>
      </c>
      <c r="O518" s="220"/>
      <c r="P518" s="220"/>
      <c r="Q518" s="220"/>
      <c r="R518" s="131"/>
      <c r="T518" s="132"/>
      <c r="U518" s="129"/>
      <c r="V518" s="129"/>
      <c r="W518" s="133">
        <f>SUM($W$519:$W$528)</f>
        <v>0</v>
      </c>
      <c r="X518" s="129"/>
      <c r="Y518" s="133">
        <f>SUM($Y$519:$Y$528)</f>
        <v>0.006051249999999999</v>
      </c>
      <c r="Z518" s="129"/>
      <c r="AA518" s="134">
        <f>SUM($AA$519:$AA$528)</f>
        <v>0</v>
      </c>
      <c r="AR518" s="135" t="s">
        <v>95</v>
      </c>
      <c r="AT518" s="135" t="s">
        <v>79</v>
      </c>
      <c r="AU518" s="135" t="s">
        <v>22</v>
      </c>
      <c r="AY518" s="135" t="s">
        <v>149</v>
      </c>
      <c r="BK518" s="136">
        <f>SUM($BK$519:$BK$528)</f>
        <v>0</v>
      </c>
    </row>
    <row r="519" spans="2:65" s="6" customFormat="1" ht="15.75" customHeight="1">
      <c r="B519" s="23"/>
      <c r="C519" s="138" t="s">
        <v>738</v>
      </c>
      <c r="D519" s="138" t="s">
        <v>150</v>
      </c>
      <c r="E519" s="139" t="s">
        <v>739</v>
      </c>
      <c r="F519" s="224" t="s">
        <v>740</v>
      </c>
      <c r="G519" s="225"/>
      <c r="H519" s="225"/>
      <c r="I519" s="225"/>
      <c r="J519" s="140" t="s">
        <v>153</v>
      </c>
      <c r="K519" s="141">
        <v>24.205</v>
      </c>
      <c r="L519" s="226">
        <v>0</v>
      </c>
      <c r="M519" s="225"/>
      <c r="N519" s="227">
        <f>ROUND($L$519*$K$519,2)</f>
        <v>0</v>
      </c>
      <c r="O519" s="225"/>
      <c r="P519" s="225"/>
      <c r="Q519" s="225"/>
      <c r="R519" s="25"/>
      <c r="T519" s="142"/>
      <c r="U519" s="31" t="s">
        <v>45</v>
      </c>
      <c r="V519" s="24"/>
      <c r="W519" s="143">
        <f>$V$519*$K$519</f>
        <v>0</v>
      </c>
      <c r="X519" s="143">
        <v>0</v>
      </c>
      <c r="Y519" s="143">
        <f>$X$519*$K$519</f>
        <v>0</v>
      </c>
      <c r="Z519" s="143">
        <v>0</v>
      </c>
      <c r="AA519" s="144">
        <f>$Z$519*$K$519</f>
        <v>0</v>
      </c>
      <c r="AR519" s="6" t="s">
        <v>224</v>
      </c>
      <c r="AT519" s="6" t="s">
        <v>150</v>
      </c>
      <c r="AU519" s="6" t="s">
        <v>95</v>
      </c>
      <c r="AY519" s="6" t="s">
        <v>149</v>
      </c>
      <c r="BE519" s="87">
        <f>IF($U$519="základní",$N$519,0)</f>
        <v>0</v>
      </c>
      <c r="BF519" s="87">
        <f>IF($U$519="snížená",$N$519,0)</f>
        <v>0</v>
      </c>
      <c r="BG519" s="87">
        <f>IF($U$519="zákl. přenesená",$N$519,0)</f>
        <v>0</v>
      </c>
      <c r="BH519" s="87">
        <f>IF($U$519="sníž. přenesená",$N$519,0)</f>
        <v>0</v>
      </c>
      <c r="BI519" s="87">
        <f>IF($U$519="nulová",$N$519,0)</f>
        <v>0</v>
      </c>
      <c r="BJ519" s="6" t="s">
        <v>22</v>
      </c>
      <c r="BK519" s="87">
        <f>ROUND($L$519*$K$519,2)</f>
        <v>0</v>
      </c>
      <c r="BL519" s="6" t="s">
        <v>224</v>
      </c>
      <c r="BM519" s="6" t="s">
        <v>741</v>
      </c>
    </row>
    <row r="520" spans="2:51" s="6" customFormat="1" ht="32.25" customHeight="1">
      <c r="B520" s="145"/>
      <c r="C520" s="146"/>
      <c r="D520" s="146"/>
      <c r="E520" s="146"/>
      <c r="F520" s="230" t="s">
        <v>742</v>
      </c>
      <c r="G520" s="231"/>
      <c r="H520" s="231"/>
      <c r="I520" s="231"/>
      <c r="J520" s="146"/>
      <c r="K520" s="147">
        <v>24.205</v>
      </c>
      <c r="L520" s="146"/>
      <c r="M520" s="146"/>
      <c r="N520" s="146"/>
      <c r="O520" s="146"/>
      <c r="P520" s="146"/>
      <c r="Q520" s="146"/>
      <c r="R520" s="148"/>
      <c r="T520" s="149"/>
      <c r="U520" s="146"/>
      <c r="V520" s="146"/>
      <c r="W520" s="146"/>
      <c r="X520" s="146"/>
      <c r="Y520" s="146"/>
      <c r="Z520" s="146"/>
      <c r="AA520" s="150"/>
      <c r="AT520" s="151" t="s">
        <v>157</v>
      </c>
      <c r="AU520" s="151" t="s">
        <v>95</v>
      </c>
      <c r="AV520" s="151" t="s">
        <v>95</v>
      </c>
      <c r="AW520" s="151" t="s">
        <v>102</v>
      </c>
      <c r="AX520" s="151" t="s">
        <v>22</v>
      </c>
      <c r="AY520" s="151" t="s">
        <v>149</v>
      </c>
    </row>
    <row r="521" spans="2:65" s="6" customFormat="1" ht="39" customHeight="1">
      <c r="B521" s="23"/>
      <c r="C521" s="138" t="s">
        <v>743</v>
      </c>
      <c r="D521" s="138" t="s">
        <v>150</v>
      </c>
      <c r="E521" s="139" t="s">
        <v>744</v>
      </c>
      <c r="F521" s="224" t="s">
        <v>745</v>
      </c>
      <c r="G521" s="225"/>
      <c r="H521" s="225"/>
      <c r="I521" s="225"/>
      <c r="J521" s="140" t="s">
        <v>153</v>
      </c>
      <c r="K521" s="141">
        <v>24.205</v>
      </c>
      <c r="L521" s="226">
        <v>0</v>
      </c>
      <c r="M521" s="225"/>
      <c r="N521" s="227">
        <f>ROUND($L$521*$K$521,2)</f>
        <v>0</v>
      </c>
      <c r="O521" s="225"/>
      <c r="P521" s="225"/>
      <c r="Q521" s="225"/>
      <c r="R521" s="25"/>
      <c r="T521" s="142"/>
      <c r="U521" s="31" t="s">
        <v>45</v>
      </c>
      <c r="V521" s="24"/>
      <c r="W521" s="143">
        <f>$V$521*$K$521</f>
        <v>0</v>
      </c>
      <c r="X521" s="143">
        <v>0.00025</v>
      </c>
      <c r="Y521" s="143">
        <f>$X$521*$K$521</f>
        <v>0.006051249999999999</v>
      </c>
      <c r="Z521" s="143">
        <v>0</v>
      </c>
      <c r="AA521" s="144">
        <f>$Z$521*$K$521</f>
        <v>0</v>
      </c>
      <c r="AR521" s="6" t="s">
        <v>224</v>
      </c>
      <c r="AT521" s="6" t="s">
        <v>150</v>
      </c>
      <c r="AU521" s="6" t="s">
        <v>95</v>
      </c>
      <c r="AY521" s="6" t="s">
        <v>149</v>
      </c>
      <c r="BE521" s="87">
        <f>IF($U$521="základní",$N$521,0)</f>
        <v>0</v>
      </c>
      <c r="BF521" s="87">
        <f>IF($U$521="snížená",$N$521,0)</f>
        <v>0</v>
      </c>
      <c r="BG521" s="87">
        <f>IF($U$521="zákl. přenesená",$N$521,0)</f>
        <v>0</v>
      </c>
      <c r="BH521" s="87">
        <f>IF($U$521="sníž. přenesená",$N$521,0)</f>
        <v>0</v>
      </c>
      <c r="BI521" s="87">
        <f>IF($U$521="nulová",$N$521,0)</f>
        <v>0</v>
      </c>
      <c r="BJ521" s="6" t="s">
        <v>22</v>
      </c>
      <c r="BK521" s="87">
        <f>ROUND($L$521*$K$521,2)</f>
        <v>0</v>
      </c>
      <c r="BL521" s="6" t="s">
        <v>224</v>
      </c>
      <c r="BM521" s="6" t="s">
        <v>746</v>
      </c>
    </row>
    <row r="522" spans="2:51" s="6" customFormat="1" ht="32.25" customHeight="1">
      <c r="B522" s="145"/>
      <c r="C522" s="146"/>
      <c r="D522" s="146"/>
      <c r="E522" s="146"/>
      <c r="F522" s="230" t="s">
        <v>742</v>
      </c>
      <c r="G522" s="231"/>
      <c r="H522" s="231"/>
      <c r="I522" s="231"/>
      <c r="J522" s="146"/>
      <c r="K522" s="147">
        <v>24.205</v>
      </c>
      <c r="L522" s="146"/>
      <c r="M522" s="146"/>
      <c r="N522" s="146"/>
      <c r="O522" s="146"/>
      <c r="P522" s="146"/>
      <c r="Q522" s="146"/>
      <c r="R522" s="148"/>
      <c r="T522" s="149"/>
      <c r="U522" s="146"/>
      <c r="V522" s="146"/>
      <c r="W522" s="146"/>
      <c r="X522" s="146"/>
      <c r="Y522" s="146"/>
      <c r="Z522" s="146"/>
      <c r="AA522" s="150"/>
      <c r="AT522" s="151" t="s">
        <v>157</v>
      </c>
      <c r="AU522" s="151" t="s">
        <v>95</v>
      </c>
      <c r="AV522" s="151" t="s">
        <v>95</v>
      </c>
      <c r="AW522" s="151" t="s">
        <v>102</v>
      </c>
      <c r="AX522" s="151" t="s">
        <v>22</v>
      </c>
      <c r="AY522" s="151" t="s">
        <v>149</v>
      </c>
    </row>
    <row r="523" spans="2:65" s="6" customFormat="1" ht="39" customHeight="1">
      <c r="B523" s="23"/>
      <c r="C523" s="138" t="s">
        <v>747</v>
      </c>
      <c r="D523" s="138" t="s">
        <v>150</v>
      </c>
      <c r="E523" s="139" t="s">
        <v>748</v>
      </c>
      <c r="F523" s="224" t="s">
        <v>749</v>
      </c>
      <c r="G523" s="225"/>
      <c r="H523" s="225"/>
      <c r="I523" s="225"/>
      <c r="J523" s="140" t="s">
        <v>153</v>
      </c>
      <c r="K523" s="141">
        <v>24.205</v>
      </c>
      <c r="L523" s="226">
        <v>0</v>
      </c>
      <c r="M523" s="225"/>
      <c r="N523" s="227">
        <f>ROUND($L$523*$K$523,2)</f>
        <v>0</v>
      </c>
      <c r="O523" s="225"/>
      <c r="P523" s="225"/>
      <c r="Q523" s="225"/>
      <c r="R523" s="25"/>
      <c r="T523" s="142"/>
      <c r="U523" s="31" t="s">
        <v>45</v>
      </c>
      <c r="V523" s="24"/>
      <c r="W523" s="143">
        <f>$V$523*$K$523</f>
        <v>0</v>
      </c>
      <c r="X523" s="143">
        <v>0</v>
      </c>
      <c r="Y523" s="143">
        <f>$X$523*$K$523</f>
        <v>0</v>
      </c>
      <c r="Z523" s="143">
        <v>0</v>
      </c>
      <c r="AA523" s="144">
        <f>$Z$523*$K$523</f>
        <v>0</v>
      </c>
      <c r="AR523" s="6" t="s">
        <v>224</v>
      </c>
      <c r="AT523" s="6" t="s">
        <v>150</v>
      </c>
      <c r="AU523" s="6" t="s">
        <v>95</v>
      </c>
      <c r="AY523" s="6" t="s">
        <v>149</v>
      </c>
      <c r="BE523" s="87">
        <f>IF($U$523="základní",$N$523,0)</f>
        <v>0</v>
      </c>
      <c r="BF523" s="87">
        <f>IF($U$523="snížená",$N$523,0)</f>
        <v>0</v>
      </c>
      <c r="BG523" s="87">
        <f>IF($U$523="zákl. přenesená",$N$523,0)</f>
        <v>0</v>
      </c>
      <c r="BH523" s="87">
        <f>IF($U$523="sníž. přenesená",$N$523,0)</f>
        <v>0</v>
      </c>
      <c r="BI523" s="87">
        <f>IF($U$523="nulová",$N$523,0)</f>
        <v>0</v>
      </c>
      <c r="BJ523" s="6" t="s">
        <v>22</v>
      </c>
      <c r="BK523" s="87">
        <f>ROUND($L$523*$K$523,2)</f>
        <v>0</v>
      </c>
      <c r="BL523" s="6" t="s">
        <v>224</v>
      </c>
      <c r="BM523" s="6" t="s">
        <v>750</v>
      </c>
    </row>
    <row r="524" spans="2:51" s="6" customFormat="1" ht="32.25" customHeight="1">
      <c r="B524" s="145"/>
      <c r="C524" s="146"/>
      <c r="D524" s="146"/>
      <c r="E524" s="146"/>
      <c r="F524" s="230" t="s">
        <v>742</v>
      </c>
      <c r="G524" s="231"/>
      <c r="H524" s="231"/>
      <c r="I524" s="231"/>
      <c r="J524" s="146"/>
      <c r="K524" s="147">
        <v>24.205</v>
      </c>
      <c r="L524" s="146"/>
      <c r="M524" s="146"/>
      <c r="N524" s="146"/>
      <c r="O524" s="146"/>
      <c r="P524" s="146"/>
      <c r="Q524" s="146"/>
      <c r="R524" s="148"/>
      <c r="T524" s="149"/>
      <c r="U524" s="146"/>
      <c r="V524" s="146"/>
      <c r="W524" s="146"/>
      <c r="X524" s="146"/>
      <c r="Y524" s="146"/>
      <c r="Z524" s="146"/>
      <c r="AA524" s="150"/>
      <c r="AT524" s="151" t="s">
        <v>157</v>
      </c>
      <c r="AU524" s="151" t="s">
        <v>95</v>
      </c>
      <c r="AV524" s="151" t="s">
        <v>95</v>
      </c>
      <c r="AW524" s="151" t="s">
        <v>102</v>
      </c>
      <c r="AX524" s="151" t="s">
        <v>22</v>
      </c>
      <c r="AY524" s="151" t="s">
        <v>149</v>
      </c>
    </row>
    <row r="525" spans="2:65" s="6" customFormat="1" ht="27" customHeight="1">
      <c r="B525" s="23"/>
      <c r="C525" s="138" t="s">
        <v>751</v>
      </c>
      <c r="D525" s="138" t="s">
        <v>150</v>
      </c>
      <c r="E525" s="139" t="s">
        <v>752</v>
      </c>
      <c r="F525" s="224" t="s">
        <v>753</v>
      </c>
      <c r="G525" s="225"/>
      <c r="H525" s="225"/>
      <c r="I525" s="225"/>
      <c r="J525" s="140" t="s">
        <v>153</v>
      </c>
      <c r="K525" s="141">
        <v>24.205</v>
      </c>
      <c r="L525" s="226">
        <v>0</v>
      </c>
      <c r="M525" s="225"/>
      <c r="N525" s="227">
        <f>ROUND($L$525*$K$525,2)</f>
        <v>0</v>
      </c>
      <c r="O525" s="225"/>
      <c r="P525" s="225"/>
      <c r="Q525" s="225"/>
      <c r="R525" s="25"/>
      <c r="T525" s="142"/>
      <c r="U525" s="31" t="s">
        <v>45</v>
      </c>
      <c r="V525" s="24"/>
      <c r="W525" s="143">
        <f>$V$525*$K$525</f>
        <v>0</v>
      </c>
      <c r="X525" s="143">
        <v>0</v>
      </c>
      <c r="Y525" s="143">
        <f>$X$525*$K$525</f>
        <v>0</v>
      </c>
      <c r="Z525" s="143">
        <v>0</v>
      </c>
      <c r="AA525" s="144">
        <f>$Z$525*$K$525</f>
        <v>0</v>
      </c>
      <c r="AR525" s="6" t="s">
        <v>224</v>
      </c>
      <c r="AT525" s="6" t="s">
        <v>150</v>
      </c>
      <c r="AU525" s="6" t="s">
        <v>95</v>
      </c>
      <c r="AY525" s="6" t="s">
        <v>149</v>
      </c>
      <c r="BE525" s="87">
        <f>IF($U$525="základní",$N$525,0)</f>
        <v>0</v>
      </c>
      <c r="BF525" s="87">
        <f>IF($U$525="snížená",$N$525,0)</f>
        <v>0</v>
      </c>
      <c r="BG525" s="87">
        <f>IF($U$525="zákl. přenesená",$N$525,0)</f>
        <v>0</v>
      </c>
      <c r="BH525" s="87">
        <f>IF($U$525="sníž. přenesená",$N$525,0)</f>
        <v>0</v>
      </c>
      <c r="BI525" s="87">
        <f>IF($U$525="nulová",$N$525,0)</f>
        <v>0</v>
      </c>
      <c r="BJ525" s="6" t="s">
        <v>22</v>
      </c>
      <c r="BK525" s="87">
        <f>ROUND($L$525*$K$525,2)</f>
        <v>0</v>
      </c>
      <c r="BL525" s="6" t="s">
        <v>224</v>
      </c>
      <c r="BM525" s="6" t="s">
        <v>754</v>
      </c>
    </row>
    <row r="526" spans="2:51" s="6" customFormat="1" ht="32.25" customHeight="1">
      <c r="B526" s="145"/>
      <c r="C526" s="146"/>
      <c r="D526" s="146"/>
      <c r="E526" s="146"/>
      <c r="F526" s="230" t="s">
        <v>742</v>
      </c>
      <c r="G526" s="231"/>
      <c r="H526" s="231"/>
      <c r="I526" s="231"/>
      <c r="J526" s="146"/>
      <c r="K526" s="147">
        <v>24.205</v>
      </c>
      <c r="L526" s="146"/>
      <c r="M526" s="146"/>
      <c r="N526" s="146"/>
      <c r="O526" s="146"/>
      <c r="P526" s="146"/>
      <c r="Q526" s="146"/>
      <c r="R526" s="148"/>
      <c r="T526" s="149"/>
      <c r="U526" s="146"/>
      <c r="V526" s="146"/>
      <c r="W526" s="146"/>
      <c r="X526" s="146"/>
      <c r="Y526" s="146"/>
      <c r="Z526" s="146"/>
      <c r="AA526" s="150"/>
      <c r="AT526" s="151" t="s">
        <v>157</v>
      </c>
      <c r="AU526" s="151" t="s">
        <v>95</v>
      </c>
      <c r="AV526" s="151" t="s">
        <v>95</v>
      </c>
      <c r="AW526" s="151" t="s">
        <v>102</v>
      </c>
      <c r="AX526" s="151" t="s">
        <v>22</v>
      </c>
      <c r="AY526" s="151" t="s">
        <v>149</v>
      </c>
    </row>
    <row r="527" spans="2:65" s="6" customFormat="1" ht="27" customHeight="1">
      <c r="B527" s="23"/>
      <c r="C527" s="138" t="s">
        <v>755</v>
      </c>
      <c r="D527" s="138" t="s">
        <v>150</v>
      </c>
      <c r="E527" s="139" t="s">
        <v>756</v>
      </c>
      <c r="F527" s="224" t="s">
        <v>757</v>
      </c>
      <c r="G527" s="225"/>
      <c r="H527" s="225"/>
      <c r="I527" s="225"/>
      <c r="J527" s="140" t="s">
        <v>516</v>
      </c>
      <c r="K527" s="141">
        <v>40</v>
      </c>
      <c r="L527" s="226">
        <v>0</v>
      </c>
      <c r="M527" s="225"/>
      <c r="N527" s="227">
        <f>ROUND($L$527*$K$527,2)</f>
        <v>0</v>
      </c>
      <c r="O527" s="225"/>
      <c r="P527" s="225"/>
      <c r="Q527" s="225"/>
      <c r="R527" s="25"/>
      <c r="T527" s="142"/>
      <c r="U527" s="31" t="s">
        <v>45</v>
      </c>
      <c r="V527" s="24"/>
      <c r="W527" s="143">
        <f>$V$527*$K$527</f>
        <v>0</v>
      </c>
      <c r="X527" s="143">
        <v>0</v>
      </c>
      <c r="Y527" s="143">
        <f>$X$527*$K$527</f>
        <v>0</v>
      </c>
      <c r="Z527" s="143">
        <v>0</v>
      </c>
      <c r="AA527" s="144">
        <f>$Z$527*$K$527</f>
        <v>0</v>
      </c>
      <c r="AR527" s="6" t="s">
        <v>224</v>
      </c>
      <c r="AT527" s="6" t="s">
        <v>150</v>
      </c>
      <c r="AU527" s="6" t="s">
        <v>95</v>
      </c>
      <c r="AY527" s="6" t="s">
        <v>149</v>
      </c>
      <c r="BE527" s="87">
        <f>IF($U$527="základní",$N$527,0)</f>
        <v>0</v>
      </c>
      <c r="BF527" s="87">
        <f>IF($U$527="snížená",$N$527,0)</f>
        <v>0</v>
      </c>
      <c r="BG527" s="87">
        <f>IF($U$527="zákl. přenesená",$N$527,0)</f>
        <v>0</v>
      </c>
      <c r="BH527" s="87">
        <f>IF($U$527="sníž. přenesená",$N$527,0)</f>
        <v>0</v>
      </c>
      <c r="BI527" s="87">
        <f>IF($U$527="nulová",$N$527,0)</f>
        <v>0</v>
      </c>
      <c r="BJ527" s="6" t="s">
        <v>22</v>
      </c>
      <c r="BK527" s="87">
        <f>ROUND($L$527*$K$527,2)</f>
        <v>0</v>
      </c>
      <c r="BL527" s="6" t="s">
        <v>224</v>
      </c>
      <c r="BM527" s="6" t="s">
        <v>758</v>
      </c>
    </row>
    <row r="528" spans="2:65" s="6" customFormat="1" ht="27" customHeight="1">
      <c r="B528" s="23"/>
      <c r="C528" s="138" t="s">
        <v>759</v>
      </c>
      <c r="D528" s="138" t="s">
        <v>150</v>
      </c>
      <c r="E528" s="139" t="s">
        <v>760</v>
      </c>
      <c r="F528" s="224" t="s">
        <v>761</v>
      </c>
      <c r="G528" s="225"/>
      <c r="H528" s="225"/>
      <c r="I528" s="225"/>
      <c r="J528" s="140" t="s">
        <v>322</v>
      </c>
      <c r="K528" s="141">
        <v>0.006</v>
      </c>
      <c r="L528" s="226">
        <v>0</v>
      </c>
      <c r="M528" s="225"/>
      <c r="N528" s="227">
        <f>ROUND($L$528*$K$528,2)</f>
        <v>0</v>
      </c>
      <c r="O528" s="225"/>
      <c r="P528" s="225"/>
      <c r="Q528" s="225"/>
      <c r="R528" s="25"/>
      <c r="T528" s="142"/>
      <c r="U528" s="31" t="s">
        <v>45</v>
      </c>
      <c r="V528" s="24"/>
      <c r="W528" s="143">
        <f>$V$528*$K$528</f>
        <v>0</v>
      </c>
      <c r="X528" s="143">
        <v>0</v>
      </c>
      <c r="Y528" s="143">
        <f>$X$528*$K$528</f>
        <v>0</v>
      </c>
      <c r="Z528" s="143">
        <v>0</v>
      </c>
      <c r="AA528" s="144">
        <f>$Z$528*$K$528</f>
        <v>0</v>
      </c>
      <c r="AR528" s="6" t="s">
        <v>224</v>
      </c>
      <c r="AT528" s="6" t="s">
        <v>150</v>
      </c>
      <c r="AU528" s="6" t="s">
        <v>95</v>
      </c>
      <c r="AY528" s="6" t="s">
        <v>149</v>
      </c>
      <c r="BE528" s="87">
        <f>IF($U$528="základní",$N$528,0)</f>
        <v>0</v>
      </c>
      <c r="BF528" s="87">
        <f>IF($U$528="snížená",$N$528,0)</f>
        <v>0</v>
      </c>
      <c r="BG528" s="87">
        <f>IF($U$528="zákl. přenesená",$N$528,0)</f>
        <v>0</v>
      </c>
      <c r="BH528" s="87">
        <f>IF($U$528="sníž. přenesená",$N$528,0)</f>
        <v>0</v>
      </c>
      <c r="BI528" s="87">
        <f>IF($U$528="nulová",$N$528,0)</f>
        <v>0</v>
      </c>
      <c r="BJ528" s="6" t="s">
        <v>22</v>
      </c>
      <c r="BK528" s="87">
        <f>ROUND($L$528*$K$528,2)</f>
        <v>0</v>
      </c>
      <c r="BL528" s="6" t="s">
        <v>224</v>
      </c>
      <c r="BM528" s="6" t="s">
        <v>762</v>
      </c>
    </row>
    <row r="529" spans="2:63" s="127" customFormat="1" ht="30.75" customHeight="1">
      <c r="B529" s="128"/>
      <c r="C529" s="129"/>
      <c r="D529" s="137" t="s">
        <v>120</v>
      </c>
      <c r="E529" s="137"/>
      <c r="F529" s="137"/>
      <c r="G529" s="137"/>
      <c r="H529" s="137"/>
      <c r="I529" s="137"/>
      <c r="J529" s="137"/>
      <c r="K529" s="137"/>
      <c r="L529" s="137"/>
      <c r="M529" s="137"/>
      <c r="N529" s="219">
        <f>$BK$529</f>
        <v>0</v>
      </c>
      <c r="O529" s="220"/>
      <c r="P529" s="220"/>
      <c r="Q529" s="220"/>
      <c r="R529" s="131"/>
      <c r="T529" s="132"/>
      <c r="U529" s="129"/>
      <c r="V529" s="129"/>
      <c r="W529" s="133">
        <f>SUM($W$530:$W$532)</f>
        <v>0</v>
      </c>
      <c r="X529" s="129"/>
      <c r="Y529" s="133">
        <f>SUM($Y$530:$Y$532)</f>
        <v>0.12625</v>
      </c>
      <c r="Z529" s="129"/>
      <c r="AA529" s="134">
        <f>SUM($AA$530:$AA$532)</f>
        <v>0</v>
      </c>
      <c r="AR529" s="135" t="s">
        <v>95</v>
      </c>
      <c r="AT529" s="135" t="s">
        <v>79</v>
      </c>
      <c r="AU529" s="135" t="s">
        <v>22</v>
      </c>
      <c r="AY529" s="135" t="s">
        <v>149</v>
      </c>
      <c r="BK529" s="136">
        <f>SUM($BK$530:$BK$532)</f>
        <v>0</v>
      </c>
    </row>
    <row r="530" spans="2:65" s="6" customFormat="1" ht="27" customHeight="1">
      <c r="B530" s="23"/>
      <c r="C530" s="138" t="s">
        <v>763</v>
      </c>
      <c r="D530" s="138" t="s">
        <v>150</v>
      </c>
      <c r="E530" s="139" t="s">
        <v>764</v>
      </c>
      <c r="F530" s="224" t="s">
        <v>765</v>
      </c>
      <c r="G530" s="225"/>
      <c r="H530" s="225"/>
      <c r="I530" s="225"/>
      <c r="J530" s="140" t="s">
        <v>766</v>
      </c>
      <c r="K530" s="141">
        <v>125</v>
      </c>
      <c r="L530" s="226">
        <v>0</v>
      </c>
      <c r="M530" s="225"/>
      <c r="N530" s="227">
        <f>ROUND($L$530*$K$530,2)</f>
        <v>0</v>
      </c>
      <c r="O530" s="225"/>
      <c r="P530" s="225"/>
      <c r="Q530" s="225"/>
      <c r="R530" s="25"/>
      <c r="T530" s="142"/>
      <c r="U530" s="31" t="s">
        <v>45</v>
      </c>
      <c r="V530" s="24"/>
      <c r="W530" s="143">
        <f>$V$530*$K$530</f>
        <v>0</v>
      </c>
      <c r="X530" s="143">
        <v>0.00101</v>
      </c>
      <c r="Y530" s="143">
        <f>$X$530*$K$530</f>
        <v>0.12625</v>
      </c>
      <c r="Z530" s="143">
        <v>0</v>
      </c>
      <c r="AA530" s="144">
        <f>$Z$530*$K$530</f>
        <v>0</v>
      </c>
      <c r="AR530" s="6" t="s">
        <v>224</v>
      </c>
      <c r="AT530" s="6" t="s">
        <v>150</v>
      </c>
      <c r="AU530" s="6" t="s">
        <v>95</v>
      </c>
      <c r="AY530" s="6" t="s">
        <v>149</v>
      </c>
      <c r="BE530" s="87">
        <f>IF($U$530="základní",$N$530,0)</f>
        <v>0</v>
      </c>
      <c r="BF530" s="87">
        <f>IF($U$530="snížená",$N$530,0)</f>
        <v>0</v>
      </c>
      <c r="BG530" s="87">
        <f>IF($U$530="zákl. přenesená",$N$530,0)</f>
        <v>0</v>
      </c>
      <c r="BH530" s="87">
        <f>IF($U$530="sníž. přenesená",$N$530,0)</f>
        <v>0</v>
      </c>
      <c r="BI530" s="87">
        <f>IF($U$530="nulová",$N$530,0)</f>
        <v>0</v>
      </c>
      <c r="BJ530" s="6" t="s">
        <v>22</v>
      </c>
      <c r="BK530" s="87">
        <f>ROUND($L$530*$K$530,2)</f>
        <v>0</v>
      </c>
      <c r="BL530" s="6" t="s">
        <v>224</v>
      </c>
      <c r="BM530" s="6" t="s">
        <v>767</v>
      </c>
    </row>
    <row r="531" spans="2:51" s="6" customFormat="1" ht="32.25" customHeight="1">
      <c r="B531" s="145"/>
      <c r="C531" s="146"/>
      <c r="D531" s="146"/>
      <c r="E531" s="146"/>
      <c r="F531" s="230" t="s">
        <v>768</v>
      </c>
      <c r="G531" s="231"/>
      <c r="H531" s="231"/>
      <c r="I531" s="231"/>
      <c r="J531" s="146"/>
      <c r="K531" s="147">
        <v>125</v>
      </c>
      <c r="L531" s="146"/>
      <c r="M531" s="146"/>
      <c r="N531" s="146"/>
      <c r="O531" s="146"/>
      <c r="P531" s="146"/>
      <c r="Q531" s="146"/>
      <c r="R531" s="148"/>
      <c r="T531" s="149"/>
      <c r="U531" s="146"/>
      <c r="V531" s="146"/>
      <c r="W531" s="146"/>
      <c r="X531" s="146"/>
      <c r="Y531" s="146"/>
      <c r="Z531" s="146"/>
      <c r="AA531" s="150"/>
      <c r="AT531" s="151" t="s">
        <v>157</v>
      </c>
      <c r="AU531" s="151" t="s">
        <v>95</v>
      </c>
      <c r="AV531" s="151" t="s">
        <v>95</v>
      </c>
      <c r="AW531" s="151" t="s">
        <v>102</v>
      </c>
      <c r="AX531" s="151" t="s">
        <v>22</v>
      </c>
      <c r="AY531" s="151" t="s">
        <v>149</v>
      </c>
    </row>
    <row r="532" spans="2:65" s="6" customFormat="1" ht="27" customHeight="1">
      <c r="B532" s="23"/>
      <c r="C532" s="138" t="s">
        <v>769</v>
      </c>
      <c r="D532" s="138" t="s">
        <v>150</v>
      </c>
      <c r="E532" s="139" t="s">
        <v>770</v>
      </c>
      <c r="F532" s="224" t="s">
        <v>771</v>
      </c>
      <c r="G532" s="225"/>
      <c r="H532" s="225"/>
      <c r="I532" s="225"/>
      <c r="J532" s="140" t="s">
        <v>322</v>
      </c>
      <c r="K532" s="141">
        <v>0.126</v>
      </c>
      <c r="L532" s="226">
        <v>0</v>
      </c>
      <c r="M532" s="225"/>
      <c r="N532" s="227">
        <f>ROUND($L$532*$K$532,2)</f>
        <v>0</v>
      </c>
      <c r="O532" s="225"/>
      <c r="P532" s="225"/>
      <c r="Q532" s="225"/>
      <c r="R532" s="25"/>
      <c r="T532" s="142"/>
      <c r="U532" s="31" t="s">
        <v>45</v>
      </c>
      <c r="V532" s="24"/>
      <c r="W532" s="143">
        <f>$V$532*$K$532</f>
        <v>0</v>
      </c>
      <c r="X532" s="143">
        <v>0</v>
      </c>
      <c r="Y532" s="143">
        <f>$X$532*$K$532</f>
        <v>0</v>
      </c>
      <c r="Z532" s="143">
        <v>0</v>
      </c>
      <c r="AA532" s="144">
        <f>$Z$532*$K$532</f>
        <v>0</v>
      </c>
      <c r="AR532" s="6" t="s">
        <v>224</v>
      </c>
      <c r="AT532" s="6" t="s">
        <v>150</v>
      </c>
      <c r="AU532" s="6" t="s">
        <v>95</v>
      </c>
      <c r="AY532" s="6" t="s">
        <v>149</v>
      </c>
      <c r="BE532" s="87">
        <f>IF($U$532="základní",$N$532,0)</f>
        <v>0</v>
      </c>
      <c r="BF532" s="87">
        <f>IF($U$532="snížená",$N$532,0)</f>
        <v>0</v>
      </c>
      <c r="BG532" s="87">
        <f>IF($U$532="zákl. přenesená",$N$532,0)</f>
        <v>0</v>
      </c>
      <c r="BH532" s="87">
        <f>IF($U$532="sníž. přenesená",$N$532,0)</f>
        <v>0</v>
      </c>
      <c r="BI532" s="87">
        <f>IF($U$532="nulová",$N$532,0)</f>
        <v>0</v>
      </c>
      <c r="BJ532" s="6" t="s">
        <v>22</v>
      </c>
      <c r="BK532" s="87">
        <f>ROUND($L$532*$K$532,2)</f>
        <v>0</v>
      </c>
      <c r="BL532" s="6" t="s">
        <v>224</v>
      </c>
      <c r="BM532" s="6" t="s">
        <v>772</v>
      </c>
    </row>
    <row r="533" spans="2:63" s="127" customFormat="1" ht="30.75" customHeight="1">
      <c r="B533" s="128"/>
      <c r="C533" s="129"/>
      <c r="D533" s="137" t="s">
        <v>121</v>
      </c>
      <c r="E533" s="137"/>
      <c r="F533" s="137"/>
      <c r="G533" s="137"/>
      <c r="H533" s="137"/>
      <c r="I533" s="137"/>
      <c r="J533" s="137"/>
      <c r="K533" s="137"/>
      <c r="L533" s="137"/>
      <c r="M533" s="137"/>
      <c r="N533" s="219">
        <f>$BK$533</f>
        <v>0</v>
      </c>
      <c r="O533" s="220"/>
      <c r="P533" s="220"/>
      <c r="Q533" s="220"/>
      <c r="R533" s="131"/>
      <c r="T533" s="132"/>
      <c r="U533" s="129"/>
      <c r="V533" s="129"/>
      <c r="W533" s="133">
        <f>SUM($W$534:$W$559)</f>
        <v>0</v>
      </c>
      <c r="X533" s="129"/>
      <c r="Y533" s="133">
        <f>SUM($Y$534:$Y$559)</f>
        <v>0.8655522999999999</v>
      </c>
      <c r="Z533" s="129"/>
      <c r="AA533" s="134">
        <f>SUM($AA$534:$AA$559)</f>
        <v>0.5837265</v>
      </c>
      <c r="AR533" s="135" t="s">
        <v>95</v>
      </c>
      <c r="AT533" s="135" t="s">
        <v>79</v>
      </c>
      <c r="AU533" s="135" t="s">
        <v>22</v>
      </c>
      <c r="AY533" s="135" t="s">
        <v>149</v>
      </c>
      <c r="BK533" s="136">
        <f>SUM($BK$534:$BK$559)</f>
        <v>0</v>
      </c>
    </row>
    <row r="534" spans="2:65" s="6" customFormat="1" ht="27" customHeight="1">
      <c r="B534" s="23"/>
      <c r="C534" s="138" t="s">
        <v>773</v>
      </c>
      <c r="D534" s="138" t="s">
        <v>150</v>
      </c>
      <c r="E534" s="139" t="s">
        <v>774</v>
      </c>
      <c r="F534" s="224" t="s">
        <v>775</v>
      </c>
      <c r="G534" s="225"/>
      <c r="H534" s="225"/>
      <c r="I534" s="225"/>
      <c r="J534" s="140" t="s">
        <v>187</v>
      </c>
      <c r="K534" s="141">
        <v>69.22</v>
      </c>
      <c r="L534" s="226">
        <v>0</v>
      </c>
      <c r="M534" s="225"/>
      <c r="N534" s="227">
        <f>ROUND($L$534*$K$534,2)</f>
        <v>0</v>
      </c>
      <c r="O534" s="225"/>
      <c r="P534" s="225"/>
      <c r="Q534" s="225"/>
      <c r="R534" s="25"/>
      <c r="T534" s="142"/>
      <c r="U534" s="31" t="s">
        <v>45</v>
      </c>
      <c r="V534" s="24"/>
      <c r="W534" s="143">
        <f>$V$534*$K$534</f>
        <v>0</v>
      </c>
      <c r="X534" s="143">
        <v>3E-05</v>
      </c>
      <c r="Y534" s="143">
        <f>$X$534*$K$534</f>
        <v>0.0020766</v>
      </c>
      <c r="Z534" s="143">
        <v>0</v>
      </c>
      <c r="AA534" s="144">
        <f>$Z$534*$K$534</f>
        <v>0</v>
      </c>
      <c r="AR534" s="6" t="s">
        <v>224</v>
      </c>
      <c r="AT534" s="6" t="s">
        <v>150</v>
      </c>
      <c r="AU534" s="6" t="s">
        <v>95</v>
      </c>
      <c r="AY534" s="6" t="s">
        <v>149</v>
      </c>
      <c r="BE534" s="87">
        <f>IF($U$534="základní",$N$534,0)</f>
        <v>0</v>
      </c>
      <c r="BF534" s="87">
        <f>IF($U$534="snížená",$N$534,0)</f>
        <v>0</v>
      </c>
      <c r="BG534" s="87">
        <f>IF($U$534="zákl. přenesená",$N$534,0)</f>
        <v>0</v>
      </c>
      <c r="BH534" s="87">
        <f>IF($U$534="sníž. přenesená",$N$534,0)</f>
        <v>0</v>
      </c>
      <c r="BI534" s="87">
        <f>IF($U$534="nulová",$N$534,0)</f>
        <v>0</v>
      </c>
      <c r="BJ534" s="6" t="s">
        <v>22</v>
      </c>
      <c r="BK534" s="87">
        <f>ROUND($L$534*$K$534,2)</f>
        <v>0</v>
      </c>
      <c r="BL534" s="6" t="s">
        <v>224</v>
      </c>
      <c r="BM534" s="6" t="s">
        <v>776</v>
      </c>
    </row>
    <row r="535" spans="2:51" s="6" customFormat="1" ht="18.75" customHeight="1">
      <c r="B535" s="145"/>
      <c r="C535" s="146"/>
      <c r="D535" s="146"/>
      <c r="E535" s="146"/>
      <c r="F535" s="230" t="s">
        <v>189</v>
      </c>
      <c r="G535" s="231"/>
      <c r="H535" s="231"/>
      <c r="I535" s="231"/>
      <c r="J535" s="146"/>
      <c r="K535" s="147">
        <v>30.28</v>
      </c>
      <c r="L535" s="146"/>
      <c r="M535" s="146"/>
      <c r="N535" s="146"/>
      <c r="O535" s="146"/>
      <c r="P535" s="146"/>
      <c r="Q535" s="146"/>
      <c r="R535" s="148"/>
      <c r="T535" s="149"/>
      <c r="U535" s="146"/>
      <c r="V535" s="146"/>
      <c r="W535" s="146"/>
      <c r="X535" s="146"/>
      <c r="Y535" s="146"/>
      <c r="Z535" s="146"/>
      <c r="AA535" s="150"/>
      <c r="AT535" s="151" t="s">
        <v>157</v>
      </c>
      <c r="AU535" s="151" t="s">
        <v>95</v>
      </c>
      <c r="AV535" s="151" t="s">
        <v>95</v>
      </c>
      <c r="AW535" s="151" t="s">
        <v>102</v>
      </c>
      <c r="AX535" s="151" t="s">
        <v>80</v>
      </c>
      <c r="AY535" s="151" t="s">
        <v>149</v>
      </c>
    </row>
    <row r="536" spans="2:51" s="6" customFormat="1" ht="18.75" customHeight="1">
      <c r="B536" s="145"/>
      <c r="C536" s="146"/>
      <c r="D536" s="146"/>
      <c r="E536" s="146"/>
      <c r="F536" s="230" t="s">
        <v>190</v>
      </c>
      <c r="G536" s="231"/>
      <c r="H536" s="231"/>
      <c r="I536" s="231"/>
      <c r="J536" s="146"/>
      <c r="K536" s="147">
        <v>38.94</v>
      </c>
      <c r="L536" s="146"/>
      <c r="M536" s="146"/>
      <c r="N536" s="146"/>
      <c r="O536" s="146"/>
      <c r="P536" s="146"/>
      <c r="Q536" s="146"/>
      <c r="R536" s="148"/>
      <c r="T536" s="149"/>
      <c r="U536" s="146"/>
      <c r="V536" s="146"/>
      <c r="W536" s="146"/>
      <c r="X536" s="146"/>
      <c r="Y536" s="146"/>
      <c r="Z536" s="146"/>
      <c r="AA536" s="150"/>
      <c r="AT536" s="151" t="s">
        <v>157</v>
      </c>
      <c r="AU536" s="151" t="s">
        <v>95</v>
      </c>
      <c r="AV536" s="151" t="s">
        <v>95</v>
      </c>
      <c r="AW536" s="151" t="s">
        <v>102</v>
      </c>
      <c r="AX536" s="151" t="s">
        <v>80</v>
      </c>
      <c r="AY536" s="151" t="s">
        <v>149</v>
      </c>
    </row>
    <row r="537" spans="2:51" s="6" customFormat="1" ht="18.75" customHeight="1">
      <c r="B537" s="152"/>
      <c r="C537" s="153"/>
      <c r="D537" s="153"/>
      <c r="E537" s="153"/>
      <c r="F537" s="232" t="s">
        <v>159</v>
      </c>
      <c r="G537" s="233"/>
      <c r="H537" s="233"/>
      <c r="I537" s="233"/>
      <c r="J537" s="153"/>
      <c r="K537" s="154">
        <v>69.22</v>
      </c>
      <c r="L537" s="153"/>
      <c r="M537" s="153"/>
      <c r="N537" s="153"/>
      <c r="O537" s="153"/>
      <c r="P537" s="153"/>
      <c r="Q537" s="153"/>
      <c r="R537" s="155"/>
      <c r="T537" s="156"/>
      <c r="U537" s="153"/>
      <c r="V537" s="153"/>
      <c r="W537" s="153"/>
      <c r="X537" s="153"/>
      <c r="Y537" s="153"/>
      <c r="Z537" s="153"/>
      <c r="AA537" s="157"/>
      <c r="AT537" s="158" t="s">
        <v>157</v>
      </c>
      <c r="AU537" s="158" t="s">
        <v>95</v>
      </c>
      <c r="AV537" s="158" t="s">
        <v>154</v>
      </c>
      <c r="AW537" s="158" t="s">
        <v>102</v>
      </c>
      <c r="AX537" s="158" t="s">
        <v>22</v>
      </c>
      <c r="AY537" s="158" t="s">
        <v>149</v>
      </c>
    </row>
    <row r="538" spans="2:65" s="6" customFormat="1" ht="15.75" customHeight="1">
      <c r="B538" s="23"/>
      <c r="C538" s="166" t="s">
        <v>777</v>
      </c>
      <c r="D538" s="166" t="s">
        <v>349</v>
      </c>
      <c r="E538" s="167" t="s">
        <v>778</v>
      </c>
      <c r="F538" s="234" t="s">
        <v>779</v>
      </c>
      <c r="G538" s="235"/>
      <c r="H538" s="235"/>
      <c r="I538" s="235"/>
      <c r="J538" s="168" t="s">
        <v>187</v>
      </c>
      <c r="K538" s="169">
        <v>69.22</v>
      </c>
      <c r="L538" s="236">
        <v>0</v>
      </c>
      <c r="M538" s="235"/>
      <c r="N538" s="237">
        <f>ROUND($L$538*$K$538,2)</f>
        <v>0</v>
      </c>
      <c r="O538" s="225"/>
      <c r="P538" s="225"/>
      <c r="Q538" s="225"/>
      <c r="R538" s="25"/>
      <c r="T538" s="142"/>
      <c r="U538" s="31" t="s">
        <v>45</v>
      </c>
      <c r="V538" s="24"/>
      <c r="W538" s="143">
        <f>$V$538*$K$538</f>
        <v>0</v>
      </c>
      <c r="X538" s="143">
        <v>0.000205</v>
      </c>
      <c r="Y538" s="143">
        <f>$X$538*$K$538</f>
        <v>0.014190099999999999</v>
      </c>
      <c r="Z538" s="143">
        <v>0</v>
      </c>
      <c r="AA538" s="144">
        <f>$Z$538*$K$538</f>
        <v>0</v>
      </c>
      <c r="AR538" s="6" t="s">
        <v>301</v>
      </c>
      <c r="AT538" s="6" t="s">
        <v>349</v>
      </c>
      <c r="AU538" s="6" t="s">
        <v>95</v>
      </c>
      <c r="AY538" s="6" t="s">
        <v>149</v>
      </c>
      <c r="BE538" s="87">
        <f>IF($U$538="základní",$N$538,0)</f>
        <v>0</v>
      </c>
      <c r="BF538" s="87">
        <f>IF($U$538="snížená",$N$538,0)</f>
        <v>0</v>
      </c>
      <c r="BG538" s="87">
        <f>IF($U$538="zákl. přenesená",$N$538,0)</f>
        <v>0</v>
      </c>
      <c r="BH538" s="87">
        <f>IF($U$538="sníž. přenesená",$N$538,0)</f>
        <v>0</v>
      </c>
      <c r="BI538" s="87">
        <f>IF($U$538="nulová",$N$538,0)</f>
        <v>0</v>
      </c>
      <c r="BJ538" s="6" t="s">
        <v>22</v>
      </c>
      <c r="BK538" s="87">
        <f>ROUND($L$538*$K$538,2)</f>
        <v>0</v>
      </c>
      <c r="BL538" s="6" t="s">
        <v>224</v>
      </c>
      <c r="BM538" s="6" t="s">
        <v>780</v>
      </c>
    </row>
    <row r="539" spans="2:65" s="6" customFormat="1" ht="39" customHeight="1">
      <c r="B539" s="23"/>
      <c r="C539" s="138" t="s">
        <v>781</v>
      </c>
      <c r="D539" s="138" t="s">
        <v>150</v>
      </c>
      <c r="E539" s="139" t="s">
        <v>782</v>
      </c>
      <c r="F539" s="224" t="s">
        <v>783</v>
      </c>
      <c r="G539" s="225"/>
      <c r="H539" s="225"/>
      <c r="I539" s="225"/>
      <c r="J539" s="140" t="s">
        <v>153</v>
      </c>
      <c r="K539" s="141">
        <v>82.215</v>
      </c>
      <c r="L539" s="226">
        <v>0</v>
      </c>
      <c r="M539" s="225"/>
      <c r="N539" s="227">
        <f>ROUND($L$539*$K$539,2)</f>
        <v>0</v>
      </c>
      <c r="O539" s="225"/>
      <c r="P539" s="225"/>
      <c r="Q539" s="225"/>
      <c r="R539" s="25"/>
      <c r="T539" s="142"/>
      <c r="U539" s="31" t="s">
        <v>45</v>
      </c>
      <c r="V539" s="24"/>
      <c r="W539" s="143">
        <f>$V$539*$K$539</f>
        <v>0</v>
      </c>
      <c r="X539" s="143">
        <v>0.0001</v>
      </c>
      <c r="Y539" s="143">
        <f>$X$539*$K$539</f>
        <v>0.008221500000000001</v>
      </c>
      <c r="Z539" s="143">
        <v>0</v>
      </c>
      <c r="AA539" s="144">
        <f>$Z$539*$K$539</f>
        <v>0</v>
      </c>
      <c r="AR539" s="6" t="s">
        <v>224</v>
      </c>
      <c r="AT539" s="6" t="s">
        <v>150</v>
      </c>
      <c r="AU539" s="6" t="s">
        <v>95</v>
      </c>
      <c r="AY539" s="6" t="s">
        <v>149</v>
      </c>
      <c r="BE539" s="87">
        <f>IF($U$539="základní",$N$539,0)</f>
        <v>0</v>
      </c>
      <c r="BF539" s="87">
        <f>IF($U$539="snížená",$N$539,0)</f>
        <v>0</v>
      </c>
      <c r="BG539" s="87">
        <f>IF($U$539="zákl. přenesená",$N$539,0)</f>
        <v>0</v>
      </c>
      <c r="BH539" s="87">
        <f>IF($U$539="sníž. přenesená",$N$539,0)</f>
        <v>0</v>
      </c>
      <c r="BI539" s="87">
        <f>IF($U$539="nulová",$N$539,0)</f>
        <v>0</v>
      </c>
      <c r="BJ539" s="6" t="s">
        <v>22</v>
      </c>
      <c r="BK539" s="87">
        <f>ROUND($L$539*$K$539,2)</f>
        <v>0</v>
      </c>
      <c r="BL539" s="6" t="s">
        <v>224</v>
      </c>
      <c r="BM539" s="6" t="s">
        <v>784</v>
      </c>
    </row>
    <row r="540" spans="2:51" s="6" customFormat="1" ht="18.75" customHeight="1">
      <c r="B540" s="145"/>
      <c r="C540" s="146"/>
      <c r="D540" s="146"/>
      <c r="E540" s="146"/>
      <c r="F540" s="230" t="s">
        <v>238</v>
      </c>
      <c r="G540" s="231"/>
      <c r="H540" s="231"/>
      <c r="I540" s="231"/>
      <c r="J540" s="146"/>
      <c r="K540" s="147">
        <v>35.304</v>
      </c>
      <c r="L540" s="146"/>
      <c r="M540" s="146"/>
      <c r="N540" s="146"/>
      <c r="O540" s="146"/>
      <c r="P540" s="146"/>
      <c r="Q540" s="146"/>
      <c r="R540" s="148"/>
      <c r="T540" s="149"/>
      <c r="U540" s="146"/>
      <c r="V540" s="146"/>
      <c r="W540" s="146"/>
      <c r="X540" s="146"/>
      <c r="Y540" s="146"/>
      <c r="Z540" s="146"/>
      <c r="AA540" s="150"/>
      <c r="AT540" s="151" t="s">
        <v>157</v>
      </c>
      <c r="AU540" s="151" t="s">
        <v>95</v>
      </c>
      <c r="AV540" s="151" t="s">
        <v>95</v>
      </c>
      <c r="AW540" s="151" t="s">
        <v>102</v>
      </c>
      <c r="AX540" s="151" t="s">
        <v>80</v>
      </c>
      <c r="AY540" s="151" t="s">
        <v>149</v>
      </c>
    </row>
    <row r="541" spans="2:51" s="6" customFormat="1" ht="18.75" customHeight="1">
      <c r="B541" s="145"/>
      <c r="C541" s="146"/>
      <c r="D541" s="146"/>
      <c r="E541" s="146"/>
      <c r="F541" s="230" t="s">
        <v>239</v>
      </c>
      <c r="G541" s="231"/>
      <c r="H541" s="231"/>
      <c r="I541" s="231"/>
      <c r="J541" s="146"/>
      <c r="K541" s="147">
        <v>46.911</v>
      </c>
      <c r="L541" s="146"/>
      <c r="M541" s="146"/>
      <c r="N541" s="146"/>
      <c r="O541" s="146"/>
      <c r="P541" s="146"/>
      <c r="Q541" s="146"/>
      <c r="R541" s="148"/>
      <c r="T541" s="149"/>
      <c r="U541" s="146"/>
      <c r="V541" s="146"/>
      <c r="W541" s="146"/>
      <c r="X541" s="146"/>
      <c r="Y541" s="146"/>
      <c r="Z541" s="146"/>
      <c r="AA541" s="150"/>
      <c r="AT541" s="151" t="s">
        <v>157</v>
      </c>
      <c r="AU541" s="151" t="s">
        <v>95</v>
      </c>
      <c r="AV541" s="151" t="s">
        <v>95</v>
      </c>
      <c r="AW541" s="151" t="s">
        <v>102</v>
      </c>
      <c r="AX541" s="151" t="s">
        <v>80</v>
      </c>
      <c r="AY541" s="151" t="s">
        <v>149</v>
      </c>
    </row>
    <row r="542" spans="2:51" s="6" customFormat="1" ht="18.75" customHeight="1">
      <c r="B542" s="152"/>
      <c r="C542" s="153"/>
      <c r="D542" s="153"/>
      <c r="E542" s="153"/>
      <c r="F542" s="232" t="s">
        <v>159</v>
      </c>
      <c r="G542" s="233"/>
      <c r="H542" s="233"/>
      <c r="I542" s="233"/>
      <c r="J542" s="153"/>
      <c r="K542" s="154">
        <v>82.215</v>
      </c>
      <c r="L542" s="153"/>
      <c r="M542" s="153"/>
      <c r="N542" s="153"/>
      <c r="O542" s="153"/>
      <c r="P542" s="153"/>
      <c r="Q542" s="153"/>
      <c r="R542" s="155"/>
      <c r="T542" s="156"/>
      <c r="U542" s="153"/>
      <c r="V542" s="153"/>
      <c r="W542" s="153"/>
      <c r="X542" s="153"/>
      <c r="Y542" s="153"/>
      <c r="Z542" s="153"/>
      <c r="AA542" s="157"/>
      <c r="AT542" s="158" t="s">
        <v>157</v>
      </c>
      <c r="AU542" s="158" t="s">
        <v>95</v>
      </c>
      <c r="AV542" s="158" t="s">
        <v>154</v>
      </c>
      <c r="AW542" s="158" t="s">
        <v>102</v>
      </c>
      <c r="AX542" s="158" t="s">
        <v>22</v>
      </c>
      <c r="AY542" s="158" t="s">
        <v>149</v>
      </c>
    </row>
    <row r="543" spans="2:65" s="6" customFormat="1" ht="15.75" customHeight="1">
      <c r="B543" s="23"/>
      <c r="C543" s="166" t="s">
        <v>785</v>
      </c>
      <c r="D543" s="166" t="s">
        <v>349</v>
      </c>
      <c r="E543" s="167" t="s">
        <v>786</v>
      </c>
      <c r="F543" s="234" t="s">
        <v>787</v>
      </c>
      <c r="G543" s="235"/>
      <c r="H543" s="235"/>
      <c r="I543" s="235"/>
      <c r="J543" s="168" t="s">
        <v>153</v>
      </c>
      <c r="K543" s="169">
        <v>90.437</v>
      </c>
      <c r="L543" s="236">
        <v>0</v>
      </c>
      <c r="M543" s="235"/>
      <c r="N543" s="237">
        <f>ROUND($L$543*$K$543,2)</f>
        <v>0</v>
      </c>
      <c r="O543" s="225"/>
      <c r="P543" s="225"/>
      <c r="Q543" s="225"/>
      <c r="R543" s="25"/>
      <c r="T543" s="142"/>
      <c r="U543" s="31" t="s">
        <v>45</v>
      </c>
      <c r="V543" s="24"/>
      <c r="W543" s="143">
        <f>$V$543*$K$543</f>
        <v>0</v>
      </c>
      <c r="X543" s="143">
        <v>0.0087</v>
      </c>
      <c r="Y543" s="143">
        <f>$X$543*$K$543</f>
        <v>0.7868018999999999</v>
      </c>
      <c r="Z543" s="143">
        <v>0</v>
      </c>
      <c r="AA543" s="144">
        <f>$Z$543*$K$543</f>
        <v>0</v>
      </c>
      <c r="AR543" s="6" t="s">
        <v>301</v>
      </c>
      <c r="AT543" s="6" t="s">
        <v>349</v>
      </c>
      <c r="AU543" s="6" t="s">
        <v>95</v>
      </c>
      <c r="AY543" s="6" t="s">
        <v>149</v>
      </c>
      <c r="BE543" s="87">
        <f>IF($U$543="základní",$N$543,0)</f>
        <v>0</v>
      </c>
      <c r="BF543" s="87">
        <f>IF($U$543="snížená",$N$543,0)</f>
        <v>0</v>
      </c>
      <c r="BG543" s="87">
        <f>IF($U$543="zákl. přenesená",$N$543,0)</f>
        <v>0</v>
      </c>
      <c r="BH543" s="87">
        <f>IF($U$543="sníž. přenesená",$N$543,0)</f>
        <v>0</v>
      </c>
      <c r="BI543" s="87">
        <f>IF($U$543="nulová",$N$543,0)</f>
        <v>0</v>
      </c>
      <c r="BJ543" s="6" t="s">
        <v>22</v>
      </c>
      <c r="BK543" s="87">
        <f>ROUND($L$543*$K$543,2)</f>
        <v>0</v>
      </c>
      <c r="BL543" s="6" t="s">
        <v>224</v>
      </c>
      <c r="BM543" s="6" t="s">
        <v>788</v>
      </c>
    </row>
    <row r="544" spans="2:51" s="6" customFormat="1" ht="18.75" customHeight="1">
      <c r="B544" s="145"/>
      <c r="C544" s="146"/>
      <c r="D544" s="146"/>
      <c r="E544" s="146"/>
      <c r="F544" s="230" t="s">
        <v>789</v>
      </c>
      <c r="G544" s="231"/>
      <c r="H544" s="231"/>
      <c r="I544" s="231"/>
      <c r="J544" s="146"/>
      <c r="K544" s="147">
        <v>90.437</v>
      </c>
      <c r="L544" s="146"/>
      <c r="M544" s="146"/>
      <c r="N544" s="146"/>
      <c r="O544" s="146"/>
      <c r="P544" s="146"/>
      <c r="Q544" s="146"/>
      <c r="R544" s="148"/>
      <c r="T544" s="149"/>
      <c r="U544" s="146"/>
      <c r="V544" s="146"/>
      <c r="W544" s="146"/>
      <c r="X544" s="146"/>
      <c r="Y544" s="146"/>
      <c r="Z544" s="146"/>
      <c r="AA544" s="150"/>
      <c r="AT544" s="151" t="s">
        <v>157</v>
      </c>
      <c r="AU544" s="151" t="s">
        <v>95</v>
      </c>
      <c r="AV544" s="151" t="s">
        <v>95</v>
      </c>
      <c r="AW544" s="151" t="s">
        <v>102</v>
      </c>
      <c r="AX544" s="151" t="s">
        <v>22</v>
      </c>
      <c r="AY544" s="151" t="s">
        <v>149</v>
      </c>
    </row>
    <row r="545" spans="2:65" s="6" customFormat="1" ht="27" customHeight="1">
      <c r="B545" s="23"/>
      <c r="C545" s="138" t="s">
        <v>790</v>
      </c>
      <c r="D545" s="138" t="s">
        <v>150</v>
      </c>
      <c r="E545" s="139" t="s">
        <v>791</v>
      </c>
      <c r="F545" s="224" t="s">
        <v>792</v>
      </c>
      <c r="G545" s="225"/>
      <c r="H545" s="225"/>
      <c r="I545" s="225"/>
      <c r="J545" s="140" t="s">
        <v>153</v>
      </c>
      <c r="K545" s="141">
        <v>82.215</v>
      </c>
      <c r="L545" s="226">
        <v>0</v>
      </c>
      <c r="M545" s="225"/>
      <c r="N545" s="227">
        <f>ROUND($L$545*$K$545,2)</f>
        <v>0</v>
      </c>
      <c r="O545" s="225"/>
      <c r="P545" s="225"/>
      <c r="Q545" s="225"/>
      <c r="R545" s="25"/>
      <c r="T545" s="142"/>
      <c r="U545" s="31" t="s">
        <v>45</v>
      </c>
      <c r="V545" s="24"/>
      <c r="W545" s="143">
        <f>$V$545*$K$545</f>
        <v>0</v>
      </c>
      <c r="X545" s="143">
        <v>0</v>
      </c>
      <c r="Y545" s="143">
        <f>$X$545*$K$545</f>
        <v>0</v>
      </c>
      <c r="Z545" s="143">
        <v>0.0071</v>
      </c>
      <c r="AA545" s="144">
        <f>$Z$545*$K$545</f>
        <v>0.5837265</v>
      </c>
      <c r="AR545" s="6" t="s">
        <v>224</v>
      </c>
      <c r="AT545" s="6" t="s">
        <v>150</v>
      </c>
      <c r="AU545" s="6" t="s">
        <v>95</v>
      </c>
      <c r="AY545" s="6" t="s">
        <v>149</v>
      </c>
      <c r="BE545" s="87">
        <f>IF($U$545="základní",$N$545,0)</f>
        <v>0</v>
      </c>
      <c r="BF545" s="87">
        <f>IF($U$545="snížená",$N$545,0)</f>
        <v>0</v>
      </c>
      <c r="BG545" s="87">
        <f>IF($U$545="zákl. přenesená",$N$545,0)</f>
        <v>0</v>
      </c>
      <c r="BH545" s="87">
        <f>IF($U$545="sníž. přenesená",$N$545,0)</f>
        <v>0</v>
      </c>
      <c r="BI545" s="87">
        <f>IF($U$545="nulová",$N$545,0)</f>
        <v>0</v>
      </c>
      <c r="BJ545" s="6" t="s">
        <v>22</v>
      </c>
      <c r="BK545" s="87">
        <f>ROUND($L$545*$K$545,2)</f>
        <v>0</v>
      </c>
      <c r="BL545" s="6" t="s">
        <v>224</v>
      </c>
      <c r="BM545" s="6" t="s">
        <v>793</v>
      </c>
    </row>
    <row r="546" spans="2:51" s="6" customFormat="1" ht="18.75" customHeight="1">
      <c r="B546" s="145"/>
      <c r="C546" s="146"/>
      <c r="D546" s="146"/>
      <c r="E546" s="146"/>
      <c r="F546" s="230" t="s">
        <v>238</v>
      </c>
      <c r="G546" s="231"/>
      <c r="H546" s="231"/>
      <c r="I546" s="231"/>
      <c r="J546" s="146"/>
      <c r="K546" s="147">
        <v>35.304</v>
      </c>
      <c r="L546" s="146"/>
      <c r="M546" s="146"/>
      <c r="N546" s="146"/>
      <c r="O546" s="146"/>
      <c r="P546" s="146"/>
      <c r="Q546" s="146"/>
      <c r="R546" s="148"/>
      <c r="T546" s="149"/>
      <c r="U546" s="146"/>
      <c r="V546" s="146"/>
      <c r="W546" s="146"/>
      <c r="X546" s="146"/>
      <c r="Y546" s="146"/>
      <c r="Z546" s="146"/>
      <c r="AA546" s="150"/>
      <c r="AT546" s="151" t="s">
        <v>157</v>
      </c>
      <c r="AU546" s="151" t="s">
        <v>95</v>
      </c>
      <c r="AV546" s="151" t="s">
        <v>95</v>
      </c>
      <c r="AW546" s="151" t="s">
        <v>102</v>
      </c>
      <c r="AX546" s="151" t="s">
        <v>80</v>
      </c>
      <c r="AY546" s="151" t="s">
        <v>149</v>
      </c>
    </row>
    <row r="547" spans="2:51" s="6" customFormat="1" ht="18.75" customHeight="1">
      <c r="B547" s="145"/>
      <c r="C547" s="146"/>
      <c r="D547" s="146"/>
      <c r="E547" s="146"/>
      <c r="F547" s="230" t="s">
        <v>239</v>
      </c>
      <c r="G547" s="231"/>
      <c r="H547" s="231"/>
      <c r="I547" s="231"/>
      <c r="J547" s="146"/>
      <c r="K547" s="147">
        <v>46.911</v>
      </c>
      <c r="L547" s="146"/>
      <c r="M547" s="146"/>
      <c r="N547" s="146"/>
      <c r="O547" s="146"/>
      <c r="P547" s="146"/>
      <c r="Q547" s="146"/>
      <c r="R547" s="148"/>
      <c r="T547" s="149"/>
      <c r="U547" s="146"/>
      <c r="V547" s="146"/>
      <c r="W547" s="146"/>
      <c r="X547" s="146"/>
      <c r="Y547" s="146"/>
      <c r="Z547" s="146"/>
      <c r="AA547" s="150"/>
      <c r="AT547" s="151" t="s">
        <v>157</v>
      </c>
      <c r="AU547" s="151" t="s">
        <v>95</v>
      </c>
      <c r="AV547" s="151" t="s">
        <v>95</v>
      </c>
      <c r="AW547" s="151" t="s">
        <v>102</v>
      </c>
      <c r="AX547" s="151" t="s">
        <v>80</v>
      </c>
      <c r="AY547" s="151" t="s">
        <v>149</v>
      </c>
    </row>
    <row r="548" spans="2:51" s="6" customFormat="1" ht="18.75" customHeight="1">
      <c r="B548" s="152"/>
      <c r="C548" s="153"/>
      <c r="D548" s="153"/>
      <c r="E548" s="153"/>
      <c r="F548" s="232" t="s">
        <v>159</v>
      </c>
      <c r="G548" s="233"/>
      <c r="H548" s="233"/>
      <c r="I548" s="233"/>
      <c r="J548" s="153"/>
      <c r="K548" s="154">
        <v>82.215</v>
      </c>
      <c r="L548" s="153"/>
      <c r="M548" s="153"/>
      <c r="N548" s="153"/>
      <c r="O548" s="153"/>
      <c r="P548" s="153"/>
      <c r="Q548" s="153"/>
      <c r="R548" s="155"/>
      <c r="T548" s="156"/>
      <c r="U548" s="153"/>
      <c r="V548" s="153"/>
      <c r="W548" s="153"/>
      <c r="X548" s="153"/>
      <c r="Y548" s="153"/>
      <c r="Z548" s="153"/>
      <c r="AA548" s="157"/>
      <c r="AT548" s="158" t="s">
        <v>157</v>
      </c>
      <c r="AU548" s="158" t="s">
        <v>95</v>
      </c>
      <c r="AV548" s="158" t="s">
        <v>154</v>
      </c>
      <c r="AW548" s="158" t="s">
        <v>102</v>
      </c>
      <c r="AX548" s="158" t="s">
        <v>22</v>
      </c>
      <c r="AY548" s="158" t="s">
        <v>149</v>
      </c>
    </row>
    <row r="549" spans="2:65" s="6" customFormat="1" ht="27" customHeight="1">
      <c r="B549" s="23"/>
      <c r="C549" s="138" t="s">
        <v>794</v>
      </c>
      <c r="D549" s="138" t="s">
        <v>150</v>
      </c>
      <c r="E549" s="139" t="s">
        <v>795</v>
      </c>
      <c r="F549" s="224" t="s">
        <v>796</v>
      </c>
      <c r="G549" s="225"/>
      <c r="H549" s="225"/>
      <c r="I549" s="225"/>
      <c r="J549" s="140" t="s">
        <v>153</v>
      </c>
      <c r="K549" s="141">
        <v>82.215</v>
      </c>
      <c r="L549" s="226">
        <v>0</v>
      </c>
      <c r="M549" s="225"/>
      <c r="N549" s="227">
        <f>ROUND($L$549*$K$549,2)</f>
        <v>0</v>
      </c>
      <c r="O549" s="225"/>
      <c r="P549" s="225"/>
      <c r="Q549" s="225"/>
      <c r="R549" s="25"/>
      <c r="T549" s="142"/>
      <c r="U549" s="31" t="s">
        <v>45</v>
      </c>
      <c r="V549" s="24"/>
      <c r="W549" s="143">
        <f>$V$549*$K$549</f>
        <v>0</v>
      </c>
      <c r="X549" s="143">
        <v>0</v>
      </c>
      <c r="Y549" s="143">
        <f>$X$549*$K$549</f>
        <v>0</v>
      </c>
      <c r="Z549" s="143">
        <v>0</v>
      </c>
      <c r="AA549" s="144">
        <f>$Z$549*$K$549</f>
        <v>0</v>
      </c>
      <c r="AR549" s="6" t="s">
        <v>224</v>
      </c>
      <c r="AT549" s="6" t="s">
        <v>150</v>
      </c>
      <c r="AU549" s="6" t="s">
        <v>95</v>
      </c>
      <c r="AY549" s="6" t="s">
        <v>149</v>
      </c>
      <c r="BE549" s="87">
        <f>IF($U$549="základní",$N$549,0)</f>
        <v>0</v>
      </c>
      <c r="BF549" s="87">
        <f>IF($U$549="snížená",$N$549,0)</f>
        <v>0</v>
      </c>
      <c r="BG549" s="87">
        <f>IF($U$549="zákl. přenesená",$N$549,0)</f>
        <v>0</v>
      </c>
      <c r="BH549" s="87">
        <f>IF($U$549="sníž. přenesená",$N$549,0)</f>
        <v>0</v>
      </c>
      <c r="BI549" s="87">
        <f>IF($U$549="nulová",$N$549,0)</f>
        <v>0</v>
      </c>
      <c r="BJ549" s="6" t="s">
        <v>22</v>
      </c>
      <c r="BK549" s="87">
        <f>ROUND($L$549*$K$549,2)</f>
        <v>0</v>
      </c>
      <c r="BL549" s="6" t="s">
        <v>224</v>
      </c>
      <c r="BM549" s="6" t="s">
        <v>797</v>
      </c>
    </row>
    <row r="550" spans="2:51" s="6" customFormat="1" ht="18.75" customHeight="1">
      <c r="B550" s="145"/>
      <c r="C550" s="146"/>
      <c r="D550" s="146"/>
      <c r="E550" s="146"/>
      <c r="F550" s="230" t="s">
        <v>238</v>
      </c>
      <c r="G550" s="231"/>
      <c r="H550" s="231"/>
      <c r="I550" s="231"/>
      <c r="J550" s="146"/>
      <c r="K550" s="147">
        <v>35.304</v>
      </c>
      <c r="L550" s="146"/>
      <c r="M550" s="146"/>
      <c r="N550" s="146"/>
      <c r="O550" s="146"/>
      <c r="P550" s="146"/>
      <c r="Q550" s="146"/>
      <c r="R550" s="148"/>
      <c r="T550" s="149"/>
      <c r="U550" s="146"/>
      <c r="V550" s="146"/>
      <c r="W550" s="146"/>
      <c r="X550" s="146"/>
      <c r="Y550" s="146"/>
      <c r="Z550" s="146"/>
      <c r="AA550" s="150"/>
      <c r="AT550" s="151" t="s">
        <v>157</v>
      </c>
      <c r="AU550" s="151" t="s">
        <v>95</v>
      </c>
      <c r="AV550" s="151" t="s">
        <v>95</v>
      </c>
      <c r="AW550" s="151" t="s">
        <v>102</v>
      </c>
      <c r="AX550" s="151" t="s">
        <v>80</v>
      </c>
      <c r="AY550" s="151" t="s">
        <v>149</v>
      </c>
    </row>
    <row r="551" spans="2:51" s="6" customFormat="1" ht="18.75" customHeight="1">
      <c r="B551" s="145"/>
      <c r="C551" s="146"/>
      <c r="D551" s="146"/>
      <c r="E551" s="146"/>
      <c r="F551" s="230" t="s">
        <v>239</v>
      </c>
      <c r="G551" s="231"/>
      <c r="H551" s="231"/>
      <c r="I551" s="231"/>
      <c r="J551" s="146"/>
      <c r="K551" s="147">
        <v>46.911</v>
      </c>
      <c r="L551" s="146"/>
      <c r="M551" s="146"/>
      <c r="N551" s="146"/>
      <c r="O551" s="146"/>
      <c r="P551" s="146"/>
      <c r="Q551" s="146"/>
      <c r="R551" s="148"/>
      <c r="T551" s="149"/>
      <c r="U551" s="146"/>
      <c r="V551" s="146"/>
      <c r="W551" s="146"/>
      <c r="X551" s="146"/>
      <c r="Y551" s="146"/>
      <c r="Z551" s="146"/>
      <c r="AA551" s="150"/>
      <c r="AT551" s="151" t="s">
        <v>157</v>
      </c>
      <c r="AU551" s="151" t="s">
        <v>95</v>
      </c>
      <c r="AV551" s="151" t="s">
        <v>95</v>
      </c>
      <c r="AW551" s="151" t="s">
        <v>102</v>
      </c>
      <c r="AX551" s="151" t="s">
        <v>80</v>
      </c>
      <c r="AY551" s="151" t="s">
        <v>149</v>
      </c>
    </row>
    <row r="552" spans="2:51" s="6" customFormat="1" ht="18.75" customHeight="1">
      <c r="B552" s="152"/>
      <c r="C552" s="153"/>
      <c r="D552" s="153"/>
      <c r="E552" s="153"/>
      <c r="F552" s="232" t="s">
        <v>159</v>
      </c>
      <c r="G552" s="233"/>
      <c r="H552" s="233"/>
      <c r="I552" s="233"/>
      <c r="J552" s="153"/>
      <c r="K552" s="154">
        <v>82.215</v>
      </c>
      <c r="L552" s="153"/>
      <c r="M552" s="153"/>
      <c r="N552" s="153"/>
      <c r="O552" s="153"/>
      <c r="P552" s="153"/>
      <c r="Q552" s="153"/>
      <c r="R552" s="155"/>
      <c r="T552" s="156"/>
      <c r="U552" s="153"/>
      <c r="V552" s="153"/>
      <c r="W552" s="153"/>
      <c r="X552" s="153"/>
      <c r="Y552" s="153"/>
      <c r="Z552" s="153"/>
      <c r="AA552" s="157"/>
      <c r="AT552" s="158" t="s">
        <v>157</v>
      </c>
      <c r="AU552" s="158" t="s">
        <v>95</v>
      </c>
      <c r="AV552" s="158" t="s">
        <v>154</v>
      </c>
      <c r="AW552" s="158" t="s">
        <v>102</v>
      </c>
      <c r="AX552" s="158" t="s">
        <v>22</v>
      </c>
      <c r="AY552" s="158" t="s">
        <v>149</v>
      </c>
    </row>
    <row r="553" spans="2:65" s="6" customFormat="1" ht="15.75" customHeight="1">
      <c r="B553" s="23"/>
      <c r="C553" s="166" t="s">
        <v>798</v>
      </c>
      <c r="D553" s="166" t="s">
        <v>349</v>
      </c>
      <c r="E553" s="167" t="s">
        <v>799</v>
      </c>
      <c r="F553" s="234" t="s">
        <v>800</v>
      </c>
      <c r="G553" s="235"/>
      <c r="H553" s="235"/>
      <c r="I553" s="235"/>
      <c r="J553" s="168" t="s">
        <v>153</v>
      </c>
      <c r="K553" s="169">
        <v>90.437</v>
      </c>
      <c r="L553" s="236">
        <v>0</v>
      </c>
      <c r="M553" s="235"/>
      <c r="N553" s="237">
        <f>ROUND($L$553*$K$553,2)</f>
        <v>0</v>
      </c>
      <c r="O553" s="225"/>
      <c r="P553" s="225"/>
      <c r="Q553" s="225"/>
      <c r="R553" s="25"/>
      <c r="T553" s="142"/>
      <c r="U553" s="31" t="s">
        <v>45</v>
      </c>
      <c r="V553" s="24"/>
      <c r="W553" s="143">
        <f>$V$553*$K$553</f>
        <v>0</v>
      </c>
      <c r="X553" s="143">
        <v>0.0006</v>
      </c>
      <c r="Y553" s="143">
        <f>$X$553*$K$553</f>
        <v>0.0542622</v>
      </c>
      <c r="Z553" s="143">
        <v>0</v>
      </c>
      <c r="AA553" s="144">
        <f>$Z$553*$K$553</f>
        <v>0</v>
      </c>
      <c r="AR553" s="6" t="s">
        <v>301</v>
      </c>
      <c r="AT553" s="6" t="s">
        <v>349</v>
      </c>
      <c r="AU553" s="6" t="s">
        <v>95</v>
      </c>
      <c r="AY553" s="6" t="s">
        <v>149</v>
      </c>
      <c r="BE553" s="87">
        <f>IF($U$553="základní",$N$553,0)</f>
        <v>0</v>
      </c>
      <c r="BF553" s="87">
        <f>IF($U$553="snížená",$N$553,0)</f>
        <v>0</v>
      </c>
      <c r="BG553" s="87">
        <f>IF($U$553="zákl. přenesená",$N$553,0)</f>
        <v>0</v>
      </c>
      <c r="BH553" s="87">
        <f>IF($U$553="sníž. přenesená",$N$553,0)</f>
        <v>0</v>
      </c>
      <c r="BI553" s="87">
        <f>IF($U$553="nulová",$N$553,0)</f>
        <v>0</v>
      </c>
      <c r="BJ553" s="6" t="s">
        <v>22</v>
      </c>
      <c r="BK553" s="87">
        <f>ROUND($L$553*$K$553,2)</f>
        <v>0</v>
      </c>
      <c r="BL553" s="6" t="s">
        <v>224</v>
      </c>
      <c r="BM553" s="6" t="s">
        <v>801</v>
      </c>
    </row>
    <row r="554" spans="2:51" s="6" customFormat="1" ht="18.75" customHeight="1">
      <c r="B554" s="145"/>
      <c r="C554" s="146"/>
      <c r="D554" s="146"/>
      <c r="E554" s="146"/>
      <c r="F554" s="230" t="s">
        <v>789</v>
      </c>
      <c r="G554" s="231"/>
      <c r="H554" s="231"/>
      <c r="I554" s="231"/>
      <c r="J554" s="146"/>
      <c r="K554" s="147">
        <v>90.437</v>
      </c>
      <c r="L554" s="146"/>
      <c r="M554" s="146"/>
      <c r="N554" s="146"/>
      <c r="O554" s="146"/>
      <c r="P554" s="146"/>
      <c r="Q554" s="146"/>
      <c r="R554" s="148"/>
      <c r="T554" s="149"/>
      <c r="U554" s="146"/>
      <c r="V554" s="146"/>
      <c r="W554" s="146"/>
      <c r="X554" s="146"/>
      <c r="Y554" s="146"/>
      <c r="Z554" s="146"/>
      <c r="AA554" s="150"/>
      <c r="AT554" s="151" t="s">
        <v>157</v>
      </c>
      <c r="AU554" s="151" t="s">
        <v>95</v>
      </c>
      <c r="AV554" s="151" t="s">
        <v>95</v>
      </c>
      <c r="AW554" s="151" t="s">
        <v>102</v>
      </c>
      <c r="AX554" s="151" t="s">
        <v>22</v>
      </c>
      <c r="AY554" s="151" t="s">
        <v>149</v>
      </c>
    </row>
    <row r="555" spans="2:65" s="6" customFormat="1" ht="15.75" customHeight="1">
      <c r="B555" s="23"/>
      <c r="C555" s="138" t="s">
        <v>802</v>
      </c>
      <c r="D555" s="138" t="s">
        <v>150</v>
      </c>
      <c r="E555" s="139" t="s">
        <v>803</v>
      </c>
      <c r="F555" s="224" t="s">
        <v>804</v>
      </c>
      <c r="G555" s="225"/>
      <c r="H555" s="225"/>
      <c r="I555" s="225"/>
      <c r="J555" s="140" t="s">
        <v>153</v>
      </c>
      <c r="K555" s="141">
        <v>82.215</v>
      </c>
      <c r="L555" s="226">
        <v>0</v>
      </c>
      <c r="M555" s="225"/>
      <c r="N555" s="227">
        <f>ROUND($L$555*$K$555,2)</f>
        <v>0</v>
      </c>
      <c r="O555" s="225"/>
      <c r="P555" s="225"/>
      <c r="Q555" s="225"/>
      <c r="R555" s="25"/>
      <c r="T555" s="142"/>
      <c r="U555" s="31" t="s">
        <v>45</v>
      </c>
      <c r="V555" s="24"/>
      <c r="W555" s="143">
        <f>$V$555*$K$555</f>
        <v>0</v>
      </c>
      <c r="X555" s="143">
        <v>0</v>
      </c>
      <c r="Y555" s="143">
        <f>$X$555*$K$555</f>
        <v>0</v>
      </c>
      <c r="Z555" s="143">
        <v>0</v>
      </c>
      <c r="AA555" s="144">
        <f>$Z$555*$K$555</f>
        <v>0</v>
      </c>
      <c r="AR555" s="6" t="s">
        <v>224</v>
      </c>
      <c r="AT555" s="6" t="s">
        <v>150</v>
      </c>
      <c r="AU555" s="6" t="s">
        <v>95</v>
      </c>
      <c r="AY555" s="6" t="s">
        <v>149</v>
      </c>
      <c r="BE555" s="87">
        <f>IF($U$555="základní",$N$555,0)</f>
        <v>0</v>
      </c>
      <c r="BF555" s="87">
        <f>IF($U$555="snížená",$N$555,0)</f>
        <v>0</v>
      </c>
      <c r="BG555" s="87">
        <f>IF($U$555="zákl. přenesená",$N$555,0)</f>
        <v>0</v>
      </c>
      <c r="BH555" s="87">
        <f>IF($U$555="sníž. přenesená",$N$555,0)</f>
        <v>0</v>
      </c>
      <c r="BI555" s="87">
        <f>IF($U$555="nulová",$N$555,0)</f>
        <v>0</v>
      </c>
      <c r="BJ555" s="6" t="s">
        <v>22</v>
      </c>
      <c r="BK555" s="87">
        <f>ROUND($L$555*$K$555,2)</f>
        <v>0</v>
      </c>
      <c r="BL555" s="6" t="s">
        <v>224</v>
      </c>
      <c r="BM555" s="6" t="s">
        <v>805</v>
      </c>
    </row>
    <row r="556" spans="2:51" s="6" customFormat="1" ht="18.75" customHeight="1">
      <c r="B556" s="145"/>
      <c r="C556" s="146"/>
      <c r="D556" s="146"/>
      <c r="E556" s="146"/>
      <c r="F556" s="230" t="s">
        <v>238</v>
      </c>
      <c r="G556" s="231"/>
      <c r="H556" s="231"/>
      <c r="I556" s="231"/>
      <c r="J556" s="146"/>
      <c r="K556" s="147">
        <v>35.304</v>
      </c>
      <c r="L556" s="146"/>
      <c r="M556" s="146"/>
      <c r="N556" s="146"/>
      <c r="O556" s="146"/>
      <c r="P556" s="146"/>
      <c r="Q556" s="146"/>
      <c r="R556" s="148"/>
      <c r="T556" s="149"/>
      <c r="U556" s="146"/>
      <c r="V556" s="146"/>
      <c r="W556" s="146"/>
      <c r="X556" s="146"/>
      <c r="Y556" s="146"/>
      <c r="Z556" s="146"/>
      <c r="AA556" s="150"/>
      <c r="AT556" s="151" t="s">
        <v>157</v>
      </c>
      <c r="AU556" s="151" t="s">
        <v>95</v>
      </c>
      <c r="AV556" s="151" t="s">
        <v>95</v>
      </c>
      <c r="AW556" s="151" t="s">
        <v>102</v>
      </c>
      <c r="AX556" s="151" t="s">
        <v>80</v>
      </c>
      <c r="AY556" s="151" t="s">
        <v>149</v>
      </c>
    </row>
    <row r="557" spans="2:51" s="6" customFormat="1" ht="18.75" customHeight="1">
      <c r="B557" s="145"/>
      <c r="C557" s="146"/>
      <c r="D557" s="146"/>
      <c r="E557" s="146"/>
      <c r="F557" s="230" t="s">
        <v>239</v>
      </c>
      <c r="G557" s="231"/>
      <c r="H557" s="231"/>
      <c r="I557" s="231"/>
      <c r="J557" s="146"/>
      <c r="K557" s="147">
        <v>46.911</v>
      </c>
      <c r="L557" s="146"/>
      <c r="M557" s="146"/>
      <c r="N557" s="146"/>
      <c r="O557" s="146"/>
      <c r="P557" s="146"/>
      <c r="Q557" s="146"/>
      <c r="R557" s="148"/>
      <c r="T557" s="149"/>
      <c r="U557" s="146"/>
      <c r="V557" s="146"/>
      <c r="W557" s="146"/>
      <c r="X557" s="146"/>
      <c r="Y557" s="146"/>
      <c r="Z557" s="146"/>
      <c r="AA557" s="150"/>
      <c r="AT557" s="151" t="s">
        <v>157</v>
      </c>
      <c r="AU557" s="151" t="s">
        <v>95</v>
      </c>
      <c r="AV557" s="151" t="s">
        <v>95</v>
      </c>
      <c r="AW557" s="151" t="s">
        <v>102</v>
      </c>
      <c r="AX557" s="151" t="s">
        <v>80</v>
      </c>
      <c r="AY557" s="151" t="s">
        <v>149</v>
      </c>
    </row>
    <row r="558" spans="2:51" s="6" customFormat="1" ht="18.75" customHeight="1">
      <c r="B558" s="152"/>
      <c r="C558" s="153"/>
      <c r="D558" s="153"/>
      <c r="E558" s="153"/>
      <c r="F558" s="232" t="s">
        <v>159</v>
      </c>
      <c r="G558" s="233"/>
      <c r="H558" s="233"/>
      <c r="I558" s="233"/>
      <c r="J558" s="153"/>
      <c r="K558" s="154">
        <v>82.215</v>
      </c>
      <c r="L558" s="153"/>
      <c r="M558" s="153"/>
      <c r="N558" s="153"/>
      <c r="O558" s="153"/>
      <c r="P558" s="153"/>
      <c r="Q558" s="153"/>
      <c r="R558" s="155"/>
      <c r="T558" s="156"/>
      <c r="U558" s="153"/>
      <c r="V558" s="153"/>
      <c r="W558" s="153"/>
      <c r="X558" s="153"/>
      <c r="Y558" s="153"/>
      <c r="Z558" s="153"/>
      <c r="AA558" s="157"/>
      <c r="AT558" s="158" t="s">
        <v>157</v>
      </c>
      <c r="AU558" s="158" t="s">
        <v>95</v>
      </c>
      <c r="AV558" s="158" t="s">
        <v>154</v>
      </c>
      <c r="AW558" s="158" t="s">
        <v>102</v>
      </c>
      <c r="AX558" s="158" t="s">
        <v>22</v>
      </c>
      <c r="AY558" s="158" t="s">
        <v>149</v>
      </c>
    </row>
    <row r="559" spans="2:65" s="6" customFormat="1" ht="27" customHeight="1">
      <c r="B559" s="23"/>
      <c r="C559" s="138" t="s">
        <v>806</v>
      </c>
      <c r="D559" s="138" t="s">
        <v>150</v>
      </c>
      <c r="E559" s="139" t="s">
        <v>807</v>
      </c>
      <c r="F559" s="224" t="s">
        <v>808</v>
      </c>
      <c r="G559" s="225"/>
      <c r="H559" s="225"/>
      <c r="I559" s="225"/>
      <c r="J559" s="140" t="s">
        <v>322</v>
      </c>
      <c r="K559" s="141">
        <v>0.866</v>
      </c>
      <c r="L559" s="226">
        <v>0</v>
      </c>
      <c r="M559" s="225"/>
      <c r="N559" s="227">
        <f>ROUND($L$559*$K$559,2)</f>
        <v>0</v>
      </c>
      <c r="O559" s="225"/>
      <c r="P559" s="225"/>
      <c r="Q559" s="225"/>
      <c r="R559" s="25"/>
      <c r="T559" s="142"/>
      <c r="U559" s="31" t="s">
        <v>45</v>
      </c>
      <c r="V559" s="24"/>
      <c r="W559" s="143">
        <f>$V$559*$K$559</f>
        <v>0</v>
      </c>
      <c r="X559" s="143">
        <v>0</v>
      </c>
      <c r="Y559" s="143">
        <f>$X$559*$K$559</f>
        <v>0</v>
      </c>
      <c r="Z559" s="143">
        <v>0</v>
      </c>
      <c r="AA559" s="144">
        <f>$Z$559*$K$559</f>
        <v>0</v>
      </c>
      <c r="AR559" s="6" t="s">
        <v>224</v>
      </c>
      <c r="AT559" s="6" t="s">
        <v>150</v>
      </c>
      <c r="AU559" s="6" t="s">
        <v>95</v>
      </c>
      <c r="AY559" s="6" t="s">
        <v>149</v>
      </c>
      <c r="BE559" s="87">
        <f>IF($U$559="základní",$N$559,0)</f>
        <v>0</v>
      </c>
      <c r="BF559" s="87">
        <f>IF($U$559="snížená",$N$559,0)</f>
        <v>0</v>
      </c>
      <c r="BG559" s="87">
        <f>IF($U$559="zákl. přenesená",$N$559,0)</f>
        <v>0</v>
      </c>
      <c r="BH559" s="87">
        <f>IF($U$559="sníž. přenesená",$N$559,0)</f>
        <v>0</v>
      </c>
      <c r="BI559" s="87">
        <f>IF($U$559="nulová",$N$559,0)</f>
        <v>0</v>
      </c>
      <c r="BJ559" s="6" t="s">
        <v>22</v>
      </c>
      <c r="BK559" s="87">
        <f>ROUND($L$559*$K$559,2)</f>
        <v>0</v>
      </c>
      <c r="BL559" s="6" t="s">
        <v>224</v>
      </c>
      <c r="BM559" s="6" t="s">
        <v>809</v>
      </c>
    </row>
    <row r="560" spans="2:63" s="127" customFormat="1" ht="30.75" customHeight="1">
      <c r="B560" s="128"/>
      <c r="C560" s="129"/>
      <c r="D560" s="137" t="s">
        <v>122</v>
      </c>
      <c r="E560" s="137"/>
      <c r="F560" s="137"/>
      <c r="G560" s="137"/>
      <c r="H560" s="137"/>
      <c r="I560" s="137"/>
      <c r="J560" s="137"/>
      <c r="K560" s="137"/>
      <c r="L560" s="137"/>
      <c r="M560" s="137"/>
      <c r="N560" s="219">
        <f>$BK$560</f>
        <v>0</v>
      </c>
      <c r="O560" s="220"/>
      <c r="P560" s="220"/>
      <c r="Q560" s="220"/>
      <c r="R560" s="131"/>
      <c r="T560" s="132"/>
      <c r="U560" s="129"/>
      <c r="V560" s="129"/>
      <c r="W560" s="133">
        <f>SUM($W$561:$W$567)</f>
        <v>0</v>
      </c>
      <c r="X560" s="129"/>
      <c r="Y560" s="133">
        <f>SUM($Y$561:$Y$567)</f>
        <v>0.012085309999999998</v>
      </c>
      <c r="Z560" s="129"/>
      <c r="AA560" s="134">
        <f>SUM($AA$561:$AA$567)</f>
        <v>0</v>
      </c>
      <c r="AR560" s="135" t="s">
        <v>95</v>
      </c>
      <c r="AT560" s="135" t="s">
        <v>79</v>
      </c>
      <c r="AU560" s="135" t="s">
        <v>22</v>
      </c>
      <c r="AY560" s="135" t="s">
        <v>149</v>
      </c>
      <c r="BK560" s="136">
        <f>SUM($BK$561:$BK$567)</f>
        <v>0</v>
      </c>
    </row>
    <row r="561" spans="2:65" s="6" customFormat="1" ht="39" customHeight="1">
      <c r="B561" s="23"/>
      <c r="C561" s="138" t="s">
        <v>810</v>
      </c>
      <c r="D561" s="138" t="s">
        <v>150</v>
      </c>
      <c r="E561" s="139" t="s">
        <v>811</v>
      </c>
      <c r="F561" s="224" t="s">
        <v>812</v>
      </c>
      <c r="G561" s="225"/>
      <c r="H561" s="225"/>
      <c r="I561" s="225"/>
      <c r="J561" s="140" t="s">
        <v>153</v>
      </c>
      <c r="K561" s="141">
        <v>32.663</v>
      </c>
      <c r="L561" s="226">
        <v>0</v>
      </c>
      <c r="M561" s="225"/>
      <c r="N561" s="227">
        <f>ROUND($L$561*$K$561,2)</f>
        <v>0</v>
      </c>
      <c r="O561" s="225"/>
      <c r="P561" s="225"/>
      <c r="Q561" s="225"/>
      <c r="R561" s="25"/>
      <c r="T561" s="142"/>
      <c r="U561" s="31" t="s">
        <v>45</v>
      </c>
      <c r="V561" s="24"/>
      <c r="W561" s="143">
        <f>$V$561*$K$561</f>
        <v>0</v>
      </c>
      <c r="X561" s="143">
        <v>0.00037</v>
      </c>
      <c r="Y561" s="143">
        <f>$X$561*$K$561</f>
        <v>0.012085309999999998</v>
      </c>
      <c r="Z561" s="143">
        <v>0</v>
      </c>
      <c r="AA561" s="144">
        <f>$Z$561*$K$561</f>
        <v>0</v>
      </c>
      <c r="AR561" s="6" t="s">
        <v>224</v>
      </c>
      <c r="AT561" s="6" t="s">
        <v>150</v>
      </c>
      <c r="AU561" s="6" t="s">
        <v>95</v>
      </c>
      <c r="AY561" s="6" t="s">
        <v>149</v>
      </c>
      <c r="BE561" s="87">
        <f>IF($U$561="základní",$N$561,0)</f>
        <v>0</v>
      </c>
      <c r="BF561" s="87">
        <f>IF($U$561="snížená",$N$561,0)</f>
        <v>0</v>
      </c>
      <c r="BG561" s="87">
        <f>IF($U$561="zákl. přenesená",$N$561,0)</f>
        <v>0</v>
      </c>
      <c r="BH561" s="87">
        <f>IF($U$561="sníž. přenesená",$N$561,0)</f>
        <v>0</v>
      </c>
      <c r="BI561" s="87">
        <f>IF($U$561="nulová",$N$561,0)</f>
        <v>0</v>
      </c>
      <c r="BJ561" s="6" t="s">
        <v>22</v>
      </c>
      <c r="BK561" s="87">
        <f>ROUND($L$561*$K$561,2)</f>
        <v>0</v>
      </c>
      <c r="BL561" s="6" t="s">
        <v>224</v>
      </c>
      <c r="BM561" s="6" t="s">
        <v>813</v>
      </c>
    </row>
    <row r="562" spans="2:51" s="6" customFormat="1" ht="18.75" customHeight="1">
      <c r="B562" s="145"/>
      <c r="C562" s="146"/>
      <c r="D562" s="146"/>
      <c r="E562" s="146"/>
      <c r="F562" s="230" t="s">
        <v>387</v>
      </c>
      <c r="G562" s="231"/>
      <c r="H562" s="231"/>
      <c r="I562" s="231"/>
      <c r="J562" s="146"/>
      <c r="K562" s="147">
        <v>9.54</v>
      </c>
      <c r="L562" s="146"/>
      <c r="M562" s="146"/>
      <c r="N562" s="146"/>
      <c r="O562" s="146"/>
      <c r="P562" s="146"/>
      <c r="Q562" s="146"/>
      <c r="R562" s="148"/>
      <c r="T562" s="149"/>
      <c r="U562" s="146"/>
      <c r="V562" s="146"/>
      <c r="W562" s="146"/>
      <c r="X562" s="146"/>
      <c r="Y562" s="146"/>
      <c r="Z562" s="146"/>
      <c r="AA562" s="150"/>
      <c r="AT562" s="151" t="s">
        <v>157</v>
      </c>
      <c r="AU562" s="151" t="s">
        <v>95</v>
      </c>
      <c r="AV562" s="151" t="s">
        <v>95</v>
      </c>
      <c r="AW562" s="151" t="s">
        <v>102</v>
      </c>
      <c r="AX562" s="151" t="s">
        <v>80</v>
      </c>
      <c r="AY562" s="151" t="s">
        <v>149</v>
      </c>
    </row>
    <row r="563" spans="2:51" s="6" customFormat="1" ht="18.75" customHeight="1">
      <c r="B563" s="145"/>
      <c r="C563" s="146"/>
      <c r="D563" s="146"/>
      <c r="E563" s="146"/>
      <c r="F563" s="230" t="s">
        <v>814</v>
      </c>
      <c r="G563" s="231"/>
      <c r="H563" s="231"/>
      <c r="I563" s="231"/>
      <c r="J563" s="146"/>
      <c r="K563" s="147">
        <v>13.176</v>
      </c>
      <c r="L563" s="146"/>
      <c r="M563" s="146"/>
      <c r="N563" s="146"/>
      <c r="O563" s="146"/>
      <c r="P563" s="146"/>
      <c r="Q563" s="146"/>
      <c r="R563" s="148"/>
      <c r="T563" s="149"/>
      <c r="U563" s="146"/>
      <c r="V563" s="146"/>
      <c r="W563" s="146"/>
      <c r="X563" s="146"/>
      <c r="Y563" s="146"/>
      <c r="Z563" s="146"/>
      <c r="AA563" s="150"/>
      <c r="AT563" s="151" t="s">
        <v>157</v>
      </c>
      <c r="AU563" s="151" t="s">
        <v>95</v>
      </c>
      <c r="AV563" s="151" t="s">
        <v>95</v>
      </c>
      <c r="AW563" s="151" t="s">
        <v>102</v>
      </c>
      <c r="AX563" s="151" t="s">
        <v>80</v>
      </c>
      <c r="AY563" s="151" t="s">
        <v>149</v>
      </c>
    </row>
    <row r="564" spans="2:51" s="6" customFormat="1" ht="18.75" customHeight="1">
      <c r="B564" s="159"/>
      <c r="C564" s="160"/>
      <c r="D564" s="160"/>
      <c r="E564" s="160"/>
      <c r="F564" s="228" t="s">
        <v>579</v>
      </c>
      <c r="G564" s="229"/>
      <c r="H564" s="229"/>
      <c r="I564" s="229"/>
      <c r="J564" s="160"/>
      <c r="K564" s="160"/>
      <c r="L564" s="160"/>
      <c r="M564" s="160"/>
      <c r="N564" s="160"/>
      <c r="O564" s="160"/>
      <c r="P564" s="160"/>
      <c r="Q564" s="160"/>
      <c r="R564" s="161"/>
      <c r="T564" s="162"/>
      <c r="U564" s="160"/>
      <c r="V564" s="160"/>
      <c r="W564" s="160"/>
      <c r="X564" s="160"/>
      <c r="Y564" s="160"/>
      <c r="Z564" s="160"/>
      <c r="AA564" s="163"/>
      <c r="AT564" s="164" t="s">
        <v>157</v>
      </c>
      <c r="AU564" s="164" t="s">
        <v>95</v>
      </c>
      <c r="AV564" s="164" t="s">
        <v>22</v>
      </c>
      <c r="AW564" s="164" t="s">
        <v>102</v>
      </c>
      <c r="AX564" s="164" t="s">
        <v>80</v>
      </c>
      <c r="AY564" s="164" t="s">
        <v>149</v>
      </c>
    </row>
    <row r="565" spans="2:51" s="6" customFormat="1" ht="18.75" customHeight="1">
      <c r="B565" s="145"/>
      <c r="C565" s="146"/>
      <c r="D565" s="146"/>
      <c r="E565" s="146"/>
      <c r="F565" s="230" t="s">
        <v>815</v>
      </c>
      <c r="G565" s="231"/>
      <c r="H565" s="231"/>
      <c r="I565" s="231"/>
      <c r="J565" s="146"/>
      <c r="K565" s="147">
        <v>5.083</v>
      </c>
      <c r="L565" s="146"/>
      <c r="M565" s="146"/>
      <c r="N565" s="146"/>
      <c r="O565" s="146"/>
      <c r="P565" s="146"/>
      <c r="Q565" s="146"/>
      <c r="R565" s="148"/>
      <c r="T565" s="149"/>
      <c r="U565" s="146"/>
      <c r="V565" s="146"/>
      <c r="W565" s="146"/>
      <c r="X565" s="146"/>
      <c r="Y565" s="146"/>
      <c r="Z565" s="146"/>
      <c r="AA565" s="150"/>
      <c r="AT565" s="151" t="s">
        <v>157</v>
      </c>
      <c r="AU565" s="151" t="s">
        <v>95</v>
      </c>
      <c r="AV565" s="151" t="s">
        <v>95</v>
      </c>
      <c r="AW565" s="151" t="s">
        <v>102</v>
      </c>
      <c r="AX565" s="151" t="s">
        <v>80</v>
      </c>
      <c r="AY565" s="151" t="s">
        <v>149</v>
      </c>
    </row>
    <row r="566" spans="2:51" s="6" customFormat="1" ht="32.25" customHeight="1">
      <c r="B566" s="145"/>
      <c r="C566" s="146"/>
      <c r="D566" s="146"/>
      <c r="E566" s="146"/>
      <c r="F566" s="230" t="s">
        <v>816</v>
      </c>
      <c r="G566" s="231"/>
      <c r="H566" s="231"/>
      <c r="I566" s="231"/>
      <c r="J566" s="146"/>
      <c r="K566" s="147">
        <v>4.864</v>
      </c>
      <c r="L566" s="146"/>
      <c r="M566" s="146"/>
      <c r="N566" s="146"/>
      <c r="O566" s="146"/>
      <c r="P566" s="146"/>
      <c r="Q566" s="146"/>
      <c r="R566" s="148"/>
      <c r="T566" s="149"/>
      <c r="U566" s="146"/>
      <c r="V566" s="146"/>
      <c r="W566" s="146"/>
      <c r="X566" s="146"/>
      <c r="Y566" s="146"/>
      <c r="Z566" s="146"/>
      <c r="AA566" s="150"/>
      <c r="AT566" s="151" t="s">
        <v>157</v>
      </c>
      <c r="AU566" s="151" t="s">
        <v>95</v>
      </c>
      <c r="AV566" s="151" t="s">
        <v>95</v>
      </c>
      <c r="AW566" s="151" t="s">
        <v>102</v>
      </c>
      <c r="AX566" s="151" t="s">
        <v>80</v>
      </c>
      <c r="AY566" s="151" t="s">
        <v>149</v>
      </c>
    </row>
    <row r="567" spans="2:51" s="6" customFormat="1" ht="18.75" customHeight="1">
      <c r="B567" s="152"/>
      <c r="C567" s="153"/>
      <c r="D567" s="153"/>
      <c r="E567" s="153"/>
      <c r="F567" s="232" t="s">
        <v>159</v>
      </c>
      <c r="G567" s="233"/>
      <c r="H567" s="233"/>
      <c r="I567" s="233"/>
      <c r="J567" s="153"/>
      <c r="K567" s="154">
        <v>32.663</v>
      </c>
      <c r="L567" s="153"/>
      <c r="M567" s="153"/>
      <c r="N567" s="153"/>
      <c r="O567" s="153"/>
      <c r="P567" s="153"/>
      <c r="Q567" s="153"/>
      <c r="R567" s="155"/>
      <c r="T567" s="156"/>
      <c r="U567" s="153"/>
      <c r="V567" s="153"/>
      <c r="W567" s="153"/>
      <c r="X567" s="153"/>
      <c r="Y567" s="153"/>
      <c r="Z567" s="153"/>
      <c r="AA567" s="157"/>
      <c r="AT567" s="158" t="s">
        <v>157</v>
      </c>
      <c r="AU567" s="158" t="s">
        <v>95</v>
      </c>
      <c r="AV567" s="158" t="s">
        <v>154</v>
      </c>
      <c r="AW567" s="158" t="s">
        <v>102</v>
      </c>
      <c r="AX567" s="158" t="s">
        <v>22</v>
      </c>
      <c r="AY567" s="158" t="s">
        <v>149</v>
      </c>
    </row>
    <row r="568" spans="2:63" s="127" customFormat="1" ht="30.75" customHeight="1">
      <c r="B568" s="128"/>
      <c r="C568" s="129"/>
      <c r="D568" s="137" t="s">
        <v>123</v>
      </c>
      <c r="E568" s="137"/>
      <c r="F568" s="137"/>
      <c r="G568" s="137"/>
      <c r="H568" s="137"/>
      <c r="I568" s="137"/>
      <c r="J568" s="137"/>
      <c r="K568" s="137"/>
      <c r="L568" s="137"/>
      <c r="M568" s="137"/>
      <c r="N568" s="219">
        <f>$BK$568</f>
        <v>0</v>
      </c>
      <c r="O568" s="220"/>
      <c r="P568" s="220"/>
      <c r="Q568" s="220"/>
      <c r="R568" s="131"/>
      <c r="T568" s="132"/>
      <c r="U568" s="129"/>
      <c r="V568" s="129"/>
      <c r="W568" s="133">
        <f>SUM($W$569:$W$585)</f>
        <v>0</v>
      </c>
      <c r="X568" s="129"/>
      <c r="Y568" s="133">
        <f>SUM($Y$569:$Y$585)</f>
        <v>0.31082535</v>
      </c>
      <c r="Z568" s="129"/>
      <c r="AA568" s="134">
        <f>SUM($AA$569:$AA$585)</f>
        <v>0.06646617</v>
      </c>
      <c r="AR568" s="135" t="s">
        <v>95</v>
      </c>
      <c r="AT568" s="135" t="s">
        <v>79</v>
      </c>
      <c r="AU568" s="135" t="s">
        <v>22</v>
      </c>
      <c r="AY568" s="135" t="s">
        <v>149</v>
      </c>
      <c r="BK568" s="136">
        <f>SUM($BK$569:$BK$585)</f>
        <v>0</v>
      </c>
    </row>
    <row r="569" spans="2:65" s="6" customFormat="1" ht="15.75" customHeight="1">
      <c r="B569" s="23"/>
      <c r="C569" s="138" t="s">
        <v>817</v>
      </c>
      <c r="D569" s="138" t="s">
        <v>150</v>
      </c>
      <c r="E569" s="139" t="s">
        <v>818</v>
      </c>
      <c r="F569" s="224" t="s">
        <v>819</v>
      </c>
      <c r="G569" s="225"/>
      <c r="H569" s="225"/>
      <c r="I569" s="225"/>
      <c r="J569" s="140" t="s">
        <v>153</v>
      </c>
      <c r="K569" s="141">
        <v>214.407</v>
      </c>
      <c r="L569" s="226">
        <v>0</v>
      </c>
      <c r="M569" s="225"/>
      <c r="N569" s="227">
        <f>ROUND($L$569*$K$569,2)</f>
        <v>0</v>
      </c>
      <c r="O569" s="225"/>
      <c r="P569" s="225"/>
      <c r="Q569" s="225"/>
      <c r="R569" s="25"/>
      <c r="T569" s="142"/>
      <c r="U569" s="31" t="s">
        <v>45</v>
      </c>
      <c r="V569" s="24"/>
      <c r="W569" s="143">
        <f>$V$569*$K$569</f>
        <v>0</v>
      </c>
      <c r="X569" s="143">
        <v>0.001</v>
      </c>
      <c r="Y569" s="143">
        <f>$X$569*$K$569</f>
        <v>0.21440700000000001</v>
      </c>
      <c r="Z569" s="143">
        <v>0.00031</v>
      </c>
      <c r="AA569" s="144">
        <f>$Z$569*$K$569</f>
        <v>0.06646617</v>
      </c>
      <c r="AR569" s="6" t="s">
        <v>224</v>
      </c>
      <c r="AT569" s="6" t="s">
        <v>150</v>
      </c>
      <c r="AU569" s="6" t="s">
        <v>95</v>
      </c>
      <c r="AY569" s="6" t="s">
        <v>149</v>
      </c>
      <c r="BE569" s="87">
        <f>IF($U$569="základní",$N$569,0)</f>
        <v>0</v>
      </c>
      <c r="BF569" s="87">
        <f>IF($U$569="snížená",$N$569,0)</f>
        <v>0</v>
      </c>
      <c r="BG569" s="87">
        <f>IF($U$569="zákl. přenesená",$N$569,0)</f>
        <v>0</v>
      </c>
      <c r="BH569" s="87">
        <f>IF($U$569="sníž. přenesená",$N$569,0)</f>
        <v>0</v>
      </c>
      <c r="BI569" s="87">
        <f>IF($U$569="nulová",$N$569,0)</f>
        <v>0</v>
      </c>
      <c r="BJ569" s="6" t="s">
        <v>22</v>
      </c>
      <c r="BK569" s="87">
        <f>ROUND($L$569*$K$569,2)</f>
        <v>0</v>
      </c>
      <c r="BL569" s="6" t="s">
        <v>224</v>
      </c>
      <c r="BM569" s="6" t="s">
        <v>820</v>
      </c>
    </row>
    <row r="570" spans="2:51" s="6" customFormat="1" ht="18.75" customHeight="1">
      <c r="B570" s="145"/>
      <c r="C570" s="146"/>
      <c r="D570" s="146"/>
      <c r="E570" s="146"/>
      <c r="F570" s="230" t="s">
        <v>821</v>
      </c>
      <c r="G570" s="231"/>
      <c r="H570" s="231"/>
      <c r="I570" s="231"/>
      <c r="J570" s="146"/>
      <c r="K570" s="147">
        <v>102.649</v>
      </c>
      <c r="L570" s="146"/>
      <c r="M570" s="146"/>
      <c r="N570" s="146"/>
      <c r="O570" s="146"/>
      <c r="P570" s="146"/>
      <c r="Q570" s="146"/>
      <c r="R570" s="148"/>
      <c r="T570" s="149"/>
      <c r="U570" s="146"/>
      <c r="V570" s="146"/>
      <c r="W570" s="146"/>
      <c r="X570" s="146"/>
      <c r="Y570" s="146"/>
      <c r="Z570" s="146"/>
      <c r="AA570" s="150"/>
      <c r="AT570" s="151" t="s">
        <v>157</v>
      </c>
      <c r="AU570" s="151" t="s">
        <v>95</v>
      </c>
      <c r="AV570" s="151" t="s">
        <v>95</v>
      </c>
      <c r="AW570" s="151" t="s">
        <v>102</v>
      </c>
      <c r="AX570" s="151" t="s">
        <v>80</v>
      </c>
      <c r="AY570" s="151" t="s">
        <v>149</v>
      </c>
    </row>
    <row r="571" spans="2:51" s="6" customFormat="1" ht="18.75" customHeight="1">
      <c r="B571" s="145"/>
      <c r="C571" s="146"/>
      <c r="D571" s="146"/>
      <c r="E571" s="146"/>
      <c r="F571" s="230" t="s">
        <v>822</v>
      </c>
      <c r="G571" s="231"/>
      <c r="H571" s="231"/>
      <c r="I571" s="231"/>
      <c r="J571" s="146"/>
      <c r="K571" s="147">
        <v>111.758</v>
      </c>
      <c r="L571" s="146"/>
      <c r="M571" s="146"/>
      <c r="N571" s="146"/>
      <c r="O571" s="146"/>
      <c r="P571" s="146"/>
      <c r="Q571" s="146"/>
      <c r="R571" s="148"/>
      <c r="T571" s="149"/>
      <c r="U571" s="146"/>
      <c r="V571" s="146"/>
      <c r="W571" s="146"/>
      <c r="X571" s="146"/>
      <c r="Y571" s="146"/>
      <c r="Z571" s="146"/>
      <c r="AA571" s="150"/>
      <c r="AT571" s="151" t="s">
        <v>157</v>
      </c>
      <c r="AU571" s="151" t="s">
        <v>95</v>
      </c>
      <c r="AV571" s="151" t="s">
        <v>95</v>
      </c>
      <c r="AW571" s="151" t="s">
        <v>102</v>
      </c>
      <c r="AX571" s="151" t="s">
        <v>80</v>
      </c>
      <c r="AY571" s="151" t="s">
        <v>149</v>
      </c>
    </row>
    <row r="572" spans="2:51" s="6" customFormat="1" ht="18.75" customHeight="1">
      <c r="B572" s="152"/>
      <c r="C572" s="153"/>
      <c r="D572" s="153"/>
      <c r="E572" s="153"/>
      <c r="F572" s="232" t="s">
        <v>159</v>
      </c>
      <c r="G572" s="233"/>
      <c r="H572" s="233"/>
      <c r="I572" s="233"/>
      <c r="J572" s="153"/>
      <c r="K572" s="154">
        <v>214.407</v>
      </c>
      <c r="L572" s="153"/>
      <c r="M572" s="153"/>
      <c r="N572" s="153"/>
      <c r="O572" s="153"/>
      <c r="P572" s="153"/>
      <c r="Q572" s="153"/>
      <c r="R572" s="155"/>
      <c r="T572" s="156"/>
      <c r="U572" s="153"/>
      <c r="V572" s="153"/>
      <c r="W572" s="153"/>
      <c r="X572" s="153"/>
      <c r="Y572" s="153"/>
      <c r="Z572" s="153"/>
      <c r="AA572" s="157"/>
      <c r="AT572" s="158" t="s">
        <v>157</v>
      </c>
      <c r="AU572" s="158" t="s">
        <v>95</v>
      </c>
      <c r="AV572" s="158" t="s">
        <v>154</v>
      </c>
      <c r="AW572" s="158" t="s">
        <v>102</v>
      </c>
      <c r="AX572" s="158" t="s">
        <v>22</v>
      </c>
      <c r="AY572" s="158" t="s">
        <v>149</v>
      </c>
    </row>
    <row r="573" spans="2:65" s="6" customFormat="1" ht="39" customHeight="1">
      <c r="B573" s="23"/>
      <c r="C573" s="138" t="s">
        <v>823</v>
      </c>
      <c r="D573" s="138" t="s">
        <v>150</v>
      </c>
      <c r="E573" s="139" t="s">
        <v>824</v>
      </c>
      <c r="F573" s="224" t="s">
        <v>825</v>
      </c>
      <c r="G573" s="225"/>
      <c r="H573" s="225"/>
      <c r="I573" s="225"/>
      <c r="J573" s="140" t="s">
        <v>153</v>
      </c>
      <c r="K573" s="141">
        <v>296.622</v>
      </c>
      <c r="L573" s="226">
        <v>0</v>
      </c>
      <c r="M573" s="225"/>
      <c r="N573" s="227">
        <f>ROUND($L$573*$K$573,2)</f>
        <v>0</v>
      </c>
      <c r="O573" s="225"/>
      <c r="P573" s="225"/>
      <c r="Q573" s="225"/>
      <c r="R573" s="25"/>
      <c r="T573" s="142"/>
      <c r="U573" s="31" t="s">
        <v>45</v>
      </c>
      <c r="V573" s="24"/>
      <c r="W573" s="143">
        <f>$V$573*$K$573</f>
        <v>0</v>
      </c>
      <c r="X573" s="143">
        <v>0.00026</v>
      </c>
      <c r="Y573" s="143">
        <f>$X$573*$K$573</f>
        <v>0.07712171999999999</v>
      </c>
      <c r="Z573" s="143">
        <v>0</v>
      </c>
      <c r="AA573" s="144">
        <f>$Z$573*$K$573</f>
        <v>0</v>
      </c>
      <c r="AR573" s="6" t="s">
        <v>224</v>
      </c>
      <c r="AT573" s="6" t="s">
        <v>150</v>
      </c>
      <c r="AU573" s="6" t="s">
        <v>95</v>
      </c>
      <c r="AY573" s="6" t="s">
        <v>149</v>
      </c>
      <c r="BE573" s="87">
        <f>IF($U$573="základní",$N$573,0)</f>
        <v>0</v>
      </c>
      <c r="BF573" s="87">
        <f>IF($U$573="snížená",$N$573,0)</f>
        <v>0</v>
      </c>
      <c r="BG573" s="87">
        <f>IF($U$573="zákl. přenesená",$N$573,0)</f>
        <v>0</v>
      </c>
      <c r="BH573" s="87">
        <f>IF($U$573="sníž. přenesená",$N$573,0)</f>
        <v>0</v>
      </c>
      <c r="BI573" s="87">
        <f>IF($U$573="nulová",$N$573,0)</f>
        <v>0</v>
      </c>
      <c r="BJ573" s="6" t="s">
        <v>22</v>
      </c>
      <c r="BK573" s="87">
        <f>ROUND($L$573*$K$573,2)</f>
        <v>0</v>
      </c>
      <c r="BL573" s="6" t="s">
        <v>224</v>
      </c>
      <c r="BM573" s="6" t="s">
        <v>826</v>
      </c>
    </row>
    <row r="574" spans="2:51" s="6" customFormat="1" ht="18.75" customHeight="1">
      <c r="B574" s="159"/>
      <c r="C574" s="160"/>
      <c r="D574" s="160"/>
      <c r="E574" s="160"/>
      <c r="F574" s="228" t="s">
        <v>827</v>
      </c>
      <c r="G574" s="229"/>
      <c r="H574" s="229"/>
      <c r="I574" s="229"/>
      <c r="J574" s="160"/>
      <c r="K574" s="160"/>
      <c r="L574" s="160"/>
      <c r="M574" s="160"/>
      <c r="N574" s="160"/>
      <c r="O574" s="160"/>
      <c r="P574" s="160"/>
      <c r="Q574" s="160"/>
      <c r="R574" s="161"/>
      <c r="T574" s="162"/>
      <c r="U574" s="160"/>
      <c r="V574" s="160"/>
      <c r="W574" s="160"/>
      <c r="X574" s="160"/>
      <c r="Y574" s="160"/>
      <c r="Z574" s="160"/>
      <c r="AA574" s="163"/>
      <c r="AT574" s="164" t="s">
        <v>157</v>
      </c>
      <c r="AU574" s="164" t="s">
        <v>95</v>
      </c>
      <c r="AV574" s="164" t="s">
        <v>22</v>
      </c>
      <c r="AW574" s="164" t="s">
        <v>102</v>
      </c>
      <c r="AX574" s="164" t="s">
        <v>80</v>
      </c>
      <c r="AY574" s="164" t="s">
        <v>149</v>
      </c>
    </row>
    <row r="575" spans="2:51" s="6" customFormat="1" ht="18.75" customHeight="1">
      <c r="B575" s="145"/>
      <c r="C575" s="146"/>
      <c r="D575" s="146"/>
      <c r="E575" s="146"/>
      <c r="F575" s="230" t="s">
        <v>238</v>
      </c>
      <c r="G575" s="231"/>
      <c r="H575" s="231"/>
      <c r="I575" s="231"/>
      <c r="J575" s="146"/>
      <c r="K575" s="147">
        <v>35.304</v>
      </c>
      <c r="L575" s="146"/>
      <c r="M575" s="146"/>
      <c r="N575" s="146"/>
      <c r="O575" s="146"/>
      <c r="P575" s="146"/>
      <c r="Q575" s="146"/>
      <c r="R575" s="148"/>
      <c r="T575" s="149"/>
      <c r="U575" s="146"/>
      <c r="V575" s="146"/>
      <c r="W575" s="146"/>
      <c r="X575" s="146"/>
      <c r="Y575" s="146"/>
      <c r="Z575" s="146"/>
      <c r="AA575" s="150"/>
      <c r="AT575" s="151" t="s">
        <v>157</v>
      </c>
      <c r="AU575" s="151" t="s">
        <v>95</v>
      </c>
      <c r="AV575" s="151" t="s">
        <v>95</v>
      </c>
      <c r="AW575" s="151" t="s">
        <v>102</v>
      </c>
      <c r="AX575" s="151" t="s">
        <v>80</v>
      </c>
      <c r="AY575" s="151" t="s">
        <v>149</v>
      </c>
    </row>
    <row r="576" spans="2:51" s="6" customFormat="1" ht="18.75" customHeight="1">
      <c r="B576" s="145"/>
      <c r="C576" s="146"/>
      <c r="D576" s="146"/>
      <c r="E576" s="146"/>
      <c r="F576" s="230" t="s">
        <v>239</v>
      </c>
      <c r="G576" s="231"/>
      <c r="H576" s="231"/>
      <c r="I576" s="231"/>
      <c r="J576" s="146"/>
      <c r="K576" s="147">
        <v>46.911</v>
      </c>
      <c r="L576" s="146"/>
      <c r="M576" s="146"/>
      <c r="N576" s="146"/>
      <c r="O576" s="146"/>
      <c r="P576" s="146"/>
      <c r="Q576" s="146"/>
      <c r="R576" s="148"/>
      <c r="T576" s="149"/>
      <c r="U576" s="146"/>
      <c r="V576" s="146"/>
      <c r="W576" s="146"/>
      <c r="X576" s="146"/>
      <c r="Y576" s="146"/>
      <c r="Z576" s="146"/>
      <c r="AA576" s="150"/>
      <c r="AT576" s="151" t="s">
        <v>157</v>
      </c>
      <c r="AU576" s="151" t="s">
        <v>95</v>
      </c>
      <c r="AV576" s="151" t="s">
        <v>95</v>
      </c>
      <c r="AW576" s="151" t="s">
        <v>102</v>
      </c>
      <c r="AX576" s="151" t="s">
        <v>80</v>
      </c>
      <c r="AY576" s="151" t="s">
        <v>149</v>
      </c>
    </row>
    <row r="577" spans="2:51" s="6" customFormat="1" ht="18.75" customHeight="1">
      <c r="B577" s="159"/>
      <c r="C577" s="160"/>
      <c r="D577" s="160"/>
      <c r="E577" s="160"/>
      <c r="F577" s="228" t="s">
        <v>828</v>
      </c>
      <c r="G577" s="229"/>
      <c r="H577" s="229"/>
      <c r="I577" s="229"/>
      <c r="J577" s="160"/>
      <c r="K577" s="160"/>
      <c r="L577" s="160"/>
      <c r="M577" s="160"/>
      <c r="N577" s="160"/>
      <c r="O577" s="160"/>
      <c r="P577" s="160"/>
      <c r="Q577" s="160"/>
      <c r="R577" s="161"/>
      <c r="T577" s="162"/>
      <c r="U577" s="160"/>
      <c r="V577" s="160"/>
      <c r="W577" s="160"/>
      <c r="X577" s="160"/>
      <c r="Y577" s="160"/>
      <c r="Z577" s="160"/>
      <c r="AA577" s="163"/>
      <c r="AT577" s="164" t="s">
        <v>157</v>
      </c>
      <c r="AU577" s="164" t="s">
        <v>95</v>
      </c>
      <c r="AV577" s="164" t="s">
        <v>22</v>
      </c>
      <c r="AW577" s="164" t="s">
        <v>102</v>
      </c>
      <c r="AX577" s="164" t="s">
        <v>80</v>
      </c>
      <c r="AY577" s="164" t="s">
        <v>149</v>
      </c>
    </row>
    <row r="578" spans="2:51" s="6" customFormat="1" ht="18.75" customHeight="1">
      <c r="B578" s="145"/>
      <c r="C578" s="146"/>
      <c r="D578" s="146"/>
      <c r="E578" s="146"/>
      <c r="F578" s="230" t="s">
        <v>821</v>
      </c>
      <c r="G578" s="231"/>
      <c r="H578" s="231"/>
      <c r="I578" s="231"/>
      <c r="J578" s="146"/>
      <c r="K578" s="147">
        <v>102.649</v>
      </c>
      <c r="L578" s="146"/>
      <c r="M578" s="146"/>
      <c r="N578" s="146"/>
      <c r="O578" s="146"/>
      <c r="P578" s="146"/>
      <c r="Q578" s="146"/>
      <c r="R578" s="148"/>
      <c r="T578" s="149"/>
      <c r="U578" s="146"/>
      <c r="V578" s="146"/>
      <c r="W578" s="146"/>
      <c r="X578" s="146"/>
      <c r="Y578" s="146"/>
      <c r="Z578" s="146"/>
      <c r="AA578" s="150"/>
      <c r="AT578" s="151" t="s">
        <v>157</v>
      </c>
      <c r="AU578" s="151" t="s">
        <v>95</v>
      </c>
      <c r="AV578" s="151" t="s">
        <v>95</v>
      </c>
      <c r="AW578" s="151" t="s">
        <v>102</v>
      </c>
      <c r="AX578" s="151" t="s">
        <v>80</v>
      </c>
      <c r="AY578" s="151" t="s">
        <v>149</v>
      </c>
    </row>
    <row r="579" spans="2:51" s="6" customFormat="1" ht="18.75" customHeight="1">
      <c r="B579" s="145"/>
      <c r="C579" s="146"/>
      <c r="D579" s="146"/>
      <c r="E579" s="146"/>
      <c r="F579" s="230" t="s">
        <v>822</v>
      </c>
      <c r="G579" s="231"/>
      <c r="H579" s="231"/>
      <c r="I579" s="231"/>
      <c r="J579" s="146"/>
      <c r="K579" s="147">
        <v>111.758</v>
      </c>
      <c r="L579" s="146"/>
      <c r="M579" s="146"/>
      <c r="N579" s="146"/>
      <c r="O579" s="146"/>
      <c r="P579" s="146"/>
      <c r="Q579" s="146"/>
      <c r="R579" s="148"/>
      <c r="T579" s="149"/>
      <c r="U579" s="146"/>
      <c r="V579" s="146"/>
      <c r="W579" s="146"/>
      <c r="X579" s="146"/>
      <c r="Y579" s="146"/>
      <c r="Z579" s="146"/>
      <c r="AA579" s="150"/>
      <c r="AT579" s="151" t="s">
        <v>157</v>
      </c>
      <c r="AU579" s="151" t="s">
        <v>95</v>
      </c>
      <c r="AV579" s="151" t="s">
        <v>95</v>
      </c>
      <c r="AW579" s="151" t="s">
        <v>102</v>
      </c>
      <c r="AX579" s="151" t="s">
        <v>80</v>
      </c>
      <c r="AY579" s="151" t="s">
        <v>149</v>
      </c>
    </row>
    <row r="580" spans="2:51" s="6" customFormat="1" ht="18.75" customHeight="1">
      <c r="B580" s="152"/>
      <c r="C580" s="153"/>
      <c r="D580" s="153"/>
      <c r="E580" s="153"/>
      <c r="F580" s="232" t="s">
        <v>159</v>
      </c>
      <c r="G580" s="233"/>
      <c r="H580" s="233"/>
      <c r="I580" s="233"/>
      <c r="J580" s="153"/>
      <c r="K580" s="154">
        <v>296.622</v>
      </c>
      <c r="L580" s="153"/>
      <c r="M580" s="153"/>
      <c r="N580" s="153"/>
      <c r="O580" s="153"/>
      <c r="P580" s="153"/>
      <c r="Q580" s="153"/>
      <c r="R580" s="155"/>
      <c r="T580" s="156"/>
      <c r="U580" s="153"/>
      <c r="V580" s="153"/>
      <c r="W580" s="153"/>
      <c r="X580" s="153"/>
      <c r="Y580" s="153"/>
      <c r="Z580" s="153"/>
      <c r="AA580" s="157"/>
      <c r="AT580" s="158" t="s">
        <v>157</v>
      </c>
      <c r="AU580" s="158" t="s">
        <v>95</v>
      </c>
      <c r="AV580" s="158" t="s">
        <v>154</v>
      </c>
      <c r="AW580" s="158" t="s">
        <v>102</v>
      </c>
      <c r="AX580" s="158" t="s">
        <v>22</v>
      </c>
      <c r="AY580" s="158" t="s">
        <v>149</v>
      </c>
    </row>
    <row r="581" spans="2:65" s="6" customFormat="1" ht="39" customHeight="1">
      <c r="B581" s="23"/>
      <c r="C581" s="138" t="s">
        <v>829</v>
      </c>
      <c r="D581" s="138" t="s">
        <v>150</v>
      </c>
      <c r="E581" s="139" t="s">
        <v>830</v>
      </c>
      <c r="F581" s="224" t="s">
        <v>831</v>
      </c>
      <c r="G581" s="225"/>
      <c r="H581" s="225"/>
      <c r="I581" s="225"/>
      <c r="J581" s="140" t="s">
        <v>153</v>
      </c>
      <c r="K581" s="141">
        <v>214.407</v>
      </c>
      <c r="L581" s="226">
        <v>0</v>
      </c>
      <c r="M581" s="225"/>
      <c r="N581" s="227">
        <f>ROUND($L$581*$K$581,2)</f>
        <v>0</v>
      </c>
      <c r="O581" s="225"/>
      <c r="P581" s="225"/>
      <c r="Q581" s="225"/>
      <c r="R581" s="25"/>
      <c r="T581" s="142"/>
      <c r="U581" s="31" t="s">
        <v>45</v>
      </c>
      <c r="V581" s="24"/>
      <c r="W581" s="143">
        <f>$V$581*$K$581</f>
        <v>0</v>
      </c>
      <c r="X581" s="143">
        <v>9E-05</v>
      </c>
      <c r="Y581" s="143">
        <f>$X$581*$K$581</f>
        <v>0.019296630000000002</v>
      </c>
      <c r="Z581" s="143">
        <v>0</v>
      </c>
      <c r="AA581" s="144">
        <f>$Z$581*$K$581</f>
        <v>0</v>
      </c>
      <c r="AR581" s="6" t="s">
        <v>224</v>
      </c>
      <c r="AT581" s="6" t="s">
        <v>150</v>
      </c>
      <c r="AU581" s="6" t="s">
        <v>95</v>
      </c>
      <c r="AY581" s="6" t="s">
        <v>149</v>
      </c>
      <c r="BE581" s="87">
        <f>IF($U$581="základní",$N$581,0)</f>
        <v>0</v>
      </c>
      <c r="BF581" s="87">
        <f>IF($U$581="snížená",$N$581,0)</f>
        <v>0</v>
      </c>
      <c r="BG581" s="87">
        <f>IF($U$581="zákl. přenesená",$N$581,0)</f>
        <v>0</v>
      </c>
      <c r="BH581" s="87">
        <f>IF($U$581="sníž. přenesená",$N$581,0)</f>
        <v>0</v>
      </c>
      <c r="BI581" s="87">
        <f>IF($U$581="nulová",$N$581,0)</f>
        <v>0</v>
      </c>
      <c r="BJ581" s="6" t="s">
        <v>22</v>
      </c>
      <c r="BK581" s="87">
        <f>ROUND($L$581*$K$581,2)</f>
        <v>0</v>
      </c>
      <c r="BL581" s="6" t="s">
        <v>224</v>
      </c>
      <c r="BM581" s="6" t="s">
        <v>832</v>
      </c>
    </row>
    <row r="582" spans="2:51" s="6" customFormat="1" ht="18.75" customHeight="1">
      <c r="B582" s="159"/>
      <c r="C582" s="160"/>
      <c r="D582" s="160"/>
      <c r="E582" s="160"/>
      <c r="F582" s="228" t="s">
        <v>828</v>
      </c>
      <c r="G582" s="229"/>
      <c r="H582" s="229"/>
      <c r="I582" s="229"/>
      <c r="J582" s="160"/>
      <c r="K582" s="160"/>
      <c r="L582" s="160"/>
      <c r="M582" s="160"/>
      <c r="N582" s="160"/>
      <c r="O582" s="160"/>
      <c r="P582" s="160"/>
      <c r="Q582" s="160"/>
      <c r="R582" s="161"/>
      <c r="T582" s="162"/>
      <c r="U582" s="160"/>
      <c r="V582" s="160"/>
      <c r="W582" s="160"/>
      <c r="X582" s="160"/>
      <c r="Y582" s="160"/>
      <c r="Z582" s="160"/>
      <c r="AA582" s="163"/>
      <c r="AT582" s="164" t="s">
        <v>157</v>
      </c>
      <c r="AU582" s="164" t="s">
        <v>95</v>
      </c>
      <c r="AV582" s="164" t="s">
        <v>22</v>
      </c>
      <c r="AW582" s="164" t="s">
        <v>102</v>
      </c>
      <c r="AX582" s="164" t="s">
        <v>80</v>
      </c>
      <c r="AY582" s="164" t="s">
        <v>149</v>
      </c>
    </row>
    <row r="583" spans="2:51" s="6" customFormat="1" ht="18.75" customHeight="1">
      <c r="B583" s="145"/>
      <c r="C583" s="146"/>
      <c r="D583" s="146"/>
      <c r="E583" s="146"/>
      <c r="F583" s="230" t="s">
        <v>821</v>
      </c>
      <c r="G583" s="231"/>
      <c r="H583" s="231"/>
      <c r="I583" s="231"/>
      <c r="J583" s="146"/>
      <c r="K583" s="147">
        <v>102.649</v>
      </c>
      <c r="L583" s="146"/>
      <c r="M583" s="146"/>
      <c r="N583" s="146"/>
      <c r="O583" s="146"/>
      <c r="P583" s="146"/>
      <c r="Q583" s="146"/>
      <c r="R583" s="148"/>
      <c r="T583" s="149"/>
      <c r="U583" s="146"/>
      <c r="V583" s="146"/>
      <c r="W583" s="146"/>
      <c r="X583" s="146"/>
      <c r="Y583" s="146"/>
      <c r="Z583" s="146"/>
      <c r="AA583" s="150"/>
      <c r="AT583" s="151" t="s">
        <v>157</v>
      </c>
      <c r="AU583" s="151" t="s">
        <v>95</v>
      </c>
      <c r="AV583" s="151" t="s">
        <v>95</v>
      </c>
      <c r="AW583" s="151" t="s">
        <v>102</v>
      </c>
      <c r="AX583" s="151" t="s">
        <v>80</v>
      </c>
      <c r="AY583" s="151" t="s">
        <v>149</v>
      </c>
    </row>
    <row r="584" spans="2:51" s="6" customFormat="1" ht="18.75" customHeight="1">
      <c r="B584" s="145"/>
      <c r="C584" s="146"/>
      <c r="D584" s="146"/>
      <c r="E584" s="146"/>
      <c r="F584" s="230" t="s">
        <v>822</v>
      </c>
      <c r="G584" s="231"/>
      <c r="H584" s="231"/>
      <c r="I584" s="231"/>
      <c r="J584" s="146"/>
      <c r="K584" s="147">
        <v>111.758</v>
      </c>
      <c r="L584" s="146"/>
      <c r="M584" s="146"/>
      <c r="N584" s="146"/>
      <c r="O584" s="146"/>
      <c r="P584" s="146"/>
      <c r="Q584" s="146"/>
      <c r="R584" s="148"/>
      <c r="T584" s="149"/>
      <c r="U584" s="146"/>
      <c r="V584" s="146"/>
      <c r="W584" s="146"/>
      <c r="X584" s="146"/>
      <c r="Y584" s="146"/>
      <c r="Z584" s="146"/>
      <c r="AA584" s="150"/>
      <c r="AT584" s="151" t="s">
        <v>157</v>
      </c>
      <c r="AU584" s="151" t="s">
        <v>95</v>
      </c>
      <c r="AV584" s="151" t="s">
        <v>95</v>
      </c>
      <c r="AW584" s="151" t="s">
        <v>102</v>
      </c>
      <c r="AX584" s="151" t="s">
        <v>80</v>
      </c>
      <c r="AY584" s="151" t="s">
        <v>149</v>
      </c>
    </row>
    <row r="585" spans="2:51" s="6" customFormat="1" ht="18.75" customHeight="1">
      <c r="B585" s="152"/>
      <c r="C585" s="153"/>
      <c r="D585" s="153"/>
      <c r="E585" s="153"/>
      <c r="F585" s="232" t="s">
        <v>159</v>
      </c>
      <c r="G585" s="233"/>
      <c r="H585" s="233"/>
      <c r="I585" s="233"/>
      <c r="J585" s="153"/>
      <c r="K585" s="154">
        <v>214.407</v>
      </c>
      <c r="L585" s="153"/>
      <c r="M585" s="153"/>
      <c r="N585" s="153"/>
      <c r="O585" s="153"/>
      <c r="P585" s="153"/>
      <c r="Q585" s="153"/>
      <c r="R585" s="155"/>
      <c r="T585" s="156"/>
      <c r="U585" s="153"/>
      <c r="V585" s="153"/>
      <c r="W585" s="153"/>
      <c r="X585" s="153"/>
      <c r="Y585" s="153"/>
      <c r="Z585" s="153"/>
      <c r="AA585" s="157"/>
      <c r="AT585" s="158" t="s">
        <v>157</v>
      </c>
      <c r="AU585" s="158" t="s">
        <v>95</v>
      </c>
      <c r="AV585" s="158" t="s">
        <v>154</v>
      </c>
      <c r="AW585" s="158" t="s">
        <v>102</v>
      </c>
      <c r="AX585" s="158" t="s">
        <v>22</v>
      </c>
      <c r="AY585" s="158" t="s">
        <v>149</v>
      </c>
    </row>
    <row r="586" spans="2:63" s="127" customFormat="1" ht="37.5" customHeight="1">
      <c r="B586" s="128"/>
      <c r="C586" s="129"/>
      <c r="D586" s="130" t="s">
        <v>124</v>
      </c>
      <c r="E586" s="130"/>
      <c r="F586" s="130"/>
      <c r="G586" s="130"/>
      <c r="H586" s="130"/>
      <c r="I586" s="130"/>
      <c r="J586" s="130"/>
      <c r="K586" s="130"/>
      <c r="L586" s="130"/>
      <c r="M586" s="130"/>
      <c r="N586" s="221">
        <f>$BK$586</f>
        <v>0</v>
      </c>
      <c r="O586" s="220"/>
      <c r="P586" s="220"/>
      <c r="Q586" s="220"/>
      <c r="R586" s="131"/>
      <c r="T586" s="132"/>
      <c r="U586" s="129"/>
      <c r="V586" s="129"/>
      <c r="W586" s="133">
        <f>SUM($W$587:$W$595)</f>
        <v>0</v>
      </c>
      <c r="X586" s="129"/>
      <c r="Y586" s="133">
        <f>SUM($Y$587:$Y$595)</f>
        <v>0</v>
      </c>
      <c r="Z586" s="129"/>
      <c r="AA586" s="134">
        <f>SUM($AA$587:$AA$595)</f>
        <v>0</v>
      </c>
      <c r="AR586" s="135" t="s">
        <v>175</v>
      </c>
      <c r="AT586" s="135" t="s">
        <v>79</v>
      </c>
      <c r="AU586" s="135" t="s">
        <v>80</v>
      </c>
      <c r="AY586" s="135" t="s">
        <v>149</v>
      </c>
      <c r="BK586" s="136">
        <f>SUM($BK$587:$BK$595)</f>
        <v>0</v>
      </c>
    </row>
    <row r="587" spans="2:65" s="6" customFormat="1" ht="15.75" customHeight="1">
      <c r="B587" s="23"/>
      <c r="C587" s="138" t="s">
        <v>833</v>
      </c>
      <c r="D587" s="138" t="s">
        <v>150</v>
      </c>
      <c r="E587" s="139" t="s">
        <v>834</v>
      </c>
      <c r="F587" s="224" t="s">
        <v>835</v>
      </c>
      <c r="G587" s="225"/>
      <c r="H587" s="225"/>
      <c r="I587" s="225"/>
      <c r="J587" s="140" t="s">
        <v>227</v>
      </c>
      <c r="K587" s="141">
        <v>1</v>
      </c>
      <c r="L587" s="226">
        <v>0</v>
      </c>
      <c r="M587" s="225"/>
      <c r="N587" s="227">
        <f>ROUND($L$587*$K$587,2)</f>
        <v>0</v>
      </c>
      <c r="O587" s="225"/>
      <c r="P587" s="225"/>
      <c r="Q587" s="225"/>
      <c r="R587" s="25"/>
      <c r="T587" s="142"/>
      <c r="U587" s="31" t="s">
        <v>45</v>
      </c>
      <c r="V587" s="24"/>
      <c r="W587" s="143">
        <f>$V$587*$K$587</f>
        <v>0</v>
      </c>
      <c r="X587" s="143">
        <v>0</v>
      </c>
      <c r="Y587" s="143">
        <f>$X$587*$K$587</f>
        <v>0</v>
      </c>
      <c r="Z587" s="143">
        <v>0</v>
      </c>
      <c r="AA587" s="144">
        <f>$Z$587*$K$587</f>
        <v>0</v>
      </c>
      <c r="AR587" s="6" t="s">
        <v>836</v>
      </c>
      <c r="AT587" s="6" t="s">
        <v>150</v>
      </c>
      <c r="AU587" s="6" t="s">
        <v>22</v>
      </c>
      <c r="AY587" s="6" t="s">
        <v>149</v>
      </c>
      <c r="BE587" s="87">
        <f>IF($U$587="základní",$N$587,0)</f>
        <v>0</v>
      </c>
      <c r="BF587" s="87">
        <f>IF($U$587="snížená",$N$587,0)</f>
        <v>0</v>
      </c>
      <c r="BG587" s="87">
        <f>IF($U$587="zákl. přenesená",$N$587,0)</f>
        <v>0</v>
      </c>
      <c r="BH587" s="87">
        <f>IF($U$587="sníž. přenesená",$N$587,0)</f>
        <v>0</v>
      </c>
      <c r="BI587" s="87">
        <f>IF($U$587="nulová",$N$587,0)</f>
        <v>0</v>
      </c>
      <c r="BJ587" s="6" t="s">
        <v>22</v>
      </c>
      <c r="BK587" s="87">
        <f>ROUND($L$587*$K$587,2)</f>
        <v>0</v>
      </c>
      <c r="BL587" s="6" t="s">
        <v>836</v>
      </c>
      <c r="BM587" s="6" t="s">
        <v>837</v>
      </c>
    </row>
    <row r="588" spans="2:65" s="6" customFormat="1" ht="15.75" customHeight="1">
      <c r="B588" s="23"/>
      <c r="C588" s="138" t="s">
        <v>838</v>
      </c>
      <c r="D588" s="138" t="s">
        <v>150</v>
      </c>
      <c r="E588" s="139" t="s">
        <v>839</v>
      </c>
      <c r="F588" s="224" t="s">
        <v>840</v>
      </c>
      <c r="G588" s="225"/>
      <c r="H588" s="225"/>
      <c r="I588" s="225"/>
      <c r="J588" s="140" t="s">
        <v>227</v>
      </c>
      <c r="K588" s="141">
        <v>1</v>
      </c>
      <c r="L588" s="226">
        <v>0</v>
      </c>
      <c r="M588" s="225"/>
      <c r="N588" s="227">
        <f>ROUND($L$588*$K$588,2)</f>
        <v>0</v>
      </c>
      <c r="O588" s="225"/>
      <c r="P588" s="225"/>
      <c r="Q588" s="225"/>
      <c r="R588" s="25"/>
      <c r="T588" s="142"/>
      <c r="U588" s="31" t="s">
        <v>45</v>
      </c>
      <c r="V588" s="24"/>
      <c r="W588" s="143">
        <f>$V$588*$K$588</f>
        <v>0</v>
      </c>
      <c r="X588" s="143">
        <v>0</v>
      </c>
      <c r="Y588" s="143">
        <f>$X$588*$K$588</f>
        <v>0</v>
      </c>
      <c r="Z588" s="143">
        <v>0</v>
      </c>
      <c r="AA588" s="144">
        <f>$Z$588*$K$588</f>
        <v>0</v>
      </c>
      <c r="AR588" s="6" t="s">
        <v>836</v>
      </c>
      <c r="AT588" s="6" t="s">
        <v>150</v>
      </c>
      <c r="AU588" s="6" t="s">
        <v>22</v>
      </c>
      <c r="AY588" s="6" t="s">
        <v>149</v>
      </c>
      <c r="BE588" s="87">
        <f>IF($U$588="základní",$N$588,0)</f>
        <v>0</v>
      </c>
      <c r="BF588" s="87">
        <f>IF($U$588="snížená",$N$588,0)</f>
        <v>0</v>
      </c>
      <c r="BG588" s="87">
        <f>IF($U$588="zákl. přenesená",$N$588,0)</f>
        <v>0</v>
      </c>
      <c r="BH588" s="87">
        <f>IF($U$588="sníž. přenesená",$N$588,0)</f>
        <v>0</v>
      </c>
      <c r="BI588" s="87">
        <f>IF($U$588="nulová",$N$588,0)</f>
        <v>0</v>
      </c>
      <c r="BJ588" s="6" t="s">
        <v>22</v>
      </c>
      <c r="BK588" s="87">
        <f>ROUND($L$588*$K$588,2)</f>
        <v>0</v>
      </c>
      <c r="BL588" s="6" t="s">
        <v>836</v>
      </c>
      <c r="BM588" s="6" t="s">
        <v>841</v>
      </c>
    </row>
    <row r="589" spans="2:65" s="6" customFormat="1" ht="15.75" customHeight="1">
      <c r="B589" s="23"/>
      <c r="C589" s="138" t="s">
        <v>842</v>
      </c>
      <c r="D589" s="138" t="s">
        <v>150</v>
      </c>
      <c r="E589" s="139" t="s">
        <v>843</v>
      </c>
      <c r="F589" s="224" t="s">
        <v>88</v>
      </c>
      <c r="G589" s="225"/>
      <c r="H589" s="225"/>
      <c r="I589" s="225"/>
      <c r="J589" s="140" t="s">
        <v>227</v>
      </c>
      <c r="K589" s="141">
        <v>1</v>
      </c>
      <c r="L589" s="226">
        <v>0</v>
      </c>
      <c r="M589" s="225"/>
      <c r="N589" s="227">
        <f>ROUND($L$589*$K$589,2)</f>
        <v>0</v>
      </c>
      <c r="O589" s="225"/>
      <c r="P589" s="225"/>
      <c r="Q589" s="225"/>
      <c r="R589" s="25"/>
      <c r="T589" s="142"/>
      <c r="U589" s="31" t="s">
        <v>45</v>
      </c>
      <c r="V589" s="24"/>
      <c r="W589" s="143">
        <f>$V$589*$K$589</f>
        <v>0</v>
      </c>
      <c r="X589" s="143">
        <v>0</v>
      </c>
      <c r="Y589" s="143">
        <f>$X$589*$K$589</f>
        <v>0</v>
      </c>
      <c r="Z589" s="143">
        <v>0</v>
      </c>
      <c r="AA589" s="144">
        <f>$Z$589*$K$589</f>
        <v>0</v>
      </c>
      <c r="AR589" s="6" t="s">
        <v>836</v>
      </c>
      <c r="AT589" s="6" t="s">
        <v>150</v>
      </c>
      <c r="AU589" s="6" t="s">
        <v>22</v>
      </c>
      <c r="AY589" s="6" t="s">
        <v>149</v>
      </c>
      <c r="BE589" s="87">
        <f>IF($U$589="základní",$N$589,0)</f>
        <v>0</v>
      </c>
      <c r="BF589" s="87">
        <f>IF($U$589="snížená",$N$589,0)</f>
        <v>0</v>
      </c>
      <c r="BG589" s="87">
        <f>IF($U$589="zákl. přenesená",$N$589,0)</f>
        <v>0</v>
      </c>
      <c r="BH589" s="87">
        <f>IF($U$589="sníž. přenesená",$N$589,0)</f>
        <v>0</v>
      </c>
      <c r="BI589" s="87">
        <f>IF($U$589="nulová",$N$589,0)</f>
        <v>0</v>
      </c>
      <c r="BJ589" s="6" t="s">
        <v>22</v>
      </c>
      <c r="BK589" s="87">
        <f>ROUND($L$589*$K$589,2)</f>
        <v>0</v>
      </c>
      <c r="BL589" s="6" t="s">
        <v>836</v>
      </c>
      <c r="BM589" s="6" t="s">
        <v>844</v>
      </c>
    </row>
    <row r="590" spans="2:65" s="6" customFormat="1" ht="27" customHeight="1">
      <c r="B590" s="23"/>
      <c r="C590" s="138" t="s">
        <v>845</v>
      </c>
      <c r="D590" s="138" t="s">
        <v>150</v>
      </c>
      <c r="E590" s="139" t="s">
        <v>846</v>
      </c>
      <c r="F590" s="224" t="s">
        <v>847</v>
      </c>
      <c r="G590" s="225"/>
      <c r="H590" s="225"/>
      <c r="I590" s="225"/>
      <c r="J590" s="140" t="s">
        <v>227</v>
      </c>
      <c r="K590" s="141">
        <v>1</v>
      </c>
      <c r="L590" s="226">
        <v>0</v>
      </c>
      <c r="M590" s="225"/>
      <c r="N590" s="227">
        <f>ROUND($L$590*$K$590,2)</f>
        <v>0</v>
      </c>
      <c r="O590" s="225"/>
      <c r="P590" s="225"/>
      <c r="Q590" s="225"/>
      <c r="R590" s="25"/>
      <c r="T590" s="142"/>
      <c r="U590" s="31" t="s">
        <v>45</v>
      </c>
      <c r="V590" s="24"/>
      <c r="W590" s="143">
        <f>$V$590*$K$590</f>
        <v>0</v>
      </c>
      <c r="X590" s="143">
        <v>0</v>
      </c>
      <c r="Y590" s="143">
        <f>$X$590*$K$590</f>
        <v>0</v>
      </c>
      <c r="Z590" s="143">
        <v>0</v>
      </c>
      <c r="AA590" s="144">
        <f>$Z$590*$K$590</f>
        <v>0</v>
      </c>
      <c r="AR590" s="6" t="s">
        <v>836</v>
      </c>
      <c r="AT590" s="6" t="s">
        <v>150</v>
      </c>
      <c r="AU590" s="6" t="s">
        <v>22</v>
      </c>
      <c r="AY590" s="6" t="s">
        <v>149</v>
      </c>
      <c r="BE590" s="87">
        <f>IF($U$590="základní",$N$590,0)</f>
        <v>0</v>
      </c>
      <c r="BF590" s="87">
        <f>IF($U$590="snížená",$N$590,0)</f>
        <v>0</v>
      </c>
      <c r="BG590" s="87">
        <f>IF($U$590="zákl. přenesená",$N$590,0)</f>
        <v>0</v>
      </c>
      <c r="BH590" s="87">
        <f>IF($U$590="sníž. přenesená",$N$590,0)</f>
        <v>0</v>
      </c>
      <c r="BI590" s="87">
        <f>IF($U$590="nulová",$N$590,0)</f>
        <v>0</v>
      </c>
      <c r="BJ590" s="6" t="s">
        <v>22</v>
      </c>
      <c r="BK590" s="87">
        <f>ROUND($L$590*$K$590,2)</f>
        <v>0</v>
      </c>
      <c r="BL590" s="6" t="s">
        <v>836</v>
      </c>
      <c r="BM590" s="6" t="s">
        <v>848</v>
      </c>
    </row>
    <row r="591" spans="2:65" s="6" customFormat="1" ht="15.75" customHeight="1">
      <c r="B591" s="23"/>
      <c r="C591" s="138" t="s">
        <v>849</v>
      </c>
      <c r="D591" s="138" t="s">
        <v>150</v>
      </c>
      <c r="E591" s="139" t="s">
        <v>850</v>
      </c>
      <c r="F591" s="224" t="s">
        <v>851</v>
      </c>
      <c r="G591" s="225"/>
      <c r="H591" s="225"/>
      <c r="I591" s="225"/>
      <c r="J591" s="140" t="s">
        <v>227</v>
      </c>
      <c r="K591" s="141">
        <v>1</v>
      </c>
      <c r="L591" s="226">
        <v>0</v>
      </c>
      <c r="M591" s="225"/>
      <c r="N591" s="227">
        <f>ROUND($L$591*$K$591,2)</f>
        <v>0</v>
      </c>
      <c r="O591" s="225"/>
      <c r="P591" s="225"/>
      <c r="Q591" s="225"/>
      <c r="R591" s="25"/>
      <c r="T591" s="142"/>
      <c r="U591" s="31" t="s">
        <v>45</v>
      </c>
      <c r="V591" s="24"/>
      <c r="W591" s="143">
        <f>$V$591*$K$591</f>
        <v>0</v>
      </c>
      <c r="X591" s="143">
        <v>0</v>
      </c>
      <c r="Y591" s="143">
        <f>$X$591*$K$591</f>
        <v>0</v>
      </c>
      <c r="Z591" s="143">
        <v>0</v>
      </c>
      <c r="AA591" s="144">
        <f>$Z$591*$K$591</f>
        <v>0</v>
      </c>
      <c r="AR591" s="6" t="s">
        <v>836</v>
      </c>
      <c r="AT591" s="6" t="s">
        <v>150</v>
      </c>
      <c r="AU591" s="6" t="s">
        <v>22</v>
      </c>
      <c r="AY591" s="6" t="s">
        <v>149</v>
      </c>
      <c r="BE591" s="87">
        <f>IF($U$591="základní",$N$591,0)</f>
        <v>0</v>
      </c>
      <c r="BF591" s="87">
        <f>IF($U$591="snížená",$N$591,0)</f>
        <v>0</v>
      </c>
      <c r="BG591" s="87">
        <f>IF($U$591="zákl. přenesená",$N$591,0)</f>
        <v>0</v>
      </c>
      <c r="BH591" s="87">
        <f>IF($U$591="sníž. přenesená",$N$591,0)</f>
        <v>0</v>
      </c>
      <c r="BI591" s="87">
        <f>IF($U$591="nulová",$N$591,0)</f>
        <v>0</v>
      </c>
      <c r="BJ591" s="6" t="s">
        <v>22</v>
      </c>
      <c r="BK591" s="87">
        <f>ROUND($L$591*$K$591,2)</f>
        <v>0</v>
      </c>
      <c r="BL591" s="6" t="s">
        <v>836</v>
      </c>
      <c r="BM591" s="6" t="s">
        <v>852</v>
      </c>
    </row>
    <row r="592" spans="2:65" s="6" customFormat="1" ht="15.75" customHeight="1">
      <c r="B592" s="23"/>
      <c r="C592" s="138" t="s">
        <v>853</v>
      </c>
      <c r="D592" s="138" t="s">
        <v>150</v>
      </c>
      <c r="E592" s="139" t="s">
        <v>854</v>
      </c>
      <c r="F592" s="224" t="s">
        <v>855</v>
      </c>
      <c r="G592" s="225"/>
      <c r="H592" s="225"/>
      <c r="I592" s="225"/>
      <c r="J592" s="140" t="s">
        <v>187</v>
      </c>
      <c r="K592" s="141">
        <v>40</v>
      </c>
      <c r="L592" s="226">
        <v>0</v>
      </c>
      <c r="M592" s="225"/>
      <c r="N592" s="227">
        <f>ROUND($L$592*$K$592,2)</f>
        <v>0</v>
      </c>
      <c r="O592" s="225"/>
      <c r="P592" s="225"/>
      <c r="Q592" s="225"/>
      <c r="R592" s="25"/>
      <c r="T592" s="142"/>
      <c r="U592" s="31" t="s">
        <v>45</v>
      </c>
      <c r="V592" s="24"/>
      <c r="W592" s="143">
        <f>$V$592*$K$592</f>
        <v>0</v>
      </c>
      <c r="X592" s="143">
        <v>0</v>
      </c>
      <c r="Y592" s="143">
        <f>$X$592*$K$592</f>
        <v>0</v>
      </c>
      <c r="Z592" s="143">
        <v>0</v>
      </c>
      <c r="AA592" s="144">
        <f>$Z$592*$K$592</f>
        <v>0</v>
      </c>
      <c r="AR592" s="6" t="s">
        <v>836</v>
      </c>
      <c r="AT592" s="6" t="s">
        <v>150</v>
      </c>
      <c r="AU592" s="6" t="s">
        <v>22</v>
      </c>
      <c r="AY592" s="6" t="s">
        <v>149</v>
      </c>
      <c r="BE592" s="87">
        <f>IF($U$592="základní",$N$592,0)</f>
        <v>0</v>
      </c>
      <c r="BF592" s="87">
        <f>IF($U$592="snížená",$N$592,0)</f>
        <v>0</v>
      </c>
      <c r="BG592" s="87">
        <f>IF($U$592="zákl. přenesená",$N$592,0)</f>
        <v>0</v>
      </c>
      <c r="BH592" s="87">
        <f>IF($U$592="sníž. přenesená",$N$592,0)</f>
        <v>0</v>
      </c>
      <c r="BI592" s="87">
        <f>IF($U$592="nulová",$N$592,0)</f>
        <v>0</v>
      </c>
      <c r="BJ592" s="6" t="s">
        <v>22</v>
      </c>
      <c r="BK592" s="87">
        <f>ROUND($L$592*$K$592,2)</f>
        <v>0</v>
      </c>
      <c r="BL592" s="6" t="s">
        <v>836</v>
      </c>
      <c r="BM592" s="6" t="s">
        <v>856</v>
      </c>
    </row>
    <row r="593" spans="2:65" s="6" customFormat="1" ht="15.75" customHeight="1">
      <c r="B593" s="23"/>
      <c r="C593" s="138" t="s">
        <v>857</v>
      </c>
      <c r="D593" s="138" t="s">
        <v>150</v>
      </c>
      <c r="E593" s="139" t="s">
        <v>858</v>
      </c>
      <c r="F593" s="224" t="s">
        <v>859</v>
      </c>
      <c r="G593" s="225"/>
      <c r="H593" s="225"/>
      <c r="I593" s="225"/>
      <c r="J593" s="140" t="s">
        <v>860</v>
      </c>
      <c r="K593" s="141">
        <v>2</v>
      </c>
      <c r="L593" s="226">
        <v>0</v>
      </c>
      <c r="M593" s="225"/>
      <c r="N593" s="227">
        <f>ROUND($L$593*$K$593,2)</f>
        <v>0</v>
      </c>
      <c r="O593" s="225"/>
      <c r="P593" s="225"/>
      <c r="Q593" s="225"/>
      <c r="R593" s="25"/>
      <c r="T593" s="142"/>
      <c r="U593" s="31" t="s">
        <v>45</v>
      </c>
      <c r="V593" s="24"/>
      <c r="W593" s="143">
        <f>$V$593*$K$593</f>
        <v>0</v>
      </c>
      <c r="X593" s="143">
        <v>0</v>
      </c>
      <c r="Y593" s="143">
        <f>$X$593*$K$593</f>
        <v>0</v>
      </c>
      <c r="Z593" s="143">
        <v>0</v>
      </c>
      <c r="AA593" s="144">
        <f>$Z$593*$K$593</f>
        <v>0</v>
      </c>
      <c r="AR593" s="6" t="s">
        <v>836</v>
      </c>
      <c r="AT593" s="6" t="s">
        <v>150</v>
      </c>
      <c r="AU593" s="6" t="s">
        <v>22</v>
      </c>
      <c r="AY593" s="6" t="s">
        <v>149</v>
      </c>
      <c r="BE593" s="87">
        <f>IF($U$593="základní",$N$593,0)</f>
        <v>0</v>
      </c>
      <c r="BF593" s="87">
        <f>IF($U$593="snížená",$N$593,0)</f>
        <v>0</v>
      </c>
      <c r="BG593" s="87">
        <f>IF($U$593="zákl. přenesená",$N$593,0)</f>
        <v>0</v>
      </c>
      <c r="BH593" s="87">
        <f>IF($U$593="sníž. přenesená",$N$593,0)</f>
        <v>0</v>
      </c>
      <c r="BI593" s="87">
        <f>IF($U$593="nulová",$N$593,0)</f>
        <v>0</v>
      </c>
      <c r="BJ593" s="6" t="s">
        <v>22</v>
      </c>
      <c r="BK593" s="87">
        <f>ROUND($L$593*$K$593,2)</f>
        <v>0</v>
      </c>
      <c r="BL593" s="6" t="s">
        <v>836</v>
      </c>
      <c r="BM593" s="6" t="s">
        <v>861</v>
      </c>
    </row>
    <row r="594" spans="2:65" s="6" customFormat="1" ht="15.75" customHeight="1">
      <c r="B594" s="23"/>
      <c r="C594" s="138" t="s">
        <v>862</v>
      </c>
      <c r="D594" s="138" t="s">
        <v>150</v>
      </c>
      <c r="E594" s="139" t="s">
        <v>863</v>
      </c>
      <c r="F594" s="224" t="s">
        <v>864</v>
      </c>
      <c r="G594" s="225"/>
      <c r="H594" s="225"/>
      <c r="I594" s="225"/>
      <c r="J594" s="140" t="s">
        <v>227</v>
      </c>
      <c r="K594" s="141">
        <v>1</v>
      </c>
      <c r="L594" s="226">
        <v>0</v>
      </c>
      <c r="M594" s="225"/>
      <c r="N594" s="227">
        <f>ROUND($L$594*$K$594,2)</f>
        <v>0</v>
      </c>
      <c r="O594" s="225"/>
      <c r="P594" s="225"/>
      <c r="Q594" s="225"/>
      <c r="R594" s="25"/>
      <c r="T594" s="142"/>
      <c r="U594" s="31" t="s">
        <v>45</v>
      </c>
      <c r="V594" s="24"/>
      <c r="W594" s="143">
        <f>$V$594*$K$594</f>
        <v>0</v>
      </c>
      <c r="X594" s="143">
        <v>0</v>
      </c>
      <c r="Y594" s="143">
        <f>$X$594*$K$594</f>
        <v>0</v>
      </c>
      <c r="Z594" s="143">
        <v>0</v>
      </c>
      <c r="AA594" s="144">
        <f>$Z$594*$K$594</f>
        <v>0</v>
      </c>
      <c r="AR594" s="6" t="s">
        <v>836</v>
      </c>
      <c r="AT594" s="6" t="s">
        <v>150</v>
      </c>
      <c r="AU594" s="6" t="s">
        <v>22</v>
      </c>
      <c r="AY594" s="6" t="s">
        <v>149</v>
      </c>
      <c r="BE594" s="87">
        <f>IF($U$594="základní",$N$594,0)</f>
        <v>0</v>
      </c>
      <c r="BF594" s="87">
        <f>IF($U$594="snížená",$N$594,0)</f>
        <v>0</v>
      </c>
      <c r="BG594" s="87">
        <f>IF($U$594="zákl. přenesená",$N$594,0)</f>
        <v>0</v>
      </c>
      <c r="BH594" s="87">
        <f>IF($U$594="sníž. přenesená",$N$594,0)</f>
        <v>0</v>
      </c>
      <c r="BI594" s="87">
        <f>IF($U$594="nulová",$N$594,0)</f>
        <v>0</v>
      </c>
      <c r="BJ594" s="6" t="s">
        <v>22</v>
      </c>
      <c r="BK594" s="87">
        <f>ROUND($L$594*$K$594,2)</f>
        <v>0</v>
      </c>
      <c r="BL594" s="6" t="s">
        <v>836</v>
      </c>
      <c r="BM594" s="6" t="s">
        <v>865</v>
      </c>
    </row>
    <row r="595" spans="2:65" s="6" customFormat="1" ht="15.75" customHeight="1">
      <c r="B595" s="23"/>
      <c r="C595" s="138" t="s">
        <v>866</v>
      </c>
      <c r="D595" s="138" t="s">
        <v>150</v>
      </c>
      <c r="E595" s="139" t="s">
        <v>867</v>
      </c>
      <c r="F595" s="224" t="s">
        <v>868</v>
      </c>
      <c r="G595" s="225"/>
      <c r="H595" s="225"/>
      <c r="I595" s="225"/>
      <c r="J595" s="140" t="s">
        <v>227</v>
      </c>
      <c r="K595" s="141">
        <v>1</v>
      </c>
      <c r="L595" s="226">
        <v>0</v>
      </c>
      <c r="M595" s="225"/>
      <c r="N595" s="227">
        <f>ROUND($L$595*$K$595,2)</f>
        <v>0</v>
      </c>
      <c r="O595" s="225"/>
      <c r="P595" s="225"/>
      <c r="Q595" s="225"/>
      <c r="R595" s="25"/>
      <c r="T595" s="142"/>
      <c r="U595" s="31" t="s">
        <v>45</v>
      </c>
      <c r="V595" s="24"/>
      <c r="W595" s="143">
        <f>$V$595*$K$595</f>
        <v>0</v>
      </c>
      <c r="X595" s="143">
        <v>0</v>
      </c>
      <c r="Y595" s="143">
        <f>$X$595*$K$595</f>
        <v>0</v>
      </c>
      <c r="Z595" s="143">
        <v>0</v>
      </c>
      <c r="AA595" s="144">
        <f>$Z$595*$K$595</f>
        <v>0</v>
      </c>
      <c r="AR595" s="6" t="s">
        <v>836</v>
      </c>
      <c r="AT595" s="6" t="s">
        <v>150</v>
      </c>
      <c r="AU595" s="6" t="s">
        <v>22</v>
      </c>
      <c r="AY595" s="6" t="s">
        <v>149</v>
      </c>
      <c r="BE595" s="87">
        <f>IF($U$595="základní",$N$595,0)</f>
        <v>0</v>
      </c>
      <c r="BF595" s="87">
        <f>IF($U$595="snížená",$N$595,0)</f>
        <v>0</v>
      </c>
      <c r="BG595" s="87">
        <f>IF($U$595="zákl. přenesená",$N$595,0)</f>
        <v>0</v>
      </c>
      <c r="BH595" s="87">
        <f>IF($U$595="sníž. přenesená",$N$595,0)</f>
        <v>0</v>
      </c>
      <c r="BI595" s="87">
        <f>IF($U$595="nulová",$N$595,0)</f>
        <v>0</v>
      </c>
      <c r="BJ595" s="6" t="s">
        <v>22</v>
      </c>
      <c r="BK595" s="87">
        <f>ROUND($L$595*$K$595,2)</f>
        <v>0</v>
      </c>
      <c r="BL595" s="6" t="s">
        <v>836</v>
      </c>
      <c r="BM595" s="6" t="s">
        <v>869</v>
      </c>
    </row>
    <row r="596" spans="2:63" s="6" customFormat="1" ht="51" customHeight="1" hidden="1">
      <c r="B596" s="23"/>
      <c r="C596" s="24"/>
      <c r="D596" s="130" t="s">
        <v>870</v>
      </c>
      <c r="E596" s="24"/>
      <c r="F596" s="24"/>
      <c r="G596" s="24"/>
      <c r="H596" s="24"/>
      <c r="I596" s="24"/>
      <c r="J596" s="24"/>
      <c r="K596" s="24"/>
      <c r="L596" s="24"/>
      <c r="M596" s="24"/>
      <c r="N596" s="221">
        <f>$BK$596</f>
        <v>0</v>
      </c>
      <c r="O596" s="182"/>
      <c r="P596" s="182"/>
      <c r="Q596" s="182"/>
      <c r="R596" s="25"/>
      <c r="T596" s="170"/>
      <c r="U596" s="43"/>
      <c r="V596" s="43"/>
      <c r="W596" s="43"/>
      <c r="X596" s="43"/>
      <c r="Y596" s="43"/>
      <c r="Z596" s="43"/>
      <c r="AA596" s="45"/>
      <c r="AT596" s="6" t="s">
        <v>79</v>
      </c>
      <c r="AU596" s="6" t="s">
        <v>80</v>
      </c>
      <c r="AY596" s="6" t="s">
        <v>871</v>
      </c>
      <c r="BK596" s="87">
        <v>0</v>
      </c>
    </row>
    <row r="597" spans="2:46" s="6" customFormat="1" ht="7.5" customHeight="1">
      <c r="B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8"/>
      <c r="AT597" s="2"/>
    </row>
  </sheetData>
  <sheetProtection password="CC35" sheet="1" objects="1" scenarios="1" formatColumns="0" formatRows="0" sort="0" autoFilter="0"/>
  <mergeCells count="847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F140:I140"/>
    <mergeCell ref="F141:I141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L245:M245"/>
    <mergeCell ref="N245:Q245"/>
    <mergeCell ref="F246:I246"/>
    <mergeCell ref="F247:I247"/>
    <mergeCell ref="F248:I248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L254:M254"/>
    <mergeCell ref="N254:Q254"/>
    <mergeCell ref="F256:I256"/>
    <mergeCell ref="L256:M256"/>
    <mergeCell ref="N256:Q256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F316:I316"/>
    <mergeCell ref="L316:M316"/>
    <mergeCell ref="N316:Q316"/>
    <mergeCell ref="F318:I318"/>
    <mergeCell ref="L318:M318"/>
    <mergeCell ref="N318:Q318"/>
    <mergeCell ref="F319:I319"/>
    <mergeCell ref="F320:I320"/>
    <mergeCell ref="L320:M320"/>
    <mergeCell ref="N320:Q320"/>
    <mergeCell ref="F322:I322"/>
    <mergeCell ref="L322:M322"/>
    <mergeCell ref="N322:Q322"/>
    <mergeCell ref="F323:I323"/>
    <mergeCell ref="F324:I324"/>
    <mergeCell ref="L324:M324"/>
    <mergeCell ref="N324:Q324"/>
    <mergeCell ref="F326:I326"/>
    <mergeCell ref="L326:M326"/>
    <mergeCell ref="N326:Q326"/>
    <mergeCell ref="F327:I327"/>
    <mergeCell ref="F328:I328"/>
    <mergeCell ref="L328:M328"/>
    <mergeCell ref="N328:Q328"/>
    <mergeCell ref="F329:I329"/>
    <mergeCell ref="F330:I330"/>
    <mergeCell ref="L330:M330"/>
    <mergeCell ref="N330:Q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L338:M338"/>
    <mergeCell ref="N338:Q338"/>
    <mergeCell ref="F339:I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L352:M352"/>
    <mergeCell ref="N352:Q352"/>
    <mergeCell ref="F353:I353"/>
    <mergeCell ref="F354:I354"/>
    <mergeCell ref="L354:M354"/>
    <mergeCell ref="N354:Q354"/>
    <mergeCell ref="F355:I355"/>
    <mergeCell ref="L355:M355"/>
    <mergeCell ref="N355:Q355"/>
    <mergeCell ref="F356:I356"/>
    <mergeCell ref="F357:I35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67:I367"/>
    <mergeCell ref="F368:I368"/>
    <mergeCell ref="F369:I369"/>
    <mergeCell ref="F370:I370"/>
    <mergeCell ref="L370:M370"/>
    <mergeCell ref="N370:Q370"/>
    <mergeCell ref="F371:I371"/>
    <mergeCell ref="F372:I372"/>
    <mergeCell ref="L372:M372"/>
    <mergeCell ref="N372:Q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L394:M394"/>
    <mergeCell ref="N394:Q394"/>
    <mergeCell ref="L402:M402"/>
    <mergeCell ref="F395:I395"/>
    <mergeCell ref="F396:I396"/>
    <mergeCell ref="L396:M396"/>
    <mergeCell ref="N396:Q396"/>
    <mergeCell ref="F397:I397"/>
    <mergeCell ref="L397:M397"/>
    <mergeCell ref="N397:Q397"/>
    <mergeCell ref="F403:I403"/>
    <mergeCell ref="F404:I404"/>
    <mergeCell ref="F405:I405"/>
    <mergeCell ref="F406:I406"/>
    <mergeCell ref="F407:I407"/>
    <mergeCell ref="F398:I398"/>
    <mergeCell ref="F399:I399"/>
    <mergeCell ref="F400:I400"/>
    <mergeCell ref="F401:I401"/>
    <mergeCell ref="F402:I402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F424:I424"/>
    <mergeCell ref="F425:I425"/>
    <mergeCell ref="L425:M425"/>
    <mergeCell ref="N425:Q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F455:I455"/>
    <mergeCell ref="L455:M455"/>
    <mergeCell ref="N455:Q455"/>
    <mergeCell ref="F456:I456"/>
    <mergeCell ref="F457:I457"/>
    <mergeCell ref="L457:M457"/>
    <mergeCell ref="N457:Q457"/>
    <mergeCell ref="F458:I458"/>
    <mergeCell ref="F459:I459"/>
    <mergeCell ref="L459:M459"/>
    <mergeCell ref="N459:Q459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67:I467"/>
    <mergeCell ref="L467:M467"/>
    <mergeCell ref="N467:Q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72:I472"/>
    <mergeCell ref="L472:M472"/>
    <mergeCell ref="N472:Q472"/>
    <mergeCell ref="F473:I473"/>
    <mergeCell ref="F474:I474"/>
    <mergeCell ref="L474:M474"/>
    <mergeCell ref="N474:Q474"/>
    <mergeCell ref="F476:I476"/>
    <mergeCell ref="L476:M476"/>
    <mergeCell ref="N476:Q476"/>
    <mergeCell ref="F477:I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F485:I485"/>
    <mergeCell ref="L485:M485"/>
    <mergeCell ref="N485:Q485"/>
    <mergeCell ref="F486:I486"/>
    <mergeCell ref="F487:I487"/>
    <mergeCell ref="L487:M487"/>
    <mergeCell ref="N487:Q487"/>
    <mergeCell ref="F488:I488"/>
    <mergeCell ref="F489:I489"/>
    <mergeCell ref="F490:I490"/>
    <mergeCell ref="F491:I491"/>
    <mergeCell ref="F492:I492"/>
    <mergeCell ref="L492:M492"/>
    <mergeCell ref="F493:I493"/>
    <mergeCell ref="F494:I494"/>
    <mergeCell ref="F495:I495"/>
    <mergeCell ref="F496:I496"/>
    <mergeCell ref="L496:M496"/>
    <mergeCell ref="N496:Q496"/>
    <mergeCell ref="F497:I497"/>
    <mergeCell ref="F498:I498"/>
    <mergeCell ref="L498:M498"/>
    <mergeCell ref="N498:Q498"/>
    <mergeCell ref="F499:I499"/>
    <mergeCell ref="F500:I500"/>
    <mergeCell ref="L500:M500"/>
    <mergeCell ref="N500:Q500"/>
    <mergeCell ref="L509:M509"/>
    <mergeCell ref="F501:I501"/>
    <mergeCell ref="F502:I502"/>
    <mergeCell ref="L502:M502"/>
    <mergeCell ref="N502:Q502"/>
    <mergeCell ref="F503:I503"/>
    <mergeCell ref="F504:I504"/>
    <mergeCell ref="L504:M504"/>
    <mergeCell ref="N504:Q504"/>
    <mergeCell ref="F510:I510"/>
    <mergeCell ref="F511:I511"/>
    <mergeCell ref="L511:M511"/>
    <mergeCell ref="N511:Q511"/>
    <mergeCell ref="F512:I512"/>
    <mergeCell ref="F505:I505"/>
    <mergeCell ref="F506:I506"/>
    <mergeCell ref="F507:I507"/>
    <mergeCell ref="F508:I508"/>
    <mergeCell ref="F509:I509"/>
    <mergeCell ref="F513:I513"/>
    <mergeCell ref="L513:M513"/>
    <mergeCell ref="N513:Q513"/>
    <mergeCell ref="F515:I515"/>
    <mergeCell ref="L515:M515"/>
    <mergeCell ref="N515:Q515"/>
    <mergeCell ref="F516:I516"/>
    <mergeCell ref="F517:I517"/>
    <mergeCell ref="L517:M517"/>
    <mergeCell ref="N517:Q517"/>
    <mergeCell ref="F519:I519"/>
    <mergeCell ref="L519:M519"/>
    <mergeCell ref="N519:Q519"/>
    <mergeCell ref="F520:I520"/>
    <mergeCell ref="F521:I521"/>
    <mergeCell ref="L521:M521"/>
    <mergeCell ref="N521:Q521"/>
    <mergeCell ref="F522:I522"/>
    <mergeCell ref="F523:I523"/>
    <mergeCell ref="L523:M523"/>
    <mergeCell ref="N523:Q523"/>
    <mergeCell ref="F524:I524"/>
    <mergeCell ref="F525:I525"/>
    <mergeCell ref="L525:M525"/>
    <mergeCell ref="N525:Q525"/>
    <mergeCell ref="F526:I526"/>
    <mergeCell ref="F527:I527"/>
    <mergeCell ref="L527:M527"/>
    <mergeCell ref="N527:Q527"/>
    <mergeCell ref="F528:I528"/>
    <mergeCell ref="L528:M528"/>
    <mergeCell ref="N528:Q528"/>
    <mergeCell ref="F530:I530"/>
    <mergeCell ref="L530:M530"/>
    <mergeCell ref="N530:Q530"/>
    <mergeCell ref="N529:Q529"/>
    <mergeCell ref="F531:I531"/>
    <mergeCell ref="F532:I532"/>
    <mergeCell ref="L532:M532"/>
    <mergeCell ref="N532:Q532"/>
    <mergeCell ref="F534:I534"/>
    <mergeCell ref="L534:M534"/>
    <mergeCell ref="N534:Q534"/>
    <mergeCell ref="N533:Q533"/>
    <mergeCell ref="F535:I535"/>
    <mergeCell ref="F536:I536"/>
    <mergeCell ref="F537:I537"/>
    <mergeCell ref="F538:I538"/>
    <mergeCell ref="L538:M538"/>
    <mergeCell ref="N538:Q538"/>
    <mergeCell ref="F539:I539"/>
    <mergeCell ref="L539:M539"/>
    <mergeCell ref="N539:Q539"/>
    <mergeCell ref="F540:I540"/>
    <mergeCell ref="F541:I541"/>
    <mergeCell ref="F542:I542"/>
    <mergeCell ref="F543:I543"/>
    <mergeCell ref="L543:M543"/>
    <mergeCell ref="N543:Q543"/>
    <mergeCell ref="F544:I544"/>
    <mergeCell ref="F545:I545"/>
    <mergeCell ref="L545:M545"/>
    <mergeCell ref="N545:Q545"/>
    <mergeCell ref="F546:I546"/>
    <mergeCell ref="F547:I547"/>
    <mergeCell ref="F548:I548"/>
    <mergeCell ref="F549:I549"/>
    <mergeCell ref="L549:M549"/>
    <mergeCell ref="N549:Q549"/>
    <mergeCell ref="F550:I550"/>
    <mergeCell ref="F551:I551"/>
    <mergeCell ref="F552:I552"/>
    <mergeCell ref="F553:I553"/>
    <mergeCell ref="L553:M553"/>
    <mergeCell ref="N553:Q553"/>
    <mergeCell ref="F554:I554"/>
    <mergeCell ref="F555:I555"/>
    <mergeCell ref="L555:M555"/>
    <mergeCell ref="N555:Q555"/>
    <mergeCell ref="F556:I556"/>
    <mergeCell ref="F557:I557"/>
    <mergeCell ref="F558:I558"/>
    <mergeCell ref="F559:I559"/>
    <mergeCell ref="L559:M559"/>
    <mergeCell ref="N559:Q559"/>
    <mergeCell ref="F561:I561"/>
    <mergeCell ref="L561:M561"/>
    <mergeCell ref="N561:Q561"/>
    <mergeCell ref="N560:Q560"/>
    <mergeCell ref="F562:I562"/>
    <mergeCell ref="F563:I563"/>
    <mergeCell ref="F564:I564"/>
    <mergeCell ref="F565:I565"/>
    <mergeCell ref="F566:I566"/>
    <mergeCell ref="F567:I567"/>
    <mergeCell ref="F569:I569"/>
    <mergeCell ref="L569:M569"/>
    <mergeCell ref="N569:Q569"/>
    <mergeCell ref="F570:I570"/>
    <mergeCell ref="F571:I571"/>
    <mergeCell ref="F572:I572"/>
    <mergeCell ref="F573:I573"/>
    <mergeCell ref="L573:M573"/>
    <mergeCell ref="N573:Q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L581:M581"/>
    <mergeCell ref="N581:Q581"/>
    <mergeCell ref="F582:I582"/>
    <mergeCell ref="F583:I583"/>
    <mergeCell ref="F584:I584"/>
    <mergeCell ref="F585:I585"/>
    <mergeCell ref="F587:I587"/>
    <mergeCell ref="L587:M587"/>
    <mergeCell ref="N587:Q587"/>
    <mergeCell ref="F588:I588"/>
    <mergeCell ref="L588:M588"/>
    <mergeCell ref="N588:Q588"/>
    <mergeCell ref="F589:I589"/>
    <mergeCell ref="L589:M589"/>
    <mergeCell ref="N589:Q589"/>
    <mergeCell ref="F590:I590"/>
    <mergeCell ref="L590:M590"/>
    <mergeCell ref="N590:Q590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95:I595"/>
    <mergeCell ref="L595:M595"/>
    <mergeCell ref="N595:Q595"/>
    <mergeCell ref="N135:Q135"/>
    <mergeCell ref="N136:Q136"/>
    <mergeCell ref="N137:Q137"/>
    <mergeCell ref="N142:Q142"/>
    <mergeCell ref="N193:Q193"/>
    <mergeCell ref="N231:Q231"/>
    <mergeCell ref="N518:Q518"/>
    <mergeCell ref="N249:Q249"/>
    <mergeCell ref="N255:Q255"/>
    <mergeCell ref="N257:Q257"/>
    <mergeCell ref="N258:Q258"/>
    <mergeCell ref="N267:Q267"/>
    <mergeCell ref="N317:Q317"/>
    <mergeCell ref="N509:Q509"/>
    <mergeCell ref="N492:Q492"/>
    <mergeCell ref="N402:Q402"/>
    <mergeCell ref="N568:Q568"/>
    <mergeCell ref="N586:Q586"/>
    <mergeCell ref="N596:Q596"/>
    <mergeCell ref="H1:K1"/>
    <mergeCell ref="S2:AC2"/>
    <mergeCell ref="N321:Q321"/>
    <mergeCell ref="N325:Q325"/>
    <mergeCell ref="N460:Q460"/>
    <mergeCell ref="N475:Q475"/>
    <mergeCell ref="N514:Q514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Jarda</cp:lastModifiedBy>
  <dcterms:modified xsi:type="dcterms:W3CDTF">2015-12-08T16:39:44Z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