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3" activeTab="0"/>
  </bookViews>
  <sheets>
    <sheet name="Rekapitulace stavby" sheetId="1" r:id="rId1"/>
    <sheet name="123a - sociálky suterén c..." sheetId="2" r:id="rId2"/>
    <sheet name="123b - vestavba kabinetu ..." sheetId="3" r:id="rId3"/>
    <sheet name="123c - vestavba WC MŠ pod..." sheetId="4" r:id="rId4"/>
    <sheet name="123d - umyvadlo dílny" sheetId="5" r:id="rId5"/>
  </sheets>
  <definedNames/>
  <calcPr fullCalcOnLoad="1"/>
</workbook>
</file>

<file path=xl/sharedStrings.xml><?xml version="1.0" encoding="utf-8"?>
<sst xmlns="http://schemas.openxmlformats.org/spreadsheetml/2006/main" count="5499" uniqueCount="1100">
  <si>
    <t>Export VZ</t>
  </si>
  <si>
    <t>List obsahuje:</t>
  </si>
  <si>
    <t>3.0</t>
  </si>
  <si>
    <t>ZAMOK</t>
  </si>
  <si>
    <t>False</t>
  </si>
  <si>
    <t>{A6000F17-131E-48D6-A39E-60FDB5248216}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</si>
  <si>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</si>
  <si>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</si>
  <si>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</si>
  <si>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</si>
  <si>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</si>
  <si>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</si>
  <si>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</si>
  <si>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</si>
  <si>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</si>
  <si>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</si>
  <si>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</si>
  <si>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Sociálky ZŠ Barvířská</t>
  </si>
  <si>
    <t>0,1</t>
  </si>
  <si>
    <t>KSO:</t>
  </si>
  <si>
    <t>CC-CZ:</t>
  </si>
  <si>
    <t>1</t>
  </si>
  <si>
    <t>Místo:</t>
  </si>
  <si>
    <t>Liberec</t>
  </si>
  <si>
    <t>Datum:</t>
  </si>
  <si>
    <t>07.03.2016</t>
  </si>
  <si>
    <t>10</t>
  </si>
  <si>
    <t>100</t>
  </si>
  <si>
    <t>Zadavatel:</t>
  </si>
  <si>
    <t>IČ:</t>
  </si>
  <si>
    <t>MML</t>
  </si>
  <si>
    <t>DIČ:</t>
  </si>
  <si>
    <t>Uchazeč:</t>
  </si>
  <si>
    <t>Vyplň údaj</t>
  </si>
  <si>
    <t>Projektant:</t>
  </si>
  <si>
    <t>xxx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</si>
  <si>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</si>
  <si>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</si>
  <si>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</si>
  <si>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</si>
  <si>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</si>
  <si>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</si>
  <si>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</si>
  <si>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</si>
  <si>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</si>
  <si>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</si>
  <si>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</si>
  <si>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</si>
  <si>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</si>
  <si>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</si>
  <si>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</si>
  <si>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</si>
  <si>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</si>
  <si>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</si>
  <si>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</si>
  <si>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</si>
  <si>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</si>
  <si>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</si>
  <si>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</si>
  <si>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</si>
  <si>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</si>
  <si>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</si>
  <si>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</si>
  <si>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</si>
  <si>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</si>
  <si>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</si>
  <si>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</si>
  <si>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</si>
  <si>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</si>
  <si>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</si>
  <si>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</si>
  <si>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</si>
  <si>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</si>
  <si>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</si>
  <si>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</si>
  <si>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</si>
  <si>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123a</t>
  </si>
  <si>
    <t>sociálky suterén chlapci a dívky</t>
  </si>
  <si>
    <t>STA</t>
  </si>
  <si>
    <t>{49B4521B-2FBC-412F-BA3F-B2EE40012B02}</t>
  </si>
  <si>
    <t>2</t>
  </si>
  <si>
    <t>123b</t>
  </si>
  <si>
    <t>vestavba kabinetu  učebna</t>
  </si>
  <si>
    <t>{2445D94C-8ADA-47EB-BB30-81494557E26C}</t>
  </si>
  <si>
    <t>123c</t>
  </si>
  <si>
    <t>vestavba WC MŠ pod schody</t>
  </si>
  <si>
    <t>{00669567-52BD-48A5-A895-D97F5A124B31}</t>
  </si>
  <si>
    <t>123d</t>
  </si>
  <si>
    <t>umyvadlo dílny</t>
  </si>
  <si>
    <t>{A256D550-6997-4F42-99F8-C93805452E89}</t>
  </si>
  <si>
    <t>Zpět na list:</t>
  </si>
  <si>
    <t>KRYCÍ LIST SOUPISU</t>
  </si>
  <si>
    <t>Objekt:</t>
  </si>
  <si>
    <t>123a - sociálky suterén chlapci a dívky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</si>
  <si>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</si>
  <si>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</si>
  <si>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</si>
  <si>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</si>
  <si>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</si>
  <si>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</si>
  <si>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</si>
  <si>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</si>
  <si>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</si>
  <si>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</si>
  <si>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</si>
  <si>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</si>
  <si>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</si>
  <si>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</si>
  <si>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</si>
  <si>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</si>
  <si>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</si>
  <si>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</si>
  <si>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</si>
  <si>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</si>
  <si>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</si>
  <si>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</si>
  <si>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</si>
  <si>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</si>
  <si>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</si>
  <si>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</si>
  <si>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</si>
  <si>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OST - Ostatní</t>
  </si>
  <si>
    <t xml:space="preserve">    O01 - Ostatní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</si>
  <si>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</si>
  <si>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</si>
  <si>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</si>
  <si>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</si>
  <si>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</si>
  <si>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</si>
  <si>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</si>
  <si>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</si>
  <si>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</si>
  <si>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</si>
  <si>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</si>
  <si>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</si>
  <si>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</si>
  <si>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</si>
  <si>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</si>
  <si>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</si>
  <si>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</si>
  <si>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</si>
  <si>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</si>
  <si>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</si>
  <si>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</si>
  <si>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</si>
  <si>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</si>
  <si>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137</t>
  </si>
  <si>
    <t>K</t>
  </si>
  <si>
    <t>310238211</t>
  </si>
  <si>
    <t>Zazdívka otvorů pl do 1 m2 ve zdivu nadzákladovém cihlami pálenými na MVC- za okno 60/60 dívky</t>
  </si>
  <si>
    <t>m3</t>
  </si>
  <si>
    <t>CS ÚRS 2015 02</t>
  </si>
  <si>
    <t>4</t>
  </si>
  <si>
    <t>1629145435</t>
  </si>
  <si>
    <t>PP</t>
  </si>
  <si>
    <t>Zazdívka otvorů ve zdivu nadzákladovém cihlami pálenými plochy přes 0,25 m2 do 1 m2 na maltu vápenocementovou</t>
  </si>
  <si>
    <t>342272523</t>
  </si>
  <si>
    <t>Příčky tl 150 mm z pórobetonových přesných hladkých příčkovek objemové hmotnosti 500 kg/m3- pro závěsné WC včt kotvení do zdiva</t>
  </si>
  <si>
    <t>m2</t>
  </si>
  <si>
    <t>CS ÚRS 2013 01</t>
  </si>
  <si>
    <t>-877317268</t>
  </si>
  <si>
    <t>Příčky z pórobetonových přesných příčkovek (YTONG) hladkých, objemové hmotnosti 500 kg/m3 na tenké maltové lože, tloušťky příčky 150 mm</t>
  </si>
  <si>
    <t>6</t>
  </si>
  <si>
    <t>Úpravy povrchů, podlahy a osazování výplní</t>
  </si>
  <si>
    <t>140</t>
  </si>
  <si>
    <t>611325421</t>
  </si>
  <si>
    <t>Oprava vnitřní vápenocementové štukové omítky stropů v rozsahu plochy do 10%</t>
  </si>
  <si>
    <t>-1158682398</t>
  </si>
  <si>
    <t>Oprava vápenocementové nebo vápenné omítky vnitřních ploch štukové dvouvrstvé, tloušťky do 20 mm stropů, v rozsahu opravované plochy do 10%</t>
  </si>
  <si>
    <t>612321111</t>
  </si>
  <si>
    <t>Vápenocementová omítka hrubá jednovrstvá zatřená vnitřních stěn nanášená ručně- vyrovnání po osek obkladech cca 1/2 výměry</t>
  </si>
  <si>
    <t>242464123</t>
  </si>
  <si>
    <t>Vápenocementová omítka hrubá jednovrstvá zatřená vnitřních stěn nanášená ručně- vyrovnání po osek obkladech</t>
  </si>
  <si>
    <t>612321111a</t>
  </si>
  <si>
    <t>Vápenocementová omítka hladká jednovrstvá zatřená vnitřních stěn nanášená ručně-  po osek obkladech celá výměra</t>
  </si>
  <si>
    <t>1526305277</t>
  </si>
  <si>
    <t>612321111Ra</t>
  </si>
  <si>
    <t>Dtto tenkovrstvá stěrka původní neobložené stěny celá výměra</t>
  </si>
  <si>
    <t>-216786830</t>
  </si>
  <si>
    <t>Omítka vápenocementová vnitřních ploch nanášená ručně jednovrstvá, tloušťky do 10 mm hrubá zatřená svislých konstrukcí stěn</t>
  </si>
  <si>
    <t>7</t>
  </si>
  <si>
    <t>612321121a</t>
  </si>
  <si>
    <t xml:space="preserve">Vápenocementová omítka hladká jednovrstvá vnitřních stěn nanášená ručně- pod obklady obezdívky WC </t>
  </si>
  <si>
    <t>992925643</t>
  </si>
  <si>
    <t>Omítka vápenocementová vnitřních ploch nanášená ručně jednovrstvá, tloušťky do 10 mm hladká svislých konstrukcí stěn</t>
  </si>
  <si>
    <t>138</t>
  </si>
  <si>
    <t>612325421</t>
  </si>
  <si>
    <t>Oprava vnitřní vápenocementové štukové omítky stěn v rozsahu plochy do 10%- nad obklady</t>
  </si>
  <si>
    <t>323796971</t>
  </si>
  <si>
    <t>Oprava vápenocementové nebo vápenné omítky vnitřních ploch štukové dvouvrstvé, tloušťky do 20 mm stěn, v rozsahu opravované plochy do 10%</t>
  </si>
  <si>
    <t>147</t>
  </si>
  <si>
    <t>612325421a</t>
  </si>
  <si>
    <t>Oprava vnitřní vápenocementové štukové omítky stěn v rozsahu plochy do 10%- chodba</t>
  </si>
  <si>
    <t>433750264</t>
  </si>
  <si>
    <t>9</t>
  </si>
  <si>
    <t>619991001</t>
  </si>
  <si>
    <t>Zakrytí podlah fólií přilepenou lepící páskou- geotextilie chodby, schody</t>
  </si>
  <si>
    <t>495639150</t>
  </si>
  <si>
    <t>Zakrytí vnitřních ploch před znečištěním včetně pozdějšího odkrytí podlah fólií přilepenou lepící páskou</t>
  </si>
  <si>
    <t>619995001</t>
  </si>
  <si>
    <t>Začištění omítek kolem oken, dveří, podlah nebo obkladů- po vybouraných zárubních a okno</t>
  </si>
  <si>
    <t>m</t>
  </si>
  <si>
    <t>1057738458</t>
  </si>
  <si>
    <t>Začištění omítek (s dodáním hmot) kolem oken, dveří, podlah, obkladů apod.</t>
  </si>
  <si>
    <t>11</t>
  </si>
  <si>
    <t>629991011</t>
  </si>
  <si>
    <t>Zakrytí výplní otvorů a svislých ploch fólií přilepenou lepící páskou- okna</t>
  </si>
  <si>
    <t>-2037220151</t>
  </si>
  <si>
    <t>Zakrytí vnějších ploch před znečištěním včetně pozdějšího odkrytí výplní otvorů a svislých ploch fólií přilepenou lepící páskou</t>
  </si>
  <si>
    <t>12</t>
  </si>
  <si>
    <t>632451453</t>
  </si>
  <si>
    <t>Potěr pískocementový tl do 50 mm tř. C 12,5 běžný- doplnění vybouraných podlah - celá plocha</t>
  </si>
  <si>
    <t>-527058174</t>
  </si>
  <si>
    <t>Potěr pískocementový běžný tl. přes 40 do 50 mm tř. C 12,5</t>
  </si>
  <si>
    <t>13</t>
  </si>
  <si>
    <t>642944121</t>
  </si>
  <si>
    <t>Osazování ocelových zárubní dodatečné pl do 2,5 m2</t>
  </si>
  <si>
    <t>kus</t>
  </si>
  <si>
    <t>-1912614251</t>
  </si>
  <si>
    <t>Osazení ocelových dveřních zárubní lisovaných nebo z úhelníků dodatečně s vybetonováním prahu, plochy do 2,5 m2</t>
  </si>
  <si>
    <t>132</t>
  </si>
  <si>
    <t>M</t>
  </si>
  <si>
    <t>553311130</t>
  </si>
  <si>
    <t>zárubeň ocelová pro běžné zdění H 110 600 L/P</t>
  </si>
  <si>
    <t>8</t>
  </si>
  <si>
    <t>-624062979</t>
  </si>
  <si>
    <t>Zárubně kovové zárubně ocelové pro zdění H 110 600 L/P</t>
  </si>
  <si>
    <t>Ostatní konstrukce a práce-bourání</t>
  </si>
  <si>
    <t>131</t>
  </si>
  <si>
    <t>9001R</t>
  </si>
  <si>
    <t>Vybourání a likvidace plechových kójí WC</t>
  </si>
  <si>
    <t>1782584967</t>
  </si>
  <si>
    <t>152</t>
  </si>
  <si>
    <t>9002R</t>
  </si>
  <si>
    <t>Dmtž, očištění a zpět montáž plech větracích mřížek VZT - ve zdivu</t>
  </si>
  <si>
    <t>ks</t>
  </si>
  <si>
    <t>-1931917893</t>
  </si>
  <si>
    <t>949101111</t>
  </si>
  <si>
    <t>Lešení pomocné pro objekty pozemních staveb s lešeňovou podlahou v do 1,9 m zatížení do 150 kg/m2</t>
  </si>
  <si>
    <t>-566581704</t>
  </si>
  <si>
    <t>Lešení pomocné pracovní pro objekty pozemních staveb pro zatížení do 150 kg/m2, o výšce lešeňové podlahy do 1,9 m</t>
  </si>
  <si>
    <t>16</t>
  </si>
  <si>
    <t>952901111</t>
  </si>
  <si>
    <t>Vyčištění budov bytové a občanské výstavby při výšce podlaží do 4 m- dotčené prostory + chodba ( podlahy , potrubí po malbách atd )</t>
  </si>
  <si>
    <t>-867551657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</si>
  <si>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</si>
  <si>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17</t>
  </si>
  <si>
    <t>965043341</t>
  </si>
  <si>
    <t>Bourání podkladů pod dlažby betonových s potěrem nebo teracem   tl do 100 mm pl přes 4 m2- předpoklad tl 5 cm</t>
  </si>
  <si>
    <t>-1141662745</t>
  </si>
  <si>
    <t>Bourání podkladů pod dlažby nebo litých celistvých podlah a mazanin betonových s potěrem nebo teracem tl. do 100 mm, plochy přes 4 m2</t>
  </si>
  <si>
    <t>139</t>
  </si>
  <si>
    <t>965043341a</t>
  </si>
  <si>
    <t>dtto stupínek pisoáry</t>
  </si>
  <si>
    <t>-1488424243</t>
  </si>
  <si>
    <t>134</t>
  </si>
  <si>
    <t>968062354</t>
  </si>
  <si>
    <t>Vybourání dřevěných rámů oken dvojitých včetně křídel pl do 1 m2- obě WC dívky</t>
  </si>
  <si>
    <t>2059167702</t>
  </si>
  <si>
    <t>Vybourání dřevěných rámů oken s křídly, dveřních zárubní, vrat, stěn, ostění nebo obkladů rámů oken s křídly dvojitých, plochy do 1 m2</t>
  </si>
  <si>
    <t>18</t>
  </si>
  <si>
    <t>968072455</t>
  </si>
  <si>
    <t>Vybourání kovových dveřních zárubní pl do 2 m2</t>
  </si>
  <si>
    <t>1563116520</t>
  </si>
  <si>
    <t>Vybourání kovových rámů oken s křídly, dveřních zárubní, vrat, stěn, ostění nebo obkladů dveřních zárubní, plochy do 2 m2</t>
  </si>
  <si>
    <t>20</t>
  </si>
  <si>
    <t>978059541</t>
  </si>
  <si>
    <t>Odsekání a odebrání obkladů stěn z vnitřních obkládaček plochy přes 1 m2 včt nezbytně nutné podklad omítky</t>
  </si>
  <si>
    <t>-210022113</t>
  </si>
  <si>
    <t>Odsekání obkladů stěn včetně otlučení podkladní omítky až na zdivo z obkládaček vnitřních, z jakýchkoliv materiálů, plochy přes 1 m2</t>
  </si>
  <si>
    <t>985131311R</t>
  </si>
  <si>
    <t>Ruční dočištění podkladu po vybourání podklad bet mazaniny, zametení a penetrace</t>
  </si>
  <si>
    <t>-820142692</t>
  </si>
  <si>
    <t>Očištění ploch stěn, rubu kleneb a podlah ruční dočištění ocelovými kartáči</t>
  </si>
  <si>
    <t>99</t>
  </si>
  <si>
    <t>Přesun hmot</t>
  </si>
  <si>
    <t>22</t>
  </si>
  <si>
    <t>998011001</t>
  </si>
  <si>
    <t>Přesun hmot pro budovy zděné v do 6 m</t>
  </si>
  <si>
    <t>t</t>
  </si>
  <si>
    <t>955352379</t>
  </si>
  <si>
    <t>Přesun hmot pro budovy občanské výstavby, bydlení, výrobu a služby s nosnou svislou konstrukcí zděnou z cihel, tvárnic nebo kamene vodorovná dopravní vzdálenost do 100 m pro budovy výšky do 6 m</t>
  </si>
  <si>
    <t>997</t>
  </si>
  <si>
    <t>Přesun sutě</t>
  </si>
  <si>
    <t>23</t>
  </si>
  <si>
    <t>997013211</t>
  </si>
  <si>
    <t>Vnitrostaveništní doprava suti a vybouraných hmot pro budovy v do 6 m ručně</t>
  </si>
  <si>
    <t>863701591</t>
  </si>
  <si>
    <t>Vnitrostaveništní doprava suti a vybouraných hmot vodorovně do 50 m svisle ručně (nošením po schodech) pro budovy a haly výšky do 6 m</t>
  </si>
  <si>
    <t>24</t>
  </si>
  <si>
    <t>997013501</t>
  </si>
  <si>
    <t>Odvoz suti na skládku a vybouraných hmot nebo meziskládku do 1 km se složením</t>
  </si>
  <si>
    <t>-1491020758</t>
  </si>
  <si>
    <t>Odvoz suti a vybouraných hmot na skládku nebo meziskládku se složením, na vzdálenost do 1 km</t>
  </si>
  <si>
    <t>25</t>
  </si>
  <si>
    <t>997013509</t>
  </si>
  <si>
    <t>Příplatek k odvozu suti a vybouraných hmot na skládku ZKD 1 km přes 1 km</t>
  </si>
  <si>
    <t>833632268</t>
  </si>
  <si>
    <t>Odvoz suti a vybouraných hmot na skládku nebo meziskládku se složením, na vzdálenost Příplatek k ceně za každý další i započatý 1 km přes 1 km</t>
  </si>
  <si>
    <t>26</t>
  </si>
  <si>
    <t>997013803</t>
  </si>
  <si>
    <t>Poplatek za uložení stavebního odpadu z keramických materiálů na skládce (skládkovné)</t>
  </si>
  <si>
    <t>-1996586958</t>
  </si>
  <si>
    <t>Poplatek za uložení stavebního odpadu na skládce (skládkovné) z keramických materiálů</t>
  </si>
  <si>
    <t>27</t>
  </si>
  <si>
    <t>997013831</t>
  </si>
  <si>
    <t>Poplatek za uložení stavebního směsného odpadu na skládce (skládkovné)</t>
  </si>
  <si>
    <t>1579682727</t>
  </si>
  <si>
    <t>Poplatek za uložení stavebního odpadu na skládce (skládkovné) směsného</t>
  </si>
  <si>
    <t>PSV</t>
  </si>
  <si>
    <t>Práce a dodávky PSV</t>
  </si>
  <si>
    <t>713</t>
  </si>
  <si>
    <t>Izolace tepelné</t>
  </si>
  <si>
    <t>153</t>
  </si>
  <si>
    <t>713492413R</t>
  </si>
  <si>
    <t>Montáž tepelné izolace potrubí obalení Al fólií jednostranné včt dodávky folie- 24 bm viditelného potrubí vody a kanalizace</t>
  </si>
  <si>
    <t>-454691710</t>
  </si>
  <si>
    <t>Montáž izolace tepelné potrubí a ohybů - doplňky a konstrukční součástí obalení jednostranně Al fólií</t>
  </si>
  <si>
    <t>721</t>
  </si>
  <si>
    <t>Zdravotechnika - vnitřní kanalizace</t>
  </si>
  <si>
    <t>28</t>
  </si>
  <si>
    <t>721001R</t>
  </si>
  <si>
    <t>Stavební přípomoce- rýhy, záhozy, prostupy ( obsekání a následné začištění kanal potrubí  u napojení WC a stoupačka WC dívky- včt případného doplnění izolací a podkladního betonu  )</t>
  </si>
  <si>
    <t>soub</t>
  </si>
  <si>
    <t>403196013</t>
  </si>
  <si>
    <t>Úprava stáv rozvodu kanalizace pro připojení 8 ks urinálů včt staveb přípomocí ( rýhy )</t>
  </si>
  <si>
    <t>29</t>
  </si>
  <si>
    <t>721171803</t>
  </si>
  <si>
    <t>Demontáž potrubí z PVC odpadních nebo připojovacích do D 75- umyvadla, pisoáry</t>
  </si>
  <si>
    <t>1437981527</t>
  </si>
  <si>
    <t>Demontáž potrubí z novodurových trub odpadních nebo připojovacích do D 75</t>
  </si>
  <si>
    <t>31</t>
  </si>
  <si>
    <t>721173707</t>
  </si>
  <si>
    <t>Potrubí kanalizační z PE odpadní DN 125 včt tvarovek a připojení na stáv ležatou kanalizaci - klozety</t>
  </si>
  <si>
    <t>-1855105012</t>
  </si>
  <si>
    <t>Potrubí z plastových trub polyetylenové (PE) svařované odpadní (svislé) DN 125</t>
  </si>
  <si>
    <t>32</t>
  </si>
  <si>
    <t>721173723</t>
  </si>
  <si>
    <t>Potrubí kanalizační z PE připojovací DN 50 ( umyvadla ) včt výpustek a napoj na stáv rozvod</t>
  </si>
  <si>
    <t>95183968</t>
  </si>
  <si>
    <t>Potrubí z plastových trub polyetylenové (PE) svařované připojovací DN 50</t>
  </si>
  <si>
    <t>33</t>
  </si>
  <si>
    <t>721173724</t>
  </si>
  <si>
    <t>Potrubí kanalizační z PE připojovací DN 70 ( pisoáry, bidet) včt výpustek a napoj na stáv rozvod</t>
  </si>
  <si>
    <t>-619570889</t>
  </si>
  <si>
    <t>Potrubí z plastových trub polyetylenové (PE) svařované připojovací DN 70</t>
  </si>
  <si>
    <t>149</t>
  </si>
  <si>
    <t>721175013</t>
  </si>
  <si>
    <t>Potrubí kanalizační plastové odpadní zvuk tlumící vícevrstvé systém FRIAPHON DN 125 včt čistícího kusu - WC dívky stoupací pod strop včt odbočky</t>
  </si>
  <si>
    <t>1453220482</t>
  </si>
  <si>
    <t>Potrubí z plastových trub vícevrstvé tlumící zvuk FRIAPHON systém odpadní (svislé) DN 125</t>
  </si>
  <si>
    <t>145</t>
  </si>
  <si>
    <t>721210813</t>
  </si>
  <si>
    <t>Demontáž vpustí podlahových z kyselinovzdorné kameniny DN 100 - pod pisoáry</t>
  </si>
  <si>
    <t>1335633761</t>
  </si>
  <si>
    <t>Demontáž kanalizačního příslušenství vpustí podlahových z kyselinovzdorné kameniny DN 100</t>
  </si>
  <si>
    <t>144</t>
  </si>
  <si>
    <t>721211421</t>
  </si>
  <si>
    <t>Vpusť podlahová se svislým odtokem DN 50/75/110 mřížka nerez 115x115- pod pisoáry</t>
  </si>
  <si>
    <t>927713133</t>
  </si>
  <si>
    <t>Podlahové vpusti se svislým odtokem DN 50/75/110 (HL 310N) mřížka nerez 115x115</t>
  </si>
  <si>
    <t>34</t>
  </si>
  <si>
    <t>721290111</t>
  </si>
  <si>
    <t>Zkouška těsnosti potrubí kanalizace vodou do DN 125</t>
  </si>
  <si>
    <t>1279139720</t>
  </si>
  <si>
    <t>Zkouška těsnosti kanalizace v objektech vodou do DN 125</t>
  </si>
  <si>
    <t>146</t>
  </si>
  <si>
    <t>721300945R</t>
  </si>
  <si>
    <t>Pročištění vpusť podlahová DN 100 - pod pisoáry včt části potrubí cca 2 m</t>
  </si>
  <si>
    <t>926533656</t>
  </si>
  <si>
    <t>Pročištění podlahových vpustí DN 100</t>
  </si>
  <si>
    <t>37</t>
  </si>
  <si>
    <t>722110825a</t>
  </si>
  <si>
    <t>Demontáž potrubí litinového hrdlového do DN 125 včt vysek ze zdiva a likvidace- WC dívky stoupací pod strop včt odbočky</t>
  </si>
  <si>
    <t>-1487172090</t>
  </si>
  <si>
    <t>Demontáž potrubí z litinových trub hrdlových TH přes 80 do DN 125</t>
  </si>
  <si>
    <t>38</t>
  </si>
  <si>
    <t>998721201</t>
  </si>
  <si>
    <t>Přesun hmot procentní pro vnitřní kanalizace v objektech v do 6 m</t>
  </si>
  <si>
    <t>%</t>
  </si>
  <si>
    <t>-136328043</t>
  </si>
  <si>
    <t>Přesun hmot pro vnitřní kanalizace stanovený procentní sazbou z ceny vodorovná dopravní vzdálenost do 50 m v objektech výšky do 6 m</t>
  </si>
  <si>
    <t>722</t>
  </si>
  <si>
    <t>Zdravotechnika - vnitřní vodovod</t>
  </si>
  <si>
    <t>39</t>
  </si>
  <si>
    <t>722001R</t>
  </si>
  <si>
    <t>Zednické přípomoce- sekání, prostupy, rýhy, záhozy</t>
  </si>
  <si>
    <t>-1123350970</t>
  </si>
  <si>
    <t>40</t>
  </si>
  <si>
    <t>722130802R</t>
  </si>
  <si>
    <t xml:space="preserve">Demontáž vodovod potrubí ocelové pozinkované závitové a plastové do DN 40 </t>
  </si>
  <si>
    <t>-1058200329</t>
  </si>
  <si>
    <t>Demontáž potrubí z ocelových trubek pozinkovaných závitových přes 25 do DN 40</t>
  </si>
  <si>
    <t>41</t>
  </si>
  <si>
    <t>722174022</t>
  </si>
  <si>
    <t>Potrubí vodovodní plastové PPR svar polyfuze PN 20 D 20 x 3,4 mm včt napoj na stáv rozvod, nástěnek a roh ventilů pro baterie</t>
  </si>
  <si>
    <t>1752158727</t>
  </si>
  <si>
    <t>Potrubí z plastových trubek z polypropylenu (PPR) svařovaných polyfuzně PN 20 (SDR 6) D 20 x 3,4</t>
  </si>
  <si>
    <t>42</t>
  </si>
  <si>
    <t>722181241</t>
  </si>
  <si>
    <t>Ochrana vodovodního potrubí přilepenými tepelně izolačními trubicemi z PE tl do 20 mm DN do 22 mm- TUV</t>
  </si>
  <si>
    <t>1815467383</t>
  </si>
  <si>
    <t>Ochrana potrubí tepelně izolačními trubicemi z pěnového polyetylenu PE přilepenými v příčných a podélných spojích, tloušťky izolace přes 15 do 20 mm, vnitřního průměru DN do 22 mm</t>
  </si>
  <si>
    <t>43</t>
  </si>
  <si>
    <t>722290226</t>
  </si>
  <si>
    <t>Zkouška těsnosti vodovodního potrubí  do DN 50</t>
  </si>
  <si>
    <t>604933478</t>
  </si>
  <si>
    <t>Zkoušky, proplach a desinfekce vodovodního potrubí zkoušky těsnosti vodovodního potrubí závitového do DN 50</t>
  </si>
  <si>
    <t>44</t>
  </si>
  <si>
    <t>998722201</t>
  </si>
  <si>
    <t>Přesun hmot procentní pro vnitřní vodovod v objektech v do 6 m</t>
  </si>
  <si>
    <t>2028888169</t>
  </si>
  <si>
    <t>Přesun hmot pro vnitřní vodovod stanovený procentní sazbou z ceny vodorovná dopravní vzdálenost do 50 m v objektech výšky do 6 m</t>
  </si>
  <si>
    <t>725</t>
  </si>
  <si>
    <t>Zdravotechnika - zařizovací předměty</t>
  </si>
  <si>
    <t>45</t>
  </si>
  <si>
    <t>725002R</t>
  </si>
  <si>
    <t>D+M napájecí zdroj pro 4 urinály včt připojení na elektroinstalaci</t>
  </si>
  <si>
    <t>-1882255761</t>
  </si>
  <si>
    <t>Dmtž původních koupelnových doplňků a zrcadel</t>
  </si>
  <si>
    <t>46</t>
  </si>
  <si>
    <t>725003R</t>
  </si>
  <si>
    <t>D+M zásobník tekutého mýdla chrom</t>
  </si>
  <si>
    <t>352105659</t>
  </si>
  <si>
    <t>D+M zásobník tekutého mýdla plast</t>
  </si>
  <si>
    <t>47</t>
  </si>
  <si>
    <t>725004R</t>
  </si>
  <si>
    <t>D+M zrcadlo lepené na obklad ( do rastru spár ) cca 60/60 cm ( 1x dívky, 1x chlapci )</t>
  </si>
  <si>
    <t>-459819886</t>
  </si>
  <si>
    <t>D+M zrcadlo lepené na obklad ( do rastru spár ) cca 60/60 cm</t>
  </si>
  <si>
    <t>48</t>
  </si>
  <si>
    <t>725005R</t>
  </si>
  <si>
    <t>D+M WC štětka závěsná na zeď chrom</t>
  </si>
  <si>
    <t>1477652314</t>
  </si>
  <si>
    <t>D+M WC štětka závěsná na zeď</t>
  </si>
  <si>
    <t>49</t>
  </si>
  <si>
    <t>725006R</t>
  </si>
  <si>
    <t>D+M zásobník toaletního papíru- do každé koje chrom</t>
  </si>
  <si>
    <t>-1271645853</t>
  </si>
  <si>
    <t>D+M zásobník toaletního papíru</t>
  </si>
  <si>
    <t>50</t>
  </si>
  <si>
    <t>725008R</t>
  </si>
  <si>
    <t>D+M odpadkový koš s nášlapem chrom</t>
  </si>
  <si>
    <t>2021779679</t>
  </si>
  <si>
    <t>D+M odpadkový koš</t>
  </si>
  <si>
    <t>52</t>
  </si>
  <si>
    <t>725112021R</t>
  </si>
  <si>
    <t>Klozet keramický závěsný na nosné stěny s hlubokým splachováním odpad vodorovný např JIKA LYRA včt plast sedátka a podomítkového modulu</t>
  </si>
  <si>
    <t>soubor</t>
  </si>
  <si>
    <t>-996054996</t>
  </si>
  <si>
    <t>Zařízení záchodů klozety keramické závěsné na nosné stěny s hlubokým splachováním odpad vodorovný</t>
  </si>
  <si>
    <t>53</t>
  </si>
  <si>
    <t>725121512</t>
  </si>
  <si>
    <t>D+M pisoárový záchodek keramický bez splachovací nádrže s odsáváním, radarový senzor síťové napájení  - např  JIKA GOLEM ANTIVANDAL, včt připoj na vodu a kanalizaci</t>
  </si>
  <si>
    <t>-1272755737</t>
  </si>
  <si>
    <t>Pisoárový záchodek keramický bez splachovací nádrže s odsáváním a se svislým přívodem vody</t>
  </si>
  <si>
    <t>135</t>
  </si>
  <si>
    <t>725122813</t>
  </si>
  <si>
    <t>Demontáž pisoárových stání s nádrží a jedním záchodkem</t>
  </si>
  <si>
    <t>589898466</t>
  </si>
  <si>
    <t>Demontáž pisoárů s nádrží a 1 záchodkem</t>
  </si>
  <si>
    <t>54</t>
  </si>
  <si>
    <t>725210821</t>
  </si>
  <si>
    <t>Demontáž a likvidace umyvadel včt sifonů</t>
  </si>
  <si>
    <t>1936028338</t>
  </si>
  <si>
    <t>Demontáž umyvadel bez výtokových armatur umyvadel</t>
  </si>
  <si>
    <t>56</t>
  </si>
  <si>
    <t>725211602</t>
  </si>
  <si>
    <t>Umyvadlo keramické připevněné na stěnu šrouby bílé  550 mm + nerez sifon</t>
  </si>
  <si>
    <t>365281852</t>
  </si>
  <si>
    <t>Umyvadla keramická bez výtokových armatur se zápachovou uzávěrkou připevněná na stěnu šrouby bílá bez sloupu nebo krytu na sifon 550 mm</t>
  </si>
  <si>
    <t>136</t>
  </si>
  <si>
    <t>725211701</t>
  </si>
  <si>
    <t>Umývátko keramické stěnové 400 mm + nerez sifon - hyg. kabina</t>
  </si>
  <si>
    <t>359053827</t>
  </si>
  <si>
    <t>Umyvadla umývátka keramická se zápachovou uzávěrkou stěnová 400 mm</t>
  </si>
  <si>
    <t>57</t>
  </si>
  <si>
    <t>725231201</t>
  </si>
  <si>
    <t>D+M bidet  keramický závěsný včt podomítkového modulu např JIKA LYRA</t>
  </si>
  <si>
    <t>1085664778</t>
  </si>
  <si>
    <t>Bidety bez výtokových armatur se zápachovou uzávěrkou keramické klasické</t>
  </si>
  <si>
    <t>60</t>
  </si>
  <si>
    <t>725820801</t>
  </si>
  <si>
    <t>Demontáž baterie nástěnné do G 3 / 4</t>
  </si>
  <si>
    <t>525532494</t>
  </si>
  <si>
    <t>Demontáž baterií nástěnných do G 3/4</t>
  </si>
  <si>
    <t>141</t>
  </si>
  <si>
    <t>725822612</t>
  </si>
  <si>
    <t>Baterie umyvadlové stojánkové pákové s výpustí</t>
  </si>
  <si>
    <t>-727628723</t>
  </si>
  <si>
    <t>62</t>
  </si>
  <si>
    <t>725823112</t>
  </si>
  <si>
    <t>Baterie bidetové stojánkové pákové s výpustí</t>
  </si>
  <si>
    <t>-289277181</t>
  </si>
  <si>
    <t>64</t>
  </si>
  <si>
    <t>998725201</t>
  </si>
  <si>
    <t>Přesun hmot procentní pro zařizovací předměty v objektech v do 6 m</t>
  </si>
  <si>
    <t>-1300477980</t>
  </si>
  <si>
    <t>Přesun hmot pro zařizovací předměty stanovený procentní sazbou z ceny vodorovná dopravní vzdálenost do 50 m v objektech výšky do 6 m</t>
  </si>
  <si>
    <t>733</t>
  </si>
  <si>
    <t>Ústřední vytápění - rozvodné potrubí</t>
  </si>
  <si>
    <t>65</t>
  </si>
  <si>
    <t>733001R</t>
  </si>
  <si>
    <t>Přechodka na potrubí ocel/Cu</t>
  </si>
  <si>
    <t>1899720005</t>
  </si>
  <si>
    <t>66</t>
  </si>
  <si>
    <t>733002R</t>
  </si>
  <si>
    <t>Vsazení ventilu na potrubí pro možnost uzavření přivodu k tělesům UT</t>
  </si>
  <si>
    <t>-355739175</t>
  </si>
  <si>
    <t>67</t>
  </si>
  <si>
    <t>733222204</t>
  </si>
  <si>
    <t xml:space="preserve">Potrubí měděné polotvrdé spojované tvrdým pájením D 22x1 - úprava pro osazení nových těles </t>
  </si>
  <si>
    <t>-1964120412</t>
  </si>
  <si>
    <t>Potrubí z trubek měděných polotvrdých spojovaných tvrdým pájením D 22/1,0</t>
  </si>
  <si>
    <t>68</t>
  </si>
  <si>
    <t>998733201</t>
  </si>
  <si>
    <t>Přesun hmot procentní pro rozvody potrubí v objektech v do 6 m</t>
  </si>
  <si>
    <t>1914127374</t>
  </si>
  <si>
    <t>Přesun hmot pro rozvody potrubí stanovený procentní sazbou z ceny vodorovná dopravní vzdálenost do 50 m v objektech výšky do 6 m</t>
  </si>
  <si>
    <t>734</t>
  </si>
  <si>
    <t>Ústřední vytápění - armatury</t>
  </si>
  <si>
    <t>69</t>
  </si>
  <si>
    <t>734221682</t>
  </si>
  <si>
    <t>Termostatická hlavice kapalinová PN 10 do 110°C otopných těles VK</t>
  </si>
  <si>
    <t>-156792044</t>
  </si>
  <si>
    <t>Ventily regulační závitové hlavice termostatické, pro ovládání ventilů PN 10 do 110 st.C kapalinové otopných těles VK (R 470H)</t>
  </si>
  <si>
    <t>735</t>
  </si>
  <si>
    <t>Ústřední vytápění - otopná tělesa</t>
  </si>
  <si>
    <t>70</t>
  </si>
  <si>
    <t>735121810R</t>
  </si>
  <si>
    <t>Demontáž a likvidace otopného tělesa ocelového článkového cca 90/60 cm včt nezbytně nutného nap a vyp systému</t>
  </si>
  <si>
    <t>-1563269720</t>
  </si>
  <si>
    <t>Demontáž otopných těles ocelových článkových</t>
  </si>
  <si>
    <t>71</t>
  </si>
  <si>
    <t>735151292R</t>
  </si>
  <si>
    <t>D+M otopné těleso deskové např Korado Radik Clasic, výška/délka 600/900 mm včt šroubení - otop plocha dtto původní</t>
  </si>
  <si>
    <t>-2002552106</t>
  </si>
  <si>
    <t>Otopné těleso panelové Korado Radik Klasik typ 11 výška/délka 900/500 mm</t>
  </si>
  <si>
    <t>72</t>
  </si>
  <si>
    <t>998735201</t>
  </si>
  <si>
    <t>Přesun hmot procentní pro otopná tělesa v objektech v do 6 m</t>
  </si>
  <si>
    <t>-634251593</t>
  </si>
  <si>
    <t>Přesun hmot pro otopná tělesa stanovený procentní sazbou z ceny vodorovná dopravní vzdálenost do 50 m v objektech výšky do 6 m</t>
  </si>
  <si>
    <t>763</t>
  </si>
  <si>
    <t>Konstrukce suché výstavby</t>
  </si>
  <si>
    <t>73</t>
  </si>
  <si>
    <t>763001R</t>
  </si>
  <si>
    <t>SDK podhled " kastlík"  deska 1xA 12,5 bez TI jednovrstvá spodní kce profil CD+UD na viditelné rozvody  kanalizace</t>
  </si>
  <si>
    <t>-1922817370</t>
  </si>
  <si>
    <t>Stěna předsazená ze sádrokartonových desek s nosnou konstrukcí z ocelových profilů CW, UW jednoduše opláštěná deskou impregnovanou H2 tl. 12,5 mm, bez TI, EI 15 stěna tl. 62,5 mm, profil 50</t>
  </si>
  <si>
    <t>142</t>
  </si>
  <si>
    <t>763002R</t>
  </si>
  <si>
    <t>SDK podhled " kastlík"  deska 1xA 12,5 bez TI jednovrstvá spodní kce profil CD+UD na VZT- cca 1 m2 jako demontovatelný + 1 ks plast větrací mřížka 20/30 cm</t>
  </si>
  <si>
    <t>1698936250</t>
  </si>
  <si>
    <t>76</t>
  </si>
  <si>
    <t>998763401</t>
  </si>
  <si>
    <t>Přesun hmot procentní pro sádrokartonové konstrukce v objektech v do 6 m</t>
  </si>
  <si>
    <t>-1553396906</t>
  </si>
  <si>
    <t>Přesun hmot pro konstrukce montované z desek stanovený procentní sazbou z ceny vodorovná dopravní vzdálenost do 50 m v objektech výšky do 6 m</t>
  </si>
  <si>
    <t>766</t>
  </si>
  <si>
    <t>Konstrukce truhlářské</t>
  </si>
  <si>
    <t>77</t>
  </si>
  <si>
    <t>611400210R</t>
  </si>
  <si>
    <t>okno plastové jednokřídlé vyklápěcí š/v 120 x 60 cm 5ti komorový profil s vyztužením U = 1,1 bílé včt ovládacího táhla- pákový mechanismus dl cca 1,5 m, zasklení zatmavené</t>
  </si>
  <si>
    <t>256149427</t>
  </si>
  <si>
    <t>okna a dveře balkónové z plastů okna plastová jednokřídlé vyklápěcí sklo 4-16-4  U=1,1 60 x 90 cm</t>
  </si>
  <si>
    <t>78</t>
  </si>
  <si>
    <t>766001R</t>
  </si>
  <si>
    <t xml:space="preserve">Označení dveří 1x  WC chlapci (panáček ) a 1x WC dívky ( panenka ) </t>
  </si>
  <si>
    <t>1581958052</t>
  </si>
  <si>
    <t>Označení dveří 1x  WC chlapci (panáček ) a 1x WC dívky ( panenka )</t>
  </si>
  <si>
    <t>79</t>
  </si>
  <si>
    <t>766002R</t>
  </si>
  <si>
    <t>D+M atyp sanitární dělící stěny  např ELMAPLAN S32 světlá barva , AL lem profily a stavěcí nožičky, dveřní křídla ( 4 ks ) š 60 cm do kabin</t>
  </si>
  <si>
    <t>1393196726</t>
  </si>
  <si>
    <t>D+M gumových zarážek u dveří v barvě obkladů</t>
  </si>
  <si>
    <t>80</t>
  </si>
  <si>
    <t>766003R</t>
  </si>
  <si>
    <t>D+M gumových zarážek u dveří v barvě obkladů ( lepeno na obklady proti klice )</t>
  </si>
  <si>
    <t>-1932060230</t>
  </si>
  <si>
    <t>150</t>
  </si>
  <si>
    <t>766004R</t>
  </si>
  <si>
    <t>Dmtž a zpět mtž ovládacího mechanismu otevírání okna ( klička ) pro provedení nových obkladů- WC chlapci</t>
  </si>
  <si>
    <t>1580287608</t>
  </si>
  <si>
    <t>143</t>
  </si>
  <si>
    <t>766411821R</t>
  </si>
  <si>
    <t>Demontáž truhlářského obložení stěn včt roštu- obklad VZT</t>
  </si>
  <si>
    <t>524811940</t>
  </si>
  <si>
    <t>Demontáž obložení stěn palubkami</t>
  </si>
  <si>
    <t>83</t>
  </si>
  <si>
    <t>766622131</t>
  </si>
  <si>
    <t>Montáž plastových oken plochy přes 1 m2 otevíravých výšky do 1,5 m s rámem do zdiva včt ovládacího táhla</t>
  </si>
  <si>
    <t>-101624890</t>
  </si>
  <si>
    <t>Montáž oken plastových včetně montáže rámu na polyuretanovou pěnu plochy přes 1 m2 otevíravých nebo sklápěcích do zdiva, výšky do 1,5 m</t>
  </si>
  <si>
    <t>84</t>
  </si>
  <si>
    <t>766660001</t>
  </si>
  <si>
    <t>Montáž dveřních křídel otvíravých 1křídlových š do 0,8 m do ocelové zárubně</t>
  </si>
  <si>
    <t>1039167501</t>
  </si>
  <si>
    <t>Montáž dveřních křídel dřevěných nebo plastových otevíravých do ocelové zárubně povrchově upravených jednokřídlových, šířky do 800 mm</t>
  </si>
  <si>
    <t>86</t>
  </si>
  <si>
    <t>611629300</t>
  </si>
  <si>
    <t>dveře vnitřní hladké  ( plná DTD deska, povrch úprava CPL laminát ) plné 1křídlé 60x197 cm včt kování-  dekor bílý</t>
  </si>
  <si>
    <t>1401443681</t>
  </si>
  <si>
    <t>Dveře dřevěné vnitřní dýhované a fóliované dveře vnitřní hladké fóliované bez vrchního kování, zámek obyčejný laminované CPL (střednětlaký laminát) zámek obyčejný plné jednokřídlové 60 x 197 cm</t>
  </si>
  <si>
    <t>90</t>
  </si>
  <si>
    <t>766691914R</t>
  </si>
  <si>
    <t>Vyvěšení  dřevěných křídel dveří pl do 2 m2 včt likvidace původních křídel</t>
  </si>
  <si>
    <t>-1655603191</t>
  </si>
  <si>
    <t>Ostatní práce vyvěšení nebo zavěšení křídel s případným uložením a opětovným zavěšením po provedení stavebních změn dřevěných dveřních, plochy do 2 m2</t>
  </si>
  <si>
    <t>91</t>
  </si>
  <si>
    <t>766695213</t>
  </si>
  <si>
    <t>Montáž truhlářských prahů dveří 1křídlových šířky přes 10 cm</t>
  </si>
  <si>
    <t>228334473</t>
  </si>
  <si>
    <t>Montáž ostatních truhlářských konstrukcí prahů dveří jednokřídlových, šířky přes 100 mm</t>
  </si>
  <si>
    <t>93</t>
  </si>
  <si>
    <t>611871210</t>
  </si>
  <si>
    <t xml:space="preserve">prah dveřní dřevěný dubový tl 2 cm dl.62 cm š 10 cm </t>
  </si>
  <si>
    <t>1629119574</t>
  </si>
  <si>
    <t>Výrobky dřevěné doplňkové pro stavební otvory - prahy prahy dveřní dřevěné dubové, tl. 2 cm délka cm       šířka cm 62            15</t>
  </si>
  <si>
    <t>94</t>
  </si>
  <si>
    <t>998766201</t>
  </si>
  <si>
    <t>Přesun hmot procentní pro konstrukce truhlářské v objektech v do 6 m</t>
  </si>
  <si>
    <t>-1774383208</t>
  </si>
  <si>
    <t>Přesun hmot pro konstrukce truhlářské stanovený procentní sazbou z ceny vodorovná dopravní vzdálenost do 50 m v objektech výšky do 6 m</t>
  </si>
  <si>
    <t>771</t>
  </si>
  <si>
    <t>Podlahy z dlaždic</t>
  </si>
  <si>
    <t>95</t>
  </si>
  <si>
    <t>771411810</t>
  </si>
  <si>
    <t>Demontáž soklíků pórovinových kladených do malty rovných- pro zpět použití - výměna zárubní</t>
  </si>
  <si>
    <t>1742210748</t>
  </si>
  <si>
    <t>Demontáž soklíků pórovinových kladených do malty rovných</t>
  </si>
  <si>
    <t>133</t>
  </si>
  <si>
    <t>771414113</t>
  </si>
  <si>
    <t>Montáž soklíků pórovinových rovných flexibilní lepidlo v do 120 mm</t>
  </si>
  <si>
    <t>989915105</t>
  </si>
  <si>
    <t>Montáž soklíků pórovinových lepených flexibilním lepidlem rovných výšky přes 90 do 120 mm</t>
  </si>
  <si>
    <t>96</t>
  </si>
  <si>
    <t>771541810</t>
  </si>
  <si>
    <t>Demontáž podlah z obkladaček hutných kladených do malty</t>
  </si>
  <si>
    <t>1564714307</t>
  </si>
  <si>
    <t>Demontáž podlah z obkladaček hutných nebo polohutných kladených do malty</t>
  </si>
  <si>
    <t>97</t>
  </si>
  <si>
    <t>771574115</t>
  </si>
  <si>
    <t xml:space="preserve">Montáž podlah keramických režných hladkých lepených flexibilním lepidlem do 22 ks/m2 </t>
  </si>
  <si>
    <t>2137270712</t>
  </si>
  <si>
    <t>Montáž podlah z dlaždic keramických lepených flexibilním lepidlem režných nebo glazovaných hladkých přes 19 do 22 ks/ m2</t>
  </si>
  <si>
    <t>98</t>
  </si>
  <si>
    <t>597614330</t>
  </si>
  <si>
    <t>dlaždice keramické slinuté neglazované mrazuvzdorné např TAURUS Granit Tunis S 29,8 x 29,8 x 0,9 cm - protiskluz dle ČSN</t>
  </si>
  <si>
    <t>307655254</t>
  </si>
  <si>
    <t>obkládačky a dlaždice keramické TAURUS dlaždice keramické vysoce slinuté neglazované mrazuvzdorné S-hladké  SL- zdrsněné Granit rozměr  29,8 x 29,8 x 0,9 Tunis  S</t>
  </si>
  <si>
    <t>101</t>
  </si>
  <si>
    <t>771591185</t>
  </si>
  <si>
    <t>Podlahy řezání keramických dlaždic rovné- ukončení přechod na původní dlažbu chodby</t>
  </si>
  <si>
    <t>-1023127535</t>
  </si>
  <si>
    <t>Podlahy - ostatní práce řezání dlaždic keramických rovné</t>
  </si>
  <si>
    <t>102</t>
  </si>
  <si>
    <t>771990111</t>
  </si>
  <si>
    <t>Vyrovnání podkladu samonivelační stěrkou tl 4 mm pevnosti 15 Mpa- odhad, celá plocha</t>
  </si>
  <si>
    <t>1847294681</t>
  </si>
  <si>
    <t>Vyrovnání podkladní vrstvy samonivelační stěrkou tl. 4 mm, min. pevnosti 15 MPa</t>
  </si>
  <si>
    <t>103</t>
  </si>
  <si>
    <t>998771201</t>
  </si>
  <si>
    <t>Přesun hmot procentní pro podlahy z dlaždic v objektech v do 6 m</t>
  </si>
  <si>
    <t>1680815899</t>
  </si>
  <si>
    <t>Přesun hmot pro podlahy z dlaždic stanovený procentní sazbou z ceny vodorovná dopravní vzdálenost do 50 m v objektech výšky do 6 m</t>
  </si>
  <si>
    <t>781</t>
  </si>
  <si>
    <t>Dokončovací práce - obklady keramické</t>
  </si>
  <si>
    <t>104</t>
  </si>
  <si>
    <t>781414112</t>
  </si>
  <si>
    <t>Montáž obkladaček vnitřních pórovinových pravoúhlých do 25 ks/m2 lepených flexibilním lepidlem včt parapetů oken</t>
  </si>
  <si>
    <t>-198866127</t>
  </si>
  <si>
    <t>Montáž obkladů vnitřních stěn z obkladaček a dekorů (listel) pórovinových lepených flexibilním lepidlem z obkladaček pravoúhlých přes 22 do 25 ks/m2</t>
  </si>
  <si>
    <t>105</t>
  </si>
  <si>
    <t>597610390</t>
  </si>
  <si>
    <t>obkládačky keramické např RAKO - koupelny NEO (bílé i barevné) 20 x 25 x 0,68 cm I. j. - c.ú. 200,- Kč/m2</t>
  </si>
  <si>
    <t>627933796</t>
  </si>
  <si>
    <t>obkládačky a dlaždice keramické koupelny - RAKO obkládačky formát 20 x 25 x  0,68 cm (bílé i barevné) NEO              I.j.</t>
  </si>
  <si>
    <t>VV</t>
  </si>
  <si>
    <t>73,6*1,04 'Přepočtené koeficientem množství</t>
  </si>
  <si>
    <t>106</t>
  </si>
  <si>
    <t>781493611R</t>
  </si>
  <si>
    <t xml:space="preserve">D +M  plastových dvířek 20/20-30/30 - revizní kanalizace, voda  </t>
  </si>
  <si>
    <t>89553501</t>
  </si>
  <si>
    <t>Ostatní prvky montáž vanových dvířek plastových lepených s rámem</t>
  </si>
  <si>
    <t>107</t>
  </si>
  <si>
    <t>781494111</t>
  </si>
  <si>
    <t>Plastové profily rohové a ukončovací lepené flexibilním lepidlem- rohy a zárubně</t>
  </si>
  <si>
    <t>1965087771</t>
  </si>
  <si>
    <t>Ostatní prvky plastové profily ukončovací a dilatační lepené flexibilním lepidlem rohové</t>
  </si>
  <si>
    <t>108</t>
  </si>
  <si>
    <t>998781201</t>
  </si>
  <si>
    <t>Přesun hmot procentní pro obklady keramické v objektech v do 6 m</t>
  </si>
  <si>
    <t>-1402864983</t>
  </si>
  <si>
    <t>Přesun hmot pro obklady keramické stanovený procentní sazbou z ceny vodorovná dopravní vzdálenost do 50 m v objektech výšky do 6 m</t>
  </si>
  <si>
    <t>783</t>
  </si>
  <si>
    <t>Dokončovací práce - nátěry</t>
  </si>
  <si>
    <t>110</t>
  </si>
  <si>
    <t>783221111b</t>
  </si>
  <si>
    <t xml:space="preserve">Nátěry syntetické KDK barva dražší lesklý povrch 1x antikorozní, 1x základní-  zárubně 4 ks </t>
  </si>
  <si>
    <t>1701630850</t>
  </si>
  <si>
    <t>Nátěry syntetické KDK barva dražší lesklý povrch 1x antikorozní, 1x základní, 1x email- rozvaděč</t>
  </si>
  <si>
    <t>151</t>
  </si>
  <si>
    <t>783221111R</t>
  </si>
  <si>
    <t>Nátěry syntetické KDK barva dražší lesklý povrch 1x antikorozní, 1x základní- včt obroušení a očištění pův. nátěru- viditelná VZT chlapci</t>
  </si>
  <si>
    <t>4903094</t>
  </si>
  <si>
    <t>111</t>
  </si>
  <si>
    <t>783414140R</t>
  </si>
  <si>
    <t xml:space="preserve">Nátěry olejové potrubí do DN 50 dvojnásobné a základní včt broušení a očištění pův nátěru- UT </t>
  </si>
  <si>
    <t>1532308568</t>
  </si>
  <si>
    <t>Nátěry olejové potrubí do DN 50 dvojnásobné a základní včt broušení a očištění pův nátěru- UT</t>
  </si>
  <si>
    <t>148</t>
  </si>
  <si>
    <t>783415150R</t>
  </si>
  <si>
    <t>Nátěry olejové potrubí do DN 100 dvojnásobné a základní včt broušení a očištění základního nátěru- plyn</t>
  </si>
  <si>
    <t>-1064351743</t>
  </si>
  <si>
    <t>Nátěry kovových potrubí a armatur olejové potrubí do DN 100 mm dvojnásobné a základní nátěr</t>
  </si>
  <si>
    <t>784</t>
  </si>
  <si>
    <t>Dokončovací práce - malby a tapety</t>
  </si>
  <si>
    <t>115</t>
  </si>
  <si>
    <t>784121001</t>
  </si>
  <si>
    <t>Oškrabání malby v mísnostech výšky do 3,80 m- pro lepení obkladu kde nebyly- předsíně</t>
  </si>
  <si>
    <t>-715155057</t>
  </si>
  <si>
    <t>Oškrabání malby v místnostech výšky do 3,80 m</t>
  </si>
  <si>
    <t>116</t>
  </si>
  <si>
    <t>784211101</t>
  </si>
  <si>
    <t>Dvojnásobné bílé malby ze směsí za mokra výborně otěruvzdorných v místnostech výšky do 3,80 m- SDK kastlíky</t>
  </si>
  <si>
    <t>2096756943</t>
  </si>
  <si>
    <t>Malby z malířských směsí otěruvzdorných za mokra dvojnásobné, bílé za mokra otěruvzdorné výborně v místnostech výšky do 3,80 m</t>
  </si>
  <si>
    <t>117</t>
  </si>
  <si>
    <t>784211101R</t>
  </si>
  <si>
    <t>Dvojnásobné bílé malby ze směsí za mokra výborně otěruvzdorných v místnostech výšky do 3,80 m- pův omítky včt oškrab původních a drobných oprav štuků</t>
  </si>
  <si>
    <t>2110901502</t>
  </si>
  <si>
    <t>118</t>
  </si>
  <si>
    <t>784211101Ra</t>
  </si>
  <si>
    <t>dtto chodba</t>
  </si>
  <si>
    <t>1841017996</t>
  </si>
  <si>
    <t>Práce a dodávky M</t>
  </si>
  <si>
    <t>21-M</t>
  </si>
  <si>
    <t>Elektromontáže</t>
  </si>
  <si>
    <t>119</t>
  </si>
  <si>
    <t>021001R</t>
  </si>
  <si>
    <t>stavební přípomoce ( vysekání a zához rýh atd )</t>
  </si>
  <si>
    <t>-1769963881</t>
  </si>
  <si>
    <t>120</t>
  </si>
  <si>
    <t>021002R</t>
  </si>
  <si>
    <t>dmtž a likvidace pův vypínačů</t>
  </si>
  <si>
    <t>-2127498066</t>
  </si>
  <si>
    <t>121</t>
  </si>
  <si>
    <t>021003R</t>
  </si>
  <si>
    <t>dmtž a likvidace pův svítidel ( stropní a nástěnné )</t>
  </si>
  <si>
    <t>2010745923</t>
  </si>
  <si>
    <t>122</t>
  </si>
  <si>
    <t>021004R</t>
  </si>
  <si>
    <t>nový rozvod elektro pro sociálky z Cu,  připojit z rozvaděče v chodbě , včt dmtž a likvidace pův rozvodů</t>
  </si>
  <si>
    <t>704617356</t>
  </si>
  <si>
    <t>úprava stáv rozvodů elektro pro připojení nových svítidel, čidel, vypínačů, částečně nový rozvod</t>
  </si>
  <si>
    <t>021005R</t>
  </si>
  <si>
    <t>D+M vysoušeč rukou výkonný např FENIX - ZY203A včt osazení samostatného jističe do rozvaděče</t>
  </si>
  <si>
    <t>-1293224763</t>
  </si>
  <si>
    <t>124</t>
  </si>
  <si>
    <t>021007R</t>
  </si>
  <si>
    <t>D+M nová svítidla stropní/nástěnná přisazená LED na čidlo</t>
  </si>
  <si>
    <t>-847398762</t>
  </si>
  <si>
    <t>D+M nová svítidla stropní/nástěnná přisazená typ dtto 3 NP včt spínacích senzorů ( čidel )</t>
  </si>
  <si>
    <t>125</t>
  </si>
  <si>
    <t>021008R</t>
  </si>
  <si>
    <t>Zavíčkování nevyužitých krabic nebo jejich odstranění</t>
  </si>
  <si>
    <t>2019469383</t>
  </si>
  <si>
    <t>D+M vysoušeč rukou- typ dtto 3 NP</t>
  </si>
  <si>
    <t>127</t>
  </si>
  <si>
    <t>021011R</t>
  </si>
  <si>
    <t xml:space="preserve">Revize nové elektroinstalace </t>
  </si>
  <si>
    <t>-1303673275</t>
  </si>
  <si>
    <t>dmtž stáv čidel pohybu ( nefukční )</t>
  </si>
  <si>
    <t>OST</t>
  </si>
  <si>
    <t>Ostatní</t>
  </si>
  <si>
    <t>O01</t>
  </si>
  <si>
    <t>128</t>
  </si>
  <si>
    <t>O01001R</t>
  </si>
  <si>
    <t>Rezerva na nepředpokládané práce ( zakryté kce )</t>
  </si>
  <si>
    <t>512</t>
  </si>
  <si>
    <t>-1038020381</t>
  </si>
  <si>
    <t>VRN</t>
  </si>
  <si>
    <t>Vedlejší rozpočtové náklady</t>
  </si>
  <si>
    <t>5</t>
  </si>
  <si>
    <t>VRN3</t>
  </si>
  <si>
    <t>Zařízení staveniště</t>
  </si>
  <si>
    <t>129</t>
  </si>
  <si>
    <t>030001000</t>
  </si>
  <si>
    <t>…</t>
  </si>
  <si>
    <t>1024</t>
  </si>
  <si>
    <t>-1757339440</t>
  </si>
  <si>
    <t>Základní rozdělení průvodních činností a nákladů zařízení staveniště</t>
  </si>
  <si>
    <t>VRN6</t>
  </si>
  <si>
    <t>Územní vlivy</t>
  </si>
  <si>
    <t>130</t>
  </si>
  <si>
    <t>065002000</t>
  </si>
  <si>
    <t>Mimostaveništní doprava materiálů</t>
  </si>
  <si>
    <t>-2055508951</t>
  </si>
  <si>
    <t>Hlavní tituly průvodních činností a nákladů územní vlivy mimostaveništní doprava materiálů a výrobků</t>
  </si>
  <si>
    <t>123b - vestavba kabinetu  učebna</t>
  </si>
  <si>
    <t xml:space="preserve">    776 - Podlahy povlakové</t>
  </si>
  <si>
    <t>1691882774</t>
  </si>
  <si>
    <t>1026328001</t>
  </si>
  <si>
    <t>-378038618</t>
  </si>
  <si>
    <t>528591095</t>
  </si>
  <si>
    <t>735001R</t>
  </si>
  <si>
    <t>Dmtž tělesa UT a zpět mtž ( do třídy ) litinového žebrového cca 90 x 60 cm, včt nezbytně nutného vypuštění a napuštění systému</t>
  </si>
  <si>
    <t>-1814889842</t>
  </si>
  <si>
    <t>D+M otopné těleso deskové např Korado Radik Clasic, výška/délka 600/900 mm včt šroubení - v kabinetu</t>
  </si>
  <si>
    <t>624883144</t>
  </si>
  <si>
    <t>1759896533</t>
  </si>
  <si>
    <t>763111361R</t>
  </si>
  <si>
    <t>SDK příčka tl 125 mm profil CW+UW 75 desky 2x akustické 12,5 TI 60 mm 40 kg/m3 EI 45 Rw 49 dB včt kotvení a prostupy UT a elektro</t>
  </si>
  <si>
    <t>-2084866352</t>
  </si>
  <si>
    <t>Příčka ze sádrokartonových desek s nosnou konstrukcí z jednoduchých ocelových profilů UW, CW jednoduše opláštěná deskou akustickou tl. 12,5 mm, EI 45, příčka tl. 100 mm, profil 75 TI tl. 60 mm 40 kg/m3, Rw 49 dB</t>
  </si>
  <si>
    <t>763181311</t>
  </si>
  <si>
    <t>Montáž jednokřídlové kovové zárubně v do 2,75 m SDK příčka</t>
  </si>
  <si>
    <t>569625454</t>
  </si>
  <si>
    <t>Výplně otvorů konstrukcí ze sádrokartonových desek montáž zárubně kovové s příslušenstvím pro příčky výšky do 2,75 m nebo zátěže dveřního křídla do 25 kg, s profily CW a UW jednokřídlové</t>
  </si>
  <si>
    <t>553315320</t>
  </si>
  <si>
    <t>zárubeň ocelová pro sádrokarton S 125 800 L/P</t>
  </si>
  <si>
    <t>2083889947</t>
  </si>
  <si>
    <t>Zárubně kovové zárubně ocelové pro sádrokarton S 125 800 L/P</t>
  </si>
  <si>
    <t>106824194</t>
  </si>
  <si>
    <t>-734093270</t>
  </si>
  <si>
    <t>611629340R</t>
  </si>
  <si>
    <t>dveře vnitřní hladké plné  ( plná DTD deska, povrch úprava CPL laminát )  1křídlé 80x197 cm včt kování dekor bílý</t>
  </si>
  <si>
    <t>-1067353560</t>
  </si>
  <si>
    <t>Dveře dřevěné vnitřní dýhované a fóliované dveře vnitřní hladké fóliované bez vrchního kování, zámek obyčejný laminované CPL (střednětlaký laminát) zámek obyčejný plné jednokřídlové 80 x 197 cm</t>
  </si>
  <si>
    <t>-2140030098</t>
  </si>
  <si>
    <t>611871610R</t>
  </si>
  <si>
    <t>prah dveřní dřevěný dubový tl 2 cm dl.82 cm š 15 cm včt 2x lakování</t>
  </si>
  <si>
    <t>-1891527525</t>
  </si>
  <si>
    <t>výrobky dřevěné doplňkové pro stavební otvory - prahy prahy dveřní dřevěné dubové, tl. 2 cm délka cm       šířka cm 82            15</t>
  </si>
  <si>
    <t>332420310</t>
  </si>
  <si>
    <t>776</t>
  </si>
  <si>
    <t>Podlahy povlakové</t>
  </si>
  <si>
    <t>776411111</t>
  </si>
  <si>
    <t>Montáž obvodových soklíků výšky do 80 mm</t>
  </si>
  <si>
    <t>-998978291</t>
  </si>
  <si>
    <t>Montáž soklíků lepením obvodových, výšky do 80 mm</t>
  </si>
  <si>
    <t>284110030</t>
  </si>
  <si>
    <t>lišta speciální soklová PVC 10271, 30 x 30 mm role 50 m</t>
  </si>
  <si>
    <t>562151003</t>
  </si>
  <si>
    <t>Podlahoviny z polyvinylchloridu bez podkladu speciální soklové lišty - lišty z měkkého PVC WSL 30/30  10271  30 x 30 mm  role 50 m</t>
  </si>
  <si>
    <t>12,4*1,02 'Přepočtené koeficientem množství</t>
  </si>
  <si>
    <t>998776201</t>
  </si>
  <si>
    <t>Přesun hmot procentní pro podlahy povlakové v objektech v do 6 m</t>
  </si>
  <si>
    <t>-247740252</t>
  </si>
  <si>
    <t>Přesun hmot pro podlahy povlakové stanovený procentní sazbou z ceny vodorovná dopravní vzdálenost do 50 m v objektech výšky do 6 m</t>
  </si>
  <si>
    <t>Nátěry syntetické KDK barva dražší lesklý povrch 1x antikorozní, 1x základní-  záruben</t>
  </si>
  <si>
    <t>-932861505</t>
  </si>
  <si>
    <t xml:space="preserve">Dvojnásobné bílé malby ze směsí za mokra výborně otěruvzdorných v místnostech výšky do 3,80 m- SDK </t>
  </si>
  <si>
    <t>1950346271</t>
  </si>
  <si>
    <t>30</t>
  </si>
  <si>
    <t>úprava elektroinstalace - ovládání svítidel -původně všechna ve třídě společně, nyní dvě odděleně v kabinetu</t>
  </si>
  <si>
    <t>1008551538</t>
  </si>
  <si>
    <t>nový rozvod elektro pro vypínač- v liště po vyzděné stěně - připojit ze sousední strojovny nebo rozvaděče na chodbě</t>
  </si>
  <si>
    <t>-32592665</t>
  </si>
  <si>
    <t>D+M vypínače svítidla pro kabinet</t>
  </si>
  <si>
    <t>251230648</t>
  </si>
  <si>
    <t>D+M vypinač svítidla WC učitelé a úklid</t>
  </si>
  <si>
    <t>19</t>
  </si>
  <si>
    <t>021009R</t>
  </si>
  <si>
    <t>D+M dvojzásuvky do SDK příčky ( na straně do třídy )</t>
  </si>
  <si>
    <t>1343393504</t>
  </si>
  <si>
    <t>-2007916833</t>
  </si>
  <si>
    <t>911186318</t>
  </si>
  <si>
    <t>1265502424</t>
  </si>
  <si>
    <t>123c - vestavba WC MŠ pod schody</t>
  </si>
  <si>
    <t xml:space="preserve">    1 - Zemní práce</t>
  </si>
  <si>
    <t xml:space="preserve">    711 - Izolace proti vodě, vlhkosti a plynům</t>
  </si>
  <si>
    <t xml:space="preserve">    751 - Vzduchotechnika</t>
  </si>
  <si>
    <t>Zemní práce</t>
  </si>
  <si>
    <t>132112102</t>
  </si>
  <si>
    <t>Hloubení rýh š do 600 mm ručním nebo pneum nářadím v nesoudržných horninách tř. 1 a 2- pro kanalizaci</t>
  </si>
  <si>
    <t>338768118</t>
  </si>
  <si>
    <t>Hloubení zapažených i nezapažených rýh šířky do 600 mm ručním nebo pneumatickým nářadím s urovnáním dna do předepsaného profilu a spádu v horninách tř. 1 a 2 nesoudržných</t>
  </si>
  <si>
    <t>174101101</t>
  </si>
  <si>
    <t>Zásyp jam, šachet rýh nebo kolem objektů sypaninou se zhutněním</t>
  </si>
  <si>
    <t>-324947267</t>
  </si>
  <si>
    <t>Zásyp sypaninou z jakékoliv horniny s uložením výkopku ve vrstvách se zhutněním jam, šachet, rýh nebo kolem objektů v těchto vykopávkách</t>
  </si>
  <si>
    <t>631311123</t>
  </si>
  <si>
    <t>Mazanina tl do 120 mm z betonu prostého tř. C 12/15- po kanalizaci</t>
  </si>
  <si>
    <t>-480488069</t>
  </si>
  <si>
    <t>Mazanina z betonu prostého tl. přes 80 do 120 mm tř. C 12/15</t>
  </si>
  <si>
    <t>632452441</t>
  </si>
  <si>
    <t>Doplnění cementového potěru hlazeného pl do 4 m2 tl do 40 mm- po kanalizaci</t>
  </si>
  <si>
    <t>962637017</t>
  </si>
  <si>
    <t>Doplnění cementového potěru na mazaninách a betonových podkladech (s dodáním hmot), hlazeného dřevěným nebo ocelovým hladítkem, plochy jednotlivě přes 1 m2 do 4 m2 a tl. přes 30 do 40 mm</t>
  </si>
  <si>
    <t>58</t>
  </si>
  <si>
    <t>965042241</t>
  </si>
  <si>
    <t xml:space="preserve">Bourání mazanin betonových  tl přes 100 mm pl pře 4 m2- podklad beton pro kanalizaci </t>
  </si>
  <si>
    <t>1369225898</t>
  </si>
  <si>
    <t>Bourání podkladů pod dlažby nebo litých celistvých podlah a mazanin betonových nebo z litého asfaltu tl. přes 100 mm, plochy přes 4 m2</t>
  </si>
  <si>
    <t>1665649135</t>
  </si>
  <si>
    <t>711</t>
  </si>
  <si>
    <t>Izolace proti vodě, vlhkosti a plynům</t>
  </si>
  <si>
    <t>59</t>
  </si>
  <si>
    <t>711131811</t>
  </si>
  <si>
    <t>Odstranění izolace proti zemní vlhkosti vodorovné- v podlaze pro kanalizaci</t>
  </si>
  <si>
    <t>1399093829</t>
  </si>
  <si>
    <t>Odstranění izolace proti zemní vlhkosti na ploše vodorovné V</t>
  </si>
  <si>
    <t>711141559</t>
  </si>
  <si>
    <t>Provedení izolace proti zemní vlhkosti pásy přitavením vodorovné NAIP</t>
  </si>
  <si>
    <t>-2124366569</t>
  </si>
  <si>
    <t>Provedení izolace proti zemní vlhkosti pásy přitavením NAIP na ploše vodorovné V</t>
  </si>
  <si>
    <t>61</t>
  </si>
  <si>
    <t>628321340</t>
  </si>
  <si>
    <t>pás těžký asfaltovaný BITAGIT 40 MINERÁL (V60S40)</t>
  </si>
  <si>
    <t>1306086772</t>
  </si>
  <si>
    <t>Pásy asfaltované těžké vložka skleněná rohož BITAGIT 40 MINERAL (V 60 S 40)</t>
  </si>
  <si>
    <t>2*1,15 'Přepočtené koeficientem množství</t>
  </si>
  <si>
    <t>711411001</t>
  </si>
  <si>
    <t>Provedení izolace proti tlakové vodě vodorovné za studena nátěrem penetračním</t>
  </si>
  <si>
    <t>143483516</t>
  </si>
  <si>
    <t>Provedení izolace proti povrchové a podpovrchové tlakové vodě natěradly a tmely za studena na ploše vodorovné V nátěrem penetračním</t>
  </si>
  <si>
    <t>63</t>
  </si>
  <si>
    <t>111631500</t>
  </si>
  <si>
    <t>lak asfaltový ALP/9 bal 9 kg</t>
  </si>
  <si>
    <t>-1234616985</t>
  </si>
  <si>
    <t>Výrobky asfaltové izolační a zálivkové hmoty asfalty oxidované stavebně-izolační k penetraci suchých a očištěných podkladů pod asfaltové izolační krytiny a izolace ALP/9 bal 9 kg</t>
  </si>
  <si>
    <t>P</t>
  </si>
  <si>
    <t>Poznámka k položce:
Spotřeba 0,3-0,4kg/m2 dle povrchu, ředidlo technický benzín</t>
  </si>
  <si>
    <t>2*0,00035 'Přepočtené koeficientem množství</t>
  </si>
  <si>
    <t>998711201</t>
  </si>
  <si>
    <t>Přesun hmot procentní pro izolace proti vodě, vlhkosti a plynům v objektech v do 6 m</t>
  </si>
  <si>
    <t>1813054142</t>
  </si>
  <si>
    <t>Přesun hmot pro izolace proti vodě, vlhkosti a plynům stanovený procentní sazbou z ceny vodorovná dopravní vzdálenost do 50 m v objektech výšky do 6 m</t>
  </si>
  <si>
    <t>713120821</t>
  </si>
  <si>
    <t>Odstranění tepelné izolace podlah volně kladené z polystyrenu tl do 100 mm- pro kanalizaci</t>
  </si>
  <si>
    <t>-1567248766</t>
  </si>
  <si>
    <t>Odstranění tepelné izolace běžných stavebních konstrukcí z rohoží, pásů, dílců, desek, bloků podlah volně kladených nebo mezi trámy z polystyrenu, tloušťka izolace do 100 mm</t>
  </si>
  <si>
    <t>713121111</t>
  </si>
  <si>
    <t>Montáž izolace tepelné podlah volně kladenými rohožemi, pásy, dílci, deskami 1 vrstva</t>
  </si>
  <si>
    <t>-1084194804</t>
  </si>
  <si>
    <t>Montáž tepelné izolace podlah rohožemi, pásy, deskami, dílci, bloky (izolační materiál ve specifikaci) kladenými volně jednovrstvá</t>
  </si>
  <si>
    <t>283722830</t>
  </si>
  <si>
    <t>deska z pěnového polystyrenu EPS 70S, 1000 x 500 x 50 mm</t>
  </si>
  <si>
    <t>1500621951</t>
  </si>
  <si>
    <t>Desky z lehčených plastů desky z pěnového polystyrénu - samozhášivého typ EPS 70S stabil, objemová hmotnost 15 - 20 kg/m3 tepelně izolační desky pro izolace ploché střechy nebo podlahy rozměr 1000 x 500 mm, lambda=0,039 [W / m K] 50 mm</t>
  </si>
  <si>
    <t>Poznámka k položce:
lambda=0,039 [W / m K]</t>
  </si>
  <si>
    <t>2*1,02 'Přepočtené koeficientem množství</t>
  </si>
  <si>
    <t>998713201</t>
  </si>
  <si>
    <t>Přesun hmot procentní pro izolace tepelné v objektech v do 6 m</t>
  </si>
  <si>
    <t>-147420705</t>
  </si>
  <si>
    <t>Přesun hmot pro izolace tepelné stanovený procentní sazbou z ceny vodorovná dopravní vzdálenost do 50 m v objektech výšky do 6 m</t>
  </si>
  <si>
    <t>74</t>
  </si>
  <si>
    <t>Stavební přípomoce- rýha 15/15 cm včt záhozu do zdiva z CP pro kanal potrubí</t>
  </si>
  <si>
    <t>-503357814</t>
  </si>
  <si>
    <t>75</t>
  </si>
  <si>
    <t>721002R</t>
  </si>
  <si>
    <t>Stavební přípomoce- prostup zdivem z CP tl 45 cm cca  15/15 cm včt záhozu  pro kanal potrubí</t>
  </si>
  <si>
    <t>178398468</t>
  </si>
  <si>
    <t>55</t>
  </si>
  <si>
    <t>721173606R</t>
  </si>
  <si>
    <t>Potrubí kanalizační z PE svodné DN 100 včt napojení na stáv ležatou kanalizaci vložením odbočky</t>
  </si>
  <si>
    <t>-1976430792</t>
  </si>
  <si>
    <t>Potrubí z plastových trub polyetylenové (PE) svařované svodné (ležaté) DN 100</t>
  </si>
  <si>
    <t>721173706</t>
  </si>
  <si>
    <t>Potrubí kanalizační z PE odpadní DN 100</t>
  </si>
  <si>
    <t>237731096</t>
  </si>
  <si>
    <t>Potrubí z plastových trub polyetylenové (PE) svařované odpadní (svislé) DN 100</t>
  </si>
  <si>
    <t xml:space="preserve">Potrubí kanalizační z PE připojovací DN 50 ( umyvadl0 ) včt výpustek a napoj na DN 100 z WC </t>
  </si>
  <si>
    <t>-1443588208</t>
  </si>
  <si>
    <t>130007252</t>
  </si>
  <si>
    <t>673097293</t>
  </si>
  <si>
    <t>35</t>
  </si>
  <si>
    <t>1207669204</t>
  </si>
  <si>
    <t>36</t>
  </si>
  <si>
    <t>1086601693</t>
  </si>
  <si>
    <t>-1865079285</t>
  </si>
  <si>
    <t>-717560821</t>
  </si>
  <si>
    <t>-1030364354</t>
  </si>
  <si>
    <t>-86209480</t>
  </si>
  <si>
    <t>1763497011</t>
  </si>
  <si>
    <t>D+M zásobník toaletního papíru-  chrom</t>
  </si>
  <si>
    <t>-2013212762</t>
  </si>
  <si>
    <t>725112015</t>
  </si>
  <si>
    <t>Klozet keramický dětský standardní samostatně stojící s hlubokým splachováním odpad svislý včt sedátka a nádržky např JIKA BABY</t>
  </si>
  <si>
    <t>103337403</t>
  </si>
  <si>
    <t>Zařízení záchodů klozety keramické standardní samostatně stojící dětské s hlubokým splachováním odpad svislý</t>
  </si>
  <si>
    <t>725211601</t>
  </si>
  <si>
    <t>Umyvadlo keramické připevněné na stěnu šrouby bílé  500 mm + nerez sifon - hyg kabina</t>
  </si>
  <si>
    <t>1660485722</t>
  </si>
  <si>
    <t>Umyvadla keramická bez výtokových armatur se zápachovou uzávěrkou připevněná na stěnu šrouby bílá bez sloupu nebo krytu na sifon 500 mm</t>
  </si>
  <si>
    <t>-1270774796</t>
  </si>
  <si>
    <t>-272666181</t>
  </si>
  <si>
    <t>751</t>
  </si>
  <si>
    <t>Vzduchotechnika</t>
  </si>
  <si>
    <t>751001R</t>
  </si>
  <si>
    <t>D+M ventilátoru pro odvětrání WC kabiny D do 100 mm s doběhem + napojení na elektroistalaci</t>
  </si>
  <si>
    <t>1910680755</t>
  </si>
  <si>
    <t>D+M ventilátoru pro odvětrání WC D do 150</t>
  </si>
  <si>
    <t>51</t>
  </si>
  <si>
    <t>751002R</t>
  </si>
  <si>
    <t>stavební přípomoce- prostup obvod zdivo cihelné  včt KZS tl cca 60 cm - jádrové vrtání pr. 12 cm + utěsnění a začištění, prostup SDK příčkou</t>
  </si>
  <si>
    <t>1984035485</t>
  </si>
  <si>
    <t>751398041R</t>
  </si>
  <si>
    <t>D + M protidešťové žaluzie nerez potrubí D 100 mm</t>
  </si>
  <si>
    <t>-1436745055</t>
  </si>
  <si>
    <t>Montáž ostatních zařízení protidešťové žaluzie nebo žaluziové klapky na kruhové potrubí, průměru do 300 mm</t>
  </si>
  <si>
    <t>751510042R</t>
  </si>
  <si>
    <t>Vzduchotechnické potrubí pozink kruhové spirálně vinuté D 100  mm včt tvarovek - kotveno na stěnu pomocí ocel konzol ( 2 ks dl  50 cm )</t>
  </si>
  <si>
    <t>-1393308848</t>
  </si>
  <si>
    <t>Vzduchotechnické potrubí z pozinkovaného plechu kruhové, trouba spirálně vinutá bez příruby, průměru přes 100 do 200 mm</t>
  </si>
  <si>
    <t>998751201</t>
  </si>
  <si>
    <t>Přesun hmot procentní pro vzduchotechniku v objektech v do 12 m</t>
  </si>
  <si>
    <t>CS ÚRS 2014 02</t>
  </si>
  <si>
    <t>-2062315370</t>
  </si>
  <si>
    <t>Přesun hmot pro vzduchotechniku stanovený procentní sazbou z ceny vodorovná dopravní vzdálenost do 50 m v objektech výšky do 12 m</t>
  </si>
  <si>
    <t xml:space="preserve">SDK příčka tl 125 mm profil CW+UW 75 desky 2x akustické 12,5 TI 60 mm 40 kg/m3 EI 45 Rw 49 dB včt kotvení </t>
  </si>
  <si>
    <t>1232966829</t>
  </si>
  <si>
    <t>763131414</t>
  </si>
  <si>
    <t>SDK podhled desky 1xA 15 bez TI dvouvrstvá spodní kce profil CD+UD</t>
  </si>
  <si>
    <t>-1517613107</t>
  </si>
  <si>
    <t>Podhled ze sádrokartonových desek dvouvrstvá zavěšená spodní konstrukce z ocelových profilů CD, UD jednoduše opláštěná deskou standardní A, tl. 15 mm, bez TI</t>
  </si>
  <si>
    <t>1594746069</t>
  </si>
  <si>
    <t>553315310</t>
  </si>
  <si>
    <t>zárubeň ocelová pro sádrokarton S 125 700 L/P</t>
  </si>
  <si>
    <t>152197733</t>
  </si>
  <si>
    <t>Zárubně kovové zárubně ocelové pro sádrokarton S 125 700 L/P</t>
  </si>
  <si>
    <t>-1319520174</t>
  </si>
  <si>
    <t>170249333</t>
  </si>
  <si>
    <t>dveře vnitřní hladké plné  ( plná DTD deska, povrch úprava CPL laminát )  1křídlé 70x197 cm včt kování dekor bílý</t>
  </si>
  <si>
    <t>-1349566430</t>
  </si>
  <si>
    <t>-1669922906</t>
  </si>
  <si>
    <t>prah dveřní dřevěný dubový tl 2 cm dl.72 cm š 15 cm včt 2x lakování</t>
  </si>
  <si>
    <t>893547863</t>
  </si>
  <si>
    <t>429435088</t>
  </si>
  <si>
    <t>771414112</t>
  </si>
  <si>
    <t>Montáž soklíků pórovinových rovných flexibilní lepidlo v do 90 mm</t>
  </si>
  <si>
    <t>-974979362</t>
  </si>
  <si>
    <t>Montáž soklíků pórovinových lepených flexibilním lepidlem rovných výšky přes 65 do 90 mm</t>
  </si>
  <si>
    <t>dlaždice keramické slinuté neglazované mrazuvzdorné TAURUS Granit Tunis S 29,8 x 29,8 x 0,9 cm- na sokl a opravu po kanalizaci- dtto původní</t>
  </si>
  <si>
    <t>1046235890</t>
  </si>
  <si>
    <t>Obkládačky a dlaždice keramické TAURUS dlaždice keramické vysoce slinuté neglazované mrazuvzdorné S-hladké  SL- zdrsněné Granit rozměr  29,8 x 29,8 x 0,9 Tunis  S           (cen.skup. 66)</t>
  </si>
  <si>
    <t>1,364*1,1 'Přepočtené koeficientem množství</t>
  </si>
  <si>
    <t>444784611</t>
  </si>
  <si>
    <t>Podlahy řezání keramických dlaždic rovné- ukončení přechod na původní dlažbu</t>
  </si>
  <si>
    <t>642131161</t>
  </si>
  <si>
    <t>781001R</t>
  </si>
  <si>
    <t>věšák ( háček ) na ručníky lepený na obklad</t>
  </si>
  <si>
    <t>126097215</t>
  </si>
  <si>
    <t>Montáž obkladaček vnitřních pórovinových pravoúhlých do 25 ks/m2 lepených flexibilním lepidlem - vni WC + kolem umyvadla</t>
  </si>
  <si>
    <t>-792766482</t>
  </si>
  <si>
    <t>1190918537</t>
  </si>
  <si>
    <t>9*1,04 'Přepočtené koeficientem množství</t>
  </si>
  <si>
    <t>Plastové profily rohové a ukončovací lepené flexibilním lepidlem-  zárubně a ukončení u umyvadla</t>
  </si>
  <si>
    <t>835576771</t>
  </si>
  <si>
    <t>958665964</t>
  </si>
  <si>
    <t>-989743513</t>
  </si>
  <si>
    <t>Oškrabání malby v mísnostech výšky do 3,80 m pro lepení obkladů na pův zdivo</t>
  </si>
  <si>
    <t>-1077930623</t>
  </si>
  <si>
    <t>853031834</t>
  </si>
  <si>
    <t>nový rozvod elektro pro zásuvku a vypínač a ventilátor- v SDK příčce/ na zdivu v liště - připojit z rozvaděče v suterénu u sociálek nebo dílen</t>
  </si>
  <si>
    <t>-952046332</t>
  </si>
  <si>
    <t>14</t>
  </si>
  <si>
    <t xml:space="preserve">D+M vypínače </t>
  </si>
  <si>
    <t>1280396069</t>
  </si>
  <si>
    <t>D+M svítidlo stropní přisazené včt zdroje</t>
  </si>
  <si>
    <t>635794512</t>
  </si>
  <si>
    <t>-960828874</t>
  </si>
  <si>
    <t>-1078842845</t>
  </si>
  <si>
    <t>1816322837</t>
  </si>
  <si>
    <t>123d - umyvadlo dílny</t>
  </si>
  <si>
    <t>-1411018087</t>
  </si>
  <si>
    <t>-1039651970</t>
  </si>
  <si>
    <t>1249900533</t>
  </si>
  <si>
    <t>Vyčištění budov bytové a občanské výstavby při výšce podlaží do 4 m- dotčené prostory + chodba</t>
  </si>
  <si>
    <t>901161497</t>
  </si>
  <si>
    <t>1815076501</t>
  </si>
  <si>
    <t>-1217330995</t>
  </si>
  <si>
    <t>1952582644</t>
  </si>
  <si>
    <t>1115670234</t>
  </si>
  <si>
    <t>-334267362</t>
  </si>
  <si>
    <t>-522401528</t>
  </si>
  <si>
    <t>725210821R</t>
  </si>
  <si>
    <t>Demontáž umyvadel včt sifonu a likvidace</t>
  </si>
  <si>
    <t>1831870388</t>
  </si>
  <si>
    <t>-1866907972</t>
  </si>
  <si>
    <t>-1022648699</t>
  </si>
  <si>
    <t>1796995498</t>
  </si>
  <si>
    <t>-1743583451</t>
  </si>
  <si>
    <t>776410811</t>
  </si>
  <si>
    <t>Odstranění soklíků a lišt pryžových nebo plastových</t>
  </si>
  <si>
    <t>928657146</t>
  </si>
  <si>
    <t>Demontáž soklíků nebo lišt pryžových nebo plastových</t>
  </si>
  <si>
    <t>-1417022149</t>
  </si>
  <si>
    <t>-398697802</t>
  </si>
  <si>
    <t>1962084670</t>
  </si>
  <si>
    <t>-1363450325</t>
  </si>
  <si>
    <t>-34314999</t>
  </si>
  <si>
    <t>2,2*1,04 'Přepočtené koeficientem množství</t>
  </si>
  <si>
    <t>-186968697</t>
  </si>
  <si>
    <t>2071374390</t>
  </si>
  <si>
    <t>1538671872</t>
  </si>
  <si>
    <t>-391102075</t>
  </si>
  <si>
    <t>-1151269833</t>
  </si>
</sst>
</file>

<file path=xl/styles.xml><?xml version="1.0" encoding="utf-8"?>
<styleSheet xmlns="http://schemas.openxmlformats.org/spreadsheetml/2006/main">
  <numFmts count="5">
    <numFmt numFmtId="164" formatCode="#,##0.00;-#,##0.00"/>
    <numFmt numFmtId="165" formatCode="0.00%;-0.00%"/>
    <numFmt numFmtId="166" formatCode="dd\.mm\.yyyy"/>
    <numFmt numFmtId="167" formatCode="#,##0.00000;-#,##0.00000"/>
    <numFmt numFmtId="168" formatCode="#,##0.000;-#,##0.000"/>
  </numFmts>
  <fonts count="3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10" fillId="0" borderId="7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4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165" fontId="11" fillId="0" borderId="0" xfId="0" applyAlignment="1">
      <alignment horizontal="center" vertical="center"/>
    </xf>
    <xf numFmtId="164" fontId="8" fillId="0" borderId="0" xfId="0" applyFont="1" applyAlignment="1">
      <alignment horizontal="right" vertical="center"/>
    </xf>
    <xf numFmtId="0" fontId="11" fillId="0" borderId="5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0" fillId="4" borderId="10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17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18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164" fontId="20" fillId="0" borderId="17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18" xfId="0" applyFont="1" applyBorder="1" applyAlignment="1">
      <alignment horizontal="right" vertical="center"/>
    </xf>
    <xf numFmtId="164" fontId="20" fillId="0" borderId="22" xfId="0" applyFont="1" applyBorder="1" applyAlignment="1">
      <alignment horizontal="right" vertical="center"/>
    </xf>
    <xf numFmtId="164" fontId="20" fillId="0" borderId="23" xfId="0" applyFont="1" applyBorder="1" applyAlignment="1">
      <alignment horizontal="right" vertical="center"/>
    </xf>
    <xf numFmtId="167" fontId="20" fillId="0" borderId="23" xfId="0" applyFont="1" applyBorder="1" applyAlignment="1">
      <alignment horizontal="right" vertical="center"/>
    </xf>
    <xf numFmtId="164" fontId="20" fillId="0" borderId="24" xfId="0" applyFont="1" applyBorder="1" applyAlignment="1">
      <alignment horizontal="right" vertical="center"/>
    </xf>
    <xf numFmtId="0" fontId="0" fillId="0" borderId="2" xfId="0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7" fillId="4" borderId="0" xfId="0" applyFont="1" applyFill="1" applyAlignment="1">
      <alignment horizontal="right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64" fontId="21" fillId="0" borderId="23" xfId="0" applyFont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164" fontId="23" fillId="0" borderId="23" xfId="0" applyFont="1" applyBorder="1" applyAlignment="1">
      <alignment horizontal="right" vertical="center"/>
    </xf>
    <xf numFmtId="0" fontId="23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4" fillId="0" borderId="15" xfId="0" applyFont="1" applyBorder="1" applyAlignment="1">
      <alignment horizontal="right"/>
    </xf>
    <xf numFmtId="167" fontId="24" fillId="0" borderId="16" xfId="0" applyFont="1" applyBorder="1" applyAlignment="1">
      <alignment horizontal="right"/>
    </xf>
    <xf numFmtId="164" fontId="25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6" fillId="0" borderId="0" xfId="0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Font="1" applyAlignment="1">
      <alignment horizontal="right"/>
    </xf>
    <xf numFmtId="0" fontId="26" fillId="0" borderId="4" xfId="0" applyBorder="1" applyAlignment="1">
      <alignment horizontal="left"/>
    </xf>
    <xf numFmtId="0" fontId="26" fillId="0" borderId="17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8" xfId="0" applyFont="1" applyBorder="1" applyAlignment="1">
      <alignment horizontal="right"/>
    </xf>
    <xf numFmtId="0" fontId="26" fillId="0" borderId="0" xfId="0" applyFont="1" applyAlignment="1">
      <alignment horizontal="lef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Font="1" applyAlignment="1">
      <alignment horizontal="right"/>
    </xf>
    <xf numFmtId="0" fontId="0" fillId="0" borderId="27" xfId="0" applyFont="1" applyBorder="1" applyAlignment="1">
      <alignment horizontal="center" vertical="center"/>
    </xf>
    <xf numFmtId="49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168" fontId="0" fillId="0" borderId="27" xfId="0" applyFont="1" applyBorder="1" applyAlignment="1">
      <alignment horizontal="right" vertical="center"/>
    </xf>
    <xf numFmtId="164" fontId="0" fillId="3" borderId="27" xfId="0" applyFont="1" applyFill="1" applyBorder="1" applyAlignment="1">
      <alignment horizontal="right" vertical="center"/>
    </xf>
    <xf numFmtId="164" fontId="0" fillId="0" borderId="27" xfId="0" applyFont="1" applyBorder="1" applyAlignment="1">
      <alignment horizontal="right" vertical="center"/>
    </xf>
    <xf numFmtId="0" fontId="11" fillId="3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18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/>
    </xf>
    <xf numFmtId="49" fontId="29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168" fontId="29" fillId="0" borderId="27" xfId="0" applyFont="1" applyBorder="1" applyAlignment="1">
      <alignment horizontal="right" vertical="center"/>
    </xf>
    <xf numFmtId="164" fontId="29" fillId="3" borderId="27" xfId="0" applyFont="1" applyFill="1" applyBorder="1" applyAlignment="1">
      <alignment horizontal="right" vertical="center"/>
    </xf>
    <xf numFmtId="164" fontId="29" fillId="0" borderId="27" xfId="0" applyFont="1" applyBorder="1" applyAlignment="1">
      <alignment horizontal="right" vertical="center"/>
    </xf>
    <xf numFmtId="0" fontId="29" fillId="0" borderId="4" xfId="0" applyFont="1" applyBorder="1" applyAlignment="1">
      <alignment horizontal="left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68" fontId="0" fillId="3" borderId="27" xfId="0" applyFont="1" applyFill="1" applyBorder="1" applyAlignment="1">
      <alignment horizontal="right" vertical="center"/>
    </xf>
    <xf numFmtId="0" fontId="30" fillId="0" borderId="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Font="1" applyAlignment="1">
      <alignment horizontal="right" vertical="center"/>
    </xf>
    <xf numFmtId="0" fontId="30" fillId="0" borderId="4" xfId="0" applyBorder="1" applyAlignment="1">
      <alignment horizontal="left" vertical="center"/>
    </xf>
    <xf numFmtId="0" fontId="30" fillId="0" borderId="17" xfId="0" applyBorder="1" applyAlignment="1">
      <alignment horizontal="left" vertical="center"/>
    </xf>
    <xf numFmtId="0" fontId="30" fillId="0" borderId="18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44:72" s="2" customFormat="1" ht="37.5" customHeight="1"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C4" s="12"/>
      <c r="D4" s="13" t="s">
        <v>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4"/>
      <c r="AS4" s="15" t="s">
        <v>10</v>
      </c>
      <c r="BE4" s="16" t="s">
        <v>11</v>
      </c>
      <c r="BS4" s="7" t="s">
        <v>12</v>
      </c>
    </row>
    <row r="5" spans="2:71" s="2" customFormat="1" ht="15" customHeight="1">
      <c r="B5" s="11"/>
      <c r="C5" s="12"/>
      <c r="D5" s="17" t="s">
        <v>13</v>
      </c>
      <c r="E5" s="12"/>
      <c r="F5" s="12"/>
      <c r="G5" s="12"/>
      <c r="H5" s="12"/>
      <c r="I5" s="12"/>
      <c r="J5" s="12"/>
      <c r="K5" s="18" t="s">
        <v>14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4"/>
      <c r="BE5" s="19" t="s">
        <v>15</v>
      </c>
      <c r="BS5" s="7" t="s">
        <v>6</v>
      </c>
    </row>
    <row r="6" spans="2:71" s="2" customFormat="1" ht="37.5" customHeight="1">
      <c r="B6" s="11"/>
      <c r="C6" s="12"/>
      <c r="D6" s="20" t="s">
        <v>16</v>
      </c>
      <c r="E6" s="12"/>
      <c r="F6" s="12"/>
      <c r="G6" s="12"/>
      <c r="H6" s="12"/>
      <c r="I6" s="12"/>
      <c r="J6" s="12"/>
      <c r="K6" s="21" t="s">
        <v>17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4"/>
      <c r="BE6" s="1"/>
      <c r="BS6" s="7" t="s">
        <v>18</v>
      </c>
    </row>
    <row r="7" spans="2:71" s="2" customFormat="1" ht="15" customHeight="1">
      <c r="B7" s="11"/>
      <c r="C7" s="12"/>
      <c r="D7" s="22" t="s">
        <v>19</v>
      </c>
      <c r="E7" s="12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2" t="s">
        <v>20</v>
      </c>
      <c r="AL7" s="12"/>
      <c r="AM7" s="12"/>
      <c r="AN7" s="18"/>
      <c r="AO7" s="12"/>
      <c r="AP7" s="12"/>
      <c r="AQ7" s="14"/>
      <c r="BE7" s="1"/>
      <c r="BS7" s="7" t="s">
        <v>21</v>
      </c>
    </row>
    <row r="8" spans="2:71" s="2" customFormat="1" ht="15" customHeight="1">
      <c r="B8" s="11"/>
      <c r="C8" s="12"/>
      <c r="D8" s="22" t="s">
        <v>22</v>
      </c>
      <c r="E8" s="12"/>
      <c r="F8" s="12"/>
      <c r="G8" s="12"/>
      <c r="H8" s="12"/>
      <c r="I8" s="12"/>
      <c r="J8" s="12"/>
      <c r="K8" s="18" t="s">
        <v>23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2" t="s">
        <v>24</v>
      </c>
      <c r="AL8" s="12"/>
      <c r="AM8" s="12"/>
      <c r="AN8" s="23" t="s">
        <v>25</v>
      </c>
      <c r="AO8" s="12"/>
      <c r="AP8" s="12"/>
      <c r="AQ8" s="14"/>
      <c r="BE8" s="1"/>
      <c r="BS8" s="7" t="s">
        <v>26</v>
      </c>
    </row>
    <row r="9" spans="2:71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BE9" s="1"/>
      <c r="BS9" s="7" t="s">
        <v>27</v>
      </c>
    </row>
    <row r="10" spans="2:71" s="2" customFormat="1" ht="15" customHeight="1">
      <c r="B10" s="11"/>
      <c r="C10" s="12"/>
      <c r="D10" s="22" t="s">
        <v>28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2" t="s">
        <v>29</v>
      </c>
      <c r="AL10" s="12"/>
      <c r="AM10" s="12"/>
      <c r="AN10" s="18"/>
      <c r="AO10" s="12"/>
      <c r="AP10" s="12"/>
      <c r="AQ10" s="14"/>
      <c r="BE10" s="1"/>
      <c r="BS10" s="7" t="s">
        <v>18</v>
      </c>
    </row>
    <row r="11" spans="2:71" s="2" customFormat="1" ht="19.5" customHeight="1">
      <c r="B11" s="11"/>
      <c r="C11" s="12"/>
      <c r="D11" s="12"/>
      <c r="E11" s="18" t="s">
        <v>30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2" t="s">
        <v>31</v>
      </c>
      <c r="AL11" s="12"/>
      <c r="AM11" s="12"/>
      <c r="AN11" s="18"/>
      <c r="AO11" s="12"/>
      <c r="AP11" s="12"/>
      <c r="AQ11" s="14"/>
      <c r="BE11" s="1"/>
      <c r="BS11" s="7" t="s">
        <v>18</v>
      </c>
    </row>
    <row r="12" spans="2:71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BE12" s="1"/>
      <c r="BS12" s="7" t="s">
        <v>18</v>
      </c>
    </row>
    <row r="13" spans="2:71" s="2" customFormat="1" ht="15" customHeight="1">
      <c r="B13" s="11"/>
      <c r="C13" s="12"/>
      <c r="D13" s="22" t="s">
        <v>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2" t="s">
        <v>29</v>
      </c>
      <c r="AL13" s="12"/>
      <c r="AM13" s="12"/>
      <c r="AN13" s="24" t="s">
        <v>33</v>
      </c>
      <c r="AO13" s="12"/>
      <c r="AP13" s="12"/>
      <c r="AQ13" s="14"/>
      <c r="BE13" s="1"/>
      <c r="BS13" s="7" t="s">
        <v>18</v>
      </c>
    </row>
    <row r="14" spans="2:71" s="2" customFormat="1" ht="15.75" customHeight="1">
      <c r="B14" s="11"/>
      <c r="C14" s="12"/>
      <c r="D14" s="12"/>
      <c r="E14" s="24" t="s">
        <v>33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2" t="s">
        <v>31</v>
      </c>
      <c r="AL14" s="12"/>
      <c r="AM14" s="12"/>
      <c r="AN14" s="24" t="s">
        <v>33</v>
      </c>
      <c r="AO14" s="12"/>
      <c r="AP14" s="12"/>
      <c r="AQ14" s="14"/>
      <c r="BE14" s="1"/>
      <c r="BS14" s="7" t="s">
        <v>18</v>
      </c>
    </row>
    <row r="15" spans="2:71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4"/>
      <c r="BE15" s="1"/>
      <c r="BS15" s="7" t="s">
        <v>4</v>
      </c>
    </row>
    <row r="16" spans="2:71" s="2" customFormat="1" ht="15" customHeight="1">
      <c r="B16" s="11"/>
      <c r="C16" s="12"/>
      <c r="D16" s="22" t="s">
        <v>34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2" t="s">
        <v>29</v>
      </c>
      <c r="AL16" s="12"/>
      <c r="AM16" s="12"/>
      <c r="AN16" s="18"/>
      <c r="AO16" s="12"/>
      <c r="AP16" s="12"/>
      <c r="AQ16" s="14"/>
      <c r="BE16" s="1"/>
      <c r="BS16" s="7" t="s">
        <v>4</v>
      </c>
    </row>
    <row r="17" spans="2:71" s="2" customFormat="1" ht="19.5" customHeight="1">
      <c r="B17" s="11"/>
      <c r="C17" s="12"/>
      <c r="D17" s="12"/>
      <c r="E17" s="18" t="s">
        <v>35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2" t="s">
        <v>31</v>
      </c>
      <c r="AL17" s="12"/>
      <c r="AM17" s="12"/>
      <c r="AN17" s="18"/>
      <c r="AO17" s="12"/>
      <c r="AP17" s="12"/>
      <c r="AQ17" s="14"/>
      <c r="BE17" s="1"/>
      <c r="BS17" s="7" t="s">
        <v>36</v>
      </c>
    </row>
    <row r="18" spans="2:71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BE18" s="1"/>
      <c r="BS18" s="7" t="s">
        <v>6</v>
      </c>
    </row>
    <row r="19" spans="2:71" s="2" customFormat="1" ht="15" customHeight="1">
      <c r="B19" s="11"/>
      <c r="C19" s="12"/>
      <c r="D19" s="22" t="s">
        <v>37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BE19" s="1"/>
      <c r="BS19" s="7" t="s">
        <v>6</v>
      </c>
    </row>
    <row r="20" spans="2:71" s="2" customFormat="1" ht="15.75" customHeight="1">
      <c r="B20" s="11"/>
      <c r="C20" s="12"/>
      <c r="D20" s="12"/>
      <c r="E20" s="2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4"/>
      <c r="BE20" s="1"/>
      <c r="BS20" s="7" t="s">
        <v>4</v>
      </c>
    </row>
    <row r="21" spans="2:57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4"/>
      <c r="BE21" s="1"/>
    </row>
    <row r="22" spans="2:57" s="2" customFormat="1" ht="7.5" customHeight="1">
      <c r="B22" s="11"/>
      <c r="C22" s="1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2"/>
      <c r="AQ22" s="14"/>
      <c r="BE22" s="1"/>
    </row>
    <row r="23" spans="2:57" s="7" customFormat="1" ht="27" customHeight="1">
      <c r="B23" s="27"/>
      <c r="C23" s="28"/>
      <c r="D23" s="29" t="s">
        <v>38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1">
        <f>ROUND($AG$51,2)</f>
        <v>0</v>
      </c>
      <c r="AL23" s="30"/>
      <c r="AM23" s="30"/>
      <c r="AN23" s="30"/>
      <c r="AO23" s="30"/>
      <c r="AP23" s="28"/>
      <c r="AQ23" s="32"/>
      <c r="BE23" s="7"/>
    </row>
    <row r="24" spans="2:57" s="7" customFormat="1" ht="7.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32"/>
      <c r="BE24" s="7"/>
    </row>
    <row r="25" spans="2:57" s="7" customFormat="1" ht="14.2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33" t="s">
        <v>39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3" t="s">
        <v>40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3" t="s">
        <v>41</v>
      </c>
      <c r="AL25" s="28"/>
      <c r="AM25" s="28"/>
      <c r="AN25" s="28"/>
      <c r="AO25" s="28"/>
      <c r="AP25" s="28"/>
      <c r="AQ25" s="32"/>
      <c r="BE25" s="7"/>
    </row>
    <row r="26" spans="2:57" s="7" customFormat="1" ht="15" customHeight="1">
      <c r="B26" s="34"/>
      <c r="C26" s="35"/>
      <c r="D26" s="35" t="s">
        <v>42</v>
      </c>
      <c r="E26" s="35"/>
      <c r="F26" s="35" t="s">
        <v>43</v>
      </c>
      <c r="G26" s="35"/>
      <c r="H26" s="35"/>
      <c r="I26" s="35"/>
      <c r="J26" s="35"/>
      <c r="K26" s="35"/>
      <c r="L26" s="36">
        <v>0.21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>
        <f>ROUND($AZ$51,2)</f>
        <v>0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7">
        <f>ROUND($AV$51,2)</f>
        <v>0</v>
      </c>
      <c r="AL26" s="35"/>
      <c r="AM26" s="35"/>
      <c r="AN26" s="35"/>
      <c r="AO26" s="35"/>
      <c r="AP26" s="35"/>
      <c r="AQ26" s="38"/>
      <c r="BE26" s="39"/>
    </row>
    <row r="27" spans="2:57" s="7" customFormat="1" ht="15" customHeight="1">
      <c r="B27" s="34"/>
      <c r="C27" s="35"/>
      <c r="D27" s="35"/>
      <c r="E27" s="35"/>
      <c r="F27" s="35" t="s">
        <v>44</v>
      </c>
      <c r="G27" s="35"/>
      <c r="H27" s="35"/>
      <c r="I27" s="35"/>
      <c r="J27" s="35"/>
      <c r="K27" s="35"/>
      <c r="L27" s="36">
        <v>0.15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7">
        <f>ROUND($BA$51,2)</f>
        <v>0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7">
        <f>ROUND($AW$51,2)</f>
        <v>0</v>
      </c>
      <c r="AL27" s="35"/>
      <c r="AM27" s="35"/>
      <c r="AN27" s="35"/>
      <c r="AO27" s="35"/>
      <c r="AP27" s="35"/>
      <c r="AQ27" s="38"/>
      <c r="BE27" s="39"/>
    </row>
    <row r="28" spans="2:57" s="7" customFormat="1" ht="15" customHeight="1" hidden="1">
      <c r="B28" s="34"/>
      <c r="C28" s="35"/>
      <c r="D28" s="35"/>
      <c r="E28" s="35"/>
      <c r="F28" s="35" t="s">
        <v>45</v>
      </c>
      <c r="G28" s="35"/>
      <c r="H28" s="35"/>
      <c r="I28" s="35"/>
      <c r="J28" s="35"/>
      <c r="K28" s="35"/>
      <c r="L28" s="36">
        <v>0.21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7">
        <f>ROUND($BB$51,2)</f>
        <v>0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7">
        <v>0</v>
      </c>
      <c r="AL28" s="35"/>
      <c r="AM28" s="35"/>
      <c r="AN28" s="35"/>
      <c r="AO28" s="35"/>
      <c r="AP28" s="35"/>
      <c r="AQ28" s="38"/>
      <c r="BE28" s="39"/>
    </row>
    <row r="29" spans="2:57" s="7" customFormat="1" ht="15" customHeight="1" hidden="1">
      <c r="B29" s="34"/>
      <c r="C29" s="35"/>
      <c r="D29" s="35"/>
      <c r="E29" s="35"/>
      <c r="F29" s="35" t="s">
        <v>46</v>
      </c>
      <c r="G29" s="35"/>
      <c r="H29" s="35"/>
      <c r="I29" s="35"/>
      <c r="J29" s="35"/>
      <c r="K29" s="35"/>
      <c r="L29" s="36">
        <v>0.15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7">
        <f>ROUND($BC$51,2)</f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7">
        <v>0</v>
      </c>
      <c r="AL29" s="35"/>
      <c r="AM29" s="35"/>
      <c r="AN29" s="35"/>
      <c r="AO29" s="35"/>
      <c r="AP29" s="35"/>
      <c r="AQ29" s="38"/>
      <c r="BE29" s="39"/>
    </row>
    <row r="30" spans="2:57" s="7" customFormat="1" ht="15" customHeight="1" hidden="1">
      <c r="B30" s="34"/>
      <c r="C30" s="35"/>
      <c r="D30" s="35"/>
      <c r="E30" s="35"/>
      <c r="F30" s="35" t="s">
        <v>47</v>
      </c>
      <c r="G30" s="35"/>
      <c r="H30" s="35"/>
      <c r="I30" s="35"/>
      <c r="J30" s="35"/>
      <c r="K30" s="35"/>
      <c r="L30" s="36"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>
        <f>ROUND($BD$51,2)</f>
        <v>0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7">
        <v>0</v>
      </c>
      <c r="AL30" s="35"/>
      <c r="AM30" s="35"/>
      <c r="AN30" s="35"/>
      <c r="AO30" s="35"/>
      <c r="AP30" s="35"/>
      <c r="AQ30" s="38"/>
      <c r="BE30" s="39"/>
    </row>
    <row r="31" spans="2:57" s="7" customFormat="1" ht="7.5" customHeigh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32"/>
      <c r="BE31" s="7"/>
    </row>
    <row r="32" spans="2:57" s="7" customFormat="1" ht="27" customHeight="1">
      <c r="B32" s="27"/>
      <c r="C32" s="40"/>
      <c r="D32" s="41" t="s">
        <v>48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49</v>
      </c>
      <c r="U32" s="42"/>
      <c r="V32" s="42"/>
      <c r="W32" s="42"/>
      <c r="X32" s="44" t="s">
        <v>50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5">
        <f>SUM($AK$23:$AK$30)</f>
        <v>0</v>
      </c>
      <c r="AL32" s="42"/>
      <c r="AM32" s="42"/>
      <c r="AN32" s="42"/>
      <c r="AO32" s="46"/>
      <c r="AP32" s="40"/>
      <c r="AQ32" s="47"/>
      <c r="BE32" s="7"/>
    </row>
    <row r="33" spans="2:43" s="7" customFormat="1" ht="7.5" customHeight="1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2"/>
    </row>
    <row r="34" spans="2:43" s="7" customFormat="1" ht="7.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7" customFormat="1" ht="7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7" customFormat="1" ht="37.5" customHeight="1">
      <c r="B39" s="27"/>
      <c r="C39" s="13" t="s">
        <v>51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53"/>
    </row>
    <row r="40" spans="2:44" s="7" customFormat="1" ht="7.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53"/>
    </row>
    <row r="41" spans="2:44" s="54" customFormat="1" ht="15" customHeight="1">
      <c r="B41" s="55"/>
      <c r="C41" s="22" t="s">
        <v>13</v>
      </c>
      <c r="D41" s="18"/>
      <c r="E41" s="18"/>
      <c r="F41" s="18"/>
      <c r="G41" s="18"/>
      <c r="H41" s="18"/>
      <c r="I41" s="18"/>
      <c r="J41" s="18"/>
      <c r="K41" s="18"/>
      <c r="L41" s="18" t="str">
        <f>$K$5</f>
        <v>123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56"/>
    </row>
    <row r="42" spans="2:44" s="57" customFormat="1" ht="37.5" customHeight="1">
      <c r="B42" s="58"/>
      <c r="C42" s="59" t="s">
        <v>16</v>
      </c>
      <c r="D42" s="59"/>
      <c r="E42" s="59"/>
      <c r="F42" s="59"/>
      <c r="G42" s="59"/>
      <c r="H42" s="59"/>
      <c r="I42" s="59"/>
      <c r="J42" s="59"/>
      <c r="K42" s="59"/>
      <c r="L42" s="60" t="str">
        <f>$K$6</f>
        <v>Sociálky ZŠ Barvířská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1"/>
    </row>
    <row r="43" spans="2:44" s="7" customFormat="1" ht="7.5" customHeight="1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53"/>
    </row>
    <row r="44" spans="2:44" s="7" customFormat="1" ht="15.75" customHeight="1">
      <c r="B44" s="27"/>
      <c r="C44" s="22" t="s">
        <v>22</v>
      </c>
      <c r="D44" s="28"/>
      <c r="E44" s="28"/>
      <c r="F44" s="28"/>
      <c r="G44" s="28"/>
      <c r="H44" s="28"/>
      <c r="I44" s="28"/>
      <c r="J44" s="28"/>
      <c r="K44" s="28"/>
      <c r="L44" s="62" t="str">
        <f>IF($K$8="","",$K$8)</f>
        <v>Liberec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2" t="s">
        <v>24</v>
      </c>
      <c r="AJ44" s="28"/>
      <c r="AK44" s="28"/>
      <c r="AL44" s="28"/>
      <c r="AM44" s="63">
        <f>IF($AN$8="","",$AN$8)</f>
        <v>0</v>
      </c>
      <c r="AN44" s="28"/>
      <c r="AO44" s="28"/>
      <c r="AP44" s="28"/>
      <c r="AQ44" s="28"/>
      <c r="AR44" s="53"/>
    </row>
    <row r="45" spans="2:44" s="7" customFormat="1" ht="7.5" customHeight="1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53"/>
    </row>
    <row r="46" spans="2:56" s="7" customFormat="1" ht="18.75" customHeight="1">
      <c r="B46" s="27"/>
      <c r="C46" s="22" t="s">
        <v>28</v>
      </c>
      <c r="D46" s="28"/>
      <c r="E46" s="28"/>
      <c r="F46" s="28"/>
      <c r="G46" s="28"/>
      <c r="H46" s="28"/>
      <c r="I46" s="28"/>
      <c r="J46" s="28"/>
      <c r="K46" s="28"/>
      <c r="L46" s="18" t="str">
        <f>IF($E$11="","",$E$11)</f>
        <v>MML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2" t="s">
        <v>34</v>
      </c>
      <c r="AJ46" s="28"/>
      <c r="AK46" s="28"/>
      <c r="AL46" s="28"/>
      <c r="AM46" s="18" t="str">
        <f>IF($E$17="","",$E$17)</f>
        <v>xxx</v>
      </c>
      <c r="AN46" s="28"/>
      <c r="AO46" s="28"/>
      <c r="AP46" s="28"/>
      <c r="AQ46" s="28"/>
      <c r="AR46" s="53"/>
      <c r="AS46" s="64" t="s">
        <v>52</v>
      </c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7" customFormat="1" ht="15.75" customHeight="1">
      <c r="B47" s="27"/>
      <c r="C47" s="22" t="s">
        <v>32</v>
      </c>
      <c r="D47" s="28"/>
      <c r="E47" s="28"/>
      <c r="F47" s="28"/>
      <c r="G47" s="28"/>
      <c r="H47" s="28"/>
      <c r="I47" s="28"/>
      <c r="J47" s="28"/>
      <c r="K47" s="28"/>
      <c r="L47" s="18">
        <f>IF($E$14="Vyplň údaj","",$E$14)</f>
        <v>0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53"/>
      <c r="AS47" s="67"/>
      <c r="AT47" s="7"/>
      <c r="BD47" s="68"/>
    </row>
    <row r="48" spans="2:56" s="7" customFormat="1" ht="12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53"/>
      <c r="AS48" s="69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70"/>
    </row>
    <row r="49" spans="2:57" s="7" customFormat="1" ht="30" customHeight="1">
      <c r="B49" s="27"/>
      <c r="C49" s="71" t="s">
        <v>53</v>
      </c>
      <c r="D49" s="42"/>
      <c r="E49" s="42"/>
      <c r="F49" s="42"/>
      <c r="G49" s="42"/>
      <c r="H49" s="42"/>
      <c r="I49" s="72" t="s">
        <v>54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73" t="s">
        <v>55</v>
      </c>
      <c r="AH49" s="42"/>
      <c r="AI49" s="42"/>
      <c r="AJ49" s="42"/>
      <c r="AK49" s="42"/>
      <c r="AL49" s="42"/>
      <c r="AM49" s="42"/>
      <c r="AN49" s="72" t="s">
        <v>56</v>
      </c>
      <c r="AO49" s="42"/>
      <c r="AP49" s="42"/>
      <c r="AQ49" s="74" t="s">
        <v>57</v>
      </c>
      <c r="AR49" s="53"/>
      <c r="AS49" s="75" t="s">
        <v>58</v>
      </c>
      <c r="AT49" s="76" t="s">
        <v>59</v>
      </c>
      <c r="AU49" s="76" t="s">
        <v>60</v>
      </c>
      <c r="AV49" s="76" t="s">
        <v>61</v>
      </c>
      <c r="AW49" s="76" t="s">
        <v>62</v>
      </c>
      <c r="AX49" s="76" t="s">
        <v>63</v>
      </c>
      <c r="AY49" s="76" t="s">
        <v>64</v>
      </c>
      <c r="AZ49" s="76" t="s">
        <v>65</v>
      </c>
      <c r="BA49" s="76" t="s">
        <v>66</v>
      </c>
      <c r="BB49" s="76" t="s">
        <v>67</v>
      </c>
      <c r="BC49" s="76" t="s">
        <v>68</v>
      </c>
      <c r="BD49" s="77" t="s">
        <v>69</v>
      </c>
      <c r="BE49" s="78"/>
    </row>
    <row r="50" spans="2:56" s="7" customFormat="1" ht="12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53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57" customFormat="1" ht="33" customHeight="1">
      <c r="B51" s="58"/>
      <c r="C51" s="82" t="s">
        <v>70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3">
        <f>ROUND(SUM($AG$52:$AG$55),2)</f>
        <v>0</v>
      </c>
      <c r="AH51" s="82"/>
      <c r="AI51" s="82"/>
      <c r="AJ51" s="82"/>
      <c r="AK51" s="82"/>
      <c r="AL51" s="82"/>
      <c r="AM51" s="82"/>
      <c r="AN51" s="83">
        <f>SUM($AG$51,$AT$51)</f>
        <v>0</v>
      </c>
      <c r="AO51" s="82"/>
      <c r="AP51" s="82"/>
      <c r="AQ51" s="84"/>
      <c r="AR51" s="61"/>
      <c r="AS51" s="85">
        <f>ROUND(SUM($AS$52:$AS$55),2)</f>
        <v>0</v>
      </c>
      <c r="AT51" s="86">
        <f>ROUND(SUM($AV$51:$AW$51),2)</f>
        <v>0</v>
      </c>
      <c r="AU51" s="87">
        <f>ROUND(SUM($AU$52:$AU$55),5)</f>
        <v>0</v>
      </c>
      <c r="AV51" s="86">
        <f>ROUND($AZ$51*$L$26,2)</f>
        <v>0</v>
      </c>
      <c r="AW51" s="86">
        <f>ROUND($BA$51*$L$27,2)</f>
        <v>0</v>
      </c>
      <c r="AX51" s="86">
        <f>ROUND($BB$51*$L$26,2)</f>
        <v>0</v>
      </c>
      <c r="AY51" s="86">
        <f>ROUND($BC$51*$L$27,2)</f>
        <v>0</v>
      </c>
      <c r="AZ51" s="86">
        <f>ROUND(SUM($AZ$52:$AZ$55),2)</f>
        <v>0</v>
      </c>
      <c r="BA51" s="86">
        <f>ROUND(SUM($BA$52:$BA$55),2)</f>
        <v>0</v>
      </c>
      <c r="BB51" s="86">
        <f>ROUND(SUM($BB$52:$BB$55),2)</f>
        <v>0</v>
      </c>
      <c r="BC51" s="86">
        <f>ROUND(SUM($BC$52:$BC$55),2)</f>
        <v>0</v>
      </c>
      <c r="BD51" s="88">
        <f>ROUND(SUM($BD$52:$BD$55),2)</f>
        <v>0</v>
      </c>
      <c r="BS51" s="57" t="s">
        <v>71</v>
      </c>
      <c r="BT51" s="57" t="s">
        <v>72</v>
      </c>
      <c r="BU51" s="89" t="s">
        <v>73</v>
      </c>
      <c r="BV51" s="57" t="s">
        <v>74</v>
      </c>
      <c r="BW51" s="57" t="s">
        <v>5</v>
      </c>
      <c r="BX51" s="57" t="s">
        <v>75</v>
      </c>
      <c r="CL51" s="57"/>
    </row>
    <row r="52" spans="2:91" s="90" customFormat="1" ht="28.5" customHeight="1">
      <c r="B52" s="91"/>
      <c r="C52" s="92"/>
      <c r="D52" s="93" t="s">
        <v>76</v>
      </c>
      <c r="E52" s="92"/>
      <c r="F52" s="92"/>
      <c r="G52" s="92"/>
      <c r="H52" s="92"/>
      <c r="I52" s="92"/>
      <c r="J52" s="93" t="s">
        <v>77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4">
        <f>'123a - sociálky suterén c...'!$J$27</f>
        <v>0</v>
      </c>
      <c r="AH52" s="95"/>
      <c r="AI52" s="95"/>
      <c r="AJ52" s="95"/>
      <c r="AK52" s="95"/>
      <c r="AL52" s="95"/>
      <c r="AM52" s="95"/>
      <c r="AN52" s="94">
        <f>SUM($AG$52,$AT$52)</f>
        <v>0</v>
      </c>
      <c r="AO52" s="95"/>
      <c r="AP52" s="95"/>
      <c r="AQ52" s="96" t="s">
        <v>78</v>
      </c>
      <c r="AR52" s="97"/>
      <c r="AS52" s="98">
        <v>0</v>
      </c>
      <c r="AT52" s="99">
        <f>ROUND(SUM($AV$52:$AW$52),2)</f>
        <v>0</v>
      </c>
      <c r="AU52" s="100">
        <f>'123a - sociálky suterén c...'!$P$103</f>
        <v>0</v>
      </c>
      <c r="AV52" s="99">
        <f>'123a - sociálky suterén c...'!$J$30</f>
        <v>0</v>
      </c>
      <c r="AW52" s="99">
        <f>'123a - sociálky suterén c...'!$J$31</f>
        <v>0</v>
      </c>
      <c r="AX52" s="99">
        <f>'123a - sociálky suterén c...'!$J$32</f>
        <v>0</v>
      </c>
      <c r="AY52" s="99">
        <f>'123a - sociálky suterén c...'!$J$33</f>
        <v>0</v>
      </c>
      <c r="AZ52" s="99">
        <f>'123a - sociálky suterén c...'!$F$30</f>
        <v>0</v>
      </c>
      <c r="BA52" s="99">
        <f>'123a - sociálky suterén c...'!$F$31</f>
        <v>0</v>
      </c>
      <c r="BB52" s="99">
        <f>'123a - sociálky suterén c...'!$F$32</f>
        <v>0</v>
      </c>
      <c r="BC52" s="99">
        <f>'123a - sociálky suterén c...'!$F$33</f>
        <v>0</v>
      </c>
      <c r="BD52" s="101">
        <f>'123a - sociálky suterén c...'!$F$34</f>
        <v>0</v>
      </c>
      <c r="BT52" s="90" t="s">
        <v>21</v>
      </c>
      <c r="BV52" s="90" t="s">
        <v>74</v>
      </c>
      <c r="BW52" s="90" t="s">
        <v>79</v>
      </c>
      <c r="BX52" s="90" t="s">
        <v>5</v>
      </c>
      <c r="CL52" s="90"/>
      <c r="CM52" s="90" t="s">
        <v>80</v>
      </c>
    </row>
    <row r="53" spans="2:91" s="90" customFormat="1" ht="28.5" customHeight="1">
      <c r="B53" s="91"/>
      <c r="C53" s="92"/>
      <c r="D53" s="93" t="s">
        <v>81</v>
      </c>
      <c r="E53" s="92"/>
      <c r="F53" s="92"/>
      <c r="G53" s="92"/>
      <c r="H53" s="92"/>
      <c r="I53" s="92"/>
      <c r="J53" s="93" t="s">
        <v>82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4">
        <f>'123b - vestavba kabinetu ...'!$J$27</f>
        <v>0</v>
      </c>
      <c r="AH53" s="95"/>
      <c r="AI53" s="95"/>
      <c r="AJ53" s="95"/>
      <c r="AK53" s="95"/>
      <c r="AL53" s="95"/>
      <c r="AM53" s="95"/>
      <c r="AN53" s="94">
        <f>SUM($AG$53,$AT$53)</f>
        <v>0</v>
      </c>
      <c r="AO53" s="95"/>
      <c r="AP53" s="95"/>
      <c r="AQ53" s="96" t="s">
        <v>78</v>
      </c>
      <c r="AR53" s="97"/>
      <c r="AS53" s="98">
        <v>0</v>
      </c>
      <c r="AT53" s="99">
        <f>ROUND(SUM($AV$53:$AW$53),2)</f>
        <v>0</v>
      </c>
      <c r="AU53" s="100">
        <f>'123b - vestavba kabinetu ...'!$P$92</f>
        <v>0</v>
      </c>
      <c r="AV53" s="99">
        <f>'123b - vestavba kabinetu ...'!$J$30</f>
        <v>0</v>
      </c>
      <c r="AW53" s="99">
        <f>'123b - vestavba kabinetu ...'!$J$31</f>
        <v>0</v>
      </c>
      <c r="AX53" s="99">
        <f>'123b - vestavba kabinetu ...'!$J$32</f>
        <v>0</v>
      </c>
      <c r="AY53" s="99">
        <f>'123b - vestavba kabinetu ...'!$J$33</f>
        <v>0</v>
      </c>
      <c r="AZ53" s="99">
        <f>'123b - vestavba kabinetu ...'!$F$30</f>
        <v>0</v>
      </c>
      <c r="BA53" s="99">
        <f>'123b - vestavba kabinetu ...'!$F$31</f>
        <v>0</v>
      </c>
      <c r="BB53" s="99">
        <f>'123b - vestavba kabinetu ...'!$F$32</f>
        <v>0</v>
      </c>
      <c r="BC53" s="99">
        <f>'123b - vestavba kabinetu ...'!$F$33</f>
        <v>0</v>
      </c>
      <c r="BD53" s="101">
        <f>'123b - vestavba kabinetu ...'!$F$34</f>
        <v>0</v>
      </c>
      <c r="BT53" s="90" t="s">
        <v>21</v>
      </c>
      <c r="BV53" s="90" t="s">
        <v>74</v>
      </c>
      <c r="BW53" s="90" t="s">
        <v>83</v>
      </c>
      <c r="BX53" s="90" t="s">
        <v>5</v>
      </c>
      <c r="CL53" s="90"/>
      <c r="CM53" s="90" t="s">
        <v>80</v>
      </c>
    </row>
    <row r="54" spans="2:91" s="90" customFormat="1" ht="28.5" customHeight="1">
      <c r="B54" s="91"/>
      <c r="C54" s="92"/>
      <c r="D54" s="93" t="s">
        <v>84</v>
      </c>
      <c r="E54" s="92"/>
      <c r="F54" s="92"/>
      <c r="G54" s="92"/>
      <c r="H54" s="92"/>
      <c r="I54" s="92"/>
      <c r="J54" s="93" t="s">
        <v>85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>
        <f>'123c - vestavba WC MŠ pod...'!$J$27</f>
        <v>0</v>
      </c>
      <c r="AH54" s="95"/>
      <c r="AI54" s="95"/>
      <c r="AJ54" s="95"/>
      <c r="AK54" s="95"/>
      <c r="AL54" s="95"/>
      <c r="AM54" s="95"/>
      <c r="AN54" s="94">
        <f>SUM($AG$54,$AT$54)</f>
        <v>0</v>
      </c>
      <c r="AO54" s="95"/>
      <c r="AP54" s="95"/>
      <c r="AQ54" s="96" t="s">
        <v>78</v>
      </c>
      <c r="AR54" s="97"/>
      <c r="AS54" s="98">
        <v>0</v>
      </c>
      <c r="AT54" s="99">
        <f>ROUND(SUM($AV$54:$AW$54),2)</f>
        <v>0</v>
      </c>
      <c r="AU54" s="100">
        <f>'123c - vestavba WC MŠ pod...'!$P$101</f>
        <v>0</v>
      </c>
      <c r="AV54" s="99">
        <f>'123c - vestavba WC MŠ pod...'!$J$30</f>
        <v>0</v>
      </c>
      <c r="AW54" s="99">
        <f>'123c - vestavba WC MŠ pod...'!$J$31</f>
        <v>0</v>
      </c>
      <c r="AX54" s="99">
        <f>'123c - vestavba WC MŠ pod...'!$J$32</f>
        <v>0</v>
      </c>
      <c r="AY54" s="99">
        <f>'123c - vestavba WC MŠ pod...'!$J$33</f>
        <v>0</v>
      </c>
      <c r="AZ54" s="99">
        <f>'123c - vestavba WC MŠ pod...'!$F$30</f>
        <v>0</v>
      </c>
      <c r="BA54" s="99">
        <f>'123c - vestavba WC MŠ pod...'!$F$31</f>
        <v>0</v>
      </c>
      <c r="BB54" s="99">
        <f>'123c - vestavba WC MŠ pod...'!$F$32</f>
        <v>0</v>
      </c>
      <c r="BC54" s="99">
        <f>'123c - vestavba WC MŠ pod...'!$F$33</f>
        <v>0</v>
      </c>
      <c r="BD54" s="101">
        <f>'123c - vestavba WC MŠ pod...'!$F$34</f>
        <v>0</v>
      </c>
      <c r="BT54" s="90" t="s">
        <v>21</v>
      </c>
      <c r="BV54" s="90" t="s">
        <v>74</v>
      </c>
      <c r="BW54" s="90" t="s">
        <v>86</v>
      </c>
      <c r="BX54" s="90" t="s">
        <v>5</v>
      </c>
      <c r="CL54" s="90"/>
      <c r="CM54" s="90" t="s">
        <v>80</v>
      </c>
    </row>
    <row r="55" spans="2:91" s="90" customFormat="1" ht="28.5" customHeight="1">
      <c r="B55" s="91"/>
      <c r="C55" s="92"/>
      <c r="D55" s="93" t="s">
        <v>87</v>
      </c>
      <c r="E55" s="92"/>
      <c r="F55" s="92"/>
      <c r="G55" s="92"/>
      <c r="H55" s="92"/>
      <c r="I55" s="92"/>
      <c r="J55" s="93" t="s">
        <v>88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4">
        <f>'123d - umyvadlo dílny'!$J$27</f>
        <v>0</v>
      </c>
      <c r="AH55" s="95"/>
      <c r="AI55" s="95"/>
      <c r="AJ55" s="95"/>
      <c r="AK55" s="95"/>
      <c r="AL55" s="95"/>
      <c r="AM55" s="95"/>
      <c r="AN55" s="94">
        <f>SUM($AG$55,$AT$55)</f>
        <v>0</v>
      </c>
      <c r="AO55" s="95"/>
      <c r="AP55" s="95"/>
      <c r="AQ55" s="96" t="s">
        <v>78</v>
      </c>
      <c r="AR55" s="97"/>
      <c r="AS55" s="102">
        <v>0</v>
      </c>
      <c r="AT55" s="103">
        <f>ROUND(SUM($AV$55:$AW$55),2)</f>
        <v>0</v>
      </c>
      <c r="AU55" s="104">
        <f>'123d - umyvadlo dílny'!$P$89</f>
        <v>0</v>
      </c>
      <c r="AV55" s="103">
        <f>'123d - umyvadlo dílny'!$J$30</f>
        <v>0</v>
      </c>
      <c r="AW55" s="103">
        <f>'123d - umyvadlo dílny'!$J$31</f>
        <v>0</v>
      </c>
      <c r="AX55" s="103">
        <f>'123d - umyvadlo dílny'!$J$32</f>
        <v>0</v>
      </c>
      <c r="AY55" s="103">
        <f>'123d - umyvadlo dílny'!$J$33</f>
        <v>0</v>
      </c>
      <c r="AZ55" s="103">
        <f>'123d - umyvadlo dílny'!$F$30</f>
        <v>0</v>
      </c>
      <c r="BA55" s="103">
        <f>'123d - umyvadlo dílny'!$F$31</f>
        <v>0</v>
      </c>
      <c r="BB55" s="103">
        <f>'123d - umyvadlo dílny'!$F$32</f>
        <v>0</v>
      </c>
      <c r="BC55" s="103">
        <f>'123d - umyvadlo dílny'!$F$33</f>
        <v>0</v>
      </c>
      <c r="BD55" s="105">
        <f>'123d - umyvadlo dílny'!$F$34</f>
        <v>0</v>
      </c>
      <c r="BT55" s="90" t="s">
        <v>21</v>
      </c>
      <c r="BV55" s="90" t="s">
        <v>74</v>
      </c>
      <c r="BW55" s="90" t="s">
        <v>89</v>
      </c>
      <c r="BX55" s="90" t="s">
        <v>5</v>
      </c>
      <c r="CL55" s="90"/>
      <c r="CM55" s="90" t="s">
        <v>80</v>
      </c>
    </row>
    <row r="56" spans="2:44" s="7" customFormat="1" ht="30.75" customHeight="1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53"/>
    </row>
    <row r="57" spans="2:44" s="7" customFormat="1" ht="7.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53"/>
    </row>
  </sheetData>
  <sheetProtection sheet="1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3"/>
      <c r="H1" s="5"/>
      <c r="I1" s="5"/>
      <c r="J1" s="5"/>
      <c r="K1" s="6" t="s">
        <v>90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"/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79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106"/>
      <c r="J3" s="9"/>
      <c r="K3" s="10"/>
      <c r="AT3" s="2" t="s">
        <v>80</v>
      </c>
    </row>
    <row r="4" spans="2:46" s="2" customFormat="1" ht="37.5" customHeight="1">
      <c r="B4" s="11"/>
      <c r="C4" s="12"/>
      <c r="D4" s="13" t="s">
        <v>91</v>
      </c>
      <c r="E4" s="12"/>
      <c r="F4" s="12"/>
      <c r="G4" s="12"/>
      <c r="H4" s="12"/>
      <c r="J4" s="12"/>
      <c r="K4" s="14"/>
      <c r="M4" s="15" t="s">
        <v>10</v>
      </c>
      <c r="AT4" s="2" t="s">
        <v>4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107" t="str">
        <f>'Rekapitulace stavby'!$K$6</f>
        <v>Sociálky ZŠ Barvířská</v>
      </c>
      <c r="F7" s="12"/>
      <c r="G7" s="12"/>
      <c r="H7" s="12"/>
      <c r="J7" s="12"/>
      <c r="K7" s="14"/>
    </row>
    <row r="8" spans="2:11" s="7" customFormat="1" ht="15.75" customHeight="1">
      <c r="B8" s="27"/>
      <c r="C8" s="28"/>
      <c r="D8" s="22" t="s">
        <v>92</v>
      </c>
      <c r="E8" s="28"/>
      <c r="F8" s="28"/>
      <c r="G8" s="28"/>
      <c r="H8" s="28"/>
      <c r="J8" s="28"/>
      <c r="K8" s="32"/>
    </row>
    <row r="9" spans="2:11" s="7" customFormat="1" ht="37.5" customHeight="1">
      <c r="B9" s="27"/>
      <c r="C9" s="28"/>
      <c r="D9" s="28"/>
      <c r="E9" s="60" t="s">
        <v>93</v>
      </c>
      <c r="F9" s="28"/>
      <c r="G9" s="28"/>
      <c r="H9" s="28"/>
      <c r="J9" s="28"/>
      <c r="K9" s="32"/>
    </row>
    <row r="10" spans="2:11" s="7" customFormat="1" ht="14.25" customHeight="1">
      <c r="B10" s="27"/>
      <c r="C10" s="28"/>
      <c r="D10" s="28"/>
      <c r="E10" s="28"/>
      <c r="F10" s="28"/>
      <c r="G10" s="28"/>
      <c r="H10" s="28"/>
      <c r="J10" s="28"/>
      <c r="K10" s="32"/>
    </row>
    <row r="11" spans="2:11" s="7" customFormat="1" ht="15" customHeight="1">
      <c r="B11" s="27"/>
      <c r="C11" s="28"/>
      <c r="D11" s="22" t="s">
        <v>19</v>
      </c>
      <c r="E11" s="28"/>
      <c r="F11" s="18"/>
      <c r="G11" s="28"/>
      <c r="H11" s="28"/>
      <c r="I11" s="108" t="s">
        <v>20</v>
      </c>
      <c r="J11" s="18"/>
      <c r="K11" s="32"/>
    </row>
    <row r="12" spans="2:11" s="7" customFormat="1" ht="15" customHeight="1">
      <c r="B12" s="27"/>
      <c r="C12" s="28"/>
      <c r="D12" s="22" t="s">
        <v>22</v>
      </c>
      <c r="E12" s="28"/>
      <c r="F12" s="18" t="s">
        <v>23</v>
      </c>
      <c r="G12" s="28"/>
      <c r="H12" s="28"/>
      <c r="I12" s="108" t="s">
        <v>24</v>
      </c>
      <c r="J12" s="63">
        <f>'Rekapitulace stavby'!$AN$8</f>
        <v>0</v>
      </c>
      <c r="K12" s="32"/>
    </row>
    <row r="13" spans="2:11" s="7" customFormat="1" ht="12" customHeight="1">
      <c r="B13" s="27"/>
      <c r="C13" s="28"/>
      <c r="D13" s="28"/>
      <c r="E13" s="28"/>
      <c r="F13" s="28"/>
      <c r="G13" s="28"/>
      <c r="H13" s="28"/>
      <c r="J13" s="28"/>
      <c r="K13" s="32"/>
    </row>
    <row r="14" spans="2:11" s="7" customFormat="1" ht="15" customHeight="1">
      <c r="B14" s="27"/>
      <c r="C14" s="28"/>
      <c r="D14" s="22" t="s">
        <v>28</v>
      </c>
      <c r="E14" s="28"/>
      <c r="F14" s="28"/>
      <c r="G14" s="28"/>
      <c r="H14" s="28"/>
      <c r="I14" s="108" t="s">
        <v>29</v>
      </c>
      <c r="J14" s="18"/>
      <c r="K14" s="32"/>
    </row>
    <row r="15" spans="2:11" s="7" customFormat="1" ht="18.75" customHeight="1">
      <c r="B15" s="27"/>
      <c r="C15" s="28"/>
      <c r="D15" s="28"/>
      <c r="E15" s="18" t="s">
        <v>30</v>
      </c>
      <c r="F15" s="28"/>
      <c r="G15" s="28"/>
      <c r="H15" s="28"/>
      <c r="I15" s="108" t="s">
        <v>31</v>
      </c>
      <c r="J15" s="18"/>
      <c r="K15" s="32"/>
    </row>
    <row r="16" spans="2:11" s="7" customFormat="1" ht="7.5" customHeight="1">
      <c r="B16" s="27"/>
      <c r="C16" s="28"/>
      <c r="D16" s="28"/>
      <c r="E16" s="28"/>
      <c r="F16" s="28"/>
      <c r="G16" s="28"/>
      <c r="H16" s="28"/>
      <c r="J16" s="28"/>
      <c r="K16" s="32"/>
    </row>
    <row r="17" spans="2:11" s="7" customFormat="1" ht="15" customHeight="1">
      <c r="B17" s="27"/>
      <c r="C17" s="28"/>
      <c r="D17" s="22" t="s">
        <v>32</v>
      </c>
      <c r="E17" s="28"/>
      <c r="F17" s="28"/>
      <c r="G17" s="28"/>
      <c r="H17" s="28"/>
      <c r="I17" s="108" t="s">
        <v>29</v>
      </c>
      <c r="J17" s="18">
        <f>IF('Rekapitulace stavby'!$AN$13="Vyplň údaj","",IF('Rekapitulace stavby'!$AN$13="","",'Rekapitulace stavby'!$AN$13))</f>
        <v>0</v>
      </c>
      <c r="K17" s="32"/>
    </row>
    <row r="18" spans="2:11" s="7" customFormat="1" ht="18.75" customHeight="1">
      <c r="B18" s="27"/>
      <c r="C18" s="28"/>
      <c r="D18" s="28"/>
      <c r="E18" s="18">
        <f>IF('Rekapitulace stavby'!$E$14="Vyplň údaj","",IF('Rekapitulace stavby'!$E$14="","",'Rekapitulace stavby'!$E$14))</f>
        <v>0</v>
      </c>
      <c r="F18" s="28"/>
      <c r="G18" s="28"/>
      <c r="H18" s="28"/>
      <c r="I18" s="108" t="s">
        <v>31</v>
      </c>
      <c r="J18" s="18">
        <f>IF('Rekapitulace stavby'!$AN$14="Vyplň údaj","",IF('Rekapitulace stavby'!$AN$14="","",'Rekapitulace stavby'!$AN$14))</f>
        <v>0</v>
      </c>
      <c r="K18" s="32"/>
    </row>
    <row r="19" spans="2:11" s="7" customFormat="1" ht="7.5" customHeight="1">
      <c r="B19" s="27"/>
      <c r="C19" s="28"/>
      <c r="D19" s="28"/>
      <c r="E19" s="28"/>
      <c r="F19" s="28"/>
      <c r="G19" s="28"/>
      <c r="H19" s="28"/>
      <c r="J19" s="28"/>
      <c r="K19" s="32"/>
    </row>
    <row r="20" spans="2:11" s="7" customFormat="1" ht="15" customHeight="1">
      <c r="B20" s="27"/>
      <c r="C20" s="28"/>
      <c r="D20" s="22" t="s">
        <v>34</v>
      </c>
      <c r="E20" s="28"/>
      <c r="F20" s="28"/>
      <c r="G20" s="28"/>
      <c r="H20" s="28"/>
      <c r="I20" s="108" t="s">
        <v>29</v>
      </c>
      <c r="J20" s="18"/>
      <c r="K20" s="32"/>
    </row>
    <row r="21" spans="2:11" s="7" customFormat="1" ht="18.75" customHeight="1">
      <c r="B21" s="27"/>
      <c r="C21" s="28"/>
      <c r="D21" s="28"/>
      <c r="E21" s="18" t="s">
        <v>35</v>
      </c>
      <c r="F21" s="28"/>
      <c r="G21" s="28"/>
      <c r="H21" s="28"/>
      <c r="I21" s="108" t="s">
        <v>31</v>
      </c>
      <c r="J21" s="18"/>
      <c r="K21" s="32"/>
    </row>
    <row r="22" spans="2:11" s="7" customFormat="1" ht="7.5" customHeight="1">
      <c r="B22" s="27"/>
      <c r="C22" s="28"/>
      <c r="D22" s="28"/>
      <c r="E22" s="28"/>
      <c r="F22" s="28"/>
      <c r="G22" s="28"/>
      <c r="H22" s="28"/>
      <c r="J22" s="28"/>
      <c r="K22" s="32"/>
    </row>
    <row r="23" spans="2:11" s="7" customFormat="1" ht="15" customHeight="1">
      <c r="B23" s="27"/>
      <c r="C23" s="28"/>
      <c r="D23" s="22" t="s">
        <v>37</v>
      </c>
      <c r="E23" s="28"/>
      <c r="F23" s="28"/>
      <c r="G23" s="28"/>
      <c r="H23" s="28"/>
      <c r="J23" s="28"/>
      <c r="K23" s="32"/>
    </row>
    <row r="24" spans="2:11" s="109" customFormat="1" ht="15.75" customHeight="1">
      <c r="B24" s="110"/>
      <c r="C24" s="111"/>
      <c r="D24" s="111"/>
      <c r="E24" s="25"/>
      <c r="F24" s="111"/>
      <c r="G24" s="111"/>
      <c r="H24" s="111"/>
      <c r="J24" s="111"/>
      <c r="K24" s="112"/>
    </row>
    <row r="25" spans="2:11" s="7" customFormat="1" ht="7.5" customHeight="1">
      <c r="B25" s="27"/>
      <c r="C25" s="28"/>
      <c r="D25" s="28"/>
      <c r="E25" s="28"/>
      <c r="F25" s="28"/>
      <c r="G25" s="28"/>
      <c r="H25" s="28"/>
      <c r="J25" s="28"/>
      <c r="K25" s="32"/>
    </row>
    <row r="26" spans="2:11" s="7" customFormat="1" ht="7.5" customHeight="1">
      <c r="B26" s="27"/>
      <c r="C26" s="28"/>
      <c r="D26" s="80"/>
      <c r="E26" s="80"/>
      <c r="F26" s="80"/>
      <c r="G26" s="80"/>
      <c r="H26" s="80"/>
      <c r="I26" s="65"/>
      <c r="J26" s="80"/>
      <c r="K26" s="113"/>
    </row>
    <row r="27" spans="2:11" s="7" customFormat="1" ht="26.25" customHeight="1">
      <c r="B27" s="27"/>
      <c r="C27" s="28"/>
      <c r="D27" s="114" t="s">
        <v>38</v>
      </c>
      <c r="E27" s="28"/>
      <c r="F27" s="28"/>
      <c r="G27" s="28"/>
      <c r="H27" s="28"/>
      <c r="J27" s="83">
        <f>ROUND($J$103,2)</f>
        <v>0</v>
      </c>
      <c r="K27" s="32"/>
    </row>
    <row r="28" spans="2:11" s="7" customFormat="1" ht="7.5" customHeight="1">
      <c r="B28" s="27"/>
      <c r="C28" s="28"/>
      <c r="D28" s="80"/>
      <c r="E28" s="80"/>
      <c r="F28" s="80"/>
      <c r="G28" s="80"/>
      <c r="H28" s="80"/>
      <c r="I28" s="65"/>
      <c r="J28" s="80"/>
      <c r="K28" s="113"/>
    </row>
    <row r="29" spans="2:11" s="7" customFormat="1" ht="15" customHeight="1">
      <c r="B29" s="27"/>
      <c r="C29" s="28"/>
      <c r="D29" s="28"/>
      <c r="E29" s="28"/>
      <c r="F29" s="33" t="s">
        <v>40</v>
      </c>
      <c r="G29" s="28"/>
      <c r="H29" s="28"/>
      <c r="I29" s="115" t="s">
        <v>39</v>
      </c>
      <c r="J29" s="33" t="s">
        <v>41</v>
      </c>
      <c r="K29" s="32"/>
    </row>
    <row r="30" spans="2:11" s="7" customFormat="1" ht="15" customHeight="1">
      <c r="B30" s="27"/>
      <c r="C30" s="28"/>
      <c r="D30" s="116" t="s">
        <v>42</v>
      </c>
      <c r="E30" s="116" t="s">
        <v>43</v>
      </c>
      <c r="F30" s="117">
        <f>ROUND(SUM($BE$103:$BE$377),2)</f>
        <v>0</v>
      </c>
      <c r="G30" s="28"/>
      <c r="H30" s="28"/>
      <c r="I30" s="118">
        <v>0.21</v>
      </c>
      <c r="J30" s="117">
        <f>ROUND(ROUND((SUM($BE$103:$BE$377)),2)*$I$30,2)</f>
        <v>0</v>
      </c>
      <c r="K30" s="32"/>
    </row>
    <row r="31" spans="2:11" s="7" customFormat="1" ht="15" customHeight="1">
      <c r="B31" s="27"/>
      <c r="C31" s="28"/>
      <c r="D31" s="28"/>
      <c r="E31" s="116" t="s">
        <v>44</v>
      </c>
      <c r="F31" s="117">
        <f>ROUND(SUM($BF$103:$BF$377),2)</f>
        <v>0</v>
      </c>
      <c r="G31" s="28"/>
      <c r="H31" s="28"/>
      <c r="I31" s="118">
        <v>0.15</v>
      </c>
      <c r="J31" s="117">
        <f>ROUND(ROUND((SUM($BF$103:$BF$377)),2)*$I$31,2)</f>
        <v>0</v>
      </c>
      <c r="K31" s="32"/>
    </row>
    <row r="32" spans="2:11" s="7" customFormat="1" ht="15" customHeight="1" hidden="1">
      <c r="B32" s="27"/>
      <c r="C32" s="28"/>
      <c r="D32" s="28"/>
      <c r="E32" s="116" t="s">
        <v>45</v>
      </c>
      <c r="F32" s="117">
        <f>ROUND(SUM($BG$103:$BG$377),2)</f>
        <v>0</v>
      </c>
      <c r="G32" s="28"/>
      <c r="H32" s="28"/>
      <c r="I32" s="118">
        <v>0.21</v>
      </c>
      <c r="J32" s="117">
        <v>0</v>
      </c>
      <c r="K32" s="32"/>
    </row>
    <row r="33" spans="2:11" s="7" customFormat="1" ht="15" customHeight="1" hidden="1">
      <c r="B33" s="27"/>
      <c r="C33" s="28"/>
      <c r="D33" s="28"/>
      <c r="E33" s="116" t="s">
        <v>46</v>
      </c>
      <c r="F33" s="117">
        <f>ROUND(SUM($BH$103:$BH$377),2)</f>
        <v>0</v>
      </c>
      <c r="G33" s="28"/>
      <c r="H33" s="28"/>
      <c r="I33" s="118">
        <v>0.15</v>
      </c>
      <c r="J33" s="117">
        <v>0</v>
      </c>
      <c r="K33" s="32"/>
    </row>
    <row r="34" spans="2:11" s="7" customFormat="1" ht="15" customHeight="1" hidden="1">
      <c r="B34" s="27"/>
      <c r="C34" s="28"/>
      <c r="D34" s="28"/>
      <c r="E34" s="116" t="s">
        <v>47</v>
      </c>
      <c r="F34" s="117">
        <f>ROUND(SUM($BI$103:$BI$377),2)</f>
        <v>0</v>
      </c>
      <c r="G34" s="28"/>
      <c r="H34" s="28"/>
      <c r="I34" s="118">
        <v>0</v>
      </c>
      <c r="J34" s="117">
        <v>0</v>
      </c>
      <c r="K34" s="32"/>
    </row>
    <row r="35" spans="2:11" s="7" customFormat="1" ht="7.5" customHeight="1">
      <c r="B35" s="27"/>
      <c r="C35" s="28"/>
      <c r="D35" s="28"/>
      <c r="E35" s="28"/>
      <c r="F35" s="28"/>
      <c r="G35" s="28"/>
      <c r="H35" s="28"/>
      <c r="J35" s="28"/>
      <c r="K35" s="32"/>
    </row>
    <row r="36" spans="2:11" s="7" customFormat="1" ht="26.25" customHeight="1">
      <c r="B36" s="27"/>
      <c r="C36" s="40"/>
      <c r="D36" s="41" t="s">
        <v>48</v>
      </c>
      <c r="E36" s="42"/>
      <c r="F36" s="42"/>
      <c r="G36" s="119" t="s">
        <v>49</v>
      </c>
      <c r="H36" s="43" t="s">
        <v>50</v>
      </c>
      <c r="I36" s="120"/>
      <c r="J36" s="45">
        <f>SUM($J$27:$J$34)</f>
        <v>0</v>
      </c>
      <c r="K36" s="121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7" customFormat="1" ht="7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s="7" customFormat="1" ht="37.5" customHeight="1">
      <c r="B42" s="27"/>
      <c r="C42" s="13" t="s">
        <v>94</v>
      </c>
      <c r="D42" s="28"/>
      <c r="E42" s="28"/>
      <c r="F42" s="28"/>
      <c r="G42" s="28"/>
      <c r="H42" s="28"/>
      <c r="J42" s="28"/>
      <c r="K42" s="32"/>
    </row>
    <row r="43" spans="2:11" s="7" customFormat="1" ht="7.5" customHeight="1">
      <c r="B43" s="27"/>
      <c r="C43" s="28"/>
      <c r="D43" s="28"/>
      <c r="E43" s="28"/>
      <c r="F43" s="28"/>
      <c r="G43" s="28"/>
      <c r="H43" s="28"/>
      <c r="J43" s="28"/>
      <c r="K43" s="32"/>
    </row>
    <row r="44" spans="2:11" s="7" customFormat="1" ht="15" customHeight="1">
      <c r="B44" s="27"/>
      <c r="C44" s="22" t="s">
        <v>16</v>
      </c>
      <c r="D44" s="28"/>
      <c r="E44" s="28"/>
      <c r="F44" s="28"/>
      <c r="G44" s="28"/>
      <c r="H44" s="28"/>
      <c r="J44" s="28"/>
      <c r="K44" s="32"/>
    </row>
    <row r="45" spans="2:11" s="7" customFormat="1" ht="16.5" customHeight="1">
      <c r="B45" s="27"/>
      <c r="C45" s="28"/>
      <c r="D45" s="28"/>
      <c r="E45" s="107" t="str">
        <f>$E$7</f>
        <v>Sociálky ZŠ Barvířská</v>
      </c>
      <c r="F45" s="28"/>
      <c r="G45" s="28"/>
      <c r="H45" s="28"/>
      <c r="J45" s="28"/>
      <c r="K45" s="32"/>
    </row>
    <row r="46" spans="2:11" s="7" customFormat="1" ht="15" customHeight="1">
      <c r="B46" s="27"/>
      <c r="C46" s="22" t="s">
        <v>92</v>
      </c>
      <c r="D46" s="28"/>
      <c r="E46" s="28"/>
      <c r="F46" s="28"/>
      <c r="G46" s="28"/>
      <c r="H46" s="28"/>
      <c r="J46" s="28"/>
      <c r="K46" s="32"/>
    </row>
    <row r="47" spans="2:11" s="7" customFormat="1" ht="19.5" customHeight="1">
      <c r="B47" s="27"/>
      <c r="C47" s="28"/>
      <c r="D47" s="28"/>
      <c r="E47" s="60" t="str">
        <f>$E$9</f>
        <v>123a - sociálky suterén chlapci a dívky</v>
      </c>
      <c r="F47" s="28"/>
      <c r="G47" s="28"/>
      <c r="H47" s="28"/>
      <c r="J47" s="28"/>
      <c r="K47" s="32"/>
    </row>
    <row r="48" spans="2:11" s="7" customFormat="1" ht="7.5" customHeight="1">
      <c r="B48" s="27"/>
      <c r="C48" s="28"/>
      <c r="D48" s="28"/>
      <c r="E48" s="28"/>
      <c r="F48" s="28"/>
      <c r="G48" s="28"/>
      <c r="H48" s="28"/>
      <c r="J48" s="28"/>
      <c r="K48" s="32"/>
    </row>
    <row r="49" spans="2:11" s="7" customFormat="1" ht="18.75" customHeight="1">
      <c r="B49" s="27"/>
      <c r="C49" s="22" t="s">
        <v>22</v>
      </c>
      <c r="D49" s="28"/>
      <c r="E49" s="28"/>
      <c r="F49" s="18" t="str">
        <f>$F$12</f>
        <v>Liberec</v>
      </c>
      <c r="G49" s="28"/>
      <c r="H49" s="28"/>
      <c r="I49" s="108" t="s">
        <v>24</v>
      </c>
      <c r="J49" s="63">
        <f>IF($J$12="","",$J$12)</f>
        <v>0</v>
      </c>
      <c r="K49" s="32"/>
    </row>
    <row r="50" spans="2:11" s="7" customFormat="1" ht="7.5" customHeight="1">
      <c r="B50" s="27"/>
      <c r="C50" s="28"/>
      <c r="D50" s="28"/>
      <c r="E50" s="28"/>
      <c r="F50" s="28"/>
      <c r="G50" s="28"/>
      <c r="H50" s="28"/>
      <c r="J50" s="28"/>
      <c r="K50" s="32"/>
    </row>
    <row r="51" spans="2:11" s="7" customFormat="1" ht="15.75" customHeight="1">
      <c r="B51" s="27"/>
      <c r="C51" s="22" t="s">
        <v>28</v>
      </c>
      <c r="D51" s="28"/>
      <c r="E51" s="28"/>
      <c r="F51" s="18" t="str">
        <f>$E$15</f>
        <v>MML</v>
      </c>
      <c r="G51" s="28"/>
      <c r="H51" s="28"/>
      <c r="I51" s="108" t="s">
        <v>34</v>
      </c>
      <c r="J51" s="18" t="str">
        <f>$E$21</f>
        <v>xxx</v>
      </c>
      <c r="K51" s="32"/>
    </row>
    <row r="52" spans="2:11" s="7" customFormat="1" ht="15" customHeight="1">
      <c r="B52" s="27"/>
      <c r="C52" s="22" t="s">
        <v>32</v>
      </c>
      <c r="D52" s="28"/>
      <c r="E52" s="28"/>
      <c r="F52" s="18">
        <f>IF($E$18="","",$E$18)</f>
        <v>0</v>
      </c>
      <c r="G52" s="28"/>
      <c r="H52" s="28"/>
      <c r="J52" s="28"/>
      <c r="K52" s="32"/>
    </row>
    <row r="53" spans="2:11" s="7" customFormat="1" ht="11.25" customHeight="1">
      <c r="B53" s="27"/>
      <c r="C53" s="28"/>
      <c r="D53" s="28"/>
      <c r="E53" s="28"/>
      <c r="F53" s="28"/>
      <c r="G53" s="28"/>
      <c r="H53" s="28"/>
      <c r="J53" s="28"/>
      <c r="K53" s="32"/>
    </row>
    <row r="54" spans="2:11" s="7" customFormat="1" ht="30" customHeight="1">
      <c r="B54" s="27"/>
      <c r="C54" s="126" t="s">
        <v>95</v>
      </c>
      <c r="D54" s="40"/>
      <c r="E54" s="40"/>
      <c r="F54" s="40"/>
      <c r="G54" s="40"/>
      <c r="H54" s="40"/>
      <c r="I54" s="127"/>
      <c r="J54" s="128" t="s">
        <v>96</v>
      </c>
      <c r="K54" s="47"/>
    </row>
    <row r="55" spans="2:11" s="7" customFormat="1" ht="11.25" customHeight="1">
      <c r="B55" s="27"/>
      <c r="C55" s="28"/>
      <c r="D55" s="28"/>
      <c r="E55" s="28"/>
      <c r="F55" s="28"/>
      <c r="G55" s="28"/>
      <c r="H55" s="28"/>
      <c r="J55" s="28"/>
      <c r="K55" s="32"/>
    </row>
    <row r="56" spans="2:47" s="7" customFormat="1" ht="30" customHeight="1">
      <c r="B56" s="27"/>
      <c r="C56" s="82" t="s">
        <v>97</v>
      </c>
      <c r="D56" s="28"/>
      <c r="E56" s="28"/>
      <c r="F56" s="28"/>
      <c r="G56" s="28"/>
      <c r="H56" s="28"/>
      <c r="J56" s="83">
        <f>$J$103</f>
        <v>0</v>
      </c>
      <c r="K56" s="32"/>
      <c r="AU56" s="7" t="s">
        <v>98</v>
      </c>
    </row>
    <row r="57" spans="2:11" s="89" customFormat="1" ht="25.5" customHeight="1">
      <c r="B57" s="129"/>
      <c r="C57" s="130"/>
      <c r="D57" s="131" t="s">
        <v>99</v>
      </c>
      <c r="E57" s="131"/>
      <c r="F57" s="131"/>
      <c r="G57" s="131"/>
      <c r="H57" s="131"/>
      <c r="I57" s="132"/>
      <c r="J57" s="133">
        <f>$J$104</f>
        <v>0</v>
      </c>
      <c r="K57" s="134"/>
    </row>
    <row r="58" spans="2:11" s="135" customFormat="1" ht="21" customHeight="1">
      <c r="B58" s="136"/>
      <c r="C58" s="137"/>
      <c r="D58" s="138" t="s">
        <v>100</v>
      </c>
      <c r="E58" s="138"/>
      <c r="F58" s="138"/>
      <c r="G58" s="138"/>
      <c r="H58" s="138"/>
      <c r="I58" s="139"/>
      <c r="J58" s="140">
        <f>$J$105</f>
        <v>0</v>
      </c>
      <c r="K58" s="141"/>
    </row>
    <row r="59" spans="2:11" s="135" customFormat="1" ht="21" customHeight="1">
      <c r="B59" s="136"/>
      <c r="C59" s="137"/>
      <c r="D59" s="138" t="s">
        <v>101</v>
      </c>
      <c r="E59" s="138"/>
      <c r="F59" s="138"/>
      <c r="G59" s="138"/>
      <c r="H59" s="138"/>
      <c r="I59" s="139"/>
      <c r="J59" s="140">
        <f>$J$110</f>
        <v>0</v>
      </c>
      <c r="K59" s="141"/>
    </row>
    <row r="60" spans="2:11" s="135" customFormat="1" ht="21" customHeight="1">
      <c r="B60" s="136"/>
      <c r="C60" s="137"/>
      <c r="D60" s="138" t="s">
        <v>102</v>
      </c>
      <c r="E60" s="138"/>
      <c r="F60" s="138"/>
      <c r="G60" s="138"/>
      <c r="H60" s="138"/>
      <c r="I60" s="139"/>
      <c r="J60" s="140">
        <f>$J$137</f>
        <v>0</v>
      </c>
      <c r="K60" s="141"/>
    </row>
    <row r="61" spans="2:11" s="135" customFormat="1" ht="15.75" customHeight="1">
      <c r="B61" s="136"/>
      <c r="C61" s="137"/>
      <c r="D61" s="138" t="s">
        <v>103</v>
      </c>
      <c r="E61" s="138"/>
      <c r="F61" s="138"/>
      <c r="G61" s="138"/>
      <c r="H61" s="138"/>
      <c r="I61" s="139"/>
      <c r="J61" s="140">
        <f>$J$158</f>
        <v>0</v>
      </c>
      <c r="K61" s="141"/>
    </row>
    <row r="62" spans="2:11" s="135" customFormat="1" ht="21" customHeight="1">
      <c r="B62" s="136"/>
      <c r="C62" s="137"/>
      <c r="D62" s="138" t="s">
        <v>104</v>
      </c>
      <c r="E62" s="138"/>
      <c r="F62" s="138"/>
      <c r="G62" s="138"/>
      <c r="H62" s="138"/>
      <c r="I62" s="139"/>
      <c r="J62" s="140">
        <f>$J$161</f>
        <v>0</v>
      </c>
      <c r="K62" s="141"/>
    </row>
    <row r="63" spans="2:11" s="89" customFormat="1" ht="25.5" customHeight="1">
      <c r="B63" s="129"/>
      <c r="C63" s="130"/>
      <c r="D63" s="131" t="s">
        <v>105</v>
      </c>
      <c r="E63" s="131"/>
      <c r="F63" s="131"/>
      <c r="G63" s="131"/>
      <c r="H63" s="131"/>
      <c r="I63" s="132"/>
      <c r="J63" s="133">
        <f>$J$172</f>
        <v>0</v>
      </c>
      <c r="K63" s="134"/>
    </row>
    <row r="64" spans="2:11" s="135" customFormat="1" ht="21" customHeight="1">
      <c r="B64" s="136"/>
      <c r="C64" s="137"/>
      <c r="D64" s="138" t="s">
        <v>106</v>
      </c>
      <c r="E64" s="138"/>
      <c r="F64" s="138"/>
      <c r="G64" s="138"/>
      <c r="H64" s="138"/>
      <c r="I64" s="139"/>
      <c r="J64" s="140">
        <f>$J$173</f>
        <v>0</v>
      </c>
      <c r="K64" s="141"/>
    </row>
    <row r="65" spans="2:11" s="135" customFormat="1" ht="21" customHeight="1">
      <c r="B65" s="136"/>
      <c r="C65" s="137"/>
      <c r="D65" s="138" t="s">
        <v>107</v>
      </c>
      <c r="E65" s="138"/>
      <c r="F65" s="138"/>
      <c r="G65" s="138"/>
      <c r="H65" s="138"/>
      <c r="I65" s="139"/>
      <c r="J65" s="140">
        <f>$J$176</f>
        <v>0</v>
      </c>
      <c r="K65" s="141"/>
    </row>
    <row r="66" spans="2:11" s="135" customFormat="1" ht="21" customHeight="1">
      <c r="B66" s="136"/>
      <c r="C66" s="137"/>
      <c r="D66" s="138" t="s">
        <v>108</v>
      </c>
      <c r="E66" s="138"/>
      <c r="F66" s="138"/>
      <c r="G66" s="138"/>
      <c r="H66" s="138"/>
      <c r="I66" s="139"/>
      <c r="J66" s="140">
        <f>$J$201</f>
        <v>0</v>
      </c>
      <c r="K66" s="141"/>
    </row>
    <row r="67" spans="2:11" s="135" customFormat="1" ht="21" customHeight="1">
      <c r="B67" s="136"/>
      <c r="C67" s="137"/>
      <c r="D67" s="138" t="s">
        <v>109</v>
      </c>
      <c r="E67" s="138"/>
      <c r="F67" s="138"/>
      <c r="G67" s="138"/>
      <c r="H67" s="138"/>
      <c r="I67" s="139"/>
      <c r="J67" s="140">
        <f>$J$214</f>
        <v>0</v>
      </c>
      <c r="K67" s="141"/>
    </row>
    <row r="68" spans="2:11" s="135" customFormat="1" ht="21" customHeight="1">
      <c r="B68" s="136"/>
      <c r="C68" s="137"/>
      <c r="D68" s="138" t="s">
        <v>110</v>
      </c>
      <c r="E68" s="138"/>
      <c r="F68" s="138"/>
      <c r="G68" s="138"/>
      <c r="H68" s="138"/>
      <c r="I68" s="139"/>
      <c r="J68" s="140">
        <f>$J$249</f>
        <v>0</v>
      </c>
      <c r="K68" s="141"/>
    </row>
    <row r="69" spans="2:11" s="135" customFormat="1" ht="21" customHeight="1">
      <c r="B69" s="136"/>
      <c r="C69" s="137"/>
      <c r="D69" s="138" t="s">
        <v>111</v>
      </c>
      <c r="E69" s="138"/>
      <c r="F69" s="138"/>
      <c r="G69" s="138"/>
      <c r="H69" s="138"/>
      <c r="I69" s="139"/>
      <c r="J69" s="140">
        <f>$J$258</f>
        <v>0</v>
      </c>
      <c r="K69" s="141"/>
    </row>
    <row r="70" spans="2:11" s="135" customFormat="1" ht="21" customHeight="1">
      <c r="B70" s="136"/>
      <c r="C70" s="137"/>
      <c r="D70" s="138" t="s">
        <v>112</v>
      </c>
      <c r="E70" s="138"/>
      <c r="F70" s="138"/>
      <c r="G70" s="138"/>
      <c r="H70" s="138"/>
      <c r="I70" s="139"/>
      <c r="J70" s="140">
        <f>$J$261</f>
        <v>0</v>
      </c>
      <c r="K70" s="141"/>
    </row>
    <row r="71" spans="2:11" s="135" customFormat="1" ht="21" customHeight="1">
      <c r="B71" s="136"/>
      <c r="C71" s="137"/>
      <c r="D71" s="138" t="s">
        <v>113</v>
      </c>
      <c r="E71" s="138"/>
      <c r="F71" s="138"/>
      <c r="G71" s="138"/>
      <c r="H71" s="138"/>
      <c r="I71" s="139"/>
      <c r="J71" s="140">
        <f>$J$268</f>
        <v>0</v>
      </c>
      <c r="K71" s="141"/>
    </row>
    <row r="72" spans="2:11" s="135" customFormat="1" ht="21" customHeight="1">
      <c r="B72" s="136"/>
      <c r="C72" s="137"/>
      <c r="D72" s="138" t="s">
        <v>114</v>
      </c>
      <c r="E72" s="138"/>
      <c r="F72" s="138"/>
      <c r="G72" s="138"/>
      <c r="H72" s="138"/>
      <c r="I72" s="139"/>
      <c r="J72" s="140">
        <f>$J$275</f>
        <v>0</v>
      </c>
      <c r="K72" s="141"/>
    </row>
    <row r="73" spans="2:11" s="135" customFormat="1" ht="21" customHeight="1">
      <c r="B73" s="136"/>
      <c r="C73" s="137"/>
      <c r="D73" s="138" t="s">
        <v>115</v>
      </c>
      <c r="E73" s="138"/>
      <c r="F73" s="138"/>
      <c r="G73" s="138"/>
      <c r="H73" s="138"/>
      <c r="I73" s="139"/>
      <c r="J73" s="140">
        <f>$J$302</f>
        <v>0</v>
      </c>
      <c r="K73" s="141"/>
    </row>
    <row r="74" spans="2:11" s="135" customFormat="1" ht="21" customHeight="1">
      <c r="B74" s="136"/>
      <c r="C74" s="137"/>
      <c r="D74" s="138" t="s">
        <v>116</v>
      </c>
      <c r="E74" s="138"/>
      <c r="F74" s="138"/>
      <c r="G74" s="138"/>
      <c r="H74" s="138"/>
      <c r="I74" s="139"/>
      <c r="J74" s="140">
        <f>$J$319</f>
        <v>0</v>
      </c>
      <c r="K74" s="141"/>
    </row>
    <row r="75" spans="2:11" s="135" customFormat="1" ht="21" customHeight="1">
      <c r="B75" s="136"/>
      <c r="C75" s="137"/>
      <c r="D75" s="138" t="s">
        <v>117</v>
      </c>
      <c r="E75" s="138"/>
      <c r="F75" s="138"/>
      <c r="G75" s="138"/>
      <c r="H75" s="138"/>
      <c r="I75" s="139"/>
      <c r="J75" s="140">
        <f>$J$331</f>
        <v>0</v>
      </c>
      <c r="K75" s="141"/>
    </row>
    <row r="76" spans="2:11" s="135" customFormat="1" ht="21" customHeight="1">
      <c r="B76" s="136"/>
      <c r="C76" s="137"/>
      <c r="D76" s="138" t="s">
        <v>118</v>
      </c>
      <c r="E76" s="138"/>
      <c r="F76" s="138"/>
      <c r="G76" s="138"/>
      <c r="H76" s="138"/>
      <c r="I76" s="139"/>
      <c r="J76" s="140">
        <f>$J$340</f>
        <v>0</v>
      </c>
      <c r="K76" s="141"/>
    </row>
    <row r="77" spans="2:11" s="89" customFormat="1" ht="25.5" customHeight="1">
      <c r="B77" s="129"/>
      <c r="C77" s="130"/>
      <c r="D77" s="131" t="s">
        <v>119</v>
      </c>
      <c r="E77" s="131"/>
      <c r="F77" s="131"/>
      <c r="G77" s="131"/>
      <c r="H77" s="131"/>
      <c r="I77" s="132"/>
      <c r="J77" s="133">
        <f>$J$349</f>
        <v>0</v>
      </c>
      <c r="K77" s="134"/>
    </row>
    <row r="78" spans="2:11" s="135" customFormat="1" ht="21" customHeight="1">
      <c r="B78" s="136"/>
      <c r="C78" s="137"/>
      <c r="D78" s="138" t="s">
        <v>120</v>
      </c>
      <c r="E78" s="138"/>
      <c r="F78" s="138"/>
      <c r="G78" s="138"/>
      <c r="H78" s="138"/>
      <c r="I78" s="139"/>
      <c r="J78" s="140">
        <f>$J$350</f>
        <v>0</v>
      </c>
      <c r="K78" s="141"/>
    </row>
    <row r="79" spans="2:11" s="89" customFormat="1" ht="25.5" customHeight="1">
      <c r="B79" s="129"/>
      <c r="C79" s="130"/>
      <c r="D79" s="131" t="s">
        <v>121</v>
      </c>
      <c r="E79" s="131"/>
      <c r="F79" s="131"/>
      <c r="G79" s="131"/>
      <c r="H79" s="131"/>
      <c r="I79" s="132"/>
      <c r="J79" s="133">
        <f>$J$367</f>
        <v>0</v>
      </c>
      <c r="K79" s="134"/>
    </row>
    <row r="80" spans="2:11" s="135" customFormat="1" ht="21" customHeight="1">
      <c r="B80" s="136"/>
      <c r="C80" s="137"/>
      <c r="D80" s="138" t="s">
        <v>122</v>
      </c>
      <c r="E80" s="138"/>
      <c r="F80" s="138"/>
      <c r="G80" s="138"/>
      <c r="H80" s="138"/>
      <c r="I80" s="139"/>
      <c r="J80" s="140">
        <f>$J$368</f>
        <v>0</v>
      </c>
      <c r="K80" s="141"/>
    </row>
    <row r="81" spans="2:11" s="89" customFormat="1" ht="25.5" customHeight="1">
      <c r="B81" s="129"/>
      <c r="C81" s="130"/>
      <c r="D81" s="131" t="s">
        <v>123</v>
      </c>
      <c r="E81" s="131"/>
      <c r="F81" s="131"/>
      <c r="G81" s="131"/>
      <c r="H81" s="131"/>
      <c r="I81" s="132"/>
      <c r="J81" s="133">
        <f>$J$371</f>
        <v>0</v>
      </c>
      <c r="K81" s="134"/>
    </row>
    <row r="82" spans="2:11" s="135" customFormat="1" ht="21" customHeight="1">
      <c r="B82" s="136"/>
      <c r="C82" s="137"/>
      <c r="D82" s="138" t="s">
        <v>124</v>
      </c>
      <c r="E82" s="138"/>
      <c r="F82" s="138"/>
      <c r="G82" s="138"/>
      <c r="H82" s="138"/>
      <c r="I82" s="139"/>
      <c r="J82" s="140">
        <f>$J$372</f>
        <v>0</v>
      </c>
      <c r="K82" s="141"/>
    </row>
    <row r="83" spans="2:11" s="135" customFormat="1" ht="21" customHeight="1">
      <c r="B83" s="136"/>
      <c r="C83" s="137"/>
      <c r="D83" s="138" t="s">
        <v>125</v>
      </c>
      <c r="E83" s="138"/>
      <c r="F83" s="138"/>
      <c r="G83" s="138"/>
      <c r="H83" s="138"/>
      <c r="I83" s="139"/>
      <c r="J83" s="140">
        <f>$J$375</f>
        <v>0</v>
      </c>
      <c r="K83" s="141"/>
    </row>
    <row r="84" spans="2:11" s="7" customFormat="1" ht="22.5" customHeight="1">
      <c r="B84" s="27"/>
      <c r="C84" s="28"/>
      <c r="D84" s="28"/>
      <c r="E84" s="28"/>
      <c r="F84" s="28"/>
      <c r="G84" s="28"/>
      <c r="H84" s="28"/>
      <c r="J84" s="28"/>
      <c r="K84" s="32"/>
    </row>
    <row r="85" spans="2:11" s="7" customFormat="1" ht="7.5" customHeight="1">
      <c r="B85" s="48"/>
      <c r="C85" s="49"/>
      <c r="D85" s="49"/>
      <c r="E85" s="49"/>
      <c r="F85" s="49"/>
      <c r="G85" s="49"/>
      <c r="H85" s="49"/>
      <c r="I85" s="122"/>
      <c r="J85" s="49"/>
      <c r="K85" s="50"/>
    </row>
    <row r="89" spans="2:12" s="7" customFormat="1" ht="7.5" customHeight="1">
      <c r="B89" s="51"/>
      <c r="C89" s="52"/>
      <c r="D89" s="52"/>
      <c r="E89" s="52"/>
      <c r="F89" s="52"/>
      <c r="G89" s="52"/>
      <c r="H89" s="52"/>
      <c r="I89" s="124"/>
      <c r="J89" s="52"/>
      <c r="K89" s="52"/>
      <c r="L89" s="53"/>
    </row>
    <row r="90" spans="2:12" s="7" customFormat="1" ht="37.5" customHeight="1">
      <c r="B90" s="27"/>
      <c r="C90" s="13" t="s">
        <v>126</v>
      </c>
      <c r="D90" s="28"/>
      <c r="E90" s="28"/>
      <c r="F90" s="28"/>
      <c r="G90" s="28"/>
      <c r="H90" s="28"/>
      <c r="J90" s="28"/>
      <c r="K90" s="28"/>
      <c r="L90" s="53"/>
    </row>
    <row r="91" spans="2:12" s="7" customFormat="1" ht="7.5" customHeight="1">
      <c r="B91" s="27"/>
      <c r="C91" s="28"/>
      <c r="D91" s="28"/>
      <c r="E91" s="28"/>
      <c r="F91" s="28"/>
      <c r="G91" s="28"/>
      <c r="H91" s="28"/>
      <c r="J91" s="28"/>
      <c r="K91" s="28"/>
      <c r="L91" s="53"/>
    </row>
    <row r="92" spans="2:12" s="7" customFormat="1" ht="15" customHeight="1">
      <c r="B92" s="27"/>
      <c r="C92" s="22" t="s">
        <v>16</v>
      </c>
      <c r="D92" s="28"/>
      <c r="E92" s="28"/>
      <c r="F92" s="28"/>
      <c r="G92" s="28"/>
      <c r="H92" s="28"/>
      <c r="J92" s="28"/>
      <c r="K92" s="28"/>
      <c r="L92" s="53"/>
    </row>
    <row r="93" spans="2:12" s="7" customFormat="1" ht="16.5" customHeight="1">
      <c r="B93" s="27"/>
      <c r="C93" s="28"/>
      <c r="D93" s="28"/>
      <c r="E93" s="107" t="str">
        <f>$E$7</f>
        <v>Sociálky ZŠ Barvířská</v>
      </c>
      <c r="F93" s="28"/>
      <c r="G93" s="28"/>
      <c r="H93" s="28"/>
      <c r="J93" s="28"/>
      <c r="K93" s="28"/>
      <c r="L93" s="53"/>
    </row>
    <row r="94" spans="2:12" s="7" customFormat="1" ht="15" customHeight="1">
      <c r="B94" s="27"/>
      <c r="C94" s="22" t="s">
        <v>92</v>
      </c>
      <c r="D94" s="28"/>
      <c r="E94" s="28"/>
      <c r="F94" s="28"/>
      <c r="G94" s="28"/>
      <c r="H94" s="28"/>
      <c r="J94" s="28"/>
      <c r="K94" s="28"/>
      <c r="L94" s="53"/>
    </row>
    <row r="95" spans="2:12" s="7" customFormat="1" ht="19.5" customHeight="1">
      <c r="B95" s="27"/>
      <c r="C95" s="28"/>
      <c r="D95" s="28"/>
      <c r="E95" s="60" t="str">
        <f>$E$9</f>
        <v>123a - sociálky suterén chlapci a dívky</v>
      </c>
      <c r="F95" s="28"/>
      <c r="G95" s="28"/>
      <c r="H95" s="28"/>
      <c r="J95" s="28"/>
      <c r="K95" s="28"/>
      <c r="L95" s="53"/>
    </row>
    <row r="96" spans="2:12" s="7" customFormat="1" ht="7.5" customHeight="1">
      <c r="B96" s="27"/>
      <c r="C96" s="28"/>
      <c r="D96" s="28"/>
      <c r="E96" s="28"/>
      <c r="F96" s="28"/>
      <c r="G96" s="28"/>
      <c r="H96" s="28"/>
      <c r="J96" s="28"/>
      <c r="K96" s="28"/>
      <c r="L96" s="53"/>
    </row>
    <row r="97" spans="2:12" s="7" customFormat="1" ht="18.75" customHeight="1">
      <c r="B97" s="27"/>
      <c r="C97" s="22" t="s">
        <v>22</v>
      </c>
      <c r="D97" s="28"/>
      <c r="E97" s="28"/>
      <c r="F97" s="18" t="str">
        <f>$F$12</f>
        <v>Liberec</v>
      </c>
      <c r="G97" s="28"/>
      <c r="H97" s="28"/>
      <c r="I97" s="108" t="s">
        <v>24</v>
      </c>
      <c r="J97" s="63">
        <f>IF($J$12="","",$J$12)</f>
        <v>0</v>
      </c>
      <c r="K97" s="28"/>
      <c r="L97" s="53"/>
    </row>
    <row r="98" spans="2:12" s="7" customFormat="1" ht="7.5" customHeight="1">
      <c r="B98" s="27"/>
      <c r="C98" s="28"/>
      <c r="D98" s="28"/>
      <c r="E98" s="28"/>
      <c r="F98" s="28"/>
      <c r="G98" s="28"/>
      <c r="H98" s="28"/>
      <c r="J98" s="28"/>
      <c r="K98" s="28"/>
      <c r="L98" s="53"/>
    </row>
    <row r="99" spans="2:12" s="7" customFormat="1" ht="15.75" customHeight="1">
      <c r="B99" s="27"/>
      <c r="C99" s="22" t="s">
        <v>28</v>
      </c>
      <c r="D99" s="28"/>
      <c r="E99" s="28"/>
      <c r="F99" s="18" t="str">
        <f>$E$15</f>
        <v>MML</v>
      </c>
      <c r="G99" s="28"/>
      <c r="H99" s="28"/>
      <c r="I99" s="108" t="s">
        <v>34</v>
      </c>
      <c r="J99" s="18" t="str">
        <f>$E$21</f>
        <v>xxx</v>
      </c>
      <c r="K99" s="28"/>
      <c r="L99" s="53"/>
    </row>
    <row r="100" spans="2:12" s="7" customFormat="1" ht="15" customHeight="1">
      <c r="B100" s="27"/>
      <c r="C100" s="22" t="s">
        <v>32</v>
      </c>
      <c r="D100" s="28"/>
      <c r="E100" s="28"/>
      <c r="F100" s="18">
        <f>IF($E$18="","",$E$18)</f>
        <v>0</v>
      </c>
      <c r="G100" s="28"/>
      <c r="H100" s="28"/>
      <c r="J100" s="28"/>
      <c r="K100" s="28"/>
      <c r="L100" s="53"/>
    </row>
    <row r="101" spans="2:12" s="7" customFormat="1" ht="11.25" customHeight="1">
      <c r="B101" s="27"/>
      <c r="C101" s="28"/>
      <c r="D101" s="28"/>
      <c r="E101" s="28"/>
      <c r="F101" s="28"/>
      <c r="G101" s="28"/>
      <c r="H101" s="28"/>
      <c r="J101" s="28"/>
      <c r="K101" s="28"/>
      <c r="L101" s="53"/>
    </row>
    <row r="102" spans="2:20" s="142" customFormat="1" ht="30" customHeight="1">
      <c r="B102" s="143"/>
      <c r="C102" s="144" t="s">
        <v>127</v>
      </c>
      <c r="D102" s="145" t="s">
        <v>57</v>
      </c>
      <c r="E102" s="145" t="s">
        <v>53</v>
      </c>
      <c r="F102" s="145" t="s">
        <v>128</v>
      </c>
      <c r="G102" s="145" t="s">
        <v>129</v>
      </c>
      <c r="H102" s="145" t="s">
        <v>130</v>
      </c>
      <c r="I102" s="146" t="s">
        <v>131</v>
      </c>
      <c r="J102" s="145" t="s">
        <v>132</v>
      </c>
      <c r="K102" s="147" t="s">
        <v>133</v>
      </c>
      <c r="L102" s="148"/>
      <c r="M102" s="75" t="s">
        <v>134</v>
      </c>
      <c r="N102" s="76" t="s">
        <v>42</v>
      </c>
      <c r="O102" s="76" t="s">
        <v>135</v>
      </c>
      <c r="P102" s="76" t="s">
        <v>136</v>
      </c>
      <c r="Q102" s="76" t="s">
        <v>137</v>
      </c>
      <c r="R102" s="76" t="s">
        <v>138</v>
      </c>
      <c r="S102" s="76" t="s">
        <v>139</v>
      </c>
      <c r="T102" s="77" t="s">
        <v>140</v>
      </c>
    </row>
    <row r="103" spans="2:63" s="7" customFormat="1" ht="30" customHeight="1">
      <c r="B103" s="27"/>
      <c r="C103" s="82" t="s">
        <v>97</v>
      </c>
      <c r="D103" s="28"/>
      <c r="E103" s="28"/>
      <c r="F103" s="28"/>
      <c r="G103" s="28"/>
      <c r="H103" s="28"/>
      <c r="J103" s="149">
        <f>$BK$103</f>
        <v>0</v>
      </c>
      <c r="K103" s="28"/>
      <c r="L103" s="53"/>
      <c r="M103" s="79"/>
      <c r="N103" s="80"/>
      <c r="O103" s="80"/>
      <c r="P103" s="150">
        <f>$P$104+$P$172+$P$349+$P$367+$P$371</f>
        <v>0</v>
      </c>
      <c r="Q103" s="80"/>
      <c r="R103" s="150">
        <f>$R$104+$R$172+$R$349+$R$367+$R$371</f>
        <v>8.7482967</v>
      </c>
      <c r="S103" s="80"/>
      <c r="T103" s="151">
        <f>$T$104+$T$172+$T$349+$T$367+$T$371</f>
        <v>11.386943200000001</v>
      </c>
      <c r="AT103" s="7" t="s">
        <v>71</v>
      </c>
      <c r="AU103" s="7" t="s">
        <v>98</v>
      </c>
      <c r="BK103" s="152">
        <f>$BK$104+$BK$172+$BK$349+$BK$367+$BK$371</f>
        <v>0</v>
      </c>
    </row>
    <row r="104" spans="2:63" s="153" customFormat="1" ht="37.5" customHeight="1">
      <c r="B104" s="154"/>
      <c r="C104" s="155"/>
      <c r="D104" s="156" t="s">
        <v>71</v>
      </c>
      <c r="E104" s="157" t="s">
        <v>141</v>
      </c>
      <c r="F104" s="157" t="s">
        <v>142</v>
      </c>
      <c r="G104" s="155"/>
      <c r="H104" s="155"/>
      <c r="J104" s="158">
        <f>$BK$104</f>
        <v>0</v>
      </c>
      <c r="K104" s="155"/>
      <c r="L104" s="159"/>
      <c r="M104" s="160"/>
      <c r="N104" s="155"/>
      <c r="O104" s="155"/>
      <c r="P104" s="161">
        <f>$P$105+$P$110+$P$137+$P$161</f>
        <v>0</v>
      </c>
      <c r="Q104" s="155"/>
      <c r="R104" s="161">
        <f>$R$105+$R$110+$R$137+$R$161</f>
        <v>6.1678584999999995</v>
      </c>
      <c r="S104" s="155"/>
      <c r="T104" s="162">
        <f>$T$105+$T$110+$T$137+$T$161</f>
        <v>8.3274</v>
      </c>
      <c r="AR104" s="163" t="s">
        <v>21</v>
      </c>
      <c r="AT104" s="163" t="s">
        <v>71</v>
      </c>
      <c r="AU104" s="163" t="s">
        <v>72</v>
      </c>
      <c r="AY104" s="163" t="s">
        <v>143</v>
      </c>
      <c r="BK104" s="164">
        <f>$BK$105+$BK$110+$BK$137+$BK$161</f>
        <v>0</v>
      </c>
    </row>
    <row r="105" spans="2:63" s="153" customFormat="1" ht="21" customHeight="1">
      <c r="B105" s="154"/>
      <c r="C105" s="155"/>
      <c r="D105" s="156" t="s">
        <v>71</v>
      </c>
      <c r="E105" s="165" t="s">
        <v>144</v>
      </c>
      <c r="F105" s="165" t="s">
        <v>145</v>
      </c>
      <c r="G105" s="155"/>
      <c r="H105" s="155"/>
      <c r="J105" s="166">
        <f>$BK$105</f>
        <v>0</v>
      </c>
      <c r="K105" s="155"/>
      <c r="L105" s="159"/>
      <c r="M105" s="160"/>
      <c r="N105" s="155"/>
      <c r="O105" s="155"/>
      <c r="P105" s="161">
        <f>SUM($P$106:$P$109)</f>
        <v>0</v>
      </c>
      <c r="Q105" s="155"/>
      <c r="R105" s="161">
        <f>SUM($R$106:$R$109)</f>
        <v>0.8966000000000001</v>
      </c>
      <c r="S105" s="155"/>
      <c r="T105" s="162">
        <f>SUM($T$106:$T$109)</f>
        <v>0</v>
      </c>
      <c r="AR105" s="163" t="s">
        <v>21</v>
      </c>
      <c r="AT105" s="163" t="s">
        <v>71</v>
      </c>
      <c r="AU105" s="163" t="s">
        <v>21</v>
      </c>
      <c r="AY105" s="163" t="s">
        <v>143</v>
      </c>
      <c r="BK105" s="164">
        <f>SUM($BK$106:$BK$109)</f>
        <v>0</v>
      </c>
    </row>
    <row r="106" spans="2:65" s="7" customFormat="1" ht="15.75" customHeight="1">
      <c r="B106" s="27"/>
      <c r="C106" s="167" t="s">
        <v>146</v>
      </c>
      <c r="D106" s="167" t="s">
        <v>147</v>
      </c>
      <c r="E106" s="168" t="s">
        <v>148</v>
      </c>
      <c r="F106" s="169" t="s">
        <v>149</v>
      </c>
      <c r="G106" s="170" t="s">
        <v>150</v>
      </c>
      <c r="H106" s="171">
        <v>0.2</v>
      </c>
      <c r="I106" s="172"/>
      <c r="J106" s="173">
        <f>ROUND($I$106*$H$106,2)</f>
        <v>0</v>
      </c>
      <c r="K106" s="169" t="s">
        <v>151</v>
      </c>
      <c r="L106" s="53"/>
      <c r="M106" s="174"/>
      <c r="N106" s="175" t="s">
        <v>43</v>
      </c>
      <c r="O106" s="28"/>
      <c r="P106" s="176">
        <f>$O$106*$H$106</f>
        <v>0</v>
      </c>
      <c r="Q106" s="176">
        <v>1.8775</v>
      </c>
      <c r="R106" s="176">
        <f>$Q$106*$H$106</f>
        <v>0.3755</v>
      </c>
      <c r="S106" s="176">
        <v>0</v>
      </c>
      <c r="T106" s="177">
        <f>$S$106*$H$106</f>
        <v>0</v>
      </c>
      <c r="AR106" s="109" t="s">
        <v>152</v>
      </c>
      <c r="AT106" s="109" t="s">
        <v>147</v>
      </c>
      <c r="AU106" s="109" t="s">
        <v>80</v>
      </c>
      <c r="AY106" s="7" t="s">
        <v>143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109" t="s">
        <v>21</v>
      </c>
      <c r="BK106" s="178">
        <f>ROUND($I$106*$H$106,2)</f>
        <v>0</v>
      </c>
      <c r="BL106" s="109" t="s">
        <v>152</v>
      </c>
      <c r="BM106" s="109" t="s">
        <v>153</v>
      </c>
    </row>
    <row r="107" spans="2:47" s="7" customFormat="1" ht="16.5" customHeight="1">
      <c r="B107" s="27"/>
      <c r="C107" s="28"/>
      <c r="D107" s="179" t="s">
        <v>154</v>
      </c>
      <c r="E107" s="28"/>
      <c r="F107" s="180" t="s">
        <v>155</v>
      </c>
      <c r="G107" s="28"/>
      <c r="H107" s="28"/>
      <c r="J107" s="28"/>
      <c r="K107" s="28"/>
      <c r="L107" s="53"/>
      <c r="M107" s="69"/>
      <c r="N107" s="28"/>
      <c r="O107" s="28"/>
      <c r="P107" s="28"/>
      <c r="Q107" s="28"/>
      <c r="R107" s="28"/>
      <c r="S107" s="28"/>
      <c r="T107" s="70"/>
      <c r="AT107" s="7" t="s">
        <v>154</v>
      </c>
      <c r="AU107" s="7" t="s">
        <v>80</v>
      </c>
    </row>
    <row r="108" spans="2:65" s="7" customFormat="1" ht="27" customHeight="1">
      <c r="B108" s="27"/>
      <c r="C108" s="167" t="s">
        <v>21</v>
      </c>
      <c r="D108" s="167" t="s">
        <v>147</v>
      </c>
      <c r="E108" s="168" t="s">
        <v>156</v>
      </c>
      <c r="F108" s="169" t="s">
        <v>157</v>
      </c>
      <c r="G108" s="170" t="s">
        <v>158</v>
      </c>
      <c r="H108" s="171">
        <v>5</v>
      </c>
      <c r="I108" s="172"/>
      <c r="J108" s="173">
        <f>ROUND($I$108*$H$108,2)</f>
        <v>0</v>
      </c>
      <c r="K108" s="169" t="s">
        <v>159</v>
      </c>
      <c r="L108" s="53"/>
      <c r="M108" s="174"/>
      <c r="N108" s="175" t="s">
        <v>43</v>
      </c>
      <c r="O108" s="28"/>
      <c r="P108" s="176">
        <f>$O$108*$H$108</f>
        <v>0</v>
      </c>
      <c r="Q108" s="176">
        <v>0.10422</v>
      </c>
      <c r="R108" s="176">
        <f>$Q$108*$H$108</f>
        <v>0.5211</v>
      </c>
      <c r="S108" s="176">
        <v>0</v>
      </c>
      <c r="T108" s="177">
        <f>$S$108*$H$108</f>
        <v>0</v>
      </c>
      <c r="AR108" s="109" t="s">
        <v>152</v>
      </c>
      <c r="AT108" s="109" t="s">
        <v>147</v>
      </c>
      <c r="AU108" s="109" t="s">
        <v>80</v>
      </c>
      <c r="AY108" s="7" t="s">
        <v>143</v>
      </c>
      <c r="BE108" s="178">
        <f>IF($N$108="základní",$J$108,0)</f>
        <v>0</v>
      </c>
      <c r="BF108" s="178">
        <f>IF($N$108="snížená",$J$108,0)</f>
        <v>0</v>
      </c>
      <c r="BG108" s="178">
        <f>IF($N$108="zákl. přenesená",$J$108,0)</f>
        <v>0</v>
      </c>
      <c r="BH108" s="178">
        <f>IF($N$108="sníž. přenesená",$J$108,0)</f>
        <v>0</v>
      </c>
      <c r="BI108" s="178">
        <f>IF($N$108="nulová",$J$108,0)</f>
        <v>0</v>
      </c>
      <c r="BJ108" s="109" t="s">
        <v>21</v>
      </c>
      <c r="BK108" s="178">
        <f>ROUND($I$108*$H$108,2)</f>
        <v>0</v>
      </c>
      <c r="BL108" s="109" t="s">
        <v>152</v>
      </c>
      <c r="BM108" s="109" t="s">
        <v>160</v>
      </c>
    </row>
    <row r="109" spans="2:47" s="7" customFormat="1" ht="27" customHeight="1">
      <c r="B109" s="27"/>
      <c r="C109" s="28"/>
      <c r="D109" s="179" t="s">
        <v>154</v>
      </c>
      <c r="E109" s="28"/>
      <c r="F109" s="180" t="s">
        <v>161</v>
      </c>
      <c r="G109" s="28"/>
      <c r="H109" s="28"/>
      <c r="J109" s="28"/>
      <c r="K109" s="28"/>
      <c r="L109" s="53"/>
      <c r="M109" s="69"/>
      <c r="N109" s="28"/>
      <c r="O109" s="28"/>
      <c r="P109" s="28"/>
      <c r="Q109" s="28"/>
      <c r="R109" s="28"/>
      <c r="S109" s="28"/>
      <c r="T109" s="70"/>
      <c r="AT109" s="7" t="s">
        <v>154</v>
      </c>
      <c r="AU109" s="7" t="s">
        <v>80</v>
      </c>
    </row>
    <row r="110" spans="2:63" s="153" customFormat="1" ht="30.75" customHeight="1">
      <c r="B110" s="154"/>
      <c r="C110" s="155"/>
      <c r="D110" s="156" t="s">
        <v>71</v>
      </c>
      <c r="E110" s="165" t="s">
        <v>162</v>
      </c>
      <c r="F110" s="165" t="s">
        <v>163</v>
      </c>
      <c r="G110" s="155"/>
      <c r="H110" s="155"/>
      <c r="J110" s="166">
        <f>$BK$110</f>
        <v>0</v>
      </c>
      <c r="K110" s="155"/>
      <c r="L110" s="159"/>
      <c r="M110" s="160"/>
      <c r="N110" s="155"/>
      <c r="O110" s="155"/>
      <c r="P110" s="161">
        <f>SUM($P$111:$P$136)</f>
        <v>0</v>
      </c>
      <c r="Q110" s="155"/>
      <c r="R110" s="161">
        <f>SUM($R$111:$R$136)</f>
        <v>5.267058499999999</v>
      </c>
      <c r="S110" s="155"/>
      <c r="T110" s="162">
        <f>SUM($T$111:$T$136)</f>
        <v>0</v>
      </c>
      <c r="AR110" s="163" t="s">
        <v>21</v>
      </c>
      <c r="AT110" s="163" t="s">
        <v>71</v>
      </c>
      <c r="AU110" s="163" t="s">
        <v>21</v>
      </c>
      <c r="AY110" s="163" t="s">
        <v>143</v>
      </c>
      <c r="BK110" s="164">
        <f>SUM($BK$111:$BK$136)</f>
        <v>0</v>
      </c>
    </row>
    <row r="111" spans="2:65" s="7" customFormat="1" ht="15.75" customHeight="1">
      <c r="B111" s="27"/>
      <c r="C111" s="167" t="s">
        <v>164</v>
      </c>
      <c r="D111" s="167" t="s">
        <v>147</v>
      </c>
      <c r="E111" s="168" t="s">
        <v>165</v>
      </c>
      <c r="F111" s="169" t="s">
        <v>166</v>
      </c>
      <c r="G111" s="170" t="s">
        <v>158</v>
      </c>
      <c r="H111" s="171">
        <v>22.34</v>
      </c>
      <c r="I111" s="172"/>
      <c r="J111" s="173">
        <f>ROUND($I$111*$H$111,2)</f>
        <v>0</v>
      </c>
      <c r="K111" s="169" t="s">
        <v>151</v>
      </c>
      <c r="L111" s="53"/>
      <c r="M111" s="174"/>
      <c r="N111" s="175" t="s">
        <v>43</v>
      </c>
      <c r="O111" s="28"/>
      <c r="P111" s="176">
        <f>$O$111*$H$111</f>
        <v>0</v>
      </c>
      <c r="Q111" s="176">
        <v>0.0057</v>
      </c>
      <c r="R111" s="176">
        <f>$Q$111*$H$111</f>
        <v>0.127338</v>
      </c>
      <c r="S111" s="176">
        <v>0</v>
      </c>
      <c r="T111" s="177">
        <f>$S$111*$H$111</f>
        <v>0</v>
      </c>
      <c r="AR111" s="109" t="s">
        <v>152</v>
      </c>
      <c r="AT111" s="109" t="s">
        <v>147</v>
      </c>
      <c r="AU111" s="109" t="s">
        <v>80</v>
      </c>
      <c r="AY111" s="7" t="s">
        <v>143</v>
      </c>
      <c r="BE111" s="178">
        <f>IF($N$111="základní",$J$111,0)</f>
        <v>0</v>
      </c>
      <c r="BF111" s="178">
        <f>IF($N$111="snížená",$J$111,0)</f>
        <v>0</v>
      </c>
      <c r="BG111" s="178">
        <f>IF($N$111="zákl. přenesená",$J$111,0)</f>
        <v>0</v>
      </c>
      <c r="BH111" s="178">
        <f>IF($N$111="sníž. přenesená",$J$111,0)</f>
        <v>0</v>
      </c>
      <c r="BI111" s="178">
        <f>IF($N$111="nulová",$J$111,0)</f>
        <v>0</v>
      </c>
      <c r="BJ111" s="109" t="s">
        <v>21</v>
      </c>
      <c r="BK111" s="178">
        <f>ROUND($I$111*$H$111,2)</f>
        <v>0</v>
      </c>
      <c r="BL111" s="109" t="s">
        <v>152</v>
      </c>
      <c r="BM111" s="109" t="s">
        <v>167</v>
      </c>
    </row>
    <row r="112" spans="2:47" s="7" customFormat="1" ht="27" customHeight="1">
      <c r="B112" s="27"/>
      <c r="C112" s="28"/>
      <c r="D112" s="179" t="s">
        <v>154</v>
      </c>
      <c r="E112" s="28"/>
      <c r="F112" s="180" t="s">
        <v>168</v>
      </c>
      <c r="G112" s="28"/>
      <c r="H112" s="28"/>
      <c r="J112" s="28"/>
      <c r="K112" s="28"/>
      <c r="L112" s="53"/>
      <c r="M112" s="69"/>
      <c r="N112" s="28"/>
      <c r="O112" s="28"/>
      <c r="P112" s="28"/>
      <c r="Q112" s="28"/>
      <c r="R112" s="28"/>
      <c r="S112" s="28"/>
      <c r="T112" s="70"/>
      <c r="AT112" s="7" t="s">
        <v>154</v>
      </c>
      <c r="AU112" s="7" t="s">
        <v>80</v>
      </c>
    </row>
    <row r="113" spans="2:65" s="7" customFormat="1" ht="27" customHeight="1">
      <c r="B113" s="27"/>
      <c r="C113" s="167" t="s">
        <v>144</v>
      </c>
      <c r="D113" s="167" t="s">
        <v>147</v>
      </c>
      <c r="E113" s="168" t="s">
        <v>169</v>
      </c>
      <c r="F113" s="169" t="s">
        <v>170</v>
      </c>
      <c r="G113" s="170" t="s">
        <v>158</v>
      </c>
      <c r="H113" s="171">
        <v>33.85</v>
      </c>
      <c r="I113" s="172"/>
      <c r="J113" s="173">
        <f>ROUND($I$113*$H$113,2)</f>
        <v>0</v>
      </c>
      <c r="K113" s="169" t="s">
        <v>159</v>
      </c>
      <c r="L113" s="53"/>
      <c r="M113" s="174"/>
      <c r="N113" s="175" t="s">
        <v>43</v>
      </c>
      <c r="O113" s="28"/>
      <c r="P113" s="176">
        <f>$O$113*$H$113</f>
        <v>0</v>
      </c>
      <c r="Q113" s="176">
        <v>0.01575</v>
      </c>
      <c r="R113" s="176">
        <f>$Q$113*$H$113</f>
        <v>0.5331375</v>
      </c>
      <c r="S113" s="176">
        <v>0</v>
      </c>
      <c r="T113" s="177">
        <f>$S$113*$H$113</f>
        <v>0</v>
      </c>
      <c r="AR113" s="109" t="s">
        <v>152</v>
      </c>
      <c r="AT113" s="109" t="s">
        <v>147</v>
      </c>
      <c r="AU113" s="109" t="s">
        <v>80</v>
      </c>
      <c r="AY113" s="7" t="s">
        <v>143</v>
      </c>
      <c r="BE113" s="178">
        <f>IF($N$113="základní",$J$113,0)</f>
        <v>0</v>
      </c>
      <c r="BF113" s="178">
        <f>IF($N$113="snížená",$J$113,0)</f>
        <v>0</v>
      </c>
      <c r="BG113" s="178">
        <f>IF($N$113="zákl. přenesená",$J$113,0)</f>
        <v>0</v>
      </c>
      <c r="BH113" s="178">
        <f>IF($N$113="sníž. přenesená",$J$113,0)</f>
        <v>0</v>
      </c>
      <c r="BI113" s="178">
        <f>IF($N$113="nulová",$J$113,0)</f>
        <v>0</v>
      </c>
      <c r="BJ113" s="109" t="s">
        <v>21</v>
      </c>
      <c r="BK113" s="178">
        <f>ROUND($I$113*$H$113,2)</f>
        <v>0</v>
      </c>
      <c r="BL113" s="109" t="s">
        <v>152</v>
      </c>
      <c r="BM113" s="109" t="s">
        <v>171</v>
      </c>
    </row>
    <row r="114" spans="2:47" s="7" customFormat="1" ht="16.5" customHeight="1">
      <c r="B114" s="27"/>
      <c r="C114" s="28"/>
      <c r="D114" s="179" t="s">
        <v>154</v>
      </c>
      <c r="E114" s="28"/>
      <c r="F114" s="180" t="s">
        <v>172</v>
      </c>
      <c r="G114" s="28"/>
      <c r="H114" s="28"/>
      <c r="J114" s="28"/>
      <c r="K114" s="28"/>
      <c r="L114" s="53"/>
      <c r="M114" s="69"/>
      <c r="N114" s="28"/>
      <c r="O114" s="28"/>
      <c r="P114" s="28"/>
      <c r="Q114" s="28"/>
      <c r="R114" s="28"/>
      <c r="S114" s="28"/>
      <c r="T114" s="70"/>
      <c r="AT114" s="7" t="s">
        <v>154</v>
      </c>
      <c r="AU114" s="7" t="s">
        <v>80</v>
      </c>
    </row>
    <row r="115" spans="2:65" s="7" customFormat="1" ht="27" customHeight="1">
      <c r="B115" s="27"/>
      <c r="C115" s="167" t="s">
        <v>152</v>
      </c>
      <c r="D115" s="167" t="s">
        <v>147</v>
      </c>
      <c r="E115" s="168" t="s">
        <v>173</v>
      </c>
      <c r="F115" s="169" t="s">
        <v>174</v>
      </c>
      <c r="G115" s="170" t="s">
        <v>158</v>
      </c>
      <c r="H115" s="171">
        <v>67.7</v>
      </c>
      <c r="I115" s="172"/>
      <c r="J115" s="173">
        <f>ROUND($I$115*$H$115,2)</f>
        <v>0</v>
      </c>
      <c r="K115" s="169"/>
      <c r="L115" s="53"/>
      <c r="M115" s="174"/>
      <c r="N115" s="175" t="s">
        <v>43</v>
      </c>
      <c r="O115" s="28"/>
      <c r="P115" s="176">
        <f>$O$115*$H$115</f>
        <v>0</v>
      </c>
      <c r="Q115" s="176">
        <v>0.01575</v>
      </c>
      <c r="R115" s="176">
        <f>$Q$115*$H$115</f>
        <v>1.066275</v>
      </c>
      <c r="S115" s="176">
        <v>0</v>
      </c>
      <c r="T115" s="177">
        <f>$S$115*$H$115</f>
        <v>0</v>
      </c>
      <c r="AR115" s="109" t="s">
        <v>152</v>
      </c>
      <c r="AT115" s="109" t="s">
        <v>147</v>
      </c>
      <c r="AU115" s="109" t="s">
        <v>80</v>
      </c>
      <c r="AY115" s="7" t="s">
        <v>143</v>
      </c>
      <c r="BE115" s="178">
        <f>IF($N$115="základní",$J$115,0)</f>
        <v>0</v>
      </c>
      <c r="BF115" s="178">
        <f>IF($N$115="snížená",$J$115,0)</f>
        <v>0</v>
      </c>
      <c r="BG115" s="178">
        <f>IF($N$115="zákl. přenesená",$J$115,0)</f>
        <v>0</v>
      </c>
      <c r="BH115" s="178">
        <f>IF($N$115="sníž. přenesená",$J$115,0)</f>
        <v>0</v>
      </c>
      <c r="BI115" s="178">
        <f>IF($N$115="nulová",$J$115,0)</f>
        <v>0</v>
      </c>
      <c r="BJ115" s="109" t="s">
        <v>21</v>
      </c>
      <c r="BK115" s="178">
        <f>ROUND($I$115*$H$115,2)</f>
        <v>0</v>
      </c>
      <c r="BL115" s="109" t="s">
        <v>152</v>
      </c>
      <c r="BM115" s="109" t="s">
        <v>175</v>
      </c>
    </row>
    <row r="116" spans="2:47" s="7" customFormat="1" ht="16.5" customHeight="1">
      <c r="B116" s="27"/>
      <c r="C116" s="28"/>
      <c r="D116" s="179" t="s">
        <v>154</v>
      </c>
      <c r="E116" s="28"/>
      <c r="F116" s="180" t="s">
        <v>172</v>
      </c>
      <c r="G116" s="28"/>
      <c r="H116" s="28"/>
      <c r="J116" s="28"/>
      <c r="K116" s="28"/>
      <c r="L116" s="53"/>
      <c r="M116" s="69"/>
      <c r="N116" s="28"/>
      <c r="O116" s="28"/>
      <c r="P116" s="28"/>
      <c r="Q116" s="28"/>
      <c r="R116" s="28"/>
      <c r="S116" s="28"/>
      <c r="T116" s="70"/>
      <c r="AT116" s="7" t="s">
        <v>154</v>
      </c>
      <c r="AU116" s="7" t="s">
        <v>80</v>
      </c>
    </row>
    <row r="117" spans="2:65" s="7" customFormat="1" ht="15.75" customHeight="1">
      <c r="B117" s="27"/>
      <c r="C117" s="167" t="s">
        <v>162</v>
      </c>
      <c r="D117" s="167" t="s">
        <v>147</v>
      </c>
      <c r="E117" s="168" t="s">
        <v>176</v>
      </c>
      <c r="F117" s="169" t="s">
        <v>177</v>
      </c>
      <c r="G117" s="170" t="s">
        <v>158</v>
      </c>
      <c r="H117" s="171">
        <v>6</v>
      </c>
      <c r="I117" s="172"/>
      <c r="J117" s="173">
        <f>ROUND($I$117*$H$117,2)</f>
        <v>0</v>
      </c>
      <c r="K117" s="169"/>
      <c r="L117" s="53"/>
      <c r="M117" s="174"/>
      <c r="N117" s="175" t="s">
        <v>43</v>
      </c>
      <c r="O117" s="28"/>
      <c r="P117" s="176">
        <f>$O$117*$H$117</f>
        <v>0</v>
      </c>
      <c r="Q117" s="176">
        <v>0.015</v>
      </c>
      <c r="R117" s="176">
        <f>$Q$117*$H$117</f>
        <v>0.09</v>
      </c>
      <c r="S117" s="176">
        <v>0</v>
      </c>
      <c r="T117" s="177">
        <f>$S$117*$H$117</f>
        <v>0</v>
      </c>
      <c r="AR117" s="109" t="s">
        <v>152</v>
      </c>
      <c r="AT117" s="109" t="s">
        <v>147</v>
      </c>
      <c r="AU117" s="109" t="s">
        <v>80</v>
      </c>
      <c r="AY117" s="7" t="s">
        <v>143</v>
      </c>
      <c r="BE117" s="178">
        <f>IF($N$117="základní",$J$117,0)</f>
        <v>0</v>
      </c>
      <c r="BF117" s="178">
        <f>IF($N$117="snížená",$J$117,0)</f>
        <v>0</v>
      </c>
      <c r="BG117" s="178">
        <f>IF($N$117="zákl. přenesená",$J$117,0)</f>
        <v>0</v>
      </c>
      <c r="BH117" s="178">
        <f>IF($N$117="sníž. přenesená",$J$117,0)</f>
        <v>0</v>
      </c>
      <c r="BI117" s="178">
        <f>IF($N$117="nulová",$J$117,0)</f>
        <v>0</v>
      </c>
      <c r="BJ117" s="109" t="s">
        <v>21</v>
      </c>
      <c r="BK117" s="178">
        <f>ROUND($I$117*$H$117,2)</f>
        <v>0</v>
      </c>
      <c r="BL117" s="109" t="s">
        <v>152</v>
      </c>
      <c r="BM117" s="109" t="s">
        <v>178</v>
      </c>
    </row>
    <row r="118" spans="2:47" s="7" customFormat="1" ht="27" customHeight="1">
      <c r="B118" s="27"/>
      <c r="C118" s="28"/>
      <c r="D118" s="179" t="s">
        <v>154</v>
      </c>
      <c r="E118" s="28"/>
      <c r="F118" s="180" t="s">
        <v>179</v>
      </c>
      <c r="G118" s="28"/>
      <c r="H118" s="28"/>
      <c r="J118" s="28"/>
      <c r="K118" s="28"/>
      <c r="L118" s="53"/>
      <c r="M118" s="69"/>
      <c r="N118" s="28"/>
      <c r="O118" s="28"/>
      <c r="P118" s="28"/>
      <c r="Q118" s="28"/>
      <c r="R118" s="28"/>
      <c r="S118" s="28"/>
      <c r="T118" s="70"/>
      <c r="AT118" s="7" t="s">
        <v>154</v>
      </c>
      <c r="AU118" s="7" t="s">
        <v>80</v>
      </c>
    </row>
    <row r="119" spans="2:65" s="7" customFormat="1" ht="15.75" customHeight="1">
      <c r="B119" s="27"/>
      <c r="C119" s="167" t="s">
        <v>180</v>
      </c>
      <c r="D119" s="167" t="s">
        <v>147</v>
      </c>
      <c r="E119" s="168" t="s">
        <v>181</v>
      </c>
      <c r="F119" s="169" t="s">
        <v>182</v>
      </c>
      <c r="G119" s="170" t="s">
        <v>158</v>
      </c>
      <c r="H119" s="171">
        <v>5</v>
      </c>
      <c r="I119" s="172"/>
      <c r="J119" s="173">
        <f>ROUND($I$119*$H$119,2)</f>
        <v>0</v>
      </c>
      <c r="K119" s="169"/>
      <c r="L119" s="53"/>
      <c r="M119" s="174"/>
      <c r="N119" s="175" t="s">
        <v>43</v>
      </c>
      <c r="O119" s="28"/>
      <c r="P119" s="176">
        <f>$O$119*$H$119</f>
        <v>0</v>
      </c>
      <c r="Q119" s="176">
        <v>0.0154</v>
      </c>
      <c r="R119" s="176">
        <f>$Q$119*$H$119</f>
        <v>0.077</v>
      </c>
      <c r="S119" s="176">
        <v>0</v>
      </c>
      <c r="T119" s="177">
        <f>$S$119*$H$119</f>
        <v>0</v>
      </c>
      <c r="AR119" s="109" t="s">
        <v>152</v>
      </c>
      <c r="AT119" s="109" t="s">
        <v>147</v>
      </c>
      <c r="AU119" s="109" t="s">
        <v>80</v>
      </c>
      <c r="AY119" s="7" t="s">
        <v>143</v>
      </c>
      <c r="BE119" s="178">
        <f>IF($N$119="základní",$J$119,0)</f>
        <v>0</v>
      </c>
      <c r="BF119" s="178">
        <f>IF($N$119="snížená",$J$119,0)</f>
        <v>0</v>
      </c>
      <c r="BG119" s="178">
        <f>IF($N$119="zákl. přenesená",$J$119,0)</f>
        <v>0</v>
      </c>
      <c r="BH119" s="178">
        <f>IF($N$119="sníž. přenesená",$J$119,0)</f>
        <v>0</v>
      </c>
      <c r="BI119" s="178">
        <f>IF($N$119="nulová",$J$119,0)</f>
        <v>0</v>
      </c>
      <c r="BJ119" s="109" t="s">
        <v>21</v>
      </c>
      <c r="BK119" s="178">
        <f>ROUND($I$119*$H$119,2)</f>
        <v>0</v>
      </c>
      <c r="BL119" s="109" t="s">
        <v>152</v>
      </c>
      <c r="BM119" s="109" t="s">
        <v>183</v>
      </c>
    </row>
    <row r="120" spans="2:47" s="7" customFormat="1" ht="16.5" customHeight="1">
      <c r="B120" s="27"/>
      <c r="C120" s="28"/>
      <c r="D120" s="179" t="s">
        <v>154</v>
      </c>
      <c r="E120" s="28"/>
      <c r="F120" s="180" t="s">
        <v>184</v>
      </c>
      <c r="G120" s="28"/>
      <c r="H120" s="28"/>
      <c r="J120" s="28"/>
      <c r="K120" s="28"/>
      <c r="L120" s="53"/>
      <c r="M120" s="69"/>
      <c r="N120" s="28"/>
      <c r="O120" s="28"/>
      <c r="P120" s="28"/>
      <c r="Q120" s="28"/>
      <c r="R120" s="28"/>
      <c r="S120" s="28"/>
      <c r="T120" s="70"/>
      <c r="AT120" s="7" t="s">
        <v>154</v>
      </c>
      <c r="AU120" s="7" t="s">
        <v>80</v>
      </c>
    </row>
    <row r="121" spans="2:65" s="7" customFormat="1" ht="15.75" customHeight="1">
      <c r="B121" s="27"/>
      <c r="C121" s="167" t="s">
        <v>185</v>
      </c>
      <c r="D121" s="167" t="s">
        <v>147</v>
      </c>
      <c r="E121" s="168" t="s">
        <v>186</v>
      </c>
      <c r="F121" s="169" t="s">
        <v>187</v>
      </c>
      <c r="G121" s="170" t="s">
        <v>158</v>
      </c>
      <c r="H121" s="171">
        <v>36.7</v>
      </c>
      <c r="I121" s="172"/>
      <c r="J121" s="173">
        <f>ROUND($I$121*$H$121,2)</f>
        <v>0</v>
      </c>
      <c r="K121" s="169" t="s">
        <v>151</v>
      </c>
      <c r="L121" s="53"/>
      <c r="M121" s="174"/>
      <c r="N121" s="175" t="s">
        <v>43</v>
      </c>
      <c r="O121" s="28"/>
      <c r="P121" s="176">
        <f>$O$121*$H$121</f>
        <v>0</v>
      </c>
      <c r="Q121" s="176">
        <v>0.0057</v>
      </c>
      <c r="R121" s="176">
        <f>$Q$121*$H$121</f>
        <v>0.20919000000000001</v>
      </c>
      <c r="S121" s="176">
        <v>0</v>
      </c>
      <c r="T121" s="177">
        <f>$S$121*$H$121</f>
        <v>0</v>
      </c>
      <c r="AR121" s="109" t="s">
        <v>152</v>
      </c>
      <c r="AT121" s="109" t="s">
        <v>147</v>
      </c>
      <c r="AU121" s="109" t="s">
        <v>80</v>
      </c>
      <c r="AY121" s="7" t="s">
        <v>143</v>
      </c>
      <c r="BE121" s="178">
        <f>IF($N$121="základní",$J$121,0)</f>
        <v>0</v>
      </c>
      <c r="BF121" s="178">
        <f>IF($N$121="snížená",$J$121,0)</f>
        <v>0</v>
      </c>
      <c r="BG121" s="178">
        <f>IF($N$121="zákl. přenesená",$J$121,0)</f>
        <v>0</v>
      </c>
      <c r="BH121" s="178">
        <f>IF($N$121="sníž. přenesená",$J$121,0)</f>
        <v>0</v>
      </c>
      <c r="BI121" s="178">
        <f>IF($N$121="nulová",$J$121,0)</f>
        <v>0</v>
      </c>
      <c r="BJ121" s="109" t="s">
        <v>21</v>
      </c>
      <c r="BK121" s="178">
        <f>ROUND($I$121*$H$121,2)</f>
        <v>0</v>
      </c>
      <c r="BL121" s="109" t="s">
        <v>152</v>
      </c>
      <c r="BM121" s="109" t="s">
        <v>188</v>
      </c>
    </row>
    <row r="122" spans="2:47" s="7" customFormat="1" ht="27" customHeight="1">
      <c r="B122" s="27"/>
      <c r="C122" s="28"/>
      <c r="D122" s="179" t="s">
        <v>154</v>
      </c>
      <c r="E122" s="28"/>
      <c r="F122" s="180" t="s">
        <v>189</v>
      </c>
      <c r="G122" s="28"/>
      <c r="H122" s="28"/>
      <c r="J122" s="28"/>
      <c r="K122" s="28"/>
      <c r="L122" s="53"/>
      <c r="M122" s="69"/>
      <c r="N122" s="28"/>
      <c r="O122" s="28"/>
      <c r="P122" s="28"/>
      <c r="Q122" s="28"/>
      <c r="R122" s="28"/>
      <c r="S122" s="28"/>
      <c r="T122" s="70"/>
      <c r="AT122" s="7" t="s">
        <v>154</v>
      </c>
      <c r="AU122" s="7" t="s">
        <v>80</v>
      </c>
    </row>
    <row r="123" spans="2:65" s="7" customFormat="1" ht="15.75" customHeight="1">
      <c r="B123" s="27"/>
      <c r="C123" s="167" t="s">
        <v>190</v>
      </c>
      <c r="D123" s="167" t="s">
        <v>147</v>
      </c>
      <c r="E123" s="168" t="s">
        <v>191</v>
      </c>
      <c r="F123" s="169" t="s">
        <v>192</v>
      </c>
      <c r="G123" s="170" t="s">
        <v>158</v>
      </c>
      <c r="H123" s="171">
        <v>70</v>
      </c>
      <c r="I123" s="172"/>
      <c r="J123" s="173">
        <f>ROUND($I$123*$H$123,2)</f>
        <v>0</v>
      </c>
      <c r="K123" s="169"/>
      <c r="L123" s="53"/>
      <c r="M123" s="174"/>
      <c r="N123" s="175" t="s">
        <v>43</v>
      </c>
      <c r="O123" s="28"/>
      <c r="P123" s="176">
        <f>$O$123*$H$123</f>
        <v>0</v>
      </c>
      <c r="Q123" s="176">
        <v>0.0057</v>
      </c>
      <c r="R123" s="176">
        <f>$Q$123*$H$123</f>
        <v>0.399</v>
      </c>
      <c r="S123" s="176">
        <v>0</v>
      </c>
      <c r="T123" s="177">
        <f>$S$123*$H$123</f>
        <v>0</v>
      </c>
      <c r="AR123" s="109" t="s">
        <v>152</v>
      </c>
      <c r="AT123" s="109" t="s">
        <v>147</v>
      </c>
      <c r="AU123" s="109" t="s">
        <v>80</v>
      </c>
      <c r="AY123" s="7" t="s">
        <v>143</v>
      </c>
      <c r="BE123" s="178">
        <f>IF($N$123="základní",$J$123,0)</f>
        <v>0</v>
      </c>
      <c r="BF123" s="178">
        <f>IF($N$123="snížená",$J$123,0)</f>
        <v>0</v>
      </c>
      <c r="BG123" s="178">
        <f>IF($N$123="zákl. přenesená",$J$123,0)</f>
        <v>0</v>
      </c>
      <c r="BH123" s="178">
        <f>IF($N$123="sníž. přenesená",$J$123,0)</f>
        <v>0</v>
      </c>
      <c r="BI123" s="178">
        <f>IF($N$123="nulová",$J$123,0)</f>
        <v>0</v>
      </c>
      <c r="BJ123" s="109" t="s">
        <v>21</v>
      </c>
      <c r="BK123" s="178">
        <f>ROUND($I$123*$H$123,2)</f>
        <v>0</v>
      </c>
      <c r="BL123" s="109" t="s">
        <v>152</v>
      </c>
      <c r="BM123" s="109" t="s">
        <v>193</v>
      </c>
    </row>
    <row r="124" spans="2:47" s="7" customFormat="1" ht="27" customHeight="1">
      <c r="B124" s="27"/>
      <c r="C124" s="28"/>
      <c r="D124" s="179" t="s">
        <v>154</v>
      </c>
      <c r="E124" s="28"/>
      <c r="F124" s="180" t="s">
        <v>189</v>
      </c>
      <c r="G124" s="28"/>
      <c r="H124" s="28"/>
      <c r="J124" s="28"/>
      <c r="K124" s="28"/>
      <c r="L124" s="53"/>
      <c r="M124" s="69"/>
      <c r="N124" s="28"/>
      <c r="O124" s="28"/>
      <c r="P124" s="28"/>
      <c r="Q124" s="28"/>
      <c r="R124" s="28"/>
      <c r="S124" s="28"/>
      <c r="T124" s="70"/>
      <c r="AT124" s="7" t="s">
        <v>154</v>
      </c>
      <c r="AU124" s="7" t="s">
        <v>80</v>
      </c>
    </row>
    <row r="125" spans="2:65" s="7" customFormat="1" ht="15.75" customHeight="1">
      <c r="B125" s="27"/>
      <c r="C125" s="167" t="s">
        <v>194</v>
      </c>
      <c r="D125" s="167" t="s">
        <v>147</v>
      </c>
      <c r="E125" s="168" t="s">
        <v>195</v>
      </c>
      <c r="F125" s="169" t="s">
        <v>196</v>
      </c>
      <c r="G125" s="170" t="s">
        <v>158</v>
      </c>
      <c r="H125" s="171">
        <v>50</v>
      </c>
      <c r="I125" s="172"/>
      <c r="J125" s="173">
        <f>ROUND($I$125*$H$125,2)</f>
        <v>0</v>
      </c>
      <c r="K125" s="169" t="s">
        <v>159</v>
      </c>
      <c r="L125" s="53"/>
      <c r="M125" s="174"/>
      <c r="N125" s="175" t="s">
        <v>43</v>
      </c>
      <c r="O125" s="28"/>
      <c r="P125" s="176">
        <f>$O$125*$H$125</f>
        <v>0</v>
      </c>
      <c r="Q125" s="176">
        <v>0.00012</v>
      </c>
      <c r="R125" s="176">
        <f>$Q$125*$H$125</f>
        <v>0.006</v>
      </c>
      <c r="S125" s="176">
        <v>0</v>
      </c>
      <c r="T125" s="177">
        <f>$S$125*$H$125</f>
        <v>0</v>
      </c>
      <c r="AR125" s="109" t="s">
        <v>152</v>
      </c>
      <c r="AT125" s="109" t="s">
        <v>147</v>
      </c>
      <c r="AU125" s="109" t="s">
        <v>80</v>
      </c>
      <c r="AY125" s="7" t="s">
        <v>143</v>
      </c>
      <c r="BE125" s="178">
        <f>IF($N$125="základní",$J$125,0)</f>
        <v>0</v>
      </c>
      <c r="BF125" s="178">
        <f>IF($N$125="snížená",$J$125,0)</f>
        <v>0</v>
      </c>
      <c r="BG125" s="178">
        <f>IF($N$125="zákl. přenesená",$J$125,0)</f>
        <v>0</v>
      </c>
      <c r="BH125" s="178">
        <f>IF($N$125="sníž. přenesená",$J$125,0)</f>
        <v>0</v>
      </c>
      <c r="BI125" s="178">
        <f>IF($N$125="nulová",$J$125,0)</f>
        <v>0</v>
      </c>
      <c r="BJ125" s="109" t="s">
        <v>21</v>
      </c>
      <c r="BK125" s="178">
        <f>ROUND($I$125*$H$125,2)</f>
        <v>0</v>
      </c>
      <c r="BL125" s="109" t="s">
        <v>152</v>
      </c>
      <c r="BM125" s="109" t="s">
        <v>197</v>
      </c>
    </row>
    <row r="126" spans="2:47" s="7" customFormat="1" ht="16.5" customHeight="1">
      <c r="B126" s="27"/>
      <c r="C126" s="28"/>
      <c r="D126" s="179" t="s">
        <v>154</v>
      </c>
      <c r="E126" s="28"/>
      <c r="F126" s="180" t="s">
        <v>198</v>
      </c>
      <c r="G126" s="28"/>
      <c r="H126" s="28"/>
      <c r="J126" s="28"/>
      <c r="K126" s="28"/>
      <c r="L126" s="53"/>
      <c r="M126" s="69"/>
      <c r="N126" s="28"/>
      <c r="O126" s="28"/>
      <c r="P126" s="28"/>
      <c r="Q126" s="28"/>
      <c r="R126" s="28"/>
      <c r="S126" s="28"/>
      <c r="T126" s="70"/>
      <c r="AT126" s="7" t="s">
        <v>154</v>
      </c>
      <c r="AU126" s="7" t="s">
        <v>80</v>
      </c>
    </row>
    <row r="127" spans="2:65" s="7" customFormat="1" ht="15.75" customHeight="1">
      <c r="B127" s="27"/>
      <c r="C127" s="167" t="s">
        <v>26</v>
      </c>
      <c r="D127" s="167" t="s">
        <v>147</v>
      </c>
      <c r="E127" s="168" t="s">
        <v>199</v>
      </c>
      <c r="F127" s="169" t="s">
        <v>200</v>
      </c>
      <c r="G127" s="170" t="s">
        <v>201</v>
      </c>
      <c r="H127" s="171">
        <v>22</v>
      </c>
      <c r="I127" s="172"/>
      <c r="J127" s="173">
        <f>ROUND($I$127*$H$127,2)</f>
        <v>0</v>
      </c>
      <c r="K127" s="169" t="s">
        <v>151</v>
      </c>
      <c r="L127" s="53"/>
      <c r="M127" s="174"/>
      <c r="N127" s="175" t="s">
        <v>43</v>
      </c>
      <c r="O127" s="28"/>
      <c r="P127" s="176">
        <f>$O$127*$H$127</f>
        <v>0</v>
      </c>
      <c r="Q127" s="176">
        <v>0.0015</v>
      </c>
      <c r="R127" s="176">
        <f>$Q$127*$H$127</f>
        <v>0.033</v>
      </c>
      <c r="S127" s="176">
        <v>0</v>
      </c>
      <c r="T127" s="177">
        <f>$S$127*$H$127</f>
        <v>0</v>
      </c>
      <c r="AR127" s="109" t="s">
        <v>152</v>
      </c>
      <c r="AT127" s="109" t="s">
        <v>147</v>
      </c>
      <c r="AU127" s="109" t="s">
        <v>80</v>
      </c>
      <c r="AY127" s="7" t="s">
        <v>143</v>
      </c>
      <c r="BE127" s="178">
        <f>IF($N$127="základní",$J$127,0)</f>
        <v>0</v>
      </c>
      <c r="BF127" s="178">
        <f>IF($N$127="snížená",$J$127,0)</f>
        <v>0</v>
      </c>
      <c r="BG127" s="178">
        <f>IF($N$127="zákl. přenesená",$J$127,0)</f>
        <v>0</v>
      </c>
      <c r="BH127" s="178">
        <f>IF($N$127="sníž. přenesená",$J$127,0)</f>
        <v>0</v>
      </c>
      <c r="BI127" s="178">
        <f>IF($N$127="nulová",$J$127,0)</f>
        <v>0</v>
      </c>
      <c r="BJ127" s="109" t="s">
        <v>21</v>
      </c>
      <c r="BK127" s="178">
        <f>ROUND($I$127*$H$127,2)</f>
        <v>0</v>
      </c>
      <c r="BL127" s="109" t="s">
        <v>152</v>
      </c>
      <c r="BM127" s="109" t="s">
        <v>202</v>
      </c>
    </row>
    <row r="128" spans="2:47" s="7" customFormat="1" ht="16.5" customHeight="1">
      <c r="B128" s="27"/>
      <c r="C128" s="28"/>
      <c r="D128" s="179" t="s">
        <v>154</v>
      </c>
      <c r="E128" s="28"/>
      <c r="F128" s="180" t="s">
        <v>203</v>
      </c>
      <c r="G128" s="28"/>
      <c r="H128" s="28"/>
      <c r="J128" s="28"/>
      <c r="K128" s="28"/>
      <c r="L128" s="53"/>
      <c r="M128" s="69"/>
      <c r="N128" s="28"/>
      <c r="O128" s="28"/>
      <c r="P128" s="28"/>
      <c r="Q128" s="28"/>
      <c r="R128" s="28"/>
      <c r="S128" s="28"/>
      <c r="T128" s="70"/>
      <c r="AT128" s="7" t="s">
        <v>154</v>
      </c>
      <c r="AU128" s="7" t="s">
        <v>80</v>
      </c>
    </row>
    <row r="129" spans="2:65" s="7" customFormat="1" ht="15.75" customHeight="1">
      <c r="B129" s="27"/>
      <c r="C129" s="167" t="s">
        <v>204</v>
      </c>
      <c r="D129" s="167" t="s">
        <v>147</v>
      </c>
      <c r="E129" s="168" t="s">
        <v>205</v>
      </c>
      <c r="F129" s="169" t="s">
        <v>206</v>
      </c>
      <c r="G129" s="170" t="s">
        <v>158</v>
      </c>
      <c r="H129" s="171">
        <v>1.5</v>
      </c>
      <c r="I129" s="172"/>
      <c r="J129" s="173">
        <f>ROUND($I$129*$H$129,2)</f>
        <v>0</v>
      </c>
      <c r="K129" s="169" t="s">
        <v>159</v>
      </c>
      <c r="L129" s="53"/>
      <c r="M129" s="174"/>
      <c r="N129" s="175" t="s">
        <v>43</v>
      </c>
      <c r="O129" s="28"/>
      <c r="P129" s="176">
        <f>$O$129*$H$129</f>
        <v>0</v>
      </c>
      <c r="Q129" s="176">
        <v>0.00012</v>
      </c>
      <c r="R129" s="176">
        <f>$Q$129*$H$129</f>
        <v>0.00018</v>
      </c>
      <c r="S129" s="176">
        <v>0</v>
      </c>
      <c r="T129" s="177">
        <f>$S$129*$H$129</f>
        <v>0</v>
      </c>
      <c r="AR129" s="109" t="s">
        <v>152</v>
      </c>
      <c r="AT129" s="109" t="s">
        <v>147</v>
      </c>
      <c r="AU129" s="109" t="s">
        <v>80</v>
      </c>
      <c r="AY129" s="7" t="s">
        <v>143</v>
      </c>
      <c r="BE129" s="178">
        <f>IF($N$129="základní",$J$129,0)</f>
        <v>0</v>
      </c>
      <c r="BF129" s="178">
        <f>IF($N$129="snížená",$J$129,0)</f>
        <v>0</v>
      </c>
      <c r="BG129" s="178">
        <f>IF($N$129="zákl. přenesená",$J$129,0)</f>
        <v>0</v>
      </c>
      <c r="BH129" s="178">
        <f>IF($N$129="sníž. přenesená",$J$129,0)</f>
        <v>0</v>
      </c>
      <c r="BI129" s="178">
        <f>IF($N$129="nulová",$J$129,0)</f>
        <v>0</v>
      </c>
      <c r="BJ129" s="109" t="s">
        <v>21</v>
      </c>
      <c r="BK129" s="178">
        <f>ROUND($I$129*$H$129,2)</f>
        <v>0</v>
      </c>
      <c r="BL129" s="109" t="s">
        <v>152</v>
      </c>
      <c r="BM129" s="109" t="s">
        <v>207</v>
      </c>
    </row>
    <row r="130" spans="2:47" s="7" customFormat="1" ht="16.5" customHeight="1">
      <c r="B130" s="27"/>
      <c r="C130" s="28"/>
      <c r="D130" s="179" t="s">
        <v>154</v>
      </c>
      <c r="E130" s="28"/>
      <c r="F130" s="180" t="s">
        <v>208</v>
      </c>
      <c r="G130" s="28"/>
      <c r="H130" s="28"/>
      <c r="J130" s="28"/>
      <c r="K130" s="28"/>
      <c r="L130" s="53"/>
      <c r="M130" s="69"/>
      <c r="N130" s="28"/>
      <c r="O130" s="28"/>
      <c r="P130" s="28"/>
      <c r="Q130" s="28"/>
      <c r="R130" s="28"/>
      <c r="S130" s="28"/>
      <c r="T130" s="70"/>
      <c r="AT130" s="7" t="s">
        <v>154</v>
      </c>
      <c r="AU130" s="7" t="s">
        <v>80</v>
      </c>
    </row>
    <row r="131" spans="2:65" s="7" customFormat="1" ht="15.75" customHeight="1">
      <c r="B131" s="27"/>
      <c r="C131" s="167" t="s">
        <v>209</v>
      </c>
      <c r="D131" s="167" t="s">
        <v>147</v>
      </c>
      <c r="E131" s="168" t="s">
        <v>210</v>
      </c>
      <c r="F131" s="169" t="s">
        <v>211</v>
      </c>
      <c r="G131" s="170" t="s">
        <v>158</v>
      </c>
      <c r="H131" s="171">
        <v>22.34</v>
      </c>
      <c r="I131" s="172"/>
      <c r="J131" s="173">
        <f>ROUND($I$131*$H$131,2)</f>
        <v>0</v>
      </c>
      <c r="K131" s="169" t="s">
        <v>159</v>
      </c>
      <c r="L131" s="53"/>
      <c r="M131" s="174"/>
      <c r="N131" s="175" t="s">
        <v>43</v>
      </c>
      <c r="O131" s="28"/>
      <c r="P131" s="176">
        <f>$O$131*$H$131</f>
        <v>0</v>
      </c>
      <c r="Q131" s="176">
        <v>0.1117</v>
      </c>
      <c r="R131" s="176">
        <f>$Q$131*$H$131</f>
        <v>2.4953779999999997</v>
      </c>
      <c r="S131" s="176">
        <v>0</v>
      </c>
      <c r="T131" s="177">
        <f>$S$131*$H$131</f>
        <v>0</v>
      </c>
      <c r="AR131" s="109" t="s">
        <v>152</v>
      </c>
      <c r="AT131" s="109" t="s">
        <v>147</v>
      </c>
      <c r="AU131" s="109" t="s">
        <v>80</v>
      </c>
      <c r="AY131" s="7" t="s">
        <v>143</v>
      </c>
      <c r="BE131" s="178">
        <f>IF($N$131="základní",$J$131,0)</f>
        <v>0</v>
      </c>
      <c r="BF131" s="178">
        <f>IF($N$131="snížená",$J$131,0)</f>
        <v>0</v>
      </c>
      <c r="BG131" s="178">
        <f>IF($N$131="zákl. přenesená",$J$131,0)</f>
        <v>0</v>
      </c>
      <c r="BH131" s="178">
        <f>IF($N$131="sníž. přenesená",$J$131,0)</f>
        <v>0</v>
      </c>
      <c r="BI131" s="178">
        <f>IF($N$131="nulová",$J$131,0)</f>
        <v>0</v>
      </c>
      <c r="BJ131" s="109" t="s">
        <v>21</v>
      </c>
      <c r="BK131" s="178">
        <f>ROUND($I$131*$H$131,2)</f>
        <v>0</v>
      </c>
      <c r="BL131" s="109" t="s">
        <v>152</v>
      </c>
      <c r="BM131" s="109" t="s">
        <v>212</v>
      </c>
    </row>
    <row r="132" spans="2:47" s="7" customFormat="1" ht="16.5" customHeight="1">
      <c r="B132" s="27"/>
      <c r="C132" s="28"/>
      <c r="D132" s="179" t="s">
        <v>154</v>
      </c>
      <c r="E132" s="28"/>
      <c r="F132" s="180" t="s">
        <v>213</v>
      </c>
      <c r="G132" s="28"/>
      <c r="H132" s="28"/>
      <c r="J132" s="28"/>
      <c r="K132" s="28"/>
      <c r="L132" s="53"/>
      <c r="M132" s="69"/>
      <c r="N132" s="28"/>
      <c r="O132" s="28"/>
      <c r="P132" s="28"/>
      <c r="Q132" s="28"/>
      <c r="R132" s="28"/>
      <c r="S132" s="28"/>
      <c r="T132" s="70"/>
      <c r="AT132" s="7" t="s">
        <v>154</v>
      </c>
      <c r="AU132" s="7" t="s">
        <v>80</v>
      </c>
    </row>
    <row r="133" spans="2:65" s="7" customFormat="1" ht="15.75" customHeight="1">
      <c r="B133" s="27"/>
      <c r="C133" s="167" t="s">
        <v>214</v>
      </c>
      <c r="D133" s="167" t="s">
        <v>147</v>
      </c>
      <c r="E133" s="168" t="s">
        <v>215</v>
      </c>
      <c r="F133" s="169" t="s">
        <v>216</v>
      </c>
      <c r="G133" s="170" t="s">
        <v>217</v>
      </c>
      <c r="H133" s="171">
        <v>4</v>
      </c>
      <c r="I133" s="172"/>
      <c r="J133" s="173">
        <f>ROUND($I$133*$H$133,2)</f>
        <v>0</v>
      </c>
      <c r="K133" s="169" t="s">
        <v>151</v>
      </c>
      <c r="L133" s="53"/>
      <c r="M133" s="174"/>
      <c r="N133" s="175" t="s">
        <v>43</v>
      </c>
      <c r="O133" s="28"/>
      <c r="P133" s="176">
        <f>$O$133*$H$133</f>
        <v>0</v>
      </c>
      <c r="Q133" s="176">
        <v>0.04684</v>
      </c>
      <c r="R133" s="176">
        <f>$Q$133*$H$133</f>
        <v>0.18736</v>
      </c>
      <c r="S133" s="176">
        <v>0</v>
      </c>
      <c r="T133" s="177">
        <f>$S$133*$H$133</f>
        <v>0</v>
      </c>
      <c r="AR133" s="109" t="s">
        <v>152</v>
      </c>
      <c r="AT133" s="109" t="s">
        <v>147</v>
      </c>
      <c r="AU133" s="109" t="s">
        <v>80</v>
      </c>
      <c r="AY133" s="7" t="s">
        <v>143</v>
      </c>
      <c r="BE133" s="178">
        <f>IF($N$133="základní",$J$133,0)</f>
        <v>0</v>
      </c>
      <c r="BF133" s="178">
        <f>IF($N$133="snížená",$J$133,0)</f>
        <v>0</v>
      </c>
      <c r="BG133" s="178">
        <f>IF($N$133="zákl. přenesená",$J$133,0)</f>
        <v>0</v>
      </c>
      <c r="BH133" s="178">
        <f>IF($N$133="sníž. přenesená",$J$133,0)</f>
        <v>0</v>
      </c>
      <c r="BI133" s="178">
        <f>IF($N$133="nulová",$J$133,0)</f>
        <v>0</v>
      </c>
      <c r="BJ133" s="109" t="s">
        <v>21</v>
      </c>
      <c r="BK133" s="178">
        <f>ROUND($I$133*$H$133,2)</f>
        <v>0</v>
      </c>
      <c r="BL133" s="109" t="s">
        <v>152</v>
      </c>
      <c r="BM133" s="109" t="s">
        <v>218</v>
      </c>
    </row>
    <row r="134" spans="2:47" s="7" customFormat="1" ht="16.5" customHeight="1">
      <c r="B134" s="27"/>
      <c r="C134" s="28"/>
      <c r="D134" s="179" t="s">
        <v>154</v>
      </c>
      <c r="E134" s="28"/>
      <c r="F134" s="180" t="s">
        <v>219</v>
      </c>
      <c r="G134" s="28"/>
      <c r="H134" s="28"/>
      <c r="J134" s="28"/>
      <c r="K134" s="28"/>
      <c r="L134" s="53"/>
      <c r="M134" s="69"/>
      <c r="N134" s="28"/>
      <c r="O134" s="28"/>
      <c r="P134" s="28"/>
      <c r="Q134" s="28"/>
      <c r="R134" s="28"/>
      <c r="S134" s="28"/>
      <c r="T134" s="70"/>
      <c r="AT134" s="7" t="s">
        <v>154</v>
      </c>
      <c r="AU134" s="7" t="s">
        <v>80</v>
      </c>
    </row>
    <row r="135" spans="2:65" s="7" customFormat="1" ht="15.75" customHeight="1">
      <c r="B135" s="27"/>
      <c r="C135" s="181" t="s">
        <v>220</v>
      </c>
      <c r="D135" s="181" t="s">
        <v>221</v>
      </c>
      <c r="E135" s="182" t="s">
        <v>222</v>
      </c>
      <c r="F135" s="183" t="s">
        <v>223</v>
      </c>
      <c r="G135" s="184" t="s">
        <v>217</v>
      </c>
      <c r="H135" s="185">
        <v>4</v>
      </c>
      <c r="I135" s="186"/>
      <c r="J135" s="187">
        <f>ROUND($I$135*$H$135,2)</f>
        <v>0</v>
      </c>
      <c r="K135" s="183" t="s">
        <v>151</v>
      </c>
      <c r="L135" s="188"/>
      <c r="M135" s="189"/>
      <c r="N135" s="190" t="s">
        <v>43</v>
      </c>
      <c r="O135" s="28"/>
      <c r="P135" s="176">
        <f>$O$135*$H$135</f>
        <v>0</v>
      </c>
      <c r="Q135" s="176">
        <v>0.0108</v>
      </c>
      <c r="R135" s="176">
        <f>$Q$135*$H$135</f>
        <v>0.0432</v>
      </c>
      <c r="S135" s="176">
        <v>0</v>
      </c>
      <c r="T135" s="177">
        <f>$S$135*$H$135</f>
        <v>0</v>
      </c>
      <c r="AR135" s="109" t="s">
        <v>224</v>
      </c>
      <c r="AT135" s="109" t="s">
        <v>221</v>
      </c>
      <c r="AU135" s="109" t="s">
        <v>80</v>
      </c>
      <c r="AY135" s="7" t="s">
        <v>143</v>
      </c>
      <c r="BE135" s="178">
        <f>IF($N$135="základní",$J$135,0)</f>
        <v>0</v>
      </c>
      <c r="BF135" s="178">
        <f>IF($N$135="snížená",$J$135,0)</f>
        <v>0</v>
      </c>
      <c r="BG135" s="178">
        <f>IF($N$135="zákl. přenesená",$J$135,0)</f>
        <v>0</v>
      </c>
      <c r="BH135" s="178">
        <f>IF($N$135="sníž. přenesená",$J$135,0)</f>
        <v>0</v>
      </c>
      <c r="BI135" s="178">
        <f>IF($N$135="nulová",$J$135,0)</f>
        <v>0</v>
      </c>
      <c r="BJ135" s="109" t="s">
        <v>21</v>
      </c>
      <c r="BK135" s="178">
        <f>ROUND($I$135*$H$135,2)</f>
        <v>0</v>
      </c>
      <c r="BL135" s="109" t="s">
        <v>152</v>
      </c>
      <c r="BM135" s="109" t="s">
        <v>225</v>
      </c>
    </row>
    <row r="136" spans="2:47" s="7" customFormat="1" ht="16.5" customHeight="1">
      <c r="B136" s="27"/>
      <c r="C136" s="28"/>
      <c r="D136" s="179" t="s">
        <v>154</v>
      </c>
      <c r="E136" s="28"/>
      <c r="F136" s="180" t="s">
        <v>226</v>
      </c>
      <c r="G136" s="28"/>
      <c r="H136" s="28"/>
      <c r="J136" s="28"/>
      <c r="K136" s="28"/>
      <c r="L136" s="53"/>
      <c r="M136" s="69"/>
      <c r="N136" s="28"/>
      <c r="O136" s="28"/>
      <c r="P136" s="28"/>
      <c r="Q136" s="28"/>
      <c r="R136" s="28"/>
      <c r="S136" s="28"/>
      <c r="T136" s="70"/>
      <c r="AT136" s="7" t="s">
        <v>154</v>
      </c>
      <c r="AU136" s="7" t="s">
        <v>80</v>
      </c>
    </row>
    <row r="137" spans="2:63" s="153" customFormat="1" ht="30.75" customHeight="1">
      <c r="B137" s="154"/>
      <c r="C137" s="155"/>
      <c r="D137" s="156" t="s">
        <v>71</v>
      </c>
      <c r="E137" s="165" t="s">
        <v>194</v>
      </c>
      <c r="F137" s="165" t="s">
        <v>227</v>
      </c>
      <c r="G137" s="155"/>
      <c r="H137" s="155"/>
      <c r="J137" s="166">
        <f>$BK$137</f>
        <v>0</v>
      </c>
      <c r="K137" s="155"/>
      <c r="L137" s="159"/>
      <c r="M137" s="160"/>
      <c r="N137" s="155"/>
      <c r="O137" s="155"/>
      <c r="P137" s="161">
        <f>$P$138+SUM($P$139:$P$158)</f>
        <v>0</v>
      </c>
      <c r="Q137" s="155"/>
      <c r="R137" s="161">
        <f>$R$138+SUM($R$139:$R$158)</f>
        <v>0.0042</v>
      </c>
      <c r="S137" s="155"/>
      <c r="T137" s="162">
        <f>$T$138+SUM($T$139:$T$158)</f>
        <v>8.3274</v>
      </c>
      <c r="AR137" s="163" t="s">
        <v>21</v>
      </c>
      <c r="AT137" s="163" t="s">
        <v>71</v>
      </c>
      <c r="AU137" s="163" t="s">
        <v>21</v>
      </c>
      <c r="AY137" s="163" t="s">
        <v>143</v>
      </c>
      <c r="BK137" s="164">
        <f>$BK$138+SUM($BK$139:$BK$158)</f>
        <v>0</v>
      </c>
    </row>
    <row r="138" spans="2:65" s="7" customFormat="1" ht="15.75" customHeight="1">
      <c r="B138" s="27"/>
      <c r="C138" s="167" t="s">
        <v>228</v>
      </c>
      <c r="D138" s="167" t="s">
        <v>147</v>
      </c>
      <c r="E138" s="168" t="s">
        <v>229</v>
      </c>
      <c r="F138" s="169" t="s">
        <v>230</v>
      </c>
      <c r="G138" s="170" t="s">
        <v>158</v>
      </c>
      <c r="H138" s="171">
        <v>15</v>
      </c>
      <c r="I138" s="172"/>
      <c r="J138" s="173">
        <f>ROUND($I$138*$H$138,2)</f>
        <v>0</v>
      </c>
      <c r="K138" s="169"/>
      <c r="L138" s="53"/>
      <c r="M138" s="174"/>
      <c r="N138" s="175" t="s">
        <v>43</v>
      </c>
      <c r="O138" s="28"/>
      <c r="P138" s="176">
        <f>$O$138*$H$138</f>
        <v>0</v>
      </c>
      <c r="Q138" s="176">
        <v>0</v>
      </c>
      <c r="R138" s="176">
        <f>$Q$138*$H$138</f>
        <v>0</v>
      </c>
      <c r="S138" s="176">
        <v>0</v>
      </c>
      <c r="T138" s="177">
        <f>$S$138*$H$138</f>
        <v>0</v>
      </c>
      <c r="AR138" s="109" t="s">
        <v>152</v>
      </c>
      <c r="AT138" s="109" t="s">
        <v>147</v>
      </c>
      <c r="AU138" s="109" t="s">
        <v>80</v>
      </c>
      <c r="AY138" s="7" t="s">
        <v>143</v>
      </c>
      <c r="BE138" s="178">
        <f>IF($N$138="základní",$J$138,0)</f>
        <v>0</v>
      </c>
      <c r="BF138" s="178">
        <f>IF($N$138="snížená",$J$138,0)</f>
        <v>0</v>
      </c>
      <c r="BG138" s="178">
        <f>IF($N$138="zákl. přenesená",$J$138,0)</f>
        <v>0</v>
      </c>
      <c r="BH138" s="178">
        <f>IF($N$138="sníž. přenesená",$J$138,0)</f>
        <v>0</v>
      </c>
      <c r="BI138" s="178">
        <f>IF($N$138="nulová",$J$138,0)</f>
        <v>0</v>
      </c>
      <c r="BJ138" s="109" t="s">
        <v>21</v>
      </c>
      <c r="BK138" s="178">
        <f>ROUND($I$138*$H$138,2)</f>
        <v>0</v>
      </c>
      <c r="BL138" s="109" t="s">
        <v>152</v>
      </c>
      <c r="BM138" s="109" t="s">
        <v>231</v>
      </c>
    </row>
    <row r="139" spans="2:47" s="7" customFormat="1" ht="16.5" customHeight="1">
      <c r="B139" s="27"/>
      <c r="C139" s="28"/>
      <c r="D139" s="179" t="s">
        <v>154</v>
      </c>
      <c r="E139" s="28"/>
      <c r="F139" s="180" t="s">
        <v>230</v>
      </c>
      <c r="G139" s="28"/>
      <c r="H139" s="28"/>
      <c r="J139" s="28"/>
      <c r="K139" s="28"/>
      <c r="L139" s="53"/>
      <c r="M139" s="69"/>
      <c r="N139" s="28"/>
      <c r="O139" s="28"/>
      <c r="P139" s="28"/>
      <c r="Q139" s="28"/>
      <c r="R139" s="28"/>
      <c r="S139" s="28"/>
      <c r="T139" s="70"/>
      <c r="AT139" s="7" t="s">
        <v>154</v>
      </c>
      <c r="AU139" s="7" t="s">
        <v>80</v>
      </c>
    </row>
    <row r="140" spans="2:65" s="7" customFormat="1" ht="15.75" customHeight="1">
      <c r="B140" s="27"/>
      <c r="C140" s="167" t="s">
        <v>232</v>
      </c>
      <c r="D140" s="167" t="s">
        <v>147</v>
      </c>
      <c r="E140" s="168" t="s">
        <v>233</v>
      </c>
      <c r="F140" s="169" t="s">
        <v>234</v>
      </c>
      <c r="G140" s="170" t="s">
        <v>235</v>
      </c>
      <c r="H140" s="171">
        <v>2</v>
      </c>
      <c r="I140" s="172"/>
      <c r="J140" s="173">
        <f>ROUND($I$140*$H$140,2)</f>
        <v>0</v>
      </c>
      <c r="K140" s="169"/>
      <c r="L140" s="53"/>
      <c r="M140" s="174"/>
      <c r="N140" s="175" t="s">
        <v>43</v>
      </c>
      <c r="O140" s="28"/>
      <c r="P140" s="176">
        <f>$O$140*$H$140</f>
        <v>0</v>
      </c>
      <c r="Q140" s="176">
        <v>0</v>
      </c>
      <c r="R140" s="176">
        <f>$Q$140*$H$140</f>
        <v>0</v>
      </c>
      <c r="S140" s="176">
        <v>0</v>
      </c>
      <c r="T140" s="177">
        <f>$S$140*$H$140</f>
        <v>0</v>
      </c>
      <c r="AR140" s="109" t="s">
        <v>152</v>
      </c>
      <c r="AT140" s="109" t="s">
        <v>147</v>
      </c>
      <c r="AU140" s="109" t="s">
        <v>80</v>
      </c>
      <c r="AY140" s="7" t="s">
        <v>143</v>
      </c>
      <c r="BE140" s="178">
        <f>IF($N$140="základní",$J$140,0)</f>
        <v>0</v>
      </c>
      <c r="BF140" s="178">
        <f>IF($N$140="snížená",$J$140,0)</f>
        <v>0</v>
      </c>
      <c r="BG140" s="178">
        <f>IF($N$140="zákl. přenesená",$J$140,0)</f>
        <v>0</v>
      </c>
      <c r="BH140" s="178">
        <f>IF($N$140="sníž. přenesená",$J$140,0)</f>
        <v>0</v>
      </c>
      <c r="BI140" s="178">
        <f>IF($N$140="nulová",$J$140,0)</f>
        <v>0</v>
      </c>
      <c r="BJ140" s="109" t="s">
        <v>21</v>
      </c>
      <c r="BK140" s="178">
        <f>ROUND($I$140*$H$140,2)</f>
        <v>0</v>
      </c>
      <c r="BL140" s="109" t="s">
        <v>152</v>
      </c>
      <c r="BM140" s="109" t="s">
        <v>236</v>
      </c>
    </row>
    <row r="141" spans="2:47" s="7" customFormat="1" ht="16.5" customHeight="1">
      <c r="B141" s="27"/>
      <c r="C141" s="28"/>
      <c r="D141" s="179" t="s">
        <v>154</v>
      </c>
      <c r="E141" s="28"/>
      <c r="F141" s="180" t="s">
        <v>230</v>
      </c>
      <c r="G141" s="28"/>
      <c r="H141" s="28"/>
      <c r="J141" s="28"/>
      <c r="K141" s="28"/>
      <c r="L141" s="53"/>
      <c r="M141" s="69"/>
      <c r="N141" s="28"/>
      <c r="O141" s="28"/>
      <c r="P141" s="28"/>
      <c r="Q141" s="28"/>
      <c r="R141" s="28"/>
      <c r="S141" s="28"/>
      <c r="T141" s="70"/>
      <c r="AT141" s="7" t="s">
        <v>154</v>
      </c>
      <c r="AU141" s="7" t="s">
        <v>80</v>
      </c>
    </row>
    <row r="142" spans="2:65" s="7" customFormat="1" ht="15.75" customHeight="1">
      <c r="B142" s="27"/>
      <c r="C142" s="167" t="s">
        <v>8</v>
      </c>
      <c r="D142" s="167" t="s">
        <v>147</v>
      </c>
      <c r="E142" s="168" t="s">
        <v>237</v>
      </c>
      <c r="F142" s="169" t="s">
        <v>238</v>
      </c>
      <c r="G142" s="170" t="s">
        <v>158</v>
      </c>
      <c r="H142" s="171">
        <v>20</v>
      </c>
      <c r="I142" s="172"/>
      <c r="J142" s="173">
        <f>ROUND($I$142*$H$142,2)</f>
        <v>0</v>
      </c>
      <c r="K142" s="169" t="s">
        <v>159</v>
      </c>
      <c r="L142" s="53"/>
      <c r="M142" s="174"/>
      <c r="N142" s="175" t="s">
        <v>43</v>
      </c>
      <c r="O142" s="28"/>
      <c r="P142" s="176">
        <f>$O$142*$H$142</f>
        <v>0</v>
      </c>
      <c r="Q142" s="176">
        <v>0.00013</v>
      </c>
      <c r="R142" s="176">
        <f>$Q$142*$H$142</f>
        <v>0.0026</v>
      </c>
      <c r="S142" s="176">
        <v>0</v>
      </c>
      <c r="T142" s="177">
        <f>$S$142*$H$142</f>
        <v>0</v>
      </c>
      <c r="AR142" s="109" t="s">
        <v>152</v>
      </c>
      <c r="AT142" s="109" t="s">
        <v>147</v>
      </c>
      <c r="AU142" s="109" t="s">
        <v>80</v>
      </c>
      <c r="AY142" s="7" t="s">
        <v>143</v>
      </c>
      <c r="BE142" s="178">
        <f>IF($N$142="základní",$J$142,0)</f>
        <v>0</v>
      </c>
      <c r="BF142" s="178">
        <f>IF($N$142="snížená",$J$142,0)</f>
        <v>0</v>
      </c>
      <c r="BG142" s="178">
        <f>IF($N$142="zákl. přenesená",$J$142,0)</f>
        <v>0</v>
      </c>
      <c r="BH142" s="178">
        <f>IF($N$142="sníž. přenesená",$J$142,0)</f>
        <v>0</v>
      </c>
      <c r="BI142" s="178">
        <f>IF($N$142="nulová",$J$142,0)</f>
        <v>0</v>
      </c>
      <c r="BJ142" s="109" t="s">
        <v>21</v>
      </c>
      <c r="BK142" s="178">
        <f>ROUND($I$142*$H$142,2)</f>
        <v>0</v>
      </c>
      <c r="BL142" s="109" t="s">
        <v>152</v>
      </c>
      <c r="BM142" s="109" t="s">
        <v>239</v>
      </c>
    </row>
    <row r="143" spans="2:47" s="7" customFormat="1" ht="16.5" customHeight="1">
      <c r="B143" s="27"/>
      <c r="C143" s="28"/>
      <c r="D143" s="179" t="s">
        <v>154</v>
      </c>
      <c r="E143" s="28"/>
      <c r="F143" s="180" t="s">
        <v>240</v>
      </c>
      <c r="G143" s="28"/>
      <c r="H143" s="28"/>
      <c r="J143" s="28"/>
      <c r="K143" s="28"/>
      <c r="L143" s="53"/>
      <c r="M143" s="69"/>
      <c r="N143" s="28"/>
      <c r="O143" s="28"/>
      <c r="P143" s="28"/>
      <c r="Q143" s="28"/>
      <c r="R143" s="28"/>
      <c r="S143" s="28"/>
      <c r="T143" s="70"/>
      <c r="AT143" s="7" t="s">
        <v>154</v>
      </c>
      <c r="AU143" s="7" t="s">
        <v>80</v>
      </c>
    </row>
    <row r="144" spans="2:65" s="7" customFormat="1" ht="27" customHeight="1">
      <c r="B144" s="27"/>
      <c r="C144" s="167" t="s">
        <v>241</v>
      </c>
      <c r="D144" s="167" t="s">
        <v>147</v>
      </c>
      <c r="E144" s="168" t="s">
        <v>242</v>
      </c>
      <c r="F144" s="169" t="s">
        <v>243</v>
      </c>
      <c r="G144" s="170" t="s">
        <v>158</v>
      </c>
      <c r="H144" s="171">
        <v>40</v>
      </c>
      <c r="I144" s="172"/>
      <c r="J144" s="173">
        <f>ROUND($I$144*$H$144,2)</f>
        <v>0</v>
      </c>
      <c r="K144" s="169" t="s">
        <v>159</v>
      </c>
      <c r="L144" s="53"/>
      <c r="M144" s="174"/>
      <c r="N144" s="175" t="s">
        <v>43</v>
      </c>
      <c r="O144" s="28"/>
      <c r="P144" s="176">
        <f>$O$144*$H$144</f>
        <v>0</v>
      </c>
      <c r="Q144" s="176">
        <v>4E-05</v>
      </c>
      <c r="R144" s="176">
        <f>$Q$144*$H$144</f>
        <v>0.0016</v>
      </c>
      <c r="S144" s="176">
        <v>0</v>
      </c>
      <c r="T144" s="177">
        <f>$S$144*$H$144</f>
        <v>0</v>
      </c>
      <c r="AR144" s="109" t="s">
        <v>152</v>
      </c>
      <c r="AT144" s="109" t="s">
        <v>147</v>
      </c>
      <c r="AU144" s="109" t="s">
        <v>80</v>
      </c>
      <c r="AY144" s="7" t="s">
        <v>143</v>
      </c>
      <c r="BE144" s="178">
        <f>IF($N$144="základní",$J$144,0)</f>
        <v>0</v>
      </c>
      <c r="BF144" s="178">
        <f>IF($N$144="snížená",$J$144,0)</f>
        <v>0</v>
      </c>
      <c r="BG144" s="178">
        <f>IF($N$144="zákl. přenesená",$J$144,0)</f>
        <v>0</v>
      </c>
      <c r="BH144" s="178">
        <f>IF($N$144="sníž. přenesená",$J$144,0)</f>
        <v>0</v>
      </c>
      <c r="BI144" s="178">
        <f>IF($N$144="nulová",$J$144,0)</f>
        <v>0</v>
      </c>
      <c r="BJ144" s="109" t="s">
        <v>21</v>
      </c>
      <c r="BK144" s="178">
        <f>ROUND($I$144*$H$144,2)</f>
        <v>0</v>
      </c>
      <c r="BL144" s="109" t="s">
        <v>152</v>
      </c>
      <c r="BM144" s="109" t="s">
        <v>244</v>
      </c>
    </row>
    <row r="145" spans="2:47" s="7" customFormat="1" ht="38.25" customHeight="1">
      <c r="B145" s="27"/>
      <c r="C145" s="28"/>
      <c r="D145" s="179" t="s">
        <v>154</v>
      </c>
      <c r="E145" s="28"/>
      <c r="F145" s="180" t="s">
        <v>245</v>
      </c>
      <c r="G145" s="28"/>
      <c r="H145" s="28"/>
      <c r="J145" s="28"/>
      <c r="K145" s="28"/>
      <c r="L145" s="53"/>
      <c r="M145" s="69"/>
      <c r="N145" s="28"/>
      <c r="O145" s="28"/>
      <c r="P145" s="28"/>
      <c r="Q145" s="28"/>
      <c r="R145" s="28"/>
      <c r="S145" s="28"/>
      <c r="T145" s="70"/>
      <c r="AT145" s="7" t="s">
        <v>154</v>
      </c>
      <c r="AU145" s="7" t="s">
        <v>80</v>
      </c>
    </row>
    <row r="146" spans="2:65" s="7" customFormat="1" ht="27" customHeight="1">
      <c r="B146" s="27"/>
      <c r="C146" s="167" t="s">
        <v>246</v>
      </c>
      <c r="D146" s="167" t="s">
        <v>147</v>
      </c>
      <c r="E146" s="168" t="s">
        <v>247</v>
      </c>
      <c r="F146" s="169" t="s">
        <v>248</v>
      </c>
      <c r="G146" s="170" t="s">
        <v>150</v>
      </c>
      <c r="H146" s="171">
        <v>1.34</v>
      </c>
      <c r="I146" s="172"/>
      <c r="J146" s="173">
        <f>ROUND($I$146*$H$146,2)</f>
        <v>0</v>
      </c>
      <c r="K146" s="169" t="s">
        <v>151</v>
      </c>
      <c r="L146" s="53"/>
      <c r="M146" s="174"/>
      <c r="N146" s="175" t="s">
        <v>43</v>
      </c>
      <c r="O146" s="28"/>
      <c r="P146" s="176">
        <f>$O$146*$H$146</f>
        <v>0</v>
      </c>
      <c r="Q146" s="176">
        <v>0</v>
      </c>
      <c r="R146" s="176">
        <f>$Q$146*$H$146</f>
        <v>0</v>
      </c>
      <c r="S146" s="176">
        <v>2.2</v>
      </c>
      <c r="T146" s="177">
        <f>$S$146*$H$146</f>
        <v>2.9480000000000004</v>
      </c>
      <c r="AR146" s="109" t="s">
        <v>152</v>
      </c>
      <c r="AT146" s="109" t="s">
        <v>147</v>
      </c>
      <c r="AU146" s="109" t="s">
        <v>80</v>
      </c>
      <c r="AY146" s="7" t="s">
        <v>143</v>
      </c>
      <c r="BE146" s="178">
        <f>IF($N$146="základní",$J$146,0)</f>
        <v>0</v>
      </c>
      <c r="BF146" s="178">
        <f>IF($N$146="snížená",$J$146,0)</f>
        <v>0</v>
      </c>
      <c r="BG146" s="178">
        <f>IF($N$146="zákl. přenesená",$J$146,0)</f>
        <v>0</v>
      </c>
      <c r="BH146" s="178">
        <f>IF($N$146="sníž. přenesená",$J$146,0)</f>
        <v>0</v>
      </c>
      <c r="BI146" s="178">
        <f>IF($N$146="nulová",$J$146,0)</f>
        <v>0</v>
      </c>
      <c r="BJ146" s="109" t="s">
        <v>21</v>
      </c>
      <c r="BK146" s="178">
        <f>ROUND($I$146*$H$146,2)</f>
        <v>0</v>
      </c>
      <c r="BL146" s="109" t="s">
        <v>152</v>
      </c>
      <c r="BM146" s="109" t="s">
        <v>249</v>
      </c>
    </row>
    <row r="147" spans="2:47" s="7" customFormat="1" ht="27" customHeight="1">
      <c r="B147" s="27"/>
      <c r="C147" s="28"/>
      <c r="D147" s="179" t="s">
        <v>154</v>
      </c>
      <c r="E147" s="28"/>
      <c r="F147" s="180" t="s">
        <v>250</v>
      </c>
      <c r="G147" s="28"/>
      <c r="H147" s="28"/>
      <c r="J147" s="28"/>
      <c r="K147" s="28"/>
      <c r="L147" s="53"/>
      <c r="M147" s="69"/>
      <c r="N147" s="28"/>
      <c r="O147" s="28"/>
      <c r="P147" s="28"/>
      <c r="Q147" s="28"/>
      <c r="R147" s="28"/>
      <c r="S147" s="28"/>
      <c r="T147" s="70"/>
      <c r="AT147" s="7" t="s">
        <v>154</v>
      </c>
      <c r="AU147" s="7" t="s">
        <v>80</v>
      </c>
    </row>
    <row r="148" spans="2:65" s="7" customFormat="1" ht="15.75" customHeight="1">
      <c r="B148" s="27"/>
      <c r="C148" s="167" t="s">
        <v>251</v>
      </c>
      <c r="D148" s="167" t="s">
        <v>147</v>
      </c>
      <c r="E148" s="168" t="s">
        <v>252</v>
      </c>
      <c r="F148" s="169" t="s">
        <v>253</v>
      </c>
      <c r="G148" s="170" t="s">
        <v>150</v>
      </c>
      <c r="H148" s="171">
        <v>0.15</v>
      </c>
      <c r="I148" s="172"/>
      <c r="J148" s="173">
        <f>ROUND($I$148*$H$148,2)</f>
        <v>0</v>
      </c>
      <c r="K148" s="169"/>
      <c r="L148" s="53"/>
      <c r="M148" s="174"/>
      <c r="N148" s="175" t="s">
        <v>43</v>
      </c>
      <c r="O148" s="28"/>
      <c r="P148" s="176">
        <f>$O$148*$H$148</f>
        <v>0</v>
      </c>
      <c r="Q148" s="176">
        <v>0</v>
      </c>
      <c r="R148" s="176">
        <f>$Q$148*$H$148</f>
        <v>0</v>
      </c>
      <c r="S148" s="176">
        <v>2.2</v>
      </c>
      <c r="T148" s="177">
        <f>$S$148*$H$148</f>
        <v>0.33</v>
      </c>
      <c r="AR148" s="109" t="s">
        <v>152</v>
      </c>
      <c r="AT148" s="109" t="s">
        <v>147</v>
      </c>
      <c r="AU148" s="109" t="s">
        <v>80</v>
      </c>
      <c r="AY148" s="7" t="s">
        <v>143</v>
      </c>
      <c r="BE148" s="178">
        <f>IF($N$148="základní",$J$148,0)</f>
        <v>0</v>
      </c>
      <c r="BF148" s="178">
        <f>IF($N$148="snížená",$J$148,0)</f>
        <v>0</v>
      </c>
      <c r="BG148" s="178">
        <f>IF($N$148="zákl. přenesená",$J$148,0)</f>
        <v>0</v>
      </c>
      <c r="BH148" s="178">
        <f>IF($N$148="sníž. přenesená",$J$148,0)</f>
        <v>0</v>
      </c>
      <c r="BI148" s="178">
        <f>IF($N$148="nulová",$J$148,0)</f>
        <v>0</v>
      </c>
      <c r="BJ148" s="109" t="s">
        <v>21</v>
      </c>
      <c r="BK148" s="178">
        <f>ROUND($I$148*$H$148,2)</f>
        <v>0</v>
      </c>
      <c r="BL148" s="109" t="s">
        <v>152</v>
      </c>
      <c r="BM148" s="109" t="s">
        <v>254</v>
      </c>
    </row>
    <row r="149" spans="2:47" s="7" customFormat="1" ht="27" customHeight="1">
      <c r="B149" s="27"/>
      <c r="C149" s="28"/>
      <c r="D149" s="179" t="s">
        <v>154</v>
      </c>
      <c r="E149" s="28"/>
      <c r="F149" s="180" t="s">
        <v>250</v>
      </c>
      <c r="G149" s="28"/>
      <c r="H149" s="28"/>
      <c r="J149" s="28"/>
      <c r="K149" s="28"/>
      <c r="L149" s="53"/>
      <c r="M149" s="69"/>
      <c r="N149" s="28"/>
      <c r="O149" s="28"/>
      <c r="P149" s="28"/>
      <c r="Q149" s="28"/>
      <c r="R149" s="28"/>
      <c r="S149" s="28"/>
      <c r="T149" s="70"/>
      <c r="AT149" s="7" t="s">
        <v>154</v>
      </c>
      <c r="AU149" s="7" t="s">
        <v>80</v>
      </c>
    </row>
    <row r="150" spans="2:65" s="7" customFormat="1" ht="15.75" customHeight="1">
      <c r="B150" s="27"/>
      <c r="C150" s="167" t="s">
        <v>255</v>
      </c>
      <c r="D150" s="167" t="s">
        <v>147</v>
      </c>
      <c r="E150" s="168" t="s">
        <v>256</v>
      </c>
      <c r="F150" s="169" t="s">
        <v>257</v>
      </c>
      <c r="G150" s="170" t="s">
        <v>158</v>
      </c>
      <c r="H150" s="171">
        <v>1.08</v>
      </c>
      <c r="I150" s="172"/>
      <c r="J150" s="173">
        <f>ROUND($I$150*$H$150,2)</f>
        <v>0</v>
      </c>
      <c r="K150" s="169" t="s">
        <v>151</v>
      </c>
      <c r="L150" s="53"/>
      <c r="M150" s="174"/>
      <c r="N150" s="175" t="s">
        <v>43</v>
      </c>
      <c r="O150" s="28"/>
      <c r="P150" s="176">
        <f>$O$150*$H$150</f>
        <v>0</v>
      </c>
      <c r="Q150" s="176">
        <v>0</v>
      </c>
      <c r="R150" s="176">
        <f>$Q$150*$H$150</f>
        <v>0</v>
      </c>
      <c r="S150" s="176">
        <v>0.075</v>
      </c>
      <c r="T150" s="177">
        <f>$S$150*$H$150</f>
        <v>0.081</v>
      </c>
      <c r="AR150" s="109" t="s">
        <v>152</v>
      </c>
      <c r="AT150" s="109" t="s">
        <v>147</v>
      </c>
      <c r="AU150" s="109" t="s">
        <v>80</v>
      </c>
      <c r="AY150" s="7" t="s">
        <v>143</v>
      </c>
      <c r="BE150" s="178">
        <f>IF($N$150="základní",$J$150,0)</f>
        <v>0</v>
      </c>
      <c r="BF150" s="178">
        <f>IF($N$150="snížená",$J$150,0)</f>
        <v>0</v>
      </c>
      <c r="BG150" s="178">
        <f>IF($N$150="zákl. přenesená",$J$150,0)</f>
        <v>0</v>
      </c>
      <c r="BH150" s="178">
        <f>IF($N$150="sníž. přenesená",$J$150,0)</f>
        <v>0</v>
      </c>
      <c r="BI150" s="178">
        <f>IF($N$150="nulová",$J$150,0)</f>
        <v>0</v>
      </c>
      <c r="BJ150" s="109" t="s">
        <v>21</v>
      </c>
      <c r="BK150" s="178">
        <f>ROUND($I$150*$H$150,2)</f>
        <v>0</v>
      </c>
      <c r="BL150" s="109" t="s">
        <v>152</v>
      </c>
      <c r="BM150" s="109" t="s">
        <v>258</v>
      </c>
    </row>
    <row r="151" spans="2:47" s="7" customFormat="1" ht="27" customHeight="1">
      <c r="B151" s="27"/>
      <c r="C151" s="28"/>
      <c r="D151" s="179" t="s">
        <v>154</v>
      </c>
      <c r="E151" s="28"/>
      <c r="F151" s="180" t="s">
        <v>259</v>
      </c>
      <c r="G151" s="28"/>
      <c r="H151" s="28"/>
      <c r="J151" s="28"/>
      <c r="K151" s="28"/>
      <c r="L151" s="53"/>
      <c r="M151" s="69"/>
      <c r="N151" s="28"/>
      <c r="O151" s="28"/>
      <c r="P151" s="28"/>
      <c r="Q151" s="28"/>
      <c r="R151" s="28"/>
      <c r="S151" s="28"/>
      <c r="T151" s="70"/>
      <c r="AT151" s="7" t="s">
        <v>154</v>
      </c>
      <c r="AU151" s="7" t="s">
        <v>80</v>
      </c>
    </row>
    <row r="152" spans="2:65" s="7" customFormat="1" ht="15.75" customHeight="1">
      <c r="B152" s="27"/>
      <c r="C152" s="167" t="s">
        <v>260</v>
      </c>
      <c r="D152" s="167" t="s">
        <v>147</v>
      </c>
      <c r="E152" s="168" t="s">
        <v>261</v>
      </c>
      <c r="F152" s="169" t="s">
        <v>262</v>
      </c>
      <c r="G152" s="170" t="s">
        <v>158</v>
      </c>
      <c r="H152" s="171">
        <v>4.8</v>
      </c>
      <c r="I152" s="172"/>
      <c r="J152" s="173">
        <f>ROUND($I$152*$H$152,2)</f>
        <v>0</v>
      </c>
      <c r="K152" s="169" t="s">
        <v>151</v>
      </c>
      <c r="L152" s="53"/>
      <c r="M152" s="174"/>
      <c r="N152" s="175" t="s">
        <v>43</v>
      </c>
      <c r="O152" s="28"/>
      <c r="P152" s="176">
        <f>$O$152*$H$152</f>
        <v>0</v>
      </c>
      <c r="Q152" s="176">
        <v>0</v>
      </c>
      <c r="R152" s="176">
        <f>$Q$152*$H$152</f>
        <v>0</v>
      </c>
      <c r="S152" s="176">
        <v>0.076</v>
      </c>
      <c r="T152" s="177">
        <f>$S$152*$H$152</f>
        <v>0.36479999999999996</v>
      </c>
      <c r="AR152" s="109" t="s">
        <v>152</v>
      </c>
      <c r="AT152" s="109" t="s">
        <v>147</v>
      </c>
      <c r="AU152" s="109" t="s">
        <v>80</v>
      </c>
      <c r="AY152" s="7" t="s">
        <v>143</v>
      </c>
      <c r="BE152" s="178">
        <f>IF($N$152="základní",$J$152,0)</f>
        <v>0</v>
      </c>
      <c r="BF152" s="178">
        <f>IF($N$152="snížená",$J$152,0)</f>
        <v>0</v>
      </c>
      <c r="BG152" s="178">
        <f>IF($N$152="zákl. přenesená",$J$152,0)</f>
        <v>0</v>
      </c>
      <c r="BH152" s="178">
        <f>IF($N$152="sníž. přenesená",$J$152,0)</f>
        <v>0</v>
      </c>
      <c r="BI152" s="178">
        <f>IF($N$152="nulová",$J$152,0)</f>
        <v>0</v>
      </c>
      <c r="BJ152" s="109" t="s">
        <v>21</v>
      </c>
      <c r="BK152" s="178">
        <f>ROUND($I$152*$H$152,2)</f>
        <v>0</v>
      </c>
      <c r="BL152" s="109" t="s">
        <v>152</v>
      </c>
      <c r="BM152" s="109" t="s">
        <v>263</v>
      </c>
    </row>
    <row r="153" spans="2:47" s="7" customFormat="1" ht="16.5" customHeight="1">
      <c r="B153" s="27"/>
      <c r="C153" s="28"/>
      <c r="D153" s="179" t="s">
        <v>154</v>
      </c>
      <c r="E153" s="28"/>
      <c r="F153" s="180" t="s">
        <v>264</v>
      </c>
      <c r="G153" s="28"/>
      <c r="H153" s="28"/>
      <c r="J153" s="28"/>
      <c r="K153" s="28"/>
      <c r="L153" s="53"/>
      <c r="M153" s="69"/>
      <c r="N153" s="28"/>
      <c r="O153" s="28"/>
      <c r="P153" s="28"/>
      <c r="Q153" s="28"/>
      <c r="R153" s="28"/>
      <c r="S153" s="28"/>
      <c r="T153" s="70"/>
      <c r="AT153" s="7" t="s">
        <v>154</v>
      </c>
      <c r="AU153" s="7" t="s">
        <v>80</v>
      </c>
    </row>
    <row r="154" spans="2:65" s="7" customFormat="1" ht="27" customHeight="1">
      <c r="B154" s="27"/>
      <c r="C154" s="167" t="s">
        <v>265</v>
      </c>
      <c r="D154" s="167" t="s">
        <v>147</v>
      </c>
      <c r="E154" s="168" t="s">
        <v>266</v>
      </c>
      <c r="F154" s="169" t="s">
        <v>267</v>
      </c>
      <c r="G154" s="170" t="s">
        <v>158</v>
      </c>
      <c r="H154" s="171">
        <v>67.7</v>
      </c>
      <c r="I154" s="172"/>
      <c r="J154" s="173">
        <f>ROUND($I$154*$H$154,2)</f>
        <v>0</v>
      </c>
      <c r="K154" s="169" t="s">
        <v>159</v>
      </c>
      <c r="L154" s="53"/>
      <c r="M154" s="174"/>
      <c r="N154" s="175" t="s">
        <v>43</v>
      </c>
      <c r="O154" s="28"/>
      <c r="P154" s="176">
        <f>$O$154*$H$154</f>
        <v>0</v>
      </c>
      <c r="Q154" s="176">
        <v>0</v>
      </c>
      <c r="R154" s="176">
        <f>$Q$154*$H$154</f>
        <v>0</v>
      </c>
      <c r="S154" s="176">
        <v>0.068</v>
      </c>
      <c r="T154" s="177">
        <f>$S$154*$H$154</f>
        <v>4.6036</v>
      </c>
      <c r="AR154" s="109" t="s">
        <v>152</v>
      </c>
      <c r="AT154" s="109" t="s">
        <v>147</v>
      </c>
      <c r="AU154" s="109" t="s">
        <v>80</v>
      </c>
      <c r="AY154" s="7" t="s">
        <v>143</v>
      </c>
      <c r="BE154" s="178">
        <f>IF($N$154="základní",$J$154,0)</f>
        <v>0</v>
      </c>
      <c r="BF154" s="178">
        <f>IF($N$154="snížená",$J$154,0)</f>
        <v>0</v>
      </c>
      <c r="BG154" s="178">
        <f>IF($N$154="zákl. přenesená",$J$154,0)</f>
        <v>0</v>
      </c>
      <c r="BH154" s="178">
        <f>IF($N$154="sníž. přenesená",$J$154,0)</f>
        <v>0</v>
      </c>
      <c r="BI154" s="178">
        <f>IF($N$154="nulová",$J$154,0)</f>
        <v>0</v>
      </c>
      <c r="BJ154" s="109" t="s">
        <v>21</v>
      </c>
      <c r="BK154" s="178">
        <f>ROUND($I$154*$H$154,2)</f>
        <v>0</v>
      </c>
      <c r="BL154" s="109" t="s">
        <v>152</v>
      </c>
      <c r="BM154" s="109" t="s">
        <v>268</v>
      </c>
    </row>
    <row r="155" spans="2:47" s="7" customFormat="1" ht="27" customHeight="1">
      <c r="B155" s="27"/>
      <c r="C155" s="28"/>
      <c r="D155" s="179" t="s">
        <v>154</v>
      </c>
      <c r="E155" s="28"/>
      <c r="F155" s="180" t="s">
        <v>269</v>
      </c>
      <c r="G155" s="28"/>
      <c r="H155" s="28"/>
      <c r="J155" s="28"/>
      <c r="K155" s="28"/>
      <c r="L155" s="53"/>
      <c r="M155" s="69"/>
      <c r="N155" s="28"/>
      <c r="O155" s="28"/>
      <c r="P155" s="28"/>
      <c r="Q155" s="28"/>
      <c r="R155" s="28"/>
      <c r="S155" s="28"/>
      <c r="T155" s="70"/>
      <c r="AT155" s="7" t="s">
        <v>154</v>
      </c>
      <c r="AU155" s="7" t="s">
        <v>80</v>
      </c>
    </row>
    <row r="156" spans="2:65" s="7" customFormat="1" ht="15.75" customHeight="1">
      <c r="B156" s="27"/>
      <c r="C156" s="167" t="s">
        <v>7</v>
      </c>
      <c r="D156" s="167" t="s">
        <v>147</v>
      </c>
      <c r="E156" s="168" t="s">
        <v>270</v>
      </c>
      <c r="F156" s="169" t="s">
        <v>271</v>
      </c>
      <c r="G156" s="170" t="s">
        <v>158</v>
      </c>
      <c r="H156" s="171">
        <v>22.34</v>
      </c>
      <c r="I156" s="172"/>
      <c r="J156" s="173">
        <f>ROUND($I$156*$H$156,2)</f>
        <v>0</v>
      </c>
      <c r="K156" s="169"/>
      <c r="L156" s="53"/>
      <c r="M156" s="174"/>
      <c r="N156" s="175" t="s">
        <v>43</v>
      </c>
      <c r="O156" s="28"/>
      <c r="P156" s="176">
        <f>$O$156*$H$156</f>
        <v>0</v>
      </c>
      <c r="Q156" s="176">
        <v>0</v>
      </c>
      <c r="R156" s="176">
        <f>$Q$156*$H$156</f>
        <v>0</v>
      </c>
      <c r="S156" s="176">
        <v>0</v>
      </c>
      <c r="T156" s="177">
        <f>$S$156*$H$156</f>
        <v>0</v>
      </c>
      <c r="AR156" s="109" t="s">
        <v>152</v>
      </c>
      <c r="AT156" s="109" t="s">
        <v>147</v>
      </c>
      <c r="AU156" s="109" t="s">
        <v>80</v>
      </c>
      <c r="AY156" s="7" t="s">
        <v>143</v>
      </c>
      <c r="BE156" s="178">
        <f>IF($N$156="základní",$J$156,0)</f>
        <v>0</v>
      </c>
      <c r="BF156" s="178">
        <f>IF($N$156="snížená",$J$156,0)</f>
        <v>0</v>
      </c>
      <c r="BG156" s="178">
        <f>IF($N$156="zákl. přenesená",$J$156,0)</f>
        <v>0</v>
      </c>
      <c r="BH156" s="178">
        <f>IF($N$156="sníž. přenesená",$J$156,0)</f>
        <v>0</v>
      </c>
      <c r="BI156" s="178">
        <f>IF($N$156="nulová",$J$156,0)</f>
        <v>0</v>
      </c>
      <c r="BJ156" s="109" t="s">
        <v>21</v>
      </c>
      <c r="BK156" s="178">
        <f>ROUND($I$156*$H$156,2)</f>
        <v>0</v>
      </c>
      <c r="BL156" s="109" t="s">
        <v>152</v>
      </c>
      <c r="BM156" s="109" t="s">
        <v>272</v>
      </c>
    </row>
    <row r="157" spans="2:47" s="7" customFormat="1" ht="16.5" customHeight="1">
      <c r="B157" s="27"/>
      <c r="C157" s="28"/>
      <c r="D157" s="179" t="s">
        <v>154</v>
      </c>
      <c r="E157" s="28"/>
      <c r="F157" s="180" t="s">
        <v>273</v>
      </c>
      <c r="G157" s="28"/>
      <c r="H157" s="28"/>
      <c r="J157" s="28"/>
      <c r="K157" s="28"/>
      <c r="L157" s="53"/>
      <c r="M157" s="69"/>
      <c r="N157" s="28"/>
      <c r="O157" s="28"/>
      <c r="P157" s="28"/>
      <c r="Q157" s="28"/>
      <c r="R157" s="28"/>
      <c r="S157" s="28"/>
      <c r="T157" s="70"/>
      <c r="AT157" s="7" t="s">
        <v>154</v>
      </c>
      <c r="AU157" s="7" t="s">
        <v>80</v>
      </c>
    </row>
    <row r="158" spans="2:63" s="153" customFormat="1" ht="23.25" customHeight="1">
      <c r="B158" s="154"/>
      <c r="C158" s="155"/>
      <c r="D158" s="156" t="s">
        <v>71</v>
      </c>
      <c r="E158" s="165" t="s">
        <v>274</v>
      </c>
      <c r="F158" s="165" t="s">
        <v>275</v>
      </c>
      <c r="G158" s="155"/>
      <c r="H158" s="155"/>
      <c r="J158" s="166">
        <f>$BK$158</f>
        <v>0</v>
      </c>
      <c r="K158" s="155"/>
      <c r="L158" s="159"/>
      <c r="M158" s="160"/>
      <c r="N158" s="155"/>
      <c r="O158" s="155"/>
      <c r="P158" s="161">
        <f>SUM($P$159:$P$160)</f>
        <v>0</v>
      </c>
      <c r="Q158" s="155"/>
      <c r="R158" s="161">
        <f>SUM($R$159:$R$160)</f>
        <v>0</v>
      </c>
      <c r="S158" s="155"/>
      <c r="T158" s="162">
        <f>SUM($T$159:$T$160)</f>
        <v>0</v>
      </c>
      <c r="AR158" s="163" t="s">
        <v>21</v>
      </c>
      <c r="AT158" s="163" t="s">
        <v>71</v>
      </c>
      <c r="AU158" s="163" t="s">
        <v>80</v>
      </c>
      <c r="AY158" s="163" t="s">
        <v>143</v>
      </c>
      <c r="BK158" s="164">
        <f>SUM($BK$159:$BK$160)</f>
        <v>0</v>
      </c>
    </row>
    <row r="159" spans="2:65" s="7" customFormat="1" ht="15.75" customHeight="1">
      <c r="B159" s="27"/>
      <c r="C159" s="167" t="s">
        <v>276</v>
      </c>
      <c r="D159" s="167" t="s">
        <v>147</v>
      </c>
      <c r="E159" s="168" t="s">
        <v>277</v>
      </c>
      <c r="F159" s="169" t="s">
        <v>278</v>
      </c>
      <c r="G159" s="170" t="s">
        <v>279</v>
      </c>
      <c r="H159" s="171">
        <v>6.241</v>
      </c>
      <c r="I159" s="172"/>
      <c r="J159" s="173">
        <f>ROUND($I$159*$H$159,2)</f>
        <v>0</v>
      </c>
      <c r="K159" s="169" t="s">
        <v>159</v>
      </c>
      <c r="L159" s="53"/>
      <c r="M159" s="174"/>
      <c r="N159" s="175" t="s">
        <v>43</v>
      </c>
      <c r="O159" s="28"/>
      <c r="P159" s="176">
        <f>$O$159*$H$159</f>
        <v>0</v>
      </c>
      <c r="Q159" s="176">
        <v>0</v>
      </c>
      <c r="R159" s="176">
        <f>$Q$159*$H$159</f>
        <v>0</v>
      </c>
      <c r="S159" s="176">
        <v>0</v>
      </c>
      <c r="T159" s="177">
        <f>$S$159*$H$159</f>
        <v>0</v>
      </c>
      <c r="AR159" s="109" t="s">
        <v>152</v>
      </c>
      <c r="AT159" s="109" t="s">
        <v>147</v>
      </c>
      <c r="AU159" s="109" t="s">
        <v>144</v>
      </c>
      <c r="AY159" s="7" t="s">
        <v>143</v>
      </c>
      <c r="BE159" s="178">
        <f>IF($N$159="základní",$J$159,0)</f>
        <v>0</v>
      </c>
      <c r="BF159" s="178">
        <f>IF($N$159="snížená",$J$159,0)</f>
        <v>0</v>
      </c>
      <c r="BG159" s="178">
        <f>IF($N$159="zákl. přenesená",$J$159,0)</f>
        <v>0</v>
      </c>
      <c r="BH159" s="178">
        <f>IF($N$159="sníž. přenesená",$J$159,0)</f>
        <v>0</v>
      </c>
      <c r="BI159" s="178">
        <f>IF($N$159="nulová",$J$159,0)</f>
        <v>0</v>
      </c>
      <c r="BJ159" s="109" t="s">
        <v>21</v>
      </c>
      <c r="BK159" s="178">
        <f>ROUND($I$159*$H$159,2)</f>
        <v>0</v>
      </c>
      <c r="BL159" s="109" t="s">
        <v>152</v>
      </c>
      <c r="BM159" s="109" t="s">
        <v>280</v>
      </c>
    </row>
    <row r="160" spans="2:47" s="7" customFormat="1" ht="27" customHeight="1">
      <c r="B160" s="27"/>
      <c r="C160" s="28"/>
      <c r="D160" s="179" t="s">
        <v>154</v>
      </c>
      <c r="E160" s="28"/>
      <c r="F160" s="180" t="s">
        <v>281</v>
      </c>
      <c r="G160" s="28"/>
      <c r="H160" s="28"/>
      <c r="J160" s="28"/>
      <c r="K160" s="28"/>
      <c r="L160" s="53"/>
      <c r="M160" s="69"/>
      <c r="N160" s="28"/>
      <c r="O160" s="28"/>
      <c r="P160" s="28"/>
      <c r="Q160" s="28"/>
      <c r="R160" s="28"/>
      <c r="S160" s="28"/>
      <c r="T160" s="70"/>
      <c r="AT160" s="7" t="s">
        <v>154</v>
      </c>
      <c r="AU160" s="7" t="s">
        <v>144</v>
      </c>
    </row>
    <row r="161" spans="2:63" s="153" customFormat="1" ht="30.75" customHeight="1">
      <c r="B161" s="154"/>
      <c r="C161" s="155"/>
      <c r="D161" s="156" t="s">
        <v>71</v>
      </c>
      <c r="E161" s="165" t="s">
        <v>282</v>
      </c>
      <c r="F161" s="165" t="s">
        <v>283</v>
      </c>
      <c r="G161" s="155"/>
      <c r="H161" s="155"/>
      <c r="J161" s="166">
        <f>$BK$161</f>
        <v>0</v>
      </c>
      <c r="K161" s="155"/>
      <c r="L161" s="159"/>
      <c r="M161" s="160"/>
      <c r="N161" s="155"/>
      <c r="O161" s="155"/>
      <c r="P161" s="161">
        <f>SUM($P$162:$P$171)</f>
        <v>0</v>
      </c>
      <c r="Q161" s="155"/>
      <c r="R161" s="161">
        <f>SUM($R$162:$R$171)</f>
        <v>0</v>
      </c>
      <c r="S161" s="155"/>
      <c r="T161" s="162">
        <f>SUM($T$162:$T$171)</f>
        <v>0</v>
      </c>
      <c r="AR161" s="163" t="s">
        <v>21</v>
      </c>
      <c r="AT161" s="163" t="s">
        <v>71</v>
      </c>
      <c r="AU161" s="163" t="s">
        <v>21</v>
      </c>
      <c r="AY161" s="163" t="s">
        <v>143</v>
      </c>
      <c r="BK161" s="164">
        <f>SUM($BK$162:$BK$171)</f>
        <v>0</v>
      </c>
    </row>
    <row r="162" spans="2:65" s="7" customFormat="1" ht="15.75" customHeight="1">
      <c r="B162" s="27"/>
      <c r="C162" s="167" t="s">
        <v>284</v>
      </c>
      <c r="D162" s="167" t="s">
        <v>147</v>
      </c>
      <c r="E162" s="168" t="s">
        <v>285</v>
      </c>
      <c r="F162" s="169" t="s">
        <v>286</v>
      </c>
      <c r="G162" s="170" t="s">
        <v>279</v>
      </c>
      <c r="H162" s="171">
        <v>11.387</v>
      </c>
      <c r="I162" s="172"/>
      <c r="J162" s="173">
        <f>ROUND($I$162*$H$162,2)</f>
        <v>0</v>
      </c>
      <c r="K162" s="169" t="s">
        <v>151</v>
      </c>
      <c r="L162" s="53"/>
      <c r="M162" s="174"/>
      <c r="N162" s="175" t="s">
        <v>43</v>
      </c>
      <c r="O162" s="28"/>
      <c r="P162" s="176">
        <f>$O$162*$H$162</f>
        <v>0</v>
      </c>
      <c r="Q162" s="176">
        <v>0</v>
      </c>
      <c r="R162" s="176">
        <f>$Q$162*$H$162</f>
        <v>0</v>
      </c>
      <c r="S162" s="176">
        <v>0</v>
      </c>
      <c r="T162" s="177">
        <f>$S$162*$H$162</f>
        <v>0</v>
      </c>
      <c r="AR162" s="109" t="s">
        <v>152</v>
      </c>
      <c r="AT162" s="109" t="s">
        <v>147</v>
      </c>
      <c r="AU162" s="109" t="s">
        <v>80</v>
      </c>
      <c r="AY162" s="7" t="s">
        <v>143</v>
      </c>
      <c r="BE162" s="178">
        <f>IF($N$162="základní",$J$162,0)</f>
        <v>0</v>
      </c>
      <c r="BF162" s="178">
        <f>IF($N$162="snížená",$J$162,0)</f>
        <v>0</v>
      </c>
      <c r="BG162" s="178">
        <f>IF($N$162="zákl. přenesená",$J$162,0)</f>
        <v>0</v>
      </c>
      <c r="BH162" s="178">
        <f>IF($N$162="sníž. přenesená",$J$162,0)</f>
        <v>0</v>
      </c>
      <c r="BI162" s="178">
        <f>IF($N$162="nulová",$J$162,0)</f>
        <v>0</v>
      </c>
      <c r="BJ162" s="109" t="s">
        <v>21</v>
      </c>
      <c r="BK162" s="178">
        <f>ROUND($I$162*$H$162,2)</f>
        <v>0</v>
      </c>
      <c r="BL162" s="109" t="s">
        <v>152</v>
      </c>
      <c r="BM162" s="109" t="s">
        <v>287</v>
      </c>
    </row>
    <row r="163" spans="2:47" s="7" customFormat="1" ht="27" customHeight="1">
      <c r="B163" s="27"/>
      <c r="C163" s="28"/>
      <c r="D163" s="179" t="s">
        <v>154</v>
      </c>
      <c r="E163" s="28"/>
      <c r="F163" s="180" t="s">
        <v>288</v>
      </c>
      <c r="G163" s="28"/>
      <c r="H163" s="28"/>
      <c r="J163" s="28"/>
      <c r="K163" s="28"/>
      <c r="L163" s="53"/>
      <c r="M163" s="69"/>
      <c r="N163" s="28"/>
      <c r="O163" s="28"/>
      <c r="P163" s="28"/>
      <c r="Q163" s="28"/>
      <c r="R163" s="28"/>
      <c r="S163" s="28"/>
      <c r="T163" s="70"/>
      <c r="AT163" s="7" t="s">
        <v>154</v>
      </c>
      <c r="AU163" s="7" t="s">
        <v>80</v>
      </c>
    </row>
    <row r="164" spans="2:65" s="7" customFormat="1" ht="15.75" customHeight="1">
      <c r="B164" s="27"/>
      <c r="C164" s="167" t="s">
        <v>289</v>
      </c>
      <c r="D164" s="167" t="s">
        <v>147</v>
      </c>
      <c r="E164" s="168" t="s">
        <v>290</v>
      </c>
      <c r="F164" s="169" t="s">
        <v>291</v>
      </c>
      <c r="G164" s="170" t="s">
        <v>279</v>
      </c>
      <c r="H164" s="171">
        <v>11.387</v>
      </c>
      <c r="I164" s="172"/>
      <c r="J164" s="173">
        <f>ROUND($I$164*$H$164,2)</f>
        <v>0</v>
      </c>
      <c r="K164" s="169" t="s">
        <v>159</v>
      </c>
      <c r="L164" s="53"/>
      <c r="M164" s="174"/>
      <c r="N164" s="175" t="s">
        <v>43</v>
      </c>
      <c r="O164" s="28"/>
      <c r="P164" s="176">
        <f>$O$164*$H$164</f>
        <v>0</v>
      </c>
      <c r="Q164" s="176">
        <v>0</v>
      </c>
      <c r="R164" s="176">
        <f>$Q$164*$H$164</f>
        <v>0</v>
      </c>
      <c r="S164" s="176">
        <v>0</v>
      </c>
      <c r="T164" s="177">
        <f>$S$164*$H$164</f>
        <v>0</v>
      </c>
      <c r="AR164" s="109" t="s">
        <v>152</v>
      </c>
      <c r="AT164" s="109" t="s">
        <v>147</v>
      </c>
      <c r="AU164" s="109" t="s">
        <v>80</v>
      </c>
      <c r="AY164" s="7" t="s">
        <v>143</v>
      </c>
      <c r="BE164" s="178">
        <f>IF($N$164="základní",$J$164,0)</f>
        <v>0</v>
      </c>
      <c r="BF164" s="178">
        <f>IF($N$164="snížená",$J$164,0)</f>
        <v>0</v>
      </c>
      <c r="BG164" s="178">
        <f>IF($N$164="zákl. přenesená",$J$164,0)</f>
        <v>0</v>
      </c>
      <c r="BH164" s="178">
        <f>IF($N$164="sníž. přenesená",$J$164,0)</f>
        <v>0</v>
      </c>
      <c r="BI164" s="178">
        <f>IF($N$164="nulová",$J$164,0)</f>
        <v>0</v>
      </c>
      <c r="BJ164" s="109" t="s">
        <v>21</v>
      </c>
      <c r="BK164" s="178">
        <f>ROUND($I$164*$H$164,2)</f>
        <v>0</v>
      </c>
      <c r="BL164" s="109" t="s">
        <v>152</v>
      </c>
      <c r="BM164" s="109" t="s">
        <v>292</v>
      </c>
    </row>
    <row r="165" spans="2:47" s="7" customFormat="1" ht="16.5" customHeight="1">
      <c r="B165" s="27"/>
      <c r="C165" s="28"/>
      <c r="D165" s="179" t="s">
        <v>154</v>
      </c>
      <c r="E165" s="28"/>
      <c r="F165" s="180" t="s">
        <v>293</v>
      </c>
      <c r="G165" s="28"/>
      <c r="H165" s="28"/>
      <c r="J165" s="28"/>
      <c r="K165" s="28"/>
      <c r="L165" s="53"/>
      <c r="M165" s="69"/>
      <c r="N165" s="28"/>
      <c r="O165" s="28"/>
      <c r="P165" s="28"/>
      <c r="Q165" s="28"/>
      <c r="R165" s="28"/>
      <c r="S165" s="28"/>
      <c r="T165" s="70"/>
      <c r="AT165" s="7" t="s">
        <v>154</v>
      </c>
      <c r="AU165" s="7" t="s">
        <v>80</v>
      </c>
    </row>
    <row r="166" spans="2:65" s="7" customFormat="1" ht="15.75" customHeight="1">
      <c r="B166" s="27"/>
      <c r="C166" s="167" t="s">
        <v>294</v>
      </c>
      <c r="D166" s="167" t="s">
        <v>147</v>
      </c>
      <c r="E166" s="168" t="s">
        <v>295</v>
      </c>
      <c r="F166" s="169" t="s">
        <v>296</v>
      </c>
      <c r="G166" s="170" t="s">
        <v>279</v>
      </c>
      <c r="H166" s="171">
        <v>11.387</v>
      </c>
      <c r="I166" s="172"/>
      <c r="J166" s="173">
        <f>ROUND($I$166*$H$166,2)</f>
        <v>0</v>
      </c>
      <c r="K166" s="169" t="s">
        <v>159</v>
      </c>
      <c r="L166" s="53"/>
      <c r="M166" s="174"/>
      <c r="N166" s="175" t="s">
        <v>43</v>
      </c>
      <c r="O166" s="28"/>
      <c r="P166" s="176">
        <f>$O$166*$H$166</f>
        <v>0</v>
      </c>
      <c r="Q166" s="176">
        <v>0</v>
      </c>
      <c r="R166" s="176">
        <f>$Q$166*$H$166</f>
        <v>0</v>
      </c>
      <c r="S166" s="176">
        <v>0</v>
      </c>
      <c r="T166" s="177">
        <f>$S$166*$H$166</f>
        <v>0</v>
      </c>
      <c r="AR166" s="109" t="s">
        <v>152</v>
      </c>
      <c r="AT166" s="109" t="s">
        <v>147</v>
      </c>
      <c r="AU166" s="109" t="s">
        <v>80</v>
      </c>
      <c r="AY166" s="7" t="s">
        <v>143</v>
      </c>
      <c r="BE166" s="178">
        <f>IF($N$166="základní",$J$166,0)</f>
        <v>0</v>
      </c>
      <c r="BF166" s="178">
        <f>IF($N$166="snížená",$J$166,0)</f>
        <v>0</v>
      </c>
      <c r="BG166" s="178">
        <f>IF($N$166="zákl. přenesená",$J$166,0)</f>
        <v>0</v>
      </c>
      <c r="BH166" s="178">
        <f>IF($N$166="sníž. přenesená",$J$166,0)</f>
        <v>0</v>
      </c>
      <c r="BI166" s="178">
        <f>IF($N$166="nulová",$J$166,0)</f>
        <v>0</v>
      </c>
      <c r="BJ166" s="109" t="s">
        <v>21</v>
      </c>
      <c r="BK166" s="178">
        <f>ROUND($I$166*$H$166,2)</f>
        <v>0</v>
      </c>
      <c r="BL166" s="109" t="s">
        <v>152</v>
      </c>
      <c r="BM166" s="109" t="s">
        <v>297</v>
      </c>
    </row>
    <row r="167" spans="2:47" s="7" customFormat="1" ht="27" customHeight="1">
      <c r="B167" s="27"/>
      <c r="C167" s="28"/>
      <c r="D167" s="179" t="s">
        <v>154</v>
      </c>
      <c r="E167" s="28"/>
      <c r="F167" s="180" t="s">
        <v>298</v>
      </c>
      <c r="G167" s="28"/>
      <c r="H167" s="28"/>
      <c r="J167" s="28"/>
      <c r="K167" s="28"/>
      <c r="L167" s="53"/>
      <c r="M167" s="69"/>
      <c r="N167" s="28"/>
      <c r="O167" s="28"/>
      <c r="P167" s="28"/>
      <c r="Q167" s="28"/>
      <c r="R167" s="28"/>
      <c r="S167" s="28"/>
      <c r="T167" s="70"/>
      <c r="AT167" s="7" t="s">
        <v>154</v>
      </c>
      <c r="AU167" s="7" t="s">
        <v>80</v>
      </c>
    </row>
    <row r="168" spans="2:65" s="7" customFormat="1" ht="15.75" customHeight="1">
      <c r="B168" s="27"/>
      <c r="C168" s="167" t="s">
        <v>299</v>
      </c>
      <c r="D168" s="167" t="s">
        <v>147</v>
      </c>
      <c r="E168" s="168" t="s">
        <v>300</v>
      </c>
      <c r="F168" s="169" t="s">
        <v>301</v>
      </c>
      <c r="G168" s="170" t="s">
        <v>279</v>
      </c>
      <c r="H168" s="171">
        <v>10</v>
      </c>
      <c r="I168" s="172"/>
      <c r="J168" s="173">
        <f>ROUND($I$168*$H$168,2)</f>
        <v>0</v>
      </c>
      <c r="K168" s="169" t="s">
        <v>159</v>
      </c>
      <c r="L168" s="53"/>
      <c r="M168" s="174"/>
      <c r="N168" s="175" t="s">
        <v>43</v>
      </c>
      <c r="O168" s="28"/>
      <c r="P168" s="176">
        <f>$O$168*$H$168</f>
        <v>0</v>
      </c>
      <c r="Q168" s="176">
        <v>0</v>
      </c>
      <c r="R168" s="176">
        <f>$Q$168*$H$168</f>
        <v>0</v>
      </c>
      <c r="S168" s="176">
        <v>0</v>
      </c>
      <c r="T168" s="177">
        <f>$S$168*$H$168</f>
        <v>0</v>
      </c>
      <c r="AR168" s="109" t="s">
        <v>152</v>
      </c>
      <c r="AT168" s="109" t="s">
        <v>147</v>
      </c>
      <c r="AU168" s="109" t="s">
        <v>80</v>
      </c>
      <c r="AY168" s="7" t="s">
        <v>143</v>
      </c>
      <c r="BE168" s="178">
        <f>IF($N$168="základní",$J$168,0)</f>
        <v>0</v>
      </c>
      <c r="BF168" s="178">
        <f>IF($N$168="snížená",$J$168,0)</f>
        <v>0</v>
      </c>
      <c r="BG168" s="178">
        <f>IF($N$168="zákl. přenesená",$J$168,0)</f>
        <v>0</v>
      </c>
      <c r="BH168" s="178">
        <f>IF($N$168="sníž. přenesená",$J$168,0)</f>
        <v>0</v>
      </c>
      <c r="BI168" s="178">
        <f>IF($N$168="nulová",$J$168,0)</f>
        <v>0</v>
      </c>
      <c r="BJ168" s="109" t="s">
        <v>21</v>
      </c>
      <c r="BK168" s="178">
        <f>ROUND($I$168*$H$168,2)</f>
        <v>0</v>
      </c>
      <c r="BL168" s="109" t="s">
        <v>152</v>
      </c>
      <c r="BM168" s="109" t="s">
        <v>302</v>
      </c>
    </row>
    <row r="169" spans="2:47" s="7" customFormat="1" ht="16.5" customHeight="1">
      <c r="B169" s="27"/>
      <c r="C169" s="28"/>
      <c r="D169" s="179" t="s">
        <v>154</v>
      </c>
      <c r="E169" s="28"/>
      <c r="F169" s="180" t="s">
        <v>303</v>
      </c>
      <c r="G169" s="28"/>
      <c r="H169" s="28"/>
      <c r="J169" s="28"/>
      <c r="K169" s="28"/>
      <c r="L169" s="53"/>
      <c r="M169" s="69"/>
      <c r="N169" s="28"/>
      <c r="O169" s="28"/>
      <c r="P169" s="28"/>
      <c r="Q169" s="28"/>
      <c r="R169" s="28"/>
      <c r="S169" s="28"/>
      <c r="T169" s="70"/>
      <c r="AT169" s="7" t="s">
        <v>154</v>
      </c>
      <c r="AU169" s="7" t="s">
        <v>80</v>
      </c>
    </row>
    <row r="170" spans="2:65" s="7" customFormat="1" ht="15.75" customHeight="1">
      <c r="B170" s="27"/>
      <c r="C170" s="167" t="s">
        <v>304</v>
      </c>
      <c r="D170" s="167" t="s">
        <v>147</v>
      </c>
      <c r="E170" s="168" t="s">
        <v>305</v>
      </c>
      <c r="F170" s="169" t="s">
        <v>306</v>
      </c>
      <c r="G170" s="170" t="s">
        <v>279</v>
      </c>
      <c r="H170" s="171">
        <v>1.49</v>
      </c>
      <c r="I170" s="172"/>
      <c r="J170" s="173">
        <f>ROUND($I$170*$H$170,2)</f>
        <v>0</v>
      </c>
      <c r="K170" s="169" t="s">
        <v>151</v>
      </c>
      <c r="L170" s="53"/>
      <c r="M170" s="174"/>
      <c r="N170" s="175" t="s">
        <v>43</v>
      </c>
      <c r="O170" s="28"/>
      <c r="P170" s="176">
        <f>$O$170*$H$170</f>
        <v>0</v>
      </c>
      <c r="Q170" s="176">
        <v>0</v>
      </c>
      <c r="R170" s="176">
        <f>$Q$170*$H$170</f>
        <v>0</v>
      </c>
      <c r="S170" s="176">
        <v>0</v>
      </c>
      <c r="T170" s="177">
        <f>$S$170*$H$170</f>
        <v>0</v>
      </c>
      <c r="AR170" s="109" t="s">
        <v>152</v>
      </c>
      <c r="AT170" s="109" t="s">
        <v>147</v>
      </c>
      <c r="AU170" s="109" t="s">
        <v>80</v>
      </c>
      <c r="AY170" s="7" t="s">
        <v>143</v>
      </c>
      <c r="BE170" s="178">
        <f>IF($N$170="základní",$J$170,0)</f>
        <v>0</v>
      </c>
      <c r="BF170" s="178">
        <f>IF($N$170="snížená",$J$170,0)</f>
        <v>0</v>
      </c>
      <c r="BG170" s="178">
        <f>IF($N$170="zákl. přenesená",$J$170,0)</f>
        <v>0</v>
      </c>
      <c r="BH170" s="178">
        <f>IF($N$170="sníž. přenesená",$J$170,0)</f>
        <v>0</v>
      </c>
      <c r="BI170" s="178">
        <f>IF($N$170="nulová",$J$170,0)</f>
        <v>0</v>
      </c>
      <c r="BJ170" s="109" t="s">
        <v>21</v>
      </c>
      <c r="BK170" s="178">
        <f>ROUND($I$170*$H$170,2)</f>
        <v>0</v>
      </c>
      <c r="BL170" s="109" t="s">
        <v>152</v>
      </c>
      <c r="BM170" s="109" t="s">
        <v>307</v>
      </c>
    </row>
    <row r="171" spans="2:47" s="7" customFormat="1" ht="16.5" customHeight="1">
      <c r="B171" s="27"/>
      <c r="C171" s="28"/>
      <c r="D171" s="179" t="s">
        <v>154</v>
      </c>
      <c r="E171" s="28"/>
      <c r="F171" s="180" t="s">
        <v>308</v>
      </c>
      <c r="G171" s="28"/>
      <c r="H171" s="28"/>
      <c r="J171" s="28"/>
      <c r="K171" s="28"/>
      <c r="L171" s="53"/>
      <c r="M171" s="69"/>
      <c r="N171" s="28"/>
      <c r="O171" s="28"/>
      <c r="P171" s="28"/>
      <c r="Q171" s="28"/>
      <c r="R171" s="28"/>
      <c r="S171" s="28"/>
      <c r="T171" s="70"/>
      <c r="AT171" s="7" t="s">
        <v>154</v>
      </c>
      <c r="AU171" s="7" t="s">
        <v>80</v>
      </c>
    </row>
    <row r="172" spans="2:63" s="153" customFormat="1" ht="37.5" customHeight="1">
      <c r="B172" s="154"/>
      <c r="C172" s="155"/>
      <c r="D172" s="156" t="s">
        <v>71</v>
      </c>
      <c r="E172" s="157" t="s">
        <v>309</v>
      </c>
      <c r="F172" s="157" t="s">
        <v>310</v>
      </c>
      <c r="G172" s="155"/>
      <c r="H172" s="155"/>
      <c r="J172" s="158">
        <f>$BK$172</f>
        <v>0</v>
      </c>
      <c r="K172" s="155"/>
      <c r="L172" s="159"/>
      <c r="M172" s="160"/>
      <c r="N172" s="155"/>
      <c r="O172" s="155"/>
      <c r="P172" s="161">
        <f>$P$173+$P$176+$P$201+$P$214+$P$249+$P$258+$P$261+$P$268+$P$275+$P$302+$P$319+$P$331+$P$340</f>
        <v>0</v>
      </c>
      <c r="Q172" s="155"/>
      <c r="R172" s="161">
        <f>$R$173+$R$176+$R$201+$R$214+$R$249+$R$258+$R$261+$R$268+$R$275+$R$302+$R$319+$R$331+$R$340</f>
        <v>2.5804381999999997</v>
      </c>
      <c r="S172" s="155"/>
      <c r="T172" s="162">
        <f>$T$173+$T$176+$T$201+$T$214+$T$249+$T$258+$T$261+$T$268+$T$275+$T$302+$T$319+$T$331+$T$340</f>
        <v>3.0595432000000002</v>
      </c>
      <c r="AR172" s="163" t="s">
        <v>80</v>
      </c>
      <c r="AT172" s="163" t="s">
        <v>71</v>
      </c>
      <c r="AU172" s="163" t="s">
        <v>72</v>
      </c>
      <c r="AY172" s="163" t="s">
        <v>143</v>
      </c>
      <c r="BK172" s="164">
        <f>$BK$173+$BK$176+$BK$201+$BK$214+$BK$249+$BK$258+$BK$261+$BK$268+$BK$275+$BK$302+$BK$319+$BK$331+$BK$340</f>
        <v>0</v>
      </c>
    </row>
    <row r="173" spans="2:63" s="153" customFormat="1" ht="21" customHeight="1">
      <c r="B173" s="154"/>
      <c r="C173" s="155"/>
      <c r="D173" s="156" t="s">
        <v>71</v>
      </c>
      <c r="E173" s="165" t="s">
        <v>311</v>
      </c>
      <c r="F173" s="165" t="s">
        <v>312</v>
      </c>
      <c r="G173" s="155"/>
      <c r="H173" s="155"/>
      <c r="J173" s="166">
        <f>$BK$173</f>
        <v>0</v>
      </c>
      <c r="K173" s="155"/>
      <c r="L173" s="159"/>
      <c r="M173" s="160"/>
      <c r="N173" s="155"/>
      <c r="O173" s="155"/>
      <c r="P173" s="161">
        <f>SUM($P$174:$P$175)</f>
        <v>0</v>
      </c>
      <c r="Q173" s="155"/>
      <c r="R173" s="161">
        <f>SUM($R$174:$R$175)</f>
        <v>0</v>
      </c>
      <c r="S173" s="155"/>
      <c r="T173" s="162">
        <f>SUM($T$174:$T$175)</f>
        <v>0</v>
      </c>
      <c r="AR173" s="163" t="s">
        <v>80</v>
      </c>
      <c r="AT173" s="163" t="s">
        <v>71</v>
      </c>
      <c r="AU173" s="163" t="s">
        <v>21</v>
      </c>
      <c r="AY173" s="163" t="s">
        <v>143</v>
      </c>
      <c r="BK173" s="164">
        <f>SUM($BK$174:$BK$175)</f>
        <v>0</v>
      </c>
    </row>
    <row r="174" spans="2:65" s="7" customFormat="1" ht="27" customHeight="1">
      <c r="B174" s="27"/>
      <c r="C174" s="167" t="s">
        <v>313</v>
      </c>
      <c r="D174" s="167" t="s">
        <v>147</v>
      </c>
      <c r="E174" s="168" t="s">
        <v>314</v>
      </c>
      <c r="F174" s="169" t="s">
        <v>315</v>
      </c>
      <c r="G174" s="170" t="s">
        <v>158</v>
      </c>
      <c r="H174" s="171">
        <v>6</v>
      </c>
      <c r="I174" s="172"/>
      <c r="J174" s="173">
        <f>ROUND($I$174*$H$174,2)</f>
        <v>0</v>
      </c>
      <c r="K174" s="169"/>
      <c r="L174" s="53"/>
      <c r="M174" s="174"/>
      <c r="N174" s="175" t="s">
        <v>43</v>
      </c>
      <c r="O174" s="28"/>
      <c r="P174" s="176">
        <f>$O$174*$H$174</f>
        <v>0</v>
      </c>
      <c r="Q174" s="176">
        <v>0</v>
      </c>
      <c r="R174" s="176">
        <f>$Q$174*$H$174</f>
        <v>0</v>
      </c>
      <c r="S174" s="176">
        <v>0</v>
      </c>
      <c r="T174" s="177">
        <f>$S$174*$H$174</f>
        <v>0</v>
      </c>
      <c r="AR174" s="109" t="s">
        <v>241</v>
      </c>
      <c r="AT174" s="109" t="s">
        <v>147</v>
      </c>
      <c r="AU174" s="109" t="s">
        <v>80</v>
      </c>
      <c r="AY174" s="7" t="s">
        <v>143</v>
      </c>
      <c r="BE174" s="178">
        <f>IF($N$174="základní",$J$174,0)</f>
        <v>0</v>
      </c>
      <c r="BF174" s="178">
        <f>IF($N$174="snížená",$J$174,0)</f>
        <v>0</v>
      </c>
      <c r="BG174" s="178">
        <f>IF($N$174="zákl. přenesená",$J$174,0)</f>
        <v>0</v>
      </c>
      <c r="BH174" s="178">
        <f>IF($N$174="sníž. přenesená",$J$174,0)</f>
        <v>0</v>
      </c>
      <c r="BI174" s="178">
        <f>IF($N$174="nulová",$J$174,0)</f>
        <v>0</v>
      </c>
      <c r="BJ174" s="109" t="s">
        <v>21</v>
      </c>
      <c r="BK174" s="178">
        <f>ROUND($I$174*$H$174,2)</f>
        <v>0</v>
      </c>
      <c r="BL174" s="109" t="s">
        <v>241</v>
      </c>
      <c r="BM174" s="109" t="s">
        <v>316</v>
      </c>
    </row>
    <row r="175" spans="2:47" s="7" customFormat="1" ht="16.5" customHeight="1">
      <c r="B175" s="27"/>
      <c r="C175" s="28"/>
      <c r="D175" s="179" t="s">
        <v>154</v>
      </c>
      <c r="E175" s="28"/>
      <c r="F175" s="180" t="s">
        <v>317</v>
      </c>
      <c r="G175" s="28"/>
      <c r="H175" s="28"/>
      <c r="J175" s="28"/>
      <c r="K175" s="28"/>
      <c r="L175" s="53"/>
      <c r="M175" s="69"/>
      <c r="N175" s="28"/>
      <c r="O175" s="28"/>
      <c r="P175" s="28"/>
      <c r="Q175" s="28"/>
      <c r="R175" s="28"/>
      <c r="S175" s="28"/>
      <c r="T175" s="70"/>
      <c r="AT175" s="7" t="s">
        <v>154</v>
      </c>
      <c r="AU175" s="7" t="s">
        <v>80</v>
      </c>
    </row>
    <row r="176" spans="2:63" s="153" customFormat="1" ht="30.75" customHeight="1">
      <c r="B176" s="154"/>
      <c r="C176" s="155"/>
      <c r="D176" s="156" t="s">
        <v>71</v>
      </c>
      <c r="E176" s="165" t="s">
        <v>318</v>
      </c>
      <c r="F176" s="165" t="s">
        <v>319</v>
      </c>
      <c r="G176" s="155"/>
      <c r="H176" s="155"/>
      <c r="J176" s="166">
        <f>$BK$176</f>
        <v>0</v>
      </c>
      <c r="K176" s="155"/>
      <c r="L176" s="159"/>
      <c r="M176" s="160"/>
      <c r="N176" s="155"/>
      <c r="O176" s="155"/>
      <c r="P176" s="161">
        <f>SUM($P$177:$P$200)</f>
        <v>0</v>
      </c>
      <c r="Q176" s="155"/>
      <c r="R176" s="161">
        <f>SUM($R$177:$R$200)</f>
        <v>0.050495</v>
      </c>
      <c r="S176" s="155"/>
      <c r="T176" s="162">
        <f>SUM($T$177:$T$200)</f>
        <v>0.832425</v>
      </c>
      <c r="AR176" s="163" t="s">
        <v>80</v>
      </c>
      <c r="AT176" s="163" t="s">
        <v>71</v>
      </c>
      <c r="AU176" s="163" t="s">
        <v>21</v>
      </c>
      <c r="AY176" s="163" t="s">
        <v>143</v>
      </c>
      <c r="BK176" s="164">
        <f>SUM($BK$177:$BK$200)</f>
        <v>0</v>
      </c>
    </row>
    <row r="177" spans="2:65" s="7" customFormat="1" ht="27" customHeight="1">
      <c r="B177" s="27"/>
      <c r="C177" s="167" t="s">
        <v>320</v>
      </c>
      <c r="D177" s="167" t="s">
        <v>147</v>
      </c>
      <c r="E177" s="168" t="s">
        <v>321</v>
      </c>
      <c r="F177" s="169" t="s">
        <v>322</v>
      </c>
      <c r="G177" s="170" t="s">
        <v>323</v>
      </c>
      <c r="H177" s="171">
        <v>1</v>
      </c>
      <c r="I177" s="172"/>
      <c r="J177" s="173">
        <f>ROUND($I$177*$H$177,2)</f>
        <v>0</v>
      </c>
      <c r="K177" s="169"/>
      <c r="L177" s="53"/>
      <c r="M177" s="174"/>
      <c r="N177" s="175" t="s">
        <v>43</v>
      </c>
      <c r="O177" s="28"/>
      <c r="P177" s="176">
        <f>$O$177*$H$177</f>
        <v>0</v>
      </c>
      <c r="Q177" s="176">
        <v>0</v>
      </c>
      <c r="R177" s="176">
        <f>$Q$177*$H$177</f>
        <v>0</v>
      </c>
      <c r="S177" s="176">
        <v>0</v>
      </c>
      <c r="T177" s="177">
        <f>$S$177*$H$177</f>
        <v>0</v>
      </c>
      <c r="AR177" s="109" t="s">
        <v>241</v>
      </c>
      <c r="AT177" s="109" t="s">
        <v>147</v>
      </c>
      <c r="AU177" s="109" t="s">
        <v>80</v>
      </c>
      <c r="AY177" s="7" t="s">
        <v>143</v>
      </c>
      <c r="BE177" s="178">
        <f>IF($N$177="základní",$J$177,0)</f>
        <v>0</v>
      </c>
      <c r="BF177" s="178">
        <f>IF($N$177="snížená",$J$177,0)</f>
        <v>0</v>
      </c>
      <c r="BG177" s="178">
        <f>IF($N$177="zákl. přenesená",$J$177,0)</f>
        <v>0</v>
      </c>
      <c r="BH177" s="178">
        <f>IF($N$177="sníž. přenesená",$J$177,0)</f>
        <v>0</v>
      </c>
      <c r="BI177" s="178">
        <f>IF($N$177="nulová",$J$177,0)</f>
        <v>0</v>
      </c>
      <c r="BJ177" s="109" t="s">
        <v>21</v>
      </c>
      <c r="BK177" s="178">
        <f>ROUND($I$177*$H$177,2)</f>
        <v>0</v>
      </c>
      <c r="BL177" s="109" t="s">
        <v>241</v>
      </c>
      <c r="BM177" s="109" t="s">
        <v>324</v>
      </c>
    </row>
    <row r="178" spans="2:47" s="7" customFormat="1" ht="16.5" customHeight="1">
      <c r="B178" s="27"/>
      <c r="C178" s="28"/>
      <c r="D178" s="179" t="s">
        <v>154</v>
      </c>
      <c r="E178" s="28"/>
      <c r="F178" s="180" t="s">
        <v>325</v>
      </c>
      <c r="G178" s="28"/>
      <c r="H178" s="28"/>
      <c r="J178" s="28"/>
      <c r="K178" s="28"/>
      <c r="L178" s="53"/>
      <c r="M178" s="69"/>
      <c r="N178" s="28"/>
      <c r="O178" s="28"/>
      <c r="P178" s="28"/>
      <c r="Q178" s="28"/>
      <c r="R178" s="28"/>
      <c r="S178" s="28"/>
      <c r="T178" s="70"/>
      <c r="AT178" s="7" t="s">
        <v>154</v>
      </c>
      <c r="AU178" s="7" t="s">
        <v>80</v>
      </c>
    </row>
    <row r="179" spans="2:65" s="7" customFormat="1" ht="15.75" customHeight="1">
      <c r="B179" s="27"/>
      <c r="C179" s="167" t="s">
        <v>326</v>
      </c>
      <c r="D179" s="167" t="s">
        <v>147</v>
      </c>
      <c r="E179" s="168" t="s">
        <v>327</v>
      </c>
      <c r="F179" s="169" t="s">
        <v>328</v>
      </c>
      <c r="G179" s="170" t="s">
        <v>201</v>
      </c>
      <c r="H179" s="171">
        <v>10</v>
      </c>
      <c r="I179" s="172"/>
      <c r="J179" s="173">
        <f>ROUND($I$179*$H$179,2)</f>
        <v>0</v>
      </c>
      <c r="K179" s="169" t="s">
        <v>151</v>
      </c>
      <c r="L179" s="53"/>
      <c r="M179" s="174"/>
      <c r="N179" s="175" t="s">
        <v>43</v>
      </c>
      <c r="O179" s="28"/>
      <c r="P179" s="176">
        <f>$O$179*$H$179</f>
        <v>0</v>
      </c>
      <c r="Q179" s="176">
        <v>0</v>
      </c>
      <c r="R179" s="176">
        <f>$Q$179*$H$179</f>
        <v>0</v>
      </c>
      <c r="S179" s="176">
        <v>0.0021</v>
      </c>
      <c r="T179" s="177">
        <f>$S$179*$H$179</f>
        <v>0.020999999999999998</v>
      </c>
      <c r="AR179" s="109" t="s">
        <v>241</v>
      </c>
      <c r="AT179" s="109" t="s">
        <v>147</v>
      </c>
      <c r="AU179" s="109" t="s">
        <v>80</v>
      </c>
      <c r="AY179" s="7" t="s">
        <v>143</v>
      </c>
      <c r="BE179" s="178">
        <f>IF($N$179="základní",$J$179,0)</f>
        <v>0</v>
      </c>
      <c r="BF179" s="178">
        <f>IF($N$179="snížená",$J$179,0)</f>
        <v>0</v>
      </c>
      <c r="BG179" s="178">
        <f>IF($N$179="zákl. přenesená",$J$179,0)</f>
        <v>0</v>
      </c>
      <c r="BH179" s="178">
        <f>IF($N$179="sníž. přenesená",$J$179,0)</f>
        <v>0</v>
      </c>
      <c r="BI179" s="178">
        <f>IF($N$179="nulová",$J$179,0)</f>
        <v>0</v>
      </c>
      <c r="BJ179" s="109" t="s">
        <v>21</v>
      </c>
      <c r="BK179" s="178">
        <f>ROUND($I$179*$H$179,2)</f>
        <v>0</v>
      </c>
      <c r="BL179" s="109" t="s">
        <v>241</v>
      </c>
      <c r="BM179" s="109" t="s">
        <v>329</v>
      </c>
    </row>
    <row r="180" spans="2:47" s="7" customFormat="1" ht="16.5" customHeight="1">
      <c r="B180" s="27"/>
      <c r="C180" s="28"/>
      <c r="D180" s="179" t="s">
        <v>154</v>
      </c>
      <c r="E180" s="28"/>
      <c r="F180" s="180" t="s">
        <v>330</v>
      </c>
      <c r="G180" s="28"/>
      <c r="H180" s="28"/>
      <c r="J180" s="28"/>
      <c r="K180" s="28"/>
      <c r="L180" s="53"/>
      <c r="M180" s="69"/>
      <c r="N180" s="28"/>
      <c r="O180" s="28"/>
      <c r="P180" s="28"/>
      <c r="Q180" s="28"/>
      <c r="R180" s="28"/>
      <c r="S180" s="28"/>
      <c r="T180" s="70"/>
      <c r="AT180" s="7" t="s">
        <v>154</v>
      </c>
      <c r="AU180" s="7" t="s">
        <v>80</v>
      </c>
    </row>
    <row r="181" spans="2:65" s="7" customFormat="1" ht="15.75" customHeight="1">
      <c r="B181" s="27"/>
      <c r="C181" s="167" t="s">
        <v>331</v>
      </c>
      <c r="D181" s="167" t="s">
        <v>147</v>
      </c>
      <c r="E181" s="168" t="s">
        <v>332</v>
      </c>
      <c r="F181" s="169" t="s">
        <v>333</v>
      </c>
      <c r="G181" s="170" t="s">
        <v>201</v>
      </c>
      <c r="H181" s="171">
        <v>4</v>
      </c>
      <c r="I181" s="172"/>
      <c r="J181" s="173">
        <f>ROUND($I$181*$H$181,2)</f>
        <v>0</v>
      </c>
      <c r="K181" s="169" t="s">
        <v>151</v>
      </c>
      <c r="L181" s="53"/>
      <c r="M181" s="174"/>
      <c r="N181" s="175" t="s">
        <v>43</v>
      </c>
      <c r="O181" s="28"/>
      <c r="P181" s="176">
        <f>$O$181*$H$181</f>
        <v>0</v>
      </c>
      <c r="Q181" s="176">
        <v>0.00208</v>
      </c>
      <c r="R181" s="176">
        <f>$Q$181*$H$181</f>
        <v>0.00832</v>
      </c>
      <c r="S181" s="176">
        <v>0</v>
      </c>
      <c r="T181" s="177">
        <f>$S$181*$H$181</f>
        <v>0</v>
      </c>
      <c r="AR181" s="109" t="s">
        <v>241</v>
      </c>
      <c r="AT181" s="109" t="s">
        <v>147</v>
      </c>
      <c r="AU181" s="109" t="s">
        <v>80</v>
      </c>
      <c r="AY181" s="7" t="s">
        <v>143</v>
      </c>
      <c r="BE181" s="178">
        <f>IF($N$181="základní",$J$181,0)</f>
        <v>0</v>
      </c>
      <c r="BF181" s="178">
        <f>IF($N$181="snížená",$J$181,0)</f>
        <v>0</v>
      </c>
      <c r="BG181" s="178">
        <f>IF($N$181="zákl. přenesená",$J$181,0)</f>
        <v>0</v>
      </c>
      <c r="BH181" s="178">
        <f>IF($N$181="sníž. přenesená",$J$181,0)</f>
        <v>0</v>
      </c>
      <c r="BI181" s="178">
        <f>IF($N$181="nulová",$J$181,0)</f>
        <v>0</v>
      </c>
      <c r="BJ181" s="109" t="s">
        <v>21</v>
      </c>
      <c r="BK181" s="178">
        <f>ROUND($I$181*$H$181,2)</f>
        <v>0</v>
      </c>
      <c r="BL181" s="109" t="s">
        <v>241</v>
      </c>
      <c r="BM181" s="109" t="s">
        <v>334</v>
      </c>
    </row>
    <row r="182" spans="2:47" s="7" customFormat="1" ht="16.5" customHeight="1">
      <c r="B182" s="27"/>
      <c r="C182" s="28"/>
      <c r="D182" s="179" t="s">
        <v>154</v>
      </c>
      <c r="E182" s="28"/>
      <c r="F182" s="180" t="s">
        <v>335</v>
      </c>
      <c r="G182" s="28"/>
      <c r="H182" s="28"/>
      <c r="J182" s="28"/>
      <c r="K182" s="28"/>
      <c r="L182" s="53"/>
      <c r="M182" s="69"/>
      <c r="N182" s="28"/>
      <c r="O182" s="28"/>
      <c r="P182" s="28"/>
      <c r="Q182" s="28"/>
      <c r="R182" s="28"/>
      <c r="S182" s="28"/>
      <c r="T182" s="70"/>
      <c r="AT182" s="7" t="s">
        <v>154</v>
      </c>
      <c r="AU182" s="7" t="s">
        <v>80</v>
      </c>
    </row>
    <row r="183" spans="2:65" s="7" customFormat="1" ht="15.75" customHeight="1">
      <c r="B183" s="27"/>
      <c r="C183" s="167" t="s">
        <v>336</v>
      </c>
      <c r="D183" s="167" t="s">
        <v>147</v>
      </c>
      <c r="E183" s="168" t="s">
        <v>337</v>
      </c>
      <c r="F183" s="169" t="s">
        <v>338</v>
      </c>
      <c r="G183" s="170" t="s">
        <v>201</v>
      </c>
      <c r="H183" s="171">
        <v>4</v>
      </c>
      <c r="I183" s="172"/>
      <c r="J183" s="173">
        <f>ROUND($I$183*$H$183,2)</f>
        <v>0</v>
      </c>
      <c r="K183" s="169" t="s">
        <v>159</v>
      </c>
      <c r="L183" s="53"/>
      <c r="M183" s="174"/>
      <c r="N183" s="175" t="s">
        <v>43</v>
      </c>
      <c r="O183" s="28"/>
      <c r="P183" s="176">
        <f>$O$183*$H$183</f>
        <v>0</v>
      </c>
      <c r="Q183" s="176">
        <v>0.00052</v>
      </c>
      <c r="R183" s="176">
        <f>$Q$183*$H$183</f>
        <v>0.00208</v>
      </c>
      <c r="S183" s="176">
        <v>0</v>
      </c>
      <c r="T183" s="177">
        <f>$S$183*$H$183</f>
        <v>0</v>
      </c>
      <c r="AR183" s="109" t="s">
        <v>241</v>
      </c>
      <c r="AT183" s="109" t="s">
        <v>147</v>
      </c>
      <c r="AU183" s="109" t="s">
        <v>80</v>
      </c>
      <c r="AY183" s="7" t="s">
        <v>143</v>
      </c>
      <c r="BE183" s="178">
        <f>IF($N$183="základní",$J$183,0)</f>
        <v>0</v>
      </c>
      <c r="BF183" s="178">
        <f>IF($N$183="snížená",$J$183,0)</f>
        <v>0</v>
      </c>
      <c r="BG183" s="178">
        <f>IF($N$183="zákl. přenesená",$J$183,0)</f>
        <v>0</v>
      </c>
      <c r="BH183" s="178">
        <f>IF($N$183="sníž. přenesená",$J$183,0)</f>
        <v>0</v>
      </c>
      <c r="BI183" s="178">
        <f>IF($N$183="nulová",$J$183,0)</f>
        <v>0</v>
      </c>
      <c r="BJ183" s="109" t="s">
        <v>21</v>
      </c>
      <c r="BK183" s="178">
        <f>ROUND($I$183*$H$183,2)</f>
        <v>0</v>
      </c>
      <c r="BL183" s="109" t="s">
        <v>241</v>
      </c>
      <c r="BM183" s="109" t="s">
        <v>339</v>
      </c>
    </row>
    <row r="184" spans="2:47" s="7" customFormat="1" ht="16.5" customHeight="1">
      <c r="B184" s="27"/>
      <c r="C184" s="28"/>
      <c r="D184" s="179" t="s">
        <v>154</v>
      </c>
      <c r="E184" s="28"/>
      <c r="F184" s="180" t="s">
        <v>340</v>
      </c>
      <c r="G184" s="28"/>
      <c r="H184" s="28"/>
      <c r="J184" s="28"/>
      <c r="K184" s="28"/>
      <c r="L184" s="53"/>
      <c r="M184" s="69"/>
      <c r="N184" s="28"/>
      <c r="O184" s="28"/>
      <c r="P184" s="28"/>
      <c r="Q184" s="28"/>
      <c r="R184" s="28"/>
      <c r="S184" s="28"/>
      <c r="T184" s="70"/>
      <c r="AT184" s="7" t="s">
        <v>154</v>
      </c>
      <c r="AU184" s="7" t="s">
        <v>80</v>
      </c>
    </row>
    <row r="185" spans="2:65" s="7" customFormat="1" ht="15.75" customHeight="1">
      <c r="B185" s="27"/>
      <c r="C185" s="167" t="s">
        <v>341</v>
      </c>
      <c r="D185" s="167" t="s">
        <v>147</v>
      </c>
      <c r="E185" s="168" t="s">
        <v>342</v>
      </c>
      <c r="F185" s="169" t="s">
        <v>343</v>
      </c>
      <c r="G185" s="170" t="s">
        <v>201</v>
      </c>
      <c r="H185" s="171">
        <v>7</v>
      </c>
      <c r="I185" s="172"/>
      <c r="J185" s="173">
        <f>ROUND($I$185*$H$185,2)</f>
        <v>0</v>
      </c>
      <c r="K185" s="169" t="s">
        <v>159</v>
      </c>
      <c r="L185" s="53"/>
      <c r="M185" s="174"/>
      <c r="N185" s="175" t="s">
        <v>43</v>
      </c>
      <c r="O185" s="28"/>
      <c r="P185" s="176">
        <f>$O$185*$H$185</f>
        <v>0</v>
      </c>
      <c r="Q185" s="176">
        <v>0.00077</v>
      </c>
      <c r="R185" s="176">
        <f>$Q$185*$H$185</f>
        <v>0.00539</v>
      </c>
      <c r="S185" s="176">
        <v>0</v>
      </c>
      <c r="T185" s="177">
        <f>$S$185*$H$185</f>
        <v>0</v>
      </c>
      <c r="AR185" s="109" t="s">
        <v>241</v>
      </c>
      <c r="AT185" s="109" t="s">
        <v>147</v>
      </c>
      <c r="AU185" s="109" t="s">
        <v>80</v>
      </c>
      <c r="AY185" s="7" t="s">
        <v>143</v>
      </c>
      <c r="BE185" s="178">
        <f>IF($N$185="základní",$J$185,0)</f>
        <v>0</v>
      </c>
      <c r="BF185" s="178">
        <f>IF($N$185="snížená",$J$185,0)</f>
        <v>0</v>
      </c>
      <c r="BG185" s="178">
        <f>IF($N$185="zákl. přenesená",$J$185,0)</f>
        <v>0</v>
      </c>
      <c r="BH185" s="178">
        <f>IF($N$185="sníž. přenesená",$J$185,0)</f>
        <v>0</v>
      </c>
      <c r="BI185" s="178">
        <f>IF($N$185="nulová",$J$185,0)</f>
        <v>0</v>
      </c>
      <c r="BJ185" s="109" t="s">
        <v>21</v>
      </c>
      <c r="BK185" s="178">
        <f>ROUND($I$185*$H$185,2)</f>
        <v>0</v>
      </c>
      <c r="BL185" s="109" t="s">
        <v>241</v>
      </c>
      <c r="BM185" s="109" t="s">
        <v>344</v>
      </c>
    </row>
    <row r="186" spans="2:47" s="7" customFormat="1" ht="16.5" customHeight="1">
      <c r="B186" s="27"/>
      <c r="C186" s="28"/>
      <c r="D186" s="179" t="s">
        <v>154</v>
      </c>
      <c r="E186" s="28"/>
      <c r="F186" s="180" t="s">
        <v>345</v>
      </c>
      <c r="G186" s="28"/>
      <c r="H186" s="28"/>
      <c r="J186" s="28"/>
      <c r="K186" s="28"/>
      <c r="L186" s="53"/>
      <c r="M186" s="69"/>
      <c r="N186" s="28"/>
      <c r="O186" s="28"/>
      <c r="P186" s="28"/>
      <c r="Q186" s="28"/>
      <c r="R186" s="28"/>
      <c r="S186" s="28"/>
      <c r="T186" s="70"/>
      <c r="AT186" s="7" t="s">
        <v>154</v>
      </c>
      <c r="AU186" s="7" t="s">
        <v>80</v>
      </c>
    </row>
    <row r="187" spans="2:65" s="7" customFormat="1" ht="27" customHeight="1">
      <c r="B187" s="27"/>
      <c r="C187" s="167" t="s">
        <v>346</v>
      </c>
      <c r="D187" s="167" t="s">
        <v>147</v>
      </c>
      <c r="E187" s="168" t="s">
        <v>347</v>
      </c>
      <c r="F187" s="169" t="s">
        <v>348</v>
      </c>
      <c r="G187" s="170" t="s">
        <v>201</v>
      </c>
      <c r="H187" s="171">
        <v>6</v>
      </c>
      <c r="I187" s="172"/>
      <c r="J187" s="173">
        <f>ROUND($I$187*$H$187,2)</f>
        <v>0</v>
      </c>
      <c r="K187" s="169" t="s">
        <v>151</v>
      </c>
      <c r="L187" s="53"/>
      <c r="M187" s="174"/>
      <c r="N187" s="175" t="s">
        <v>43</v>
      </c>
      <c r="O187" s="28"/>
      <c r="P187" s="176">
        <f>$O$187*$H$187</f>
        <v>0</v>
      </c>
      <c r="Q187" s="176">
        <v>0.00469</v>
      </c>
      <c r="R187" s="176">
        <f>$Q$187*$H$187</f>
        <v>0.02814</v>
      </c>
      <c r="S187" s="176">
        <v>0</v>
      </c>
      <c r="T187" s="177">
        <f>$S$187*$H$187</f>
        <v>0</v>
      </c>
      <c r="AR187" s="109" t="s">
        <v>241</v>
      </c>
      <c r="AT187" s="109" t="s">
        <v>147</v>
      </c>
      <c r="AU187" s="109" t="s">
        <v>80</v>
      </c>
      <c r="AY187" s="7" t="s">
        <v>143</v>
      </c>
      <c r="BE187" s="178">
        <f>IF($N$187="základní",$J$187,0)</f>
        <v>0</v>
      </c>
      <c r="BF187" s="178">
        <f>IF($N$187="snížená",$J$187,0)</f>
        <v>0</v>
      </c>
      <c r="BG187" s="178">
        <f>IF($N$187="zákl. přenesená",$J$187,0)</f>
        <v>0</v>
      </c>
      <c r="BH187" s="178">
        <f>IF($N$187="sníž. přenesená",$J$187,0)</f>
        <v>0</v>
      </c>
      <c r="BI187" s="178">
        <f>IF($N$187="nulová",$J$187,0)</f>
        <v>0</v>
      </c>
      <c r="BJ187" s="109" t="s">
        <v>21</v>
      </c>
      <c r="BK187" s="178">
        <f>ROUND($I$187*$H$187,2)</f>
        <v>0</v>
      </c>
      <c r="BL187" s="109" t="s">
        <v>241</v>
      </c>
      <c r="BM187" s="109" t="s">
        <v>349</v>
      </c>
    </row>
    <row r="188" spans="2:47" s="7" customFormat="1" ht="16.5" customHeight="1">
      <c r="B188" s="27"/>
      <c r="C188" s="28"/>
      <c r="D188" s="179" t="s">
        <v>154</v>
      </c>
      <c r="E188" s="28"/>
      <c r="F188" s="180" t="s">
        <v>350</v>
      </c>
      <c r="G188" s="28"/>
      <c r="H188" s="28"/>
      <c r="J188" s="28"/>
      <c r="K188" s="28"/>
      <c r="L188" s="53"/>
      <c r="M188" s="69"/>
      <c r="N188" s="28"/>
      <c r="O188" s="28"/>
      <c r="P188" s="28"/>
      <c r="Q188" s="28"/>
      <c r="R188" s="28"/>
      <c r="S188" s="28"/>
      <c r="T188" s="70"/>
      <c r="AT188" s="7" t="s">
        <v>154</v>
      </c>
      <c r="AU188" s="7" t="s">
        <v>80</v>
      </c>
    </row>
    <row r="189" spans="2:65" s="7" customFormat="1" ht="15.75" customHeight="1">
      <c r="B189" s="27"/>
      <c r="C189" s="167" t="s">
        <v>351</v>
      </c>
      <c r="D189" s="167" t="s">
        <v>147</v>
      </c>
      <c r="E189" s="168" t="s">
        <v>352</v>
      </c>
      <c r="F189" s="169" t="s">
        <v>353</v>
      </c>
      <c r="G189" s="170" t="s">
        <v>217</v>
      </c>
      <c r="H189" s="171">
        <v>6.5</v>
      </c>
      <c r="I189" s="172"/>
      <c r="J189" s="173">
        <f>ROUND($I$189*$H$189,2)</f>
        <v>0</v>
      </c>
      <c r="K189" s="169" t="s">
        <v>151</v>
      </c>
      <c r="L189" s="53"/>
      <c r="M189" s="174"/>
      <c r="N189" s="175" t="s">
        <v>43</v>
      </c>
      <c r="O189" s="28"/>
      <c r="P189" s="176">
        <f>$O$189*$H$189</f>
        <v>0</v>
      </c>
      <c r="Q189" s="176">
        <v>0</v>
      </c>
      <c r="R189" s="176">
        <f>$Q$189*$H$189</f>
        <v>0</v>
      </c>
      <c r="S189" s="176">
        <v>0.02961</v>
      </c>
      <c r="T189" s="177">
        <f>$S$189*$H$189</f>
        <v>0.192465</v>
      </c>
      <c r="AR189" s="109" t="s">
        <v>241</v>
      </c>
      <c r="AT189" s="109" t="s">
        <v>147</v>
      </c>
      <c r="AU189" s="109" t="s">
        <v>80</v>
      </c>
      <c r="AY189" s="7" t="s">
        <v>143</v>
      </c>
      <c r="BE189" s="178">
        <f>IF($N$189="základní",$J$189,0)</f>
        <v>0</v>
      </c>
      <c r="BF189" s="178">
        <f>IF($N$189="snížená",$J$189,0)</f>
        <v>0</v>
      </c>
      <c r="BG189" s="178">
        <f>IF($N$189="zákl. přenesená",$J$189,0)</f>
        <v>0</v>
      </c>
      <c r="BH189" s="178">
        <f>IF($N$189="sníž. přenesená",$J$189,0)</f>
        <v>0</v>
      </c>
      <c r="BI189" s="178">
        <f>IF($N$189="nulová",$J$189,0)</f>
        <v>0</v>
      </c>
      <c r="BJ189" s="109" t="s">
        <v>21</v>
      </c>
      <c r="BK189" s="178">
        <f>ROUND($I$189*$H$189,2)</f>
        <v>0</v>
      </c>
      <c r="BL189" s="109" t="s">
        <v>241</v>
      </c>
      <c r="BM189" s="109" t="s">
        <v>354</v>
      </c>
    </row>
    <row r="190" spans="2:47" s="7" customFormat="1" ht="16.5" customHeight="1">
      <c r="B190" s="27"/>
      <c r="C190" s="28"/>
      <c r="D190" s="179" t="s">
        <v>154</v>
      </c>
      <c r="E190" s="28"/>
      <c r="F190" s="180" t="s">
        <v>355</v>
      </c>
      <c r="G190" s="28"/>
      <c r="H190" s="28"/>
      <c r="J190" s="28"/>
      <c r="K190" s="28"/>
      <c r="L190" s="53"/>
      <c r="M190" s="69"/>
      <c r="N190" s="28"/>
      <c r="O190" s="28"/>
      <c r="P190" s="28"/>
      <c r="Q190" s="28"/>
      <c r="R190" s="28"/>
      <c r="S190" s="28"/>
      <c r="T190" s="70"/>
      <c r="AT190" s="7" t="s">
        <v>154</v>
      </c>
      <c r="AU190" s="7" t="s">
        <v>80</v>
      </c>
    </row>
    <row r="191" spans="2:65" s="7" customFormat="1" ht="15.75" customHeight="1">
      <c r="B191" s="27"/>
      <c r="C191" s="167" t="s">
        <v>356</v>
      </c>
      <c r="D191" s="167" t="s">
        <v>147</v>
      </c>
      <c r="E191" s="168" t="s">
        <v>357</v>
      </c>
      <c r="F191" s="169" t="s">
        <v>358</v>
      </c>
      <c r="G191" s="170" t="s">
        <v>217</v>
      </c>
      <c r="H191" s="171">
        <v>6.5</v>
      </c>
      <c r="I191" s="172"/>
      <c r="J191" s="173">
        <f>ROUND($I$191*$H$191,2)</f>
        <v>0</v>
      </c>
      <c r="K191" s="169" t="s">
        <v>151</v>
      </c>
      <c r="L191" s="53"/>
      <c r="M191" s="174"/>
      <c r="N191" s="175" t="s">
        <v>43</v>
      </c>
      <c r="O191" s="28"/>
      <c r="P191" s="176">
        <f>$O$191*$H$191</f>
        <v>0</v>
      </c>
      <c r="Q191" s="176">
        <v>0.00101</v>
      </c>
      <c r="R191" s="176">
        <f>$Q$191*$H$191</f>
        <v>0.0065650000000000005</v>
      </c>
      <c r="S191" s="176">
        <v>0</v>
      </c>
      <c r="T191" s="177">
        <f>$S$191*$H$191</f>
        <v>0</v>
      </c>
      <c r="AR191" s="109" t="s">
        <v>241</v>
      </c>
      <c r="AT191" s="109" t="s">
        <v>147</v>
      </c>
      <c r="AU191" s="109" t="s">
        <v>80</v>
      </c>
      <c r="AY191" s="7" t="s">
        <v>143</v>
      </c>
      <c r="BE191" s="178">
        <f>IF($N$191="základní",$J$191,0)</f>
        <v>0</v>
      </c>
      <c r="BF191" s="178">
        <f>IF($N$191="snížená",$J$191,0)</f>
        <v>0</v>
      </c>
      <c r="BG191" s="178">
        <f>IF($N$191="zákl. přenesená",$J$191,0)</f>
        <v>0</v>
      </c>
      <c r="BH191" s="178">
        <f>IF($N$191="sníž. přenesená",$J$191,0)</f>
        <v>0</v>
      </c>
      <c r="BI191" s="178">
        <f>IF($N$191="nulová",$J$191,0)</f>
        <v>0</v>
      </c>
      <c r="BJ191" s="109" t="s">
        <v>21</v>
      </c>
      <c r="BK191" s="178">
        <f>ROUND($I$191*$H$191,2)</f>
        <v>0</v>
      </c>
      <c r="BL191" s="109" t="s">
        <v>241</v>
      </c>
      <c r="BM191" s="109" t="s">
        <v>359</v>
      </c>
    </row>
    <row r="192" spans="2:47" s="7" customFormat="1" ht="16.5" customHeight="1">
      <c r="B192" s="27"/>
      <c r="C192" s="28"/>
      <c r="D192" s="179" t="s">
        <v>154</v>
      </c>
      <c r="E192" s="28"/>
      <c r="F192" s="180" t="s">
        <v>360</v>
      </c>
      <c r="G192" s="28"/>
      <c r="H192" s="28"/>
      <c r="J192" s="28"/>
      <c r="K192" s="28"/>
      <c r="L192" s="53"/>
      <c r="M192" s="69"/>
      <c r="N192" s="28"/>
      <c r="O192" s="28"/>
      <c r="P192" s="28"/>
      <c r="Q192" s="28"/>
      <c r="R192" s="28"/>
      <c r="S192" s="28"/>
      <c r="T192" s="70"/>
      <c r="AT192" s="7" t="s">
        <v>154</v>
      </c>
      <c r="AU192" s="7" t="s">
        <v>80</v>
      </c>
    </row>
    <row r="193" spans="2:65" s="7" customFormat="1" ht="15.75" customHeight="1">
      <c r="B193" s="27"/>
      <c r="C193" s="167" t="s">
        <v>361</v>
      </c>
      <c r="D193" s="167" t="s">
        <v>147</v>
      </c>
      <c r="E193" s="168" t="s">
        <v>362</v>
      </c>
      <c r="F193" s="169" t="s">
        <v>363</v>
      </c>
      <c r="G193" s="170" t="s">
        <v>201</v>
      </c>
      <c r="H193" s="171">
        <v>21</v>
      </c>
      <c r="I193" s="172"/>
      <c r="J193" s="173">
        <f>ROUND($I$193*$H$193,2)</f>
        <v>0</v>
      </c>
      <c r="K193" s="169" t="s">
        <v>159</v>
      </c>
      <c r="L193" s="53"/>
      <c r="M193" s="174"/>
      <c r="N193" s="175" t="s">
        <v>43</v>
      </c>
      <c r="O193" s="28"/>
      <c r="P193" s="176">
        <f>$O$193*$H$193</f>
        <v>0</v>
      </c>
      <c r="Q193" s="176">
        <v>0</v>
      </c>
      <c r="R193" s="176">
        <f>$Q$193*$H$193</f>
        <v>0</v>
      </c>
      <c r="S193" s="176">
        <v>0</v>
      </c>
      <c r="T193" s="177">
        <f>$S$193*$H$193</f>
        <v>0</v>
      </c>
      <c r="AR193" s="109" t="s">
        <v>241</v>
      </c>
      <c r="AT193" s="109" t="s">
        <v>147</v>
      </c>
      <c r="AU193" s="109" t="s">
        <v>80</v>
      </c>
      <c r="AY193" s="7" t="s">
        <v>143</v>
      </c>
      <c r="BE193" s="178">
        <f>IF($N$193="základní",$J$193,0)</f>
        <v>0</v>
      </c>
      <c r="BF193" s="178">
        <f>IF($N$193="snížená",$J$193,0)</f>
        <v>0</v>
      </c>
      <c r="BG193" s="178">
        <f>IF($N$193="zákl. přenesená",$J$193,0)</f>
        <v>0</v>
      </c>
      <c r="BH193" s="178">
        <f>IF($N$193="sníž. přenesená",$J$193,0)</f>
        <v>0</v>
      </c>
      <c r="BI193" s="178">
        <f>IF($N$193="nulová",$J$193,0)</f>
        <v>0</v>
      </c>
      <c r="BJ193" s="109" t="s">
        <v>21</v>
      </c>
      <c r="BK193" s="178">
        <f>ROUND($I$193*$H$193,2)</f>
        <v>0</v>
      </c>
      <c r="BL193" s="109" t="s">
        <v>241</v>
      </c>
      <c r="BM193" s="109" t="s">
        <v>364</v>
      </c>
    </row>
    <row r="194" spans="2:47" s="7" customFormat="1" ht="16.5" customHeight="1">
      <c r="B194" s="27"/>
      <c r="C194" s="28"/>
      <c r="D194" s="179" t="s">
        <v>154</v>
      </c>
      <c r="E194" s="28"/>
      <c r="F194" s="180" t="s">
        <v>365</v>
      </c>
      <c r="G194" s="28"/>
      <c r="H194" s="28"/>
      <c r="J194" s="28"/>
      <c r="K194" s="28"/>
      <c r="L194" s="53"/>
      <c r="M194" s="69"/>
      <c r="N194" s="28"/>
      <c r="O194" s="28"/>
      <c r="P194" s="28"/>
      <c r="Q194" s="28"/>
      <c r="R194" s="28"/>
      <c r="S194" s="28"/>
      <c r="T194" s="70"/>
      <c r="AT194" s="7" t="s">
        <v>154</v>
      </c>
      <c r="AU194" s="7" t="s">
        <v>80</v>
      </c>
    </row>
    <row r="195" spans="2:65" s="7" customFormat="1" ht="15.75" customHeight="1">
      <c r="B195" s="27"/>
      <c r="C195" s="167" t="s">
        <v>366</v>
      </c>
      <c r="D195" s="167" t="s">
        <v>147</v>
      </c>
      <c r="E195" s="168" t="s">
        <v>367</v>
      </c>
      <c r="F195" s="169" t="s">
        <v>368</v>
      </c>
      <c r="G195" s="170" t="s">
        <v>217</v>
      </c>
      <c r="H195" s="171">
        <v>6.5</v>
      </c>
      <c r="I195" s="172"/>
      <c r="J195" s="173">
        <f>ROUND($I$195*$H$195,2)</f>
        <v>0</v>
      </c>
      <c r="K195" s="169"/>
      <c r="L195" s="53"/>
      <c r="M195" s="174"/>
      <c r="N195" s="175" t="s">
        <v>43</v>
      </c>
      <c r="O195" s="28"/>
      <c r="P195" s="176">
        <f>$O$195*$H$195</f>
        <v>0</v>
      </c>
      <c r="Q195" s="176">
        <v>0</v>
      </c>
      <c r="R195" s="176">
        <f>$Q$195*$H$195</f>
        <v>0</v>
      </c>
      <c r="S195" s="176">
        <v>0</v>
      </c>
      <c r="T195" s="177">
        <f>$S$195*$H$195</f>
        <v>0</v>
      </c>
      <c r="AR195" s="109" t="s">
        <v>241</v>
      </c>
      <c r="AT195" s="109" t="s">
        <v>147</v>
      </c>
      <c r="AU195" s="109" t="s">
        <v>80</v>
      </c>
      <c r="AY195" s="7" t="s">
        <v>143</v>
      </c>
      <c r="BE195" s="178">
        <f>IF($N$195="základní",$J$195,0)</f>
        <v>0</v>
      </c>
      <c r="BF195" s="178">
        <f>IF($N$195="snížená",$J$195,0)</f>
        <v>0</v>
      </c>
      <c r="BG195" s="178">
        <f>IF($N$195="zákl. přenesená",$J$195,0)</f>
        <v>0</v>
      </c>
      <c r="BH195" s="178">
        <f>IF($N$195="sníž. přenesená",$J$195,0)</f>
        <v>0</v>
      </c>
      <c r="BI195" s="178">
        <f>IF($N$195="nulová",$J$195,0)</f>
        <v>0</v>
      </c>
      <c r="BJ195" s="109" t="s">
        <v>21</v>
      </c>
      <c r="BK195" s="178">
        <f>ROUND($I$195*$H$195,2)</f>
        <v>0</v>
      </c>
      <c r="BL195" s="109" t="s">
        <v>241</v>
      </c>
      <c r="BM195" s="109" t="s">
        <v>369</v>
      </c>
    </row>
    <row r="196" spans="2:47" s="7" customFormat="1" ht="16.5" customHeight="1">
      <c r="B196" s="27"/>
      <c r="C196" s="28"/>
      <c r="D196" s="179" t="s">
        <v>154</v>
      </c>
      <c r="E196" s="28"/>
      <c r="F196" s="180" t="s">
        <v>370</v>
      </c>
      <c r="G196" s="28"/>
      <c r="H196" s="28"/>
      <c r="J196" s="28"/>
      <c r="K196" s="28"/>
      <c r="L196" s="53"/>
      <c r="M196" s="69"/>
      <c r="N196" s="28"/>
      <c r="O196" s="28"/>
      <c r="P196" s="28"/>
      <c r="Q196" s="28"/>
      <c r="R196" s="28"/>
      <c r="S196" s="28"/>
      <c r="T196" s="70"/>
      <c r="AT196" s="7" t="s">
        <v>154</v>
      </c>
      <c r="AU196" s="7" t="s">
        <v>80</v>
      </c>
    </row>
    <row r="197" spans="2:65" s="7" customFormat="1" ht="27" customHeight="1">
      <c r="B197" s="27"/>
      <c r="C197" s="167" t="s">
        <v>371</v>
      </c>
      <c r="D197" s="167" t="s">
        <v>147</v>
      </c>
      <c r="E197" s="168" t="s">
        <v>372</v>
      </c>
      <c r="F197" s="169" t="s">
        <v>373</v>
      </c>
      <c r="G197" s="170" t="s">
        <v>201</v>
      </c>
      <c r="H197" s="171">
        <v>6</v>
      </c>
      <c r="I197" s="172"/>
      <c r="J197" s="173">
        <f>ROUND($I$197*$H$197,2)</f>
        <v>0</v>
      </c>
      <c r="K197" s="169"/>
      <c r="L197" s="53"/>
      <c r="M197" s="174"/>
      <c r="N197" s="175" t="s">
        <v>43</v>
      </c>
      <c r="O197" s="28"/>
      <c r="P197" s="176">
        <f>$O$197*$H$197</f>
        <v>0</v>
      </c>
      <c r="Q197" s="176">
        <v>0</v>
      </c>
      <c r="R197" s="176">
        <f>$Q$197*$H$197</f>
        <v>0</v>
      </c>
      <c r="S197" s="176">
        <v>0.10316</v>
      </c>
      <c r="T197" s="177">
        <f>$S$197*$H$197</f>
        <v>0.61896</v>
      </c>
      <c r="AR197" s="109" t="s">
        <v>241</v>
      </c>
      <c r="AT197" s="109" t="s">
        <v>147</v>
      </c>
      <c r="AU197" s="109" t="s">
        <v>80</v>
      </c>
      <c r="AY197" s="7" t="s">
        <v>143</v>
      </c>
      <c r="BE197" s="178">
        <f>IF($N$197="základní",$J$197,0)</f>
        <v>0</v>
      </c>
      <c r="BF197" s="178">
        <f>IF($N$197="snížená",$J$197,0)</f>
        <v>0</v>
      </c>
      <c r="BG197" s="178">
        <f>IF($N$197="zákl. přenesená",$J$197,0)</f>
        <v>0</v>
      </c>
      <c r="BH197" s="178">
        <f>IF($N$197="sníž. přenesená",$J$197,0)</f>
        <v>0</v>
      </c>
      <c r="BI197" s="178">
        <f>IF($N$197="nulová",$J$197,0)</f>
        <v>0</v>
      </c>
      <c r="BJ197" s="109" t="s">
        <v>21</v>
      </c>
      <c r="BK197" s="178">
        <f>ROUND($I$197*$H$197,2)</f>
        <v>0</v>
      </c>
      <c r="BL197" s="109" t="s">
        <v>241</v>
      </c>
      <c r="BM197" s="109" t="s">
        <v>374</v>
      </c>
    </row>
    <row r="198" spans="2:47" s="7" customFormat="1" ht="16.5" customHeight="1">
      <c r="B198" s="27"/>
      <c r="C198" s="28"/>
      <c r="D198" s="179" t="s">
        <v>154</v>
      </c>
      <c r="E198" s="28"/>
      <c r="F198" s="180" t="s">
        <v>375</v>
      </c>
      <c r="G198" s="28"/>
      <c r="H198" s="28"/>
      <c r="J198" s="28"/>
      <c r="K198" s="28"/>
      <c r="L198" s="53"/>
      <c r="M198" s="69"/>
      <c r="N198" s="28"/>
      <c r="O198" s="28"/>
      <c r="P198" s="28"/>
      <c r="Q198" s="28"/>
      <c r="R198" s="28"/>
      <c r="S198" s="28"/>
      <c r="T198" s="70"/>
      <c r="AT198" s="7" t="s">
        <v>154</v>
      </c>
      <c r="AU198" s="7" t="s">
        <v>80</v>
      </c>
    </row>
    <row r="199" spans="2:65" s="7" customFormat="1" ht="15.75" customHeight="1">
      <c r="B199" s="27"/>
      <c r="C199" s="167" t="s">
        <v>376</v>
      </c>
      <c r="D199" s="167" t="s">
        <v>147</v>
      </c>
      <c r="E199" s="168" t="s">
        <v>377</v>
      </c>
      <c r="F199" s="169" t="s">
        <v>378</v>
      </c>
      <c r="G199" s="170" t="s">
        <v>379</v>
      </c>
      <c r="H199" s="191"/>
      <c r="I199" s="172"/>
      <c r="J199" s="173">
        <f>ROUND($I$199*$H$199,2)</f>
        <v>0</v>
      </c>
      <c r="K199" s="169" t="s">
        <v>159</v>
      </c>
      <c r="L199" s="53"/>
      <c r="M199" s="174"/>
      <c r="N199" s="175" t="s">
        <v>43</v>
      </c>
      <c r="O199" s="28"/>
      <c r="P199" s="176">
        <f>$O$199*$H$199</f>
        <v>0</v>
      </c>
      <c r="Q199" s="176">
        <v>0</v>
      </c>
      <c r="R199" s="176">
        <f>$Q$199*$H$199</f>
        <v>0</v>
      </c>
      <c r="S199" s="176">
        <v>0</v>
      </c>
      <c r="T199" s="177">
        <f>$S$199*$H$199</f>
        <v>0</v>
      </c>
      <c r="AR199" s="109" t="s">
        <v>241</v>
      </c>
      <c r="AT199" s="109" t="s">
        <v>147</v>
      </c>
      <c r="AU199" s="109" t="s">
        <v>80</v>
      </c>
      <c r="AY199" s="7" t="s">
        <v>143</v>
      </c>
      <c r="BE199" s="178">
        <f>IF($N$199="základní",$J$199,0)</f>
        <v>0</v>
      </c>
      <c r="BF199" s="178">
        <f>IF($N$199="snížená",$J$199,0)</f>
        <v>0</v>
      </c>
      <c r="BG199" s="178">
        <f>IF($N$199="zákl. přenesená",$J$199,0)</f>
        <v>0</v>
      </c>
      <c r="BH199" s="178">
        <f>IF($N$199="sníž. přenesená",$J$199,0)</f>
        <v>0</v>
      </c>
      <c r="BI199" s="178">
        <f>IF($N$199="nulová",$J$199,0)</f>
        <v>0</v>
      </c>
      <c r="BJ199" s="109" t="s">
        <v>21</v>
      </c>
      <c r="BK199" s="178">
        <f>ROUND($I$199*$H$199,2)</f>
        <v>0</v>
      </c>
      <c r="BL199" s="109" t="s">
        <v>241</v>
      </c>
      <c r="BM199" s="109" t="s">
        <v>380</v>
      </c>
    </row>
    <row r="200" spans="2:47" s="7" customFormat="1" ht="27" customHeight="1">
      <c r="B200" s="27"/>
      <c r="C200" s="28"/>
      <c r="D200" s="179" t="s">
        <v>154</v>
      </c>
      <c r="E200" s="28"/>
      <c r="F200" s="180" t="s">
        <v>381</v>
      </c>
      <c r="G200" s="28"/>
      <c r="H200" s="28"/>
      <c r="J200" s="28"/>
      <c r="K200" s="28"/>
      <c r="L200" s="53"/>
      <c r="M200" s="69"/>
      <c r="N200" s="28"/>
      <c r="O200" s="28"/>
      <c r="P200" s="28"/>
      <c r="Q200" s="28"/>
      <c r="R200" s="28"/>
      <c r="S200" s="28"/>
      <c r="T200" s="70"/>
      <c r="AT200" s="7" t="s">
        <v>154</v>
      </c>
      <c r="AU200" s="7" t="s">
        <v>80</v>
      </c>
    </row>
    <row r="201" spans="2:63" s="153" customFormat="1" ht="30.75" customHeight="1">
      <c r="B201" s="154"/>
      <c r="C201" s="155"/>
      <c r="D201" s="156" t="s">
        <v>71</v>
      </c>
      <c r="E201" s="165" t="s">
        <v>382</v>
      </c>
      <c r="F201" s="165" t="s">
        <v>383</v>
      </c>
      <c r="G201" s="155"/>
      <c r="H201" s="155"/>
      <c r="J201" s="166">
        <f>$BK$201</f>
        <v>0</v>
      </c>
      <c r="K201" s="155"/>
      <c r="L201" s="159"/>
      <c r="M201" s="160"/>
      <c r="N201" s="155"/>
      <c r="O201" s="155"/>
      <c r="P201" s="161">
        <f>SUM($P$202:$P$213)</f>
        <v>0</v>
      </c>
      <c r="Q201" s="155"/>
      <c r="R201" s="161">
        <f>SUM($R$202:$R$213)</f>
        <v>0.045450000000000004</v>
      </c>
      <c r="S201" s="155"/>
      <c r="T201" s="162">
        <f>SUM($T$202:$T$213)</f>
        <v>0.22365</v>
      </c>
      <c r="AR201" s="163" t="s">
        <v>80</v>
      </c>
      <c r="AT201" s="163" t="s">
        <v>71</v>
      </c>
      <c r="AU201" s="163" t="s">
        <v>21</v>
      </c>
      <c r="AY201" s="163" t="s">
        <v>143</v>
      </c>
      <c r="BK201" s="164">
        <f>SUM($BK$202:$BK$213)</f>
        <v>0</v>
      </c>
    </row>
    <row r="202" spans="2:65" s="7" customFormat="1" ht="15.75" customHeight="1">
      <c r="B202" s="27"/>
      <c r="C202" s="167" t="s">
        <v>384</v>
      </c>
      <c r="D202" s="167" t="s">
        <v>147</v>
      </c>
      <c r="E202" s="168" t="s">
        <v>385</v>
      </c>
      <c r="F202" s="169" t="s">
        <v>386</v>
      </c>
      <c r="G202" s="170" t="s">
        <v>323</v>
      </c>
      <c r="H202" s="171">
        <v>1</v>
      </c>
      <c r="I202" s="172"/>
      <c r="J202" s="173">
        <f>ROUND($I$202*$H$202,2)</f>
        <v>0</v>
      </c>
      <c r="K202" s="169"/>
      <c r="L202" s="53"/>
      <c r="M202" s="174"/>
      <c r="N202" s="175" t="s">
        <v>43</v>
      </c>
      <c r="O202" s="28"/>
      <c r="P202" s="176">
        <f>$O$202*$H$202</f>
        <v>0</v>
      </c>
      <c r="Q202" s="176">
        <v>0</v>
      </c>
      <c r="R202" s="176">
        <f>$Q$202*$H$202</f>
        <v>0</v>
      </c>
      <c r="S202" s="176">
        <v>0</v>
      </c>
      <c r="T202" s="177">
        <f>$S$202*$H$202</f>
        <v>0</v>
      </c>
      <c r="AR202" s="109" t="s">
        <v>241</v>
      </c>
      <c r="AT202" s="109" t="s">
        <v>147</v>
      </c>
      <c r="AU202" s="109" t="s">
        <v>80</v>
      </c>
      <c r="AY202" s="7" t="s">
        <v>143</v>
      </c>
      <c r="BE202" s="178">
        <f>IF($N$202="základní",$J$202,0)</f>
        <v>0</v>
      </c>
      <c r="BF202" s="178">
        <f>IF($N$202="snížená",$J$202,0)</f>
        <v>0</v>
      </c>
      <c r="BG202" s="178">
        <f>IF($N$202="zákl. přenesená",$J$202,0)</f>
        <v>0</v>
      </c>
      <c r="BH202" s="178">
        <f>IF($N$202="sníž. přenesená",$J$202,0)</f>
        <v>0</v>
      </c>
      <c r="BI202" s="178">
        <f>IF($N$202="nulová",$J$202,0)</f>
        <v>0</v>
      </c>
      <c r="BJ202" s="109" t="s">
        <v>21</v>
      </c>
      <c r="BK202" s="178">
        <f>ROUND($I$202*$H$202,2)</f>
        <v>0</v>
      </c>
      <c r="BL202" s="109" t="s">
        <v>241</v>
      </c>
      <c r="BM202" s="109" t="s">
        <v>387</v>
      </c>
    </row>
    <row r="203" spans="2:47" s="7" customFormat="1" ht="16.5" customHeight="1">
      <c r="B203" s="27"/>
      <c r="C203" s="28"/>
      <c r="D203" s="179" t="s">
        <v>154</v>
      </c>
      <c r="E203" s="28"/>
      <c r="F203" s="180" t="s">
        <v>386</v>
      </c>
      <c r="G203" s="28"/>
      <c r="H203" s="28"/>
      <c r="J203" s="28"/>
      <c r="K203" s="28"/>
      <c r="L203" s="53"/>
      <c r="M203" s="69"/>
      <c r="N203" s="28"/>
      <c r="O203" s="28"/>
      <c r="P203" s="28"/>
      <c r="Q203" s="28"/>
      <c r="R203" s="28"/>
      <c r="S203" s="28"/>
      <c r="T203" s="70"/>
      <c r="AT203" s="7" t="s">
        <v>154</v>
      </c>
      <c r="AU203" s="7" t="s">
        <v>80</v>
      </c>
    </row>
    <row r="204" spans="2:65" s="7" customFormat="1" ht="15.75" customHeight="1">
      <c r="B204" s="27"/>
      <c r="C204" s="167" t="s">
        <v>388</v>
      </c>
      <c r="D204" s="167" t="s">
        <v>147</v>
      </c>
      <c r="E204" s="168" t="s">
        <v>389</v>
      </c>
      <c r="F204" s="169" t="s">
        <v>390</v>
      </c>
      <c r="G204" s="170" t="s">
        <v>201</v>
      </c>
      <c r="H204" s="171">
        <v>45</v>
      </c>
      <c r="I204" s="172"/>
      <c r="J204" s="173">
        <f>ROUND($I$204*$H$204,2)</f>
        <v>0</v>
      </c>
      <c r="K204" s="169"/>
      <c r="L204" s="53"/>
      <c r="M204" s="174"/>
      <c r="N204" s="175" t="s">
        <v>43</v>
      </c>
      <c r="O204" s="28"/>
      <c r="P204" s="176">
        <f>$O$204*$H$204</f>
        <v>0</v>
      </c>
      <c r="Q204" s="176">
        <v>0</v>
      </c>
      <c r="R204" s="176">
        <f>$Q$204*$H$204</f>
        <v>0</v>
      </c>
      <c r="S204" s="176">
        <v>0.00497</v>
      </c>
      <c r="T204" s="177">
        <f>$S$204*$H$204</f>
        <v>0.22365</v>
      </c>
      <c r="AR204" s="109" t="s">
        <v>241</v>
      </c>
      <c r="AT204" s="109" t="s">
        <v>147</v>
      </c>
      <c r="AU204" s="109" t="s">
        <v>80</v>
      </c>
      <c r="AY204" s="7" t="s">
        <v>143</v>
      </c>
      <c r="BE204" s="178">
        <f>IF($N$204="základní",$J$204,0)</f>
        <v>0</v>
      </c>
      <c r="BF204" s="178">
        <f>IF($N$204="snížená",$J$204,0)</f>
        <v>0</v>
      </c>
      <c r="BG204" s="178">
        <f>IF($N$204="zákl. přenesená",$J$204,0)</f>
        <v>0</v>
      </c>
      <c r="BH204" s="178">
        <f>IF($N$204="sníž. přenesená",$J$204,0)</f>
        <v>0</v>
      </c>
      <c r="BI204" s="178">
        <f>IF($N$204="nulová",$J$204,0)</f>
        <v>0</v>
      </c>
      <c r="BJ204" s="109" t="s">
        <v>21</v>
      </c>
      <c r="BK204" s="178">
        <f>ROUND($I$204*$H$204,2)</f>
        <v>0</v>
      </c>
      <c r="BL204" s="109" t="s">
        <v>241</v>
      </c>
      <c r="BM204" s="109" t="s">
        <v>391</v>
      </c>
    </row>
    <row r="205" spans="2:47" s="7" customFormat="1" ht="16.5" customHeight="1">
      <c r="B205" s="27"/>
      <c r="C205" s="28"/>
      <c r="D205" s="179" t="s">
        <v>154</v>
      </c>
      <c r="E205" s="28"/>
      <c r="F205" s="180" t="s">
        <v>392</v>
      </c>
      <c r="G205" s="28"/>
      <c r="H205" s="28"/>
      <c r="J205" s="28"/>
      <c r="K205" s="28"/>
      <c r="L205" s="53"/>
      <c r="M205" s="69"/>
      <c r="N205" s="28"/>
      <c r="O205" s="28"/>
      <c r="P205" s="28"/>
      <c r="Q205" s="28"/>
      <c r="R205" s="28"/>
      <c r="S205" s="28"/>
      <c r="T205" s="70"/>
      <c r="AT205" s="7" t="s">
        <v>154</v>
      </c>
      <c r="AU205" s="7" t="s">
        <v>80</v>
      </c>
    </row>
    <row r="206" spans="2:65" s="7" customFormat="1" ht="27" customHeight="1">
      <c r="B206" s="27"/>
      <c r="C206" s="167" t="s">
        <v>393</v>
      </c>
      <c r="D206" s="167" t="s">
        <v>147</v>
      </c>
      <c r="E206" s="168" t="s">
        <v>394</v>
      </c>
      <c r="F206" s="169" t="s">
        <v>395</v>
      </c>
      <c r="G206" s="170" t="s">
        <v>201</v>
      </c>
      <c r="H206" s="171">
        <v>45</v>
      </c>
      <c r="I206" s="172"/>
      <c r="J206" s="173">
        <f>ROUND($I$206*$H$206,2)</f>
        <v>0</v>
      </c>
      <c r="K206" s="169" t="s">
        <v>159</v>
      </c>
      <c r="L206" s="53"/>
      <c r="M206" s="174"/>
      <c r="N206" s="175" t="s">
        <v>43</v>
      </c>
      <c r="O206" s="28"/>
      <c r="P206" s="176">
        <f>$O$206*$H$206</f>
        <v>0</v>
      </c>
      <c r="Q206" s="176">
        <v>0.00078</v>
      </c>
      <c r="R206" s="176">
        <f>$Q$206*$H$206</f>
        <v>0.0351</v>
      </c>
      <c r="S206" s="176">
        <v>0</v>
      </c>
      <c r="T206" s="177">
        <f>$S$206*$H$206</f>
        <v>0</v>
      </c>
      <c r="AR206" s="109" t="s">
        <v>241</v>
      </c>
      <c r="AT206" s="109" t="s">
        <v>147</v>
      </c>
      <c r="AU206" s="109" t="s">
        <v>80</v>
      </c>
      <c r="AY206" s="7" t="s">
        <v>143</v>
      </c>
      <c r="BE206" s="178">
        <f>IF($N$206="základní",$J$206,0)</f>
        <v>0</v>
      </c>
      <c r="BF206" s="178">
        <f>IF($N$206="snížená",$J$206,0)</f>
        <v>0</v>
      </c>
      <c r="BG206" s="178">
        <f>IF($N$206="zákl. přenesená",$J$206,0)</f>
        <v>0</v>
      </c>
      <c r="BH206" s="178">
        <f>IF($N$206="sníž. přenesená",$J$206,0)</f>
        <v>0</v>
      </c>
      <c r="BI206" s="178">
        <f>IF($N$206="nulová",$J$206,0)</f>
        <v>0</v>
      </c>
      <c r="BJ206" s="109" t="s">
        <v>21</v>
      </c>
      <c r="BK206" s="178">
        <f>ROUND($I$206*$H$206,2)</f>
        <v>0</v>
      </c>
      <c r="BL206" s="109" t="s">
        <v>241</v>
      </c>
      <c r="BM206" s="109" t="s">
        <v>396</v>
      </c>
    </row>
    <row r="207" spans="2:47" s="7" customFormat="1" ht="16.5" customHeight="1">
      <c r="B207" s="27"/>
      <c r="C207" s="28"/>
      <c r="D207" s="179" t="s">
        <v>154</v>
      </c>
      <c r="E207" s="28"/>
      <c r="F207" s="180" t="s">
        <v>397</v>
      </c>
      <c r="G207" s="28"/>
      <c r="H207" s="28"/>
      <c r="J207" s="28"/>
      <c r="K207" s="28"/>
      <c r="L207" s="53"/>
      <c r="M207" s="69"/>
      <c r="N207" s="28"/>
      <c r="O207" s="28"/>
      <c r="P207" s="28"/>
      <c r="Q207" s="28"/>
      <c r="R207" s="28"/>
      <c r="S207" s="28"/>
      <c r="T207" s="70"/>
      <c r="AT207" s="7" t="s">
        <v>154</v>
      </c>
      <c r="AU207" s="7" t="s">
        <v>80</v>
      </c>
    </row>
    <row r="208" spans="2:65" s="7" customFormat="1" ht="15.75" customHeight="1">
      <c r="B208" s="27"/>
      <c r="C208" s="167" t="s">
        <v>398</v>
      </c>
      <c r="D208" s="167" t="s">
        <v>147</v>
      </c>
      <c r="E208" s="168" t="s">
        <v>399</v>
      </c>
      <c r="F208" s="169" t="s">
        <v>400</v>
      </c>
      <c r="G208" s="170" t="s">
        <v>201</v>
      </c>
      <c r="H208" s="171">
        <v>15</v>
      </c>
      <c r="I208" s="172"/>
      <c r="J208" s="173">
        <f>ROUND($I$208*$H$208,2)</f>
        <v>0</v>
      </c>
      <c r="K208" s="169" t="s">
        <v>159</v>
      </c>
      <c r="L208" s="53"/>
      <c r="M208" s="174"/>
      <c r="N208" s="175" t="s">
        <v>43</v>
      </c>
      <c r="O208" s="28"/>
      <c r="P208" s="176">
        <f>$O$208*$H$208</f>
        <v>0</v>
      </c>
      <c r="Q208" s="176">
        <v>0.00012</v>
      </c>
      <c r="R208" s="176">
        <f>$Q$208*$H$208</f>
        <v>0.0018</v>
      </c>
      <c r="S208" s="176">
        <v>0</v>
      </c>
      <c r="T208" s="177">
        <f>$S$208*$H$208</f>
        <v>0</v>
      </c>
      <c r="AR208" s="109" t="s">
        <v>241</v>
      </c>
      <c r="AT208" s="109" t="s">
        <v>147</v>
      </c>
      <c r="AU208" s="109" t="s">
        <v>80</v>
      </c>
      <c r="AY208" s="7" t="s">
        <v>143</v>
      </c>
      <c r="BE208" s="178">
        <f>IF($N$208="základní",$J$208,0)</f>
        <v>0</v>
      </c>
      <c r="BF208" s="178">
        <f>IF($N$208="snížená",$J$208,0)</f>
        <v>0</v>
      </c>
      <c r="BG208" s="178">
        <f>IF($N$208="zákl. přenesená",$J$208,0)</f>
        <v>0</v>
      </c>
      <c r="BH208" s="178">
        <f>IF($N$208="sníž. přenesená",$J$208,0)</f>
        <v>0</v>
      </c>
      <c r="BI208" s="178">
        <f>IF($N$208="nulová",$J$208,0)</f>
        <v>0</v>
      </c>
      <c r="BJ208" s="109" t="s">
        <v>21</v>
      </c>
      <c r="BK208" s="178">
        <f>ROUND($I$208*$H$208,2)</f>
        <v>0</v>
      </c>
      <c r="BL208" s="109" t="s">
        <v>241</v>
      </c>
      <c r="BM208" s="109" t="s">
        <v>401</v>
      </c>
    </row>
    <row r="209" spans="2:47" s="7" customFormat="1" ht="27" customHeight="1">
      <c r="B209" s="27"/>
      <c r="C209" s="28"/>
      <c r="D209" s="179" t="s">
        <v>154</v>
      </c>
      <c r="E209" s="28"/>
      <c r="F209" s="180" t="s">
        <v>402</v>
      </c>
      <c r="G209" s="28"/>
      <c r="H209" s="28"/>
      <c r="J209" s="28"/>
      <c r="K209" s="28"/>
      <c r="L209" s="53"/>
      <c r="M209" s="69"/>
      <c r="N209" s="28"/>
      <c r="O209" s="28"/>
      <c r="P209" s="28"/>
      <c r="Q209" s="28"/>
      <c r="R209" s="28"/>
      <c r="S209" s="28"/>
      <c r="T209" s="70"/>
      <c r="AT209" s="7" t="s">
        <v>154</v>
      </c>
      <c r="AU209" s="7" t="s">
        <v>80</v>
      </c>
    </row>
    <row r="210" spans="2:65" s="7" customFormat="1" ht="15.75" customHeight="1">
      <c r="B210" s="27"/>
      <c r="C210" s="167" t="s">
        <v>403</v>
      </c>
      <c r="D210" s="167" t="s">
        <v>147</v>
      </c>
      <c r="E210" s="168" t="s">
        <v>404</v>
      </c>
      <c r="F210" s="169" t="s">
        <v>405</v>
      </c>
      <c r="G210" s="170" t="s">
        <v>201</v>
      </c>
      <c r="H210" s="171">
        <v>45</v>
      </c>
      <c r="I210" s="172"/>
      <c r="J210" s="173">
        <f>ROUND($I$210*$H$210,2)</f>
        <v>0</v>
      </c>
      <c r="K210" s="169" t="s">
        <v>159</v>
      </c>
      <c r="L210" s="53"/>
      <c r="M210" s="174"/>
      <c r="N210" s="175" t="s">
        <v>43</v>
      </c>
      <c r="O210" s="28"/>
      <c r="P210" s="176">
        <f>$O$210*$H$210</f>
        <v>0</v>
      </c>
      <c r="Q210" s="176">
        <v>0.00019</v>
      </c>
      <c r="R210" s="176">
        <f>$Q$210*$H$210</f>
        <v>0.00855</v>
      </c>
      <c r="S210" s="176">
        <v>0</v>
      </c>
      <c r="T210" s="177">
        <f>$S$210*$H$210</f>
        <v>0</v>
      </c>
      <c r="AR210" s="109" t="s">
        <v>241</v>
      </c>
      <c r="AT210" s="109" t="s">
        <v>147</v>
      </c>
      <c r="AU210" s="109" t="s">
        <v>80</v>
      </c>
      <c r="AY210" s="7" t="s">
        <v>143</v>
      </c>
      <c r="BE210" s="178">
        <f>IF($N$210="základní",$J$210,0)</f>
        <v>0</v>
      </c>
      <c r="BF210" s="178">
        <f>IF($N$210="snížená",$J$210,0)</f>
        <v>0</v>
      </c>
      <c r="BG210" s="178">
        <f>IF($N$210="zákl. přenesená",$J$210,0)</f>
        <v>0</v>
      </c>
      <c r="BH210" s="178">
        <f>IF($N$210="sníž. přenesená",$J$210,0)</f>
        <v>0</v>
      </c>
      <c r="BI210" s="178">
        <f>IF($N$210="nulová",$J$210,0)</f>
        <v>0</v>
      </c>
      <c r="BJ210" s="109" t="s">
        <v>21</v>
      </c>
      <c r="BK210" s="178">
        <f>ROUND($I$210*$H$210,2)</f>
        <v>0</v>
      </c>
      <c r="BL210" s="109" t="s">
        <v>241</v>
      </c>
      <c r="BM210" s="109" t="s">
        <v>406</v>
      </c>
    </row>
    <row r="211" spans="2:47" s="7" customFormat="1" ht="16.5" customHeight="1">
      <c r="B211" s="27"/>
      <c r="C211" s="28"/>
      <c r="D211" s="179" t="s">
        <v>154</v>
      </c>
      <c r="E211" s="28"/>
      <c r="F211" s="180" t="s">
        <v>407</v>
      </c>
      <c r="G211" s="28"/>
      <c r="H211" s="28"/>
      <c r="J211" s="28"/>
      <c r="K211" s="28"/>
      <c r="L211" s="53"/>
      <c r="M211" s="69"/>
      <c r="N211" s="28"/>
      <c r="O211" s="28"/>
      <c r="P211" s="28"/>
      <c r="Q211" s="28"/>
      <c r="R211" s="28"/>
      <c r="S211" s="28"/>
      <c r="T211" s="70"/>
      <c r="AT211" s="7" t="s">
        <v>154</v>
      </c>
      <c r="AU211" s="7" t="s">
        <v>80</v>
      </c>
    </row>
    <row r="212" spans="2:65" s="7" customFormat="1" ht="15.75" customHeight="1">
      <c r="B212" s="27"/>
      <c r="C212" s="167" t="s">
        <v>408</v>
      </c>
      <c r="D212" s="167" t="s">
        <v>147</v>
      </c>
      <c r="E212" s="168" t="s">
        <v>409</v>
      </c>
      <c r="F212" s="169" t="s">
        <v>410</v>
      </c>
      <c r="G212" s="170" t="s">
        <v>379</v>
      </c>
      <c r="H212" s="191"/>
      <c r="I212" s="172"/>
      <c r="J212" s="173">
        <f>ROUND($I$212*$H$212,2)</f>
        <v>0</v>
      </c>
      <c r="K212" s="169" t="s">
        <v>159</v>
      </c>
      <c r="L212" s="53"/>
      <c r="M212" s="174"/>
      <c r="N212" s="175" t="s">
        <v>43</v>
      </c>
      <c r="O212" s="28"/>
      <c r="P212" s="176">
        <f>$O$212*$H$212</f>
        <v>0</v>
      </c>
      <c r="Q212" s="176">
        <v>0</v>
      </c>
      <c r="R212" s="176">
        <f>$Q$212*$H$212</f>
        <v>0</v>
      </c>
      <c r="S212" s="176">
        <v>0</v>
      </c>
      <c r="T212" s="177">
        <f>$S$212*$H$212</f>
        <v>0</v>
      </c>
      <c r="AR212" s="109" t="s">
        <v>241</v>
      </c>
      <c r="AT212" s="109" t="s">
        <v>147</v>
      </c>
      <c r="AU212" s="109" t="s">
        <v>80</v>
      </c>
      <c r="AY212" s="7" t="s">
        <v>143</v>
      </c>
      <c r="BE212" s="178">
        <f>IF($N$212="základní",$J$212,0)</f>
        <v>0</v>
      </c>
      <c r="BF212" s="178">
        <f>IF($N$212="snížená",$J$212,0)</f>
        <v>0</v>
      </c>
      <c r="BG212" s="178">
        <f>IF($N$212="zákl. přenesená",$J$212,0)</f>
        <v>0</v>
      </c>
      <c r="BH212" s="178">
        <f>IF($N$212="sníž. přenesená",$J$212,0)</f>
        <v>0</v>
      </c>
      <c r="BI212" s="178">
        <f>IF($N$212="nulová",$J$212,0)</f>
        <v>0</v>
      </c>
      <c r="BJ212" s="109" t="s">
        <v>21</v>
      </c>
      <c r="BK212" s="178">
        <f>ROUND($I$212*$H$212,2)</f>
        <v>0</v>
      </c>
      <c r="BL212" s="109" t="s">
        <v>241</v>
      </c>
      <c r="BM212" s="109" t="s">
        <v>411</v>
      </c>
    </row>
    <row r="213" spans="2:47" s="7" customFormat="1" ht="27" customHeight="1">
      <c r="B213" s="27"/>
      <c r="C213" s="28"/>
      <c r="D213" s="179" t="s">
        <v>154</v>
      </c>
      <c r="E213" s="28"/>
      <c r="F213" s="180" t="s">
        <v>412</v>
      </c>
      <c r="G213" s="28"/>
      <c r="H213" s="28"/>
      <c r="J213" s="28"/>
      <c r="K213" s="28"/>
      <c r="L213" s="53"/>
      <c r="M213" s="69"/>
      <c r="N213" s="28"/>
      <c r="O213" s="28"/>
      <c r="P213" s="28"/>
      <c r="Q213" s="28"/>
      <c r="R213" s="28"/>
      <c r="S213" s="28"/>
      <c r="T213" s="70"/>
      <c r="AT213" s="7" t="s">
        <v>154</v>
      </c>
      <c r="AU213" s="7" t="s">
        <v>80</v>
      </c>
    </row>
    <row r="214" spans="2:63" s="153" customFormat="1" ht="30.75" customHeight="1">
      <c r="B214" s="154"/>
      <c r="C214" s="155"/>
      <c r="D214" s="156" t="s">
        <v>71</v>
      </c>
      <c r="E214" s="165" t="s">
        <v>413</v>
      </c>
      <c r="F214" s="165" t="s">
        <v>414</v>
      </c>
      <c r="G214" s="155"/>
      <c r="H214" s="155"/>
      <c r="J214" s="166">
        <f>$BK$214</f>
        <v>0</v>
      </c>
      <c r="K214" s="155"/>
      <c r="L214" s="159"/>
      <c r="M214" s="160"/>
      <c r="N214" s="155"/>
      <c r="O214" s="155"/>
      <c r="P214" s="161">
        <f>SUM($P$215:$P$248)</f>
        <v>0</v>
      </c>
      <c r="Q214" s="155"/>
      <c r="R214" s="161">
        <f>SUM($R$215:$R$248)</f>
        <v>0.25878</v>
      </c>
      <c r="S214" s="155"/>
      <c r="T214" s="162">
        <f>SUM($T$215:$T$248)</f>
        <v>0.10128000000000001</v>
      </c>
      <c r="AR214" s="163" t="s">
        <v>80</v>
      </c>
      <c r="AT214" s="163" t="s">
        <v>71</v>
      </c>
      <c r="AU214" s="163" t="s">
        <v>21</v>
      </c>
      <c r="AY214" s="163" t="s">
        <v>143</v>
      </c>
      <c r="BK214" s="164">
        <f>SUM($BK$215:$BK$248)</f>
        <v>0</v>
      </c>
    </row>
    <row r="215" spans="2:65" s="7" customFormat="1" ht="15.75" customHeight="1">
      <c r="B215" s="27"/>
      <c r="C215" s="167" t="s">
        <v>415</v>
      </c>
      <c r="D215" s="167" t="s">
        <v>147</v>
      </c>
      <c r="E215" s="168" t="s">
        <v>416</v>
      </c>
      <c r="F215" s="169" t="s">
        <v>417</v>
      </c>
      <c r="G215" s="170" t="s">
        <v>323</v>
      </c>
      <c r="H215" s="171">
        <v>1</v>
      </c>
      <c r="I215" s="172"/>
      <c r="J215" s="173">
        <f>ROUND($I$215*$H$215,2)</f>
        <v>0</v>
      </c>
      <c r="K215" s="169"/>
      <c r="L215" s="53"/>
      <c r="M215" s="174"/>
      <c r="N215" s="175" t="s">
        <v>43</v>
      </c>
      <c r="O215" s="28"/>
      <c r="P215" s="176">
        <f>$O$215*$H$215</f>
        <v>0</v>
      </c>
      <c r="Q215" s="176">
        <v>0</v>
      </c>
      <c r="R215" s="176">
        <f>$Q$215*$H$215</f>
        <v>0</v>
      </c>
      <c r="S215" s="176">
        <v>0</v>
      </c>
      <c r="T215" s="177">
        <f>$S$215*$H$215</f>
        <v>0</v>
      </c>
      <c r="AR215" s="109" t="s">
        <v>241</v>
      </c>
      <c r="AT215" s="109" t="s">
        <v>147</v>
      </c>
      <c r="AU215" s="109" t="s">
        <v>80</v>
      </c>
      <c r="AY215" s="7" t="s">
        <v>143</v>
      </c>
      <c r="BE215" s="178">
        <f>IF($N$215="základní",$J$215,0)</f>
        <v>0</v>
      </c>
      <c r="BF215" s="178">
        <f>IF($N$215="snížená",$J$215,0)</f>
        <v>0</v>
      </c>
      <c r="BG215" s="178">
        <f>IF($N$215="zákl. přenesená",$J$215,0)</f>
        <v>0</v>
      </c>
      <c r="BH215" s="178">
        <f>IF($N$215="sníž. přenesená",$J$215,0)</f>
        <v>0</v>
      </c>
      <c r="BI215" s="178">
        <f>IF($N$215="nulová",$J$215,0)</f>
        <v>0</v>
      </c>
      <c r="BJ215" s="109" t="s">
        <v>21</v>
      </c>
      <c r="BK215" s="178">
        <f>ROUND($I$215*$H$215,2)</f>
        <v>0</v>
      </c>
      <c r="BL215" s="109" t="s">
        <v>241</v>
      </c>
      <c r="BM215" s="109" t="s">
        <v>418</v>
      </c>
    </row>
    <row r="216" spans="2:47" s="7" customFormat="1" ht="16.5" customHeight="1">
      <c r="B216" s="27"/>
      <c r="C216" s="28"/>
      <c r="D216" s="179" t="s">
        <v>154</v>
      </c>
      <c r="E216" s="28"/>
      <c r="F216" s="180" t="s">
        <v>419</v>
      </c>
      <c r="G216" s="28"/>
      <c r="H216" s="28"/>
      <c r="J216" s="28"/>
      <c r="K216" s="28"/>
      <c r="L216" s="53"/>
      <c r="M216" s="69"/>
      <c r="N216" s="28"/>
      <c r="O216" s="28"/>
      <c r="P216" s="28"/>
      <c r="Q216" s="28"/>
      <c r="R216" s="28"/>
      <c r="S216" s="28"/>
      <c r="T216" s="70"/>
      <c r="AT216" s="7" t="s">
        <v>154</v>
      </c>
      <c r="AU216" s="7" t="s">
        <v>80</v>
      </c>
    </row>
    <row r="217" spans="2:65" s="7" customFormat="1" ht="15.75" customHeight="1">
      <c r="B217" s="27"/>
      <c r="C217" s="167" t="s">
        <v>420</v>
      </c>
      <c r="D217" s="167" t="s">
        <v>147</v>
      </c>
      <c r="E217" s="168" t="s">
        <v>421</v>
      </c>
      <c r="F217" s="169" t="s">
        <v>422</v>
      </c>
      <c r="G217" s="170" t="s">
        <v>323</v>
      </c>
      <c r="H217" s="171">
        <v>2</v>
      </c>
      <c r="I217" s="172"/>
      <c r="J217" s="173">
        <f>ROUND($I$217*$H$217,2)</f>
        <v>0</v>
      </c>
      <c r="K217" s="169"/>
      <c r="L217" s="53"/>
      <c r="M217" s="174"/>
      <c r="N217" s="175" t="s">
        <v>43</v>
      </c>
      <c r="O217" s="28"/>
      <c r="P217" s="176">
        <f>$O$217*$H$217</f>
        <v>0</v>
      </c>
      <c r="Q217" s="176">
        <v>0</v>
      </c>
      <c r="R217" s="176">
        <f>$Q$217*$H$217</f>
        <v>0</v>
      </c>
      <c r="S217" s="176">
        <v>0</v>
      </c>
      <c r="T217" s="177">
        <f>$S$217*$H$217</f>
        <v>0</v>
      </c>
      <c r="AR217" s="109" t="s">
        <v>241</v>
      </c>
      <c r="AT217" s="109" t="s">
        <v>147</v>
      </c>
      <c r="AU217" s="109" t="s">
        <v>80</v>
      </c>
      <c r="AY217" s="7" t="s">
        <v>143</v>
      </c>
      <c r="BE217" s="178">
        <f>IF($N$217="základní",$J$217,0)</f>
        <v>0</v>
      </c>
      <c r="BF217" s="178">
        <f>IF($N$217="snížená",$J$217,0)</f>
        <v>0</v>
      </c>
      <c r="BG217" s="178">
        <f>IF($N$217="zákl. přenesená",$J$217,0)</f>
        <v>0</v>
      </c>
      <c r="BH217" s="178">
        <f>IF($N$217="sníž. přenesená",$J$217,0)</f>
        <v>0</v>
      </c>
      <c r="BI217" s="178">
        <f>IF($N$217="nulová",$J$217,0)</f>
        <v>0</v>
      </c>
      <c r="BJ217" s="109" t="s">
        <v>21</v>
      </c>
      <c r="BK217" s="178">
        <f>ROUND($I$217*$H$217,2)</f>
        <v>0</v>
      </c>
      <c r="BL217" s="109" t="s">
        <v>241</v>
      </c>
      <c r="BM217" s="109" t="s">
        <v>423</v>
      </c>
    </row>
    <row r="218" spans="2:47" s="7" customFormat="1" ht="16.5" customHeight="1">
      <c r="B218" s="27"/>
      <c r="C218" s="28"/>
      <c r="D218" s="179" t="s">
        <v>154</v>
      </c>
      <c r="E218" s="28"/>
      <c r="F218" s="180" t="s">
        <v>424</v>
      </c>
      <c r="G218" s="28"/>
      <c r="H218" s="28"/>
      <c r="J218" s="28"/>
      <c r="K218" s="28"/>
      <c r="L218" s="53"/>
      <c r="M218" s="69"/>
      <c r="N218" s="28"/>
      <c r="O218" s="28"/>
      <c r="P218" s="28"/>
      <c r="Q218" s="28"/>
      <c r="R218" s="28"/>
      <c r="S218" s="28"/>
      <c r="T218" s="70"/>
      <c r="AT218" s="7" t="s">
        <v>154</v>
      </c>
      <c r="AU218" s="7" t="s">
        <v>80</v>
      </c>
    </row>
    <row r="219" spans="2:65" s="7" customFormat="1" ht="15.75" customHeight="1">
      <c r="B219" s="27"/>
      <c r="C219" s="167" t="s">
        <v>425</v>
      </c>
      <c r="D219" s="167" t="s">
        <v>147</v>
      </c>
      <c r="E219" s="168" t="s">
        <v>426</v>
      </c>
      <c r="F219" s="169" t="s">
        <v>427</v>
      </c>
      <c r="G219" s="170" t="s">
        <v>323</v>
      </c>
      <c r="H219" s="171">
        <v>2</v>
      </c>
      <c r="I219" s="172"/>
      <c r="J219" s="173">
        <f>ROUND($I$219*$H$219,2)</f>
        <v>0</v>
      </c>
      <c r="K219" s="169"/>
      <c r="L219" s="53"/>
      <c r="M219" s="174"/>
      <c r="N219" s="175" t="s">
        <v>43</v>
      </c>
      <c r="O219" s="28"/>
      <c r="P219" s="176">
        <f>$O$219*$H$219</f>
        <v>0</v>
      </c>
      <c r="Q219" s="176">
        <v>0</v>
      </c>
      <c r="R219" s="176">
        <f>$Q$219*$H$219</f>
        <v>0</v>
      </c>
      <c r="S219" s="176">
        <v>0</v>
      </c>
      <c r="T219" s="177">
        <f>$S$219*$H$219</f>
        <v>0</v>
      </c>
      <c r="AR219" s="109" t="s">
        <v>241</v>
      </c>
      <c r="AT219" s="109" t="s">
        <v>147</v>
      </c>
      <c r="AU219" s="109" t="s">
        <v>80</v>
      </c>
      <c r="AY219" s="7" t="s">
        <v>143</v>
      </c>
      <c r="BE219" s="178">
        <f>IF($N$219="základní",$J$219,0)</f>
        <v>0</v>
      </c>
      <c r="BF219" s="178">
        <f>IF($N$219="snížená",$J$219,0)</f>
        <v>0</v>
      </c>
      <c r="BG219" s="178">
        <f>IF($N$219="zákl. přenesená",$J$219,0)</f>
        <v>0</v>
      </c>
      <c r="BH219" s="178">
        <f>IF($N$219="sníž. přenesená",$J$219,0)</f>
        <v>0</v>
      </c>
      <c r="BI219" s="178">
        <f>IF($N$219="nulová",$J$219,0)</f>
        <v>0</v>
      </c>
      <c r="BJ219" s="109" t="s">
        <v>21</v>
      </c>
      <c r="BK219" s="178">
        <f>ROUND($I$219*$H$219,2)</f>
        <v>0</v>
      </c>
      <c r="BL219" s="109" t="s">
        <v>241</v>
      </c>
      <c r="BM219" s="109" t="s">
        <v>428</v>
      </c>
    </row>
    <row r="220" spans="2:47" s="7" customFormat="1" ht="16.5" customHeight="1">
      <c r="B220" s="27"/>
      <c r="C220" s="28"/>
      <c r="D220" s="179" t="s">
        <v>154</v>
      </c>
      <c r="E220" s="28"/>
      <c r="F220" s="180" t="s">
        <v>429</v>
      </c>
      <c r="G220" s="28"/>
      <c r="H220" s="28"/>
      <c r="J220" s="28"/>
      <c r="K220" s="28"/>
      <c r="L220" s="53"/>
      <c r="M220" s="69"/>
      <c r="N220" s="28"/>
      <c r="O220" s="28"/>
      <c r="P220" s="28"/>
      <c r="Q220" s="28"/>
      <c r="R220" s="28"/>
      <c r="S220" s="28"/>
      <c r="T220" s="70"/>
      <c r="AT220" s="7" t="s">
        <v>154</v>
      </c>
      <c r="AU220" s="7" t="s">
        <v>80</v>
      </c>
    </row>
    <row r="221" spans="2:65" s="7" customFormat="1" ht="15.75" customHeight="1">
      <c r="B221" s="27"/>
      <c r="C221" s="167" t="s">
        <v>430</v>
      </c>
      <c r="D221" s="167" t="s">
        <v>147</v>
      </c>
      <c r="E221" s="168" t="s">
        <v>431</v>
      </c>
      <c r="F221" s="169" t="s">
        <v>432</v>
      </c>
      <c r="G221" s="170" t="s">
        <v>323</v>
      </c>
      <c r="H221" s="171">
        <v>4</v>
      </c>
      <c r="I221" s="172"/>
      <c r="J221" s="173">
        <f>ROUND($I$221*$H$221,2)</f>
        <v>0</v>
      </c>
      <c r="K221" s="169"/>
      <c r="L221" s="53"/>
      <c r="M221" s="174"/>
      <c r="N221" s="175" t="s">
        <v>43</v>
      </c>
      <c r="O221" s="28"/>
      <c r="P221" s="176">
        <f>$O$221*$H$221</f>
        <v>0</v>
      </c>
      <c r="Q221" s="176">
        <v>0</v>
      </c>
      <c r="R221" s="176">
        <f>$Q$221*$H$221</f>
        <v>0</v>
      </c>
      <c r="S221" s="176">
        <v>0</v>
      </c>
      <c r="T221" s="177">
        <f>$S$221*$H$221</f>
        <v>0</v>
      </c>
      <c r="AR221" s="109" t="s">
        <v>241</v>
      </c>
      <c r="AT221" s="109" t="s">
        <v>147</v>
      </c>
      <c r="AU221" s="109" t="s">
        <v>80</v>
      </c>
      <c r="AY221" s="7" t="s">
        <v>143</v>
      </c>
      <c r="BE221" s="178">
        <f>IF($N$221="základní",$J$221,0)</f>
        <v>0</v>
      </c>
      <c r="BF221" s="178">
        <f>IF($N$221="snížená",$J$221,0)</f>
        <v>0</v>
      </c>
      <c r="BG221" s="178">
        <f>IF($N$221="zákl. přenesená",$J$221,0)</f>
        <v>0</v>
      </c>
      <c r="BH221" s="178">
        <f>IF($N$221="sníž. přenesená",$J$221,0)</f>
        <v>0</v>
      </c>
      <c r="BI221" s="178">
        <f>IF($N$221="nulová",$J$221,0)</f>
        <v>0</v>
      </c>
      <c r="BJ221" s="109" t="s">
        <v>21</v>
      </c>
      <c r="BK221" s="178">
        <f>ROUND($I$221*$H$221,2)</f>
        <v>0</v>
      </c>
      <c r="BL221" s="109" t="s">
        <v>241</v>
      </c>
      <c r="BM221" s="109" t="s">
        <v>433</v>
      </c>
    </row>
    <row r="222" spans="2:47" s="7" customFormat="1" ht="16.5" customHeight="1">
      <c r="B222" s="27"/>
      <c r="C222" s="28"/>
      <c r="D222" s="179" t="s">
        <v>154</v>
      </c>
      <c r="E222" s="28"/>
      <c r="F222" s="180" t="s">
        <v>434</v>
      </c>
      <c r="G222" s="28"/>
      <c r="H222" s="28"/>
      <c r="J222" s="28"/>
      <c r="K222" s="28"/>
      <c r="L222" s="53"/>
      <c r="M222" s="69"/>
      <c r="N222" s="28"/>
      <c r="O222" s="28"/>
      <c r="P222" s="28"/>
      <c r="Q222" s="28"/>
      <c r="R222" s="28"/>
      <c r="S222" s="28"/>
      <c r="T222" s="70"/>
      <c r="AT222" s="7" t="s">
        <v>154</v>
      </c>
      <c r="AU222" s="7" t="s">
        <v>80</v>
      </c>
    </row>
    <row r="223" spans="2:65" s="7" customFormat="1" ht="15.75" customHeight="1">
      <c r="B223" s="27"/>
      <c r="C223" s="167" t="s">
        <v>435</v>
      </c>
      <c r="D223" s="167" t="s">
        <v>147</v>
      </c>
      <c r="E223" s="168" t="s">
        <v>436</v>
      </c>
      <c r="F223" s="169" t="s">
        <v>437</v>
      </c>
      <c r="G223" s="170" t="s">
        <v>323</v>
      </c>
      <c r="H223" s="171">
        <v>4</v>
      </c>
      <c r="I223" s="172"/>
      <c r="J223" s="173">
        <f>ROUND($I$223*$H$223,2)</f>
        <v>0</v>
      </c>
      <c r="K223" s="169"/>
      <c r="L223" s="53"/>
      <c r="M223" s="174"/>
      <c r="N223" s="175" t="s">
        <v>43</v>
      </c>
      <c r="O223" s="28"/>
      <c r="P223" s="176">
        <f>$O$223*$H$223</f>
        <v>0</v>
      </c>
      <c r="Q223" s="176">
        <v>0</v>
      </c>
      <c r="R223" s="176">
        <f>$Q$223*$H$223</f>
        <v>0</v>
      </c>
      <c r="S223" s="176">
        <v>0</v>
      </c>
      <c r="T223" s="177">
        <f>$S$223*$H$223</f>
        <v>0</v>
      </c>
      <c r="AR223" s="109" t="s">
        <v>241</v>
      </c>
      <c r="AT223" s="109" t="s">
        <v>147</v>
      </c>
      <c r="AU223" s="109" t="s">
        <v>80</v>
      </c>
      <c r="AY223" s="7" t="s">
        <v>143</v>
      </c>
      <c r="BE223" s="178">
        <f>IF($N$223="základní",$J$223,0)</f>
        <v>0</v>
      </c>
      <c r="BF223" s="178">
        <f>IF($N$223="snížená",$J$223,0)</f>
        <v>0</v>
      </c>
      <c r="BG223" s="178">
        <f>IF($N$223="zákl. přenesená",$J$223,0)</f>
        <v>0</v>
      </c>
      <c r="BH223" s="178">
        <f>IF($N$223="sníž. přenesená",$J$223,0)</f>
        <v>0</v>
      </c>
      <c r="BI223" s="178">
        <f>IF($N$223="nulová",$J$223,0)</f>
        <v>0</v>
      </c>
      <c r="BJ223" s="109" t="s">
        <v>21</v>
      </c>
      <c r="BK223" s="178">
        <f>ROUND($I$223*$H$223,2)</f>
        <v>0</v>
      </c>
      <c r="BL223" s="109" t="s">
        <v>241</v>
      </c>
      <c r="BM223" s="109" t="s">
        <v>438</v>
      </c>
    </row>
    <row r="224" spans="2:47" s="7" customFormat="1" ht="16.5" customHeight="1">
      <c r="B224" s="27"/>
      <c r="C224" s="28"/>
      <c r="D224" s="179" t="s">
        <v>154</v>
      </c>
      <c r="E224" s="28"/>
      <c r="F224" s="180" t="s">
        <v>439</v>
      </c>
      <c r="G224" s="28"/>
      <c r="H224" s="28"/>
      <c r="J224" s="28"/>
      <c r="K224" s="28"/>
      <c r="L224" s="53"/>
      <c r="M224" s="69"/>
      <c r="N224" s="28"/>
      <c r="O224" s="28"/>
      <c r="P224" s="28"/>
      <c r="Q224" s="28"/>
      <c r="R224" s="28"/>
      <c r="S224" s="28"/>
      <c r="T224" s="70"/>
      <c r="AT224" s="7" t="s">
        <v>154</v>
      </c>
      <c r="AU224" s="7" t="s">
        <v>80</v>
      </c>
    </row>
    <row r="225" spans="2:65" s="7" customFormat="1" ht="15.75" customHeight="1">
      <c r="B225" s="27"/>
      <c r="C225" s="167" t="s">
        <v>440</v>
      </c>
      <c r="D225" s="167" t="s">
        <v>147</v>
      </c>
      <c r="E225" s="168" t="s">
        <v>441</v>
      </c>
      <c r="F225" s="169" t="s">
        <v>442</v>
      </c>
      <c r="G225" s="170" t="s">
        <v>323</v>
      </c>
      <c r="H225" s="171">
        <v>3</v>
      </c>
      <c r="I225" s="172"/>
      <c r="J225" s="173">
        <f>ROUND($I$225*$H$225,2)</f>
        <v>0</v>
      </c>
      <c r="K225" s="169"/>
      <c r="L225" s="53"/>
      <c r="M225" s="174"/>
      <c r="N225" s="175" t="s">
        <v>43</v>
      </c>
      <c r="O225" s="28"/>
      <c r="P225" s="176">
        <f>$O$225*$H$225</f>
        <v>0</v>
      </c>
      <c r="Q225" s="176">
        <v>0</v>
      </c>
      <c r="R225" s="176">
        <f>$Q$225*$H$225</f>
        <v>0</v>
      </c>
      <c r="S225" s="176">
        <v>0</v>
      </c>
      <c r="T225" s="177">
        <f>$S$225*$H$225</f>
        <v>0</v>
      </c>
      <c r="AR225" s="109" t="s">
        <v>241</v>
      </c>
      <c r="AT225" s="109" t="s">
        <v>147</v>
      </c>
      <c r="AU225" s="109" t="s">
        <v>80</v>
      </c>
      <c r="AY225" s="7" t="s">
        <v>143</v>
      </c>
      <c r="BE225" s="178">
        <f>IF($N$225="základní",$J$225,0)</f>
        <v>0</v>
      </c>
      <c r="BF225" s="178">
        <f>IF($N$225="snížená",$J$225,0)</f>
        <v>0</v>
      </c>
      <c r="BG225" s="178">
        <f>IF($N$225="zákl. přenesená",$J$225,0)</f>
        <v>0</v>
      </c>
      <c r="BH225" s="178">
        <f>IF($N$225="sníž. přenesená",$J$225,0)</f>
        <v>0</v>
      </c>
      <c r="BI225" s="178">
        <f>IF($N$225="nulová",$J$225,0)</f>
        <v>0</v>
      </c>
      <c r="BJ225" s="109" t="s">
        <v>21</v>
      </c>
      <c r="BK225" s="178">
        <f>ROUND($I$225*$H$225,2)</f>
        <v>0</v>
      </c>
      <c r="BL225" s="109" t="s">
        <v>241</v>
      </c>
      <c r="BM225" s="109" t="s">
        <v>443</v>
      </c>
    </row>
    <row r="226" spans="2:47" s="7" customFormat="1" ht="16.5" customHeight="1">
      <c r="B226" s="27"/>
      <c r="C226" s="28"/>
      <c r="D226" s="179" t="s">
        <v>154</v>
      </c>
      <c r="E226" s="28"/>
      <c r="F226" s="180" t="s">
        <v>444</v>
      </c>
      <c r="G226" s="28"/>
      <c r="H226" s="28"/>
      <c r="J226" s="28"/>
      <c r="K226" s="28"/>
      <c r="L226" s="53"/>
      <c r="M226" s="69"/>
      <c r="N226" s="28"/>
      <c r="O226" s="28"/>
      <c r="P226" s="28"/>
      <c r="Q226" s="28"/>
      <c r="R226" s="28"/>
      <c r="S226" s="28"/>
      <c r="T226" s="70"/>
      <c r="AT226" s="7" t="s">
        <v>154</v>
      </c>
      <c r="AU226" s="7" t="s">
        <v>80</v>
      </c>
    </row>
    <row r="227" spans="2:65" s="7" customFormat="1" ht="27" customHeight="1">
      <c r="B227" s="27"/>
      <c r="C227" s="167" t="s">
        <v>445</v>
      </c>
      <c r="D227" s="167" t="s">
        <v>147</v>
      </c>
      <c r="E227" s="168" t="s">
        <v>446</v>
      </c>
      <c r="F227" s="169" t="s">
        <v>447</v>
      </c>
      <c r="G227" s="170" t="s">
        <v>448</v>
      </c>
      <c r="H227" s="171">
        <v>4</v>
      </c>
      <c r="I227" s="172"/>
      <c r="J227" s="173">
        <f>ROUND($I$227*$H$227,2)</f>
        <v>0</v>
      </c>
      <c r="K227" s="169"/>
      <c r="L227" s="53"/>
      <c r="M227" s="174"/>
      <c r="N227" s="175" t="s">
        <v>43</v>
      </c>
      <c r="O227" s="28"/>
      <c r="P227" s="176">
        <f>$O$227*$H$227</f>
        <v>0</v>
      </c>
      <c r="Q227" s="176">
        <v>0.02372</v>
      </c>
      <c r="R227" s="176">
        <f>$Q$227*$H$227</f>
        <v>0.09488</v>
      </c>
      <c r="S227" s="176">
        <v>0</v>
      </c>
      <c r="T227" s="177">
        <f>$S$227*$H$227</f>
        <v>0</v>
      </c>
      <c r="AR227" s="109" t="s">
        <v>241</v>
      </c>
      <c r="AT227" s="109" t="s">
        <v>147</v>
      </c>
      <c r="AU227" s="109" t="s">
        <v>80</v>
      </c>
      <c r="AY227" s="7" t="s">
        <v>143</v>
      </c>
      <c r="BE227" s="178">
        <f>IF($N$227="základní",$J$227,0)</f>
        <v>0</v>
      </c>
      <c r="BF227" s="178">
        <f>IF($N$227="snížená",$J$227,0)</f>
        <v>0</v>
      </c>
      <c r="BG227" s="178">
        <f>IF($N$227="zákl. přenesená",$J$227,0)</f>
        <v>0</v>
      </c>
      <c r="BH227" s="178">
        <f>IF($N$227="sníž. přenesená",$J$227,0)</f>
        <v>0</v>
      </c>
      <c r="BI227" s="178">
        <f>IF($N$227="nulová",$J$227,0)</f>
        <v>0</v>
      </c>
      <c r="BJ227" s="109" t="s">
        <v>21</v>
      </c>
      <c r="BK227" s="178">
        <f>ROUND($I$227*$H$227,2)</f>
        <v>0</v>
      </c>
      <c r="BL227" s="109" t="s">
        <v>241</v>
      </c>
      <c r="BM227" s="109" t="s">
        <v>449</v>
      </c>
    </row>
    <row r="228" spans="2:47" s="7" customFormat="1" ht="16.5" customHeight="1">
      <c r="B228" s="27"/>
      <c r="C228" s="28"/>
      <c r="D228" s="179" t="s">
        <v>154</v>
      </c>
      <c r="E228" s="28"/>
      <c r="F228" s="180" t="s">
        <v>450</v>
      </c>
      <c r="G228" s="28"/>
      <c r="H228" s="28"/>
      <c r="J228" s="28"/>
      <c r="K228" s="28"/>
      <c r="L228" s="53"/>
      <c r="M228" s="69"/>
      <c r="N228" s="28"/>
      <c r="O228" s="28"/>
      <c r="P228" s="28"/>
      <c r="Q228" s="28"/>
      <c r="R228" s="28"/>
      <c r="S228" s="28"/>
      <c r="T228" s="70"/>
      <c r="AT228" s="7" t="s">
        <v>154</v>
      </c>
      <c r="AU228" s="7" t="s">
        <v>80</v>
      </c>
    </row>
    <row r="229" spans="2:65" s="7" customFormat="1" ht="27" customHeight="1">
      <c r="B229" s="27"/>
      <c r="C229" s="167" t="s">
        <v>451</v>
      </c>
      <c r="D229" s="167" t="s">
        <v>147</v>
      </c>
      <c r="E229" s="168" t="s">
        <v>452</v>
      </c>
      <c r="F229" s="169" t="s">
        <v>453</v>
      </c>
      <c r="G229" s="170" t="s">
        <v>448</v>
      </c>
      <c r="H229" s="171">
        <v>4</v>
      </c>
      <c r="I229" s="172"/>
      <c r="J229" s="173">
        <f>ROUND($I$229*$H$229,2)</f>
        <v>0</v>
      </c>
      <c r="K229" s="169" t="s">
        <v>159</v>
      </c>
      <c r="L229" s="53"/>
      <c r="M229" s="174"/>
      <c r="N229" s="175" t="s">
        <v>43</v>
      </c>
      <c r="O229" s="28"/>
      <c r="P229" s="176">
        <f>$O$229*$H$229</f>
        <v>0</v>
      </c>
      <c r="Q229" s="176">
        <v>0.01678</v>
      </c>
      <c r="R229" s="176">
        <f>$Q$229*$H$229</f>
        <v>0.06712</v>
      </c>
      <c r="S229" s="176">
        <v>0</v>
      </c>
      <c r="T229" s="177">
        <f>$S$229*$H$229</f>
        <v>0</v>
      </c>
      <c r="AR229" s="109" t="s">
        <v>152</v>
      </c>
      <c r="AT229" s="109" t="s">
        <v>147</v>
      </c>
      <c r="AU229" s="109" t="s">
        <v>80</v>
      </c>
      <c r="AY229" s="7" t="s">
        <v>143</v>
      </c>
      <c r="BE229" s="178">
        <f>IF($N$229="základní",$J$229,0)</f>
        <v>0</v>
      </c>
      <c r="BF229" s="178">
        <f>IF($N$229="snížená",$J$229,0)</f>
        <v>0</v>
      </c>
      <c r="BG229" s="178">
        <f>IF($N$229="zákl. přenesená",$J$229,0)</f>
        <v>0</v>
      </c>
      <c r="BH229" s="178">
        <f>IF($N$229="sníž. přenesená",$J$229,0)</f>
        <v>0</v>
      </c>
      <c r="BI229" s="178">
        <f>IF($N$229="nulová",$J$229,0)</f>
        <v>0</v>
      </c>
      <c r="BJ229" s="109" t="s">
        <v>21</v>
      </c>
      <c r="BK229" s="178">
        <f>ROUND($I$229*$H$229,2)</f>
        <v>0</v>
      </c>
      <c r="BL229" s="109" t="s">
        <v>152</v>
      </c>
      <c r="BM229" s="109" t="s">
        <v>454</v>
      </c>
    </row>
    <row r="230" spans="2:47" s="7" customFormat="1" ht="16.5" customHeight="1">
      <c r="B230" s="27"/>
      <c r="C230" s="28"/>
      <c r="D230" s="179" t="s">
        <v>154</v>
      </c>
      <c r="E230" s="28"/>
      <c r="F230" s="180" t="s">
        <v>455</v>
      </c>
      <c r="G230" s="28"/>
      <c r="H230" s="28"/>
      <c r="J230" s="28"/>
      <c r="K230" s="28"/>
      <c r="L230" s="53"/>
      <c r="M230" s="69"/>
      <c r="N230" s="28"/>
      <c r="O230" s="28"/>
      <c r="P230" s="28"/>
      <c r="Q230" s="28"/>
      <c r="R230" s="28"/>
      <c r="S230" s="28"/>
      <c r="T230" s="70"/>
      <c r="AT230" s="7" t="s">
        <v>154</v>
      </c>
      <c r="AU230" s="7" t="s">
        <v>80</v>
      </c>
    </row>
    <row r="231" spans="2:65" s="7" customFormat="1" ht="15.75" customHeight="1">
      <c r="B231" s="27"/>
      <c r="C231" s="167" t="s">
        <v>456</v>
      </c>
      <c r="D231" s="167" t="s">
        <v>147</v>
      </c>
      <c r="E231" s="168" t="s">
        <v>457</v>
      </c>
      <c r="F231" s="169" t="s">
        <v>458</v>
      </c>
      <c r="G231" s="170" t="s">
        <v>448</v>
      </c>
      <c r="H231" s="171">
        <v>1</v>
      </c>
      <c r="I231" s="172"/>
      <c r="J231" s="173">
        <f>ROUND($I$231*$H$231,2)</f>
        <v>0</v>
      </c>
      <c r="K231" s="169" t="s">
        <v>151</v>
      </c>
      <c r="L231" s="53"/>
      <c r="M231" s="174"/>
      <c r="N231" s="175" t="s">
        <v>43</v>
      </c>
      <c r="O231" s="28"/>
      <c r="P231" s="176">
        <f>$O$231*$H$231</f>
        <v>0</v>
      </c>
      <c r="Q231" s="176">
        <v>0</v>
      </c>
      <c r="R231" s="176">
        <f>$Q$231*$H$231</f>
        <v>0</v>
      </c>
      <c r="S231" s="176">
        <v>0.0172</v>
      </c>
      <c r="T231" s="177">
        <f>$S$231*$H$231</f>
        <v>0.0172</v>
      </c>
      <c r="AR231" s="109" t="s">
        <v>241</v>
      </c>
      <c r="AT231" s="109" t="s">
        <v>147</v>
      </c>
      <c r="AU231" s="109" t="s">
        <v>80</v>
      </c>
      <c r="AY231" s="7" t="s">
        <v>143</v>
      </c>
      <c r="BE231" s="178">
        <f>IF($N$231="základní",$J$231,0)</f>
        <v>0</v>
      </c>
      <c r="BF231" s="178">
        <f>IF($N$231="snížená",$J$231,0)</f>
        <v>0</v>
      </c>
      <c r="BG231" s="178">
        <f>IF($N$231="zákl. přenesená",$J$231,0)</f>
        <v>0</v>
      </c>
      <c r="BH231" s="178">
        <f>IF($N$231="sníž. přenesená",$J$231,0)</f>
        <v>0</v>
      </c>
      <c r="BI231" s="178">
        <f>IF($N$231="nulová",$J$231,0)</f>
        <v>0</v>
      </c>
      <c r="BJ231" s="109" t="s">
        <v>21</v>
      </c>
      <c r="BK231" s="178">
        <f>ROUND($I$231*$H$231,2)</f>
        <v>0</v>
      </c>
      <c r="BL231" s="109" t="s">
        <v>241</v>
      </c>
      <c r="BM231" s="109" t="s">
        <v>459</v>
      </c>
    </row>
    <row r="232" spans="2:47" s="7" customFormat="1" ht="16.5" customHeight="1">
      <c r="B232" s="27"/>
      <c r="C232" s="28"/>
      <c r="D232" s="179" t="s">
        <v>154</v>
      </c>
      <c r="E232" s="28"/>
      <c r="F232" s="180" t="s">
        <v>460</v>
      </c>
      <c r="G232" s="28"/>
      <c r="H232" s="28"/>
      <c r="J232" s="28"/>
      <c r="K232" s="28"/>
      <c r="L232" s="53"/>
      <c r="M232" s="69"/>
      <c r="N232" s="28"/>
      <c r="O232" s="28"/>
      <c r="P232" s="28"/>
      <c r="Q232" s="28"/>
      <c r="R232" s="28"/>
      <c r="S232" s="28"/>
      <c r="T232" s="70"/>
      <c r="AT232" s="7" t="s">
        <v>154</v>
      </c>
      <c r="AU232" s="7" t="s">
        <v>80</v>
      </c>
    </row>
    <row r="233" spans="2:65" s="7" customFormat="1" ht="15.75" customHeight="1">
      <c r="B233" s="27"/>
      <c r="C233" s="167" t="s">
        <v>461</v>
      </c>
      <c r="D233" s="167" t="s">
        <v>147</v>
      </c>
      <c r="E233" s="168" t="s">
        <v>462</v>
      </c>
      <c r="F233" s="169" t="s">
        <v>463</v>
      </c>
      <c r="G233" s="170" t="s">
        <v>448</v>
      </c>
      <c r="H233" s="171">
        <v>4</v>
      </c>
      <c r="I233" s="172"/>
      <c r="J233" s="173">
        <f>ROUND($I$233*$H$233,2)</f>
        <v>0</v>
      </c>
      <c r="K233" s="169" t="s">
        <v>159</v>
      </c>
      <c r="L233" s="53"/>
      <c r="M233" s="174"/>
      <c r="N233" s="175" t="s">
        <v>43</v>
      </c>
      <c r="O233" s="28"/>
      <c r="P233" s="176">
        <f>$O$233*$H$233</f>
        <v>0</v>
      </c>
      <c r="Q233" s="176">
        <v>0</v>
      </c>
      <c r="R233" s="176">
        <f>$Q$233*$H$233</f>
        <v>0</v>
      </c>
      <c r="S233" s="176">
        <v>0.01946</v>
      </c>
      <c r="T233" s="177">
        <f>$S$233*$H$233</f>
        <v>0.07784</v>
      </c>
      <c r="AR233" s="109" t="s">
        <v>241</v>
      </c>
      <c r="AT233" s="109" t="s">
        <v>147</v>
      </c>
      <c r="AU233" s="109" t="s">
        <v>80</v>
      </c>
      <c r="AY233" s="7" t="s">
        <v>143</v>
      </c>
      <c r="BE233" s="178">
        <f>IF($N$233="základní",$J$233,0)</f>
        <v>0</v>
      </c>
      <c r="BF233" s="178">
        <f>IF($N$233="snížená",$J$233,0)</f>
        <v>0</v>
      </c>
      <c r="BG233" s="178">
        <f>IF($N$233="zákl. přenesená",$J$233,0)</f>
        <v>0</v>
      </c>
      <c r="BH233" s="178">
        <f>IF($N$233="sníž. přenesená",$J$233,0)</f>
        <v>0</v>
      </c>
      <c r="BI233" s="178">
        <f>IF($N$233="nulová",$J$233,0)</f>
        <v>0</v>
      </c>
      <c r="BJ233" s="109" t="s">
        <v>21</v>
      </c>
      <c r="BK233" s="178">
        <f>ROUND($I$233*$H$233,2)</f>
        <v>0</v>
      </c>
      <c r="BL233" s="109" t="s">
        <v>241</v>
      </c>
      <c r="BM233" s="109" t="s">
        <v>464</v>
      </c>
    </row>
    <row r="234" spans="2:47" s="7" customFormat="1" ht="16.5" customHeight="1">
      <c r="B234" s="27"/>
      <c r="C234" s="28"/>
      <c r="D234" s="179" t="s">
        <v>154</v>
      </c>
      <c r="E234" s="28"/>
      <c r="F234" s="180" t="s">
        <v>465</v>
      </c>
      <c r="G234" s="28"/>
      <c r="H234" s="28"/>
      <c r="J234" s="28"/>
      <c r="K234" s="28"/>
      <c r="L234" s="53"/>
      <c r="M234" s="69"/>
      <c r="N234" s="28"/>
      <c r="O234" s="28"/>
      <c r="P234" s="28"/>
      <c r="Q234" s="28"/>
      <c r="R234" s="28"/>
      <c r="S234" s="28"/>
      <c r="T234" s="70"/>
      <c r="AT234" s="7" t="s">
        <v>154</v>
      </c>
      <c r="AU234" s="7" t="s">
        <v>80</v>
      </c>
    </row>
    <row r="235" spans="2:65" s="7" customFormat="1" ht="15.75" customHeight="1">
      <c r="B235" s="27"/>
      <c r="C235" s="167" t="s">
        <v>466</v>
      </c>
      <c r="D235" s="167" t="s">
        <v>147</v>
      </c>
      <c r="E235" s="168" t="s">
        <v>467</v>
      </c>
      <c r="F235" s="169" t="s">
        <v>468</v>
      </c>
      <c r="G235" s="170" t="s">
        <v>448</v>
      </c>
      <c r="H235" s="171">
        <v>4</v>
      </c>
      <c r="I235" s="172"/>
      <c r="J235" s="173">
        <f>ROUND($I$235*$H$235,2)</f>
        <v>0</v>
      </c>
      <c r="K235" s="169" t="s">
        <v>159</v>
      </c>
      <c r="L235" s="53"/>
      <c r="M235" s="174"/>
      <c r="N235" s="175" t="s">
        <v>43</v>
      </c>
      <c r="O235" s="28"/>
      <c r="P235" s="176">
        <f>$O$235*$H$235</f>
        <v>0</v>
      </c>
      <c r="Q235" s="176">
        <v>0.01558</v>
      </c>
      <c r="R235" s="176">
        <f>$Q$235*$H$235</f>
        <v>0.06232</v>
      </c>
      <c r="S235" s="176">
        <v>0</v>
      </c>
      <c r="T235" s="177">
        <f>$S$235*$H$235</f>
        <v>0</v>
      </c>
      <c r="AR235" s="109" t="s">
        <v>241</v>
      </c>
      <c r="AT235" s="109" t="s">
        <v>147</v>
      </c>
      <c r="AU235" s="109" t="s">
        <v>80</v>
      </c>
      <c r="AY235" s="7" t="s">
        <v>143</v>
      </c>
      <c r="BE235" s="178">
        <f>IF($N$235="základní",$J$235,0)</f>
        <v>0</v>
      </c>
      <c r="BF235" s="178">
        <f>IF($N$235="snížená",$J$235,0)</f>
        <v>0</v>
      </c>
      <c r="BG235" s="178">
        <f>IF($N$235="zákl. přenesená",$J$235,0)</f>
        <v>0</v>
      </c>
      <c r="BH235" s="178">
        <f>IF($N$235="sníž. přenesená",$J$235,0)</f>
        <v>0</v>
      </c>
      <c r="BI235" s="178">
        <f>IF($N$235="nulová",$J$235,0)</f>
        <v>0</v>
      </c>
      <c r="BJ235" s="109" t="s">
        <v>21</v>
      </c>
      <c r="BK235" s="178">
        <f>ROUND($I$235*$H$235,2)</f>
        <v>0</v>
      </c>
      <c r="BL235" s="109" t="s">
        <v>241</v>
      </c>
      <c r="BM235" s="109" t="s">
        <v>469</v>
      </c>
    </row>
    <row r="236" spans="2:47" s="7" customFormat="1" ht="27" customHeight="1">
      <c r="B236" s="27"/>
      <c r="C236" s="28"/>
      <c r="D236" s="179" t="s">
        <v>154</v>
      </c>
      <c r="E236" s="28"/>
      <c r="F236" s="180" t="s">
        <v>470</v>
      </c>
      <c r="G236" s="28"/>
      <c r="H236" s="28"/>
      <c r="J236" s="28"/>
      <c r="K236" s="28"/>
      <c r="L236" s="53"/>
      <c r="M236" s="69"/>
      <c r="N236" s="28"/>
      <c r="O236" s="28"/>
      <c r="P236" s="28"/>
      <c r="Q236" s="28"/>
      <c r="R236" s="28"/>
      <c r="S236" s="28"/>
      <c r="T236" s="70"/>
      <c r="AT236" s="7" t="s">
        <v>154</v>
      </c>
      <c r="AU236" s="7" t="s">
        <v>80</v>
      </c>
    </row>
    <row r="237" spans="2:65" s="7" customFormat="1" ht="15.75" customHeight="1">
      <c r="B237" s="27"/>
      <c r="C237" s="167" t="s">
        <v>471</v>
      </c>
      <c r="D237" s="167" t="s">
        <v>147</v>
      </c>
      <c r="E237" s="168" t="s">
        <v>472</v>
      </c>
      <c r="F237" s="169" t="s">
        <v>473</v>
      </c>
      <c r="G237" s="170" t="s">
        <v>448</v>
      </c>
      <c r="H237" s="171">
        <v>1</v>
      </c>
      <c r="I237" s="172"/>
      <c r="J237" s="173">
        <f>ROUND($I$237*$H$237,2)</f>
        <v>0</v>
      </c>
      <c r="K237" s="169" t="s">
        <v>151</v>
      </c>
      <c r="L237" s="53"/>
      <c r="M237" s="174"/>
      <c r="N237" s="175" t="s">
        <v>43</v>
      </c>
      <c r="O237" s="28"/>
      <c r="P237" s="176">
        <f>$O$237*$H$237</f>
        <v>0</v>
      </c>
      <c r="Q237" s="176">
        <v>0.01076</v>
      </c>
      <c r="R237" s="176">
        <f>$Q$237*$H$237</f>
        <v>0.01076</v>
      </c>
      <c r="S237" s="176">
        <v>0</v>
      </c>
      <c r="T237" s="177">
        <f>$S$237*$H$237</f>
        <v>0</v>
      </c>
      <c r="AR237" s="109" t="s">
        <v>241</v>
      </c>
      <c r="AT237" s="109" t="s">
        <v>147</v>
      </c>
      <c r="AU237" s="109" t="s">
        <v>80</v>
      </c>
      <c r="AY237" s="7" t="s">
        <v>143</v>
      </c>
      <c r="BE237" s="178">
        <f>IF($N$237="základní",$J$237,0)</f>
        <v>0</v>
      </c>
      <c r="BF237" s="178">
        <f>IF($N$237="snížená",$J$237,0)</f>
        <v>0</v>
      </c>
      <c r="BG237" s="178">
        <f>IF($N$237="zákl. přenesená",$J$237,0)</f>
        <v>0</v>
      </c>
      <c r="BH237" s="178">
        <f>IF($N$237="sníž. přenesená",$J$237,0)</f>
        <v>0</v>
      </c>
      <c r="BI237" s="178">
        <f>IF($N$237="nulová",$J$237,0)</f>
        <v>0</v>
      </c>
      <c r="BJ237" s="109" t="s">
        <v>21</v>
      </c>
      <c r="BK237" s="178">
        <f>ROUND($I$237*$H$237,2)</f>
        <v>0</v>
      </c>
      <c r="BL237" s="109" t="s">
        <v>241</v>
      </c>
      <c r="BM237" s="109" t="s">
        <v>474</v>
      </c>
    </row>
    <row r="238" spans="2:47" s="7" customFormat="1" ht="16.5" customHeight="1">
      <c r="B238" s="27"/>
      <c r="C238" s="28"/>
      <c r="D238" s="179" t="s">
        <v>154</v>
      </c>
      <c r="E238" s="28"/>
      <c r="F238" s="180" t="s">
        <v>475</v>
      </c>
      <c r="G238" s="28"/>
      <c r="H238" s="28"/>
      <c r="J238" s="28"/>
      <c r="K238" s="28"/>
      <c r="L238" s="53"/>
      <c r="M238" s="69"/>
      <c r="N238" s="28"/>
      <c r="O238" s="28"/>
      <c r="P238" s="28"/>
      <c r="Q238" s="28"/>
      <c r="R238" s="28"/>
      <c r="S238" s="28"/>
      <c r="T238" s="70"/>
      <c r="AT238" s="7" t="s">
        <v>154</v>
      </c>
      <c r="AU238" s="7" t="s">
        <v>80</v>
      </c>
    </row>
    <row r="239" spans="2:65" s="7" customFormat="1" ht="15.75" customHeight="1">
      <c r="B239" s="27"/>
      <c r="C239" s="167" t="s">
        <v>476</v>
      </c>
      <c r="D239" s="167" t="s">
        <v>147</v>
      </c>
      <c r="E239" s="168" t="s">
        <v>477</v>
      </c>
      <c r="F239" s="169" t="s">
        <v>478</v>
      </c>
      <c r="G239" s="170" t="s">
        <v>448</v>
      </c>
      <c r="H239" s="171">
        <v>1</v>
      </c>
      <c r="I239" s="172"/>
      <c r="J239" s="173">
        <f>ROUND($I$239*$H$239,2)</f>
        <v>0</v>
      </c>
      <c r="K239" s="169" t="s">
        <v>159</v>
      </c>
      <c r="L239" s="53"/>
      <c r="M239" s="174"/>
      <c r="N239" s="175" t="s">
        <v>43</v>
      </c>
      <c r="O239" s="28"/>
      <c r="P239" s="176">
        <f>$O$239*$H$239</f>
        <v>0</v>
      </c>
      <c r="Q239" s="176">
        <v>0.0145</v>
      </c>
      <c r="R239" s="176">
        <f>$Q$239*$H$239</f>
        <v>0.0145</v>
      </c>
      <c r="S239" s="176">
        <v>0</v>
      </c>
      <c r="T239" s="177">
        <f>$S$239*$H$239</f>
        <v>0</v>
      </c>
      <c r="AR239" s="109" t="s">
        <v>241</v>
      </c>
      <c r="AT239" s="109" t="s">
        <v>147</v>
      </c>
      <c r="AU239" s="109" t="s">
        <v>80</v>
      </c>
      <c r="AY239" s="7" t="s">
        <v>143</v>
      </c>
      <c r="BE239" s="178">
        <f>IF($N$239="základní",$J$239,0)</f>
        <v>0</v>
      </c>
      <c r="BF239" s="178">
        <f>IF($N$239="snížená",$J$239,0)</f>
        <v>0</v>
      </c>
      <c r="BG239" s="178">
        <f>IF($N$239="zákl. přenesená",$J$239,0)</f>
        <v>0</v>
      </c>
      <c r="BH239" s="178">
        <f>IF($N$239="sníž. přenesená",$J$239,0)</f>
        <v>0</v>
      </c>
      <c r="BI239" s="178">
        <f>IF($N$239="nulová",$J$239,0)</f>
        <v>0</v>
      </c>
      <c r="BJ239" s="109" t="s">
        <v>21</v>
      </c>
      <c r="BK239" s="178">
        <f>ROUND($I$239*$H$239,2)</f>
        <v>0</v>
      </c>
      <c r="BL239" s="109" t="s">
        <v>241</v>
      </c>
      <c r="BM239" s="109" t="s">
        <v>479</v>
      </c>
    </row>
    <row r="240" spans="2:47" s="7" customFormat="1" ht="16.5" customHeight="1">
      <c r="B240" s="27"/>
      <c r="C240" s="28"/>
      <c r="D240" s="179" t="s">
        <v>154</v>
      </c>
      <c r="E240" s="28"/>
      <c r="F240" s="180" t="s">
        <v>480</v>
      </c>
      <c r="G240" s="28"/>
      <c r="H240" s="28"/>
      <c r="J240" s="28"/>
      <c r="K240" s="28"/>
      <c r="L240" s="53"/>
      <c r="M240" s="69"/>
      <c r="N240" s="28"/>
      <c r="O240" s="28"/>
      <c r="P240" s="28"/>
      <c r="Q240" s="28"/>
      <c r="R240" s="28"/>
      <c r="S240" s="28"/>
      <c r="T240" s="70"/>
      <c r="AT240" s="7" t="s">
        <v>154</v>
      </c>
      <c r="AU240" s="7" t="s">
        <v>80</v>
      </c>
    </row>
    <row r="241" spans="2:65" s="7" customFormat="1" ht="15.75" customHeight="1">
      <c r="B241" s="27"/>
      <c r="C241" s="167" t="s">
        <v>481</v>
      </c>
      <c r="D241" s="167" t="s">
        <v>147</v>
      </c>
      <c r="E241" s="168" t="s">
        <v>482</v>
      </c>
      <c r="F241" s="169" t="s">
        <v>483</v>
      </c>
      <c r="G241" s="170" t="s">
        <v>448</v>
      </c>
      <c r="H241" s="171">
        <v>4</v>
      </c>
      <c r="I241" s="172"/>
      <c r="J241" s="173">
        <f>ROUND($I$241*$H$241,2)</f>
        <v>0</v>
      </c>
      <c r="K241" s="169" t="s">
        <v>159</v>
      </c>
      <c r="L241" s="53"/>
      <c r="M241" s="174"/>
      <c r="N241" s="175" t="s">
        <v>43</v>
      </c>
      <c r="O241" s="28"/>
      <c r="P241" s="176">
        <f>$O$241*$H$241</f>
        <v>0</v>
      </c>
      <c r="Q241" s="176">
        <v>0</v>
      </c>
      <c r="R241" s="176">
        <f>$Q$241*$H$241</f>
        <v>0</v>
      </c>
      <c r="S241" s="176">
        <v>0.00156</v>
      </c>
      <c r="T241" s="177">
        <f>$S$241*$H$241</f>
        <v>0.00624</v>
      </c>
      <c r="AR241" s="109" t="s">
        <v>241</v>
      </c>
      <c r="AT241" s="109" t="s">
        <v>147</v>
      </c>
      <c r="AU241" s="109" t="s">
        <v>80</v>
      </c>
      <c r="AY241" s="7" t="s">
        <v>143</v>
      </c>
      <c r="BE241" s="178">
        <f>IF($N$241="základní",$J$241,0)</f>
        <v>0</v>
      </c>
      <c r="BF241" s="178">
        <f>IF($N$241="snížená",$J$241,0)</f>
        <v>0</v>
      </c>
      <c r="BG241" s="178">
        <f>IF($N$241="zákl. přenesená",$J$241,0)</f>
        <v>0</v>
      </c>
      <c r="BH241" s="178">
        <f>IF($N$241="sníž. přenesená",$J$241,0)</f>
        <v>0</v>
      </c>
      <c r="BI241" s="178">
        <f>IF($N$241="nulová",$J$241,0)</f>
        <v>0</v>
      </c>
      <c r="BJ241" s="109" t="s">
        <v>21</v>
      </c>
      <c r="BK241" s="178">
        <f>ROUND($I$241*$H$241,2)</f>
        <v>0</v>
      </c>
      <c r="BL241" s="109" t="s">
        <v>241</v>
      </c>
      <c r="BM241" s="109" t="s">
        <v>484</v>
      </c>
    </row>
    <row r="242" spans="2:47" s="7" customFormat="1" ht="16.5" customHeight="1">
      <c r="B242" s="27"/>
      <c r="C242" s="28"/>
      <c r="D242" s="179" t="s">
        <v>154</v>
      </c>
      <c r="E242" s="28"/>
      <c r="F242" s="180" t="s">
        <v>485</v>
      </c>
      <c r="G242" s="28"/>
      <c r="H242" s="28"/>
      <c r="J242" s="28"/>
      <c r="K242" s="28"/>
      <c r="L242" s="53"/>
      <c r="M242" s="69"/>
      <c r="N242" s="28"/>
      <c r="O242" s="28"/>
      <c r="P242" s="28"/>
      <c r="Q242" s="28"/>
      <c r="R242" s="28"/>
      <c r="S242" s="28"/>
      <c r="T242" s="70"/>
      <c r="AT242" s="7" t="s">
        <v>154</v>
      </c>
      <c r="AU242" s="7" t="s">
        <v>80</v>
      </c>
    </row>
    <row r="243" spans="2:65" s="7" customFormat="1" ht="15.75" customHeight="1">
      <c r="B243" s="27"/>
      <c r="C243" s="167" t="s">
        <v>486</v>
      </c>
      <c r="D243" s="167" t="s">
        <v>147</v>
      </c>
      <c r="E243" s="168" t="s">
        <v>487</v>
      </c>
      <c r="F243" s="169" t="s">
        <v>488</v>
      </c>
      <c r="G243" s="170" t="s">
        <v>448</v>
      </c>
      <c r="H243" s="171">
        <v>4</v>
      </c>
      <c r="I243" s="172"/>
      <c r="J243" s="173">
        <f>ROUND($I$243*$H$243,2)</f>
        <v>0</v>
      </c>
      <c r="K243" s="169" t="s">
        <v>151</v>
      </c>
      <c r="L243" s="53"/>
      <c r="M243" s="174"/>
      <c r="N243" s="175" t="s">
        <v>43</v>
      </c>
      <c r="O243" s="28"/>
      <c r="P243" s="176">
        <f>$O$243*$H$243</f>
        <v>0</v>
      </c>
      <c r="Q243" s="176">
        <v>0.00184</v>
      </c>
      <c r="R243" s="176">
        <f>$Q$243*$H$243</f>
        <v>0.00736</v>
      </c>
      <c r="S243" s="176">
        <v>0</v>
      </c>
      <c r="T243" s="177">
        <f>$S$243*$H$243</f>
        <v>0</v>
      </c>
      <c r="AR243" s="109" t="s">
        <v>241</v>
      </c>
      <c r="AT243" s="109" t="s">
        <v>147</v>
      </c>
      <c r="AU243" s="109" t="s">
        <v>80</v>
      </c>
      <c r="AY243" s="7" t="s">
        <v>143</v>
      </c>
      <c r="BE243" s="178">
        <f>IF($N$243="základní",$J$243,0)</f>
        <v>0</v>
      </c>
      <c r="BF243" s="178">
        <f>IF($N$243="snížená",$J$243,0)</f>
        <v>0</v>
      </c>
      <c r="BG243" s="178">
        <f>IF($N$243="zákl. přenesená",$J$243,0)</f>
        <v>0</v>
      </c>
      <c r="BH243" s="178">
        <f>IF($N$243="sníž. přenesená",$J$243,0)</f>
        <v>0</v>
      </c>
      <c r="BI243" s="178">
        <f>IF($N$243="nulová",$J$243,0)</f>
        <v>0</v>
      </c>
      <c r="BJ243" s="109" t="s">
        <v>21</v>
      </c>
      <c r="BK243" s="178">
        <f>ROUND($I$243*$H$243,2)</f>
        <v>0</v>
      </c>
      <c r="BL243" s="109" t="s">
        <v>241</v>
      </c>
      <c r="BM243" s="109" t="s">
        <v>489</v>
      </c>
    </row>
    <row r="244" spans="2:47" s="7" customFormat="1" ht="16.5" customHeight="1">
      <c r="B244" s="27"/>
      <c r="C244" s="28"/>
      <c r="D244" s="179" t="s">
        <v>154</v>
      </c>
      <c r="E244" s="28"/>
      <c r="F244" s="180" t="s">
        <v>488</v>
      </c>
      <c r="G244" s="28"/>
      <c r="H244" s="28"/>
      <c r="J244" s="28"/>
      <c r="K244" s="28"/>
      <c r="L244" s="53"/>
      <c r="M244" s="69"/>
      <c r="N244" s="28"/>
      <c r="O244" s="28"/>
      <c r="P244" s="28"/>
      <c r="Q244" s="28"/>
      <c r="R244" s="28"/>
      <c r="S244" s="28"/>
      <c r="T244" s="70"/>
      <c r="AT244" s="7" t="s">
        <v>154</v>
      </c>
      <c r="AU244" s="7" t="s">
        <v>80</v>
      </c>
    </row>
    <row r="245" spans="2:65" s="7" customFormat="1" ht="15.75" customHeight="1">
      <c r="B245" s="27"/>
      <c r="C245" s="167" t="s">
        <v>490</v>
      </c>
      <c r="D245" s="167" t="s">
        <v>147</v>
      </c>
      <c r="E245" s="168" t="s">
        <v>491</v>
      </c>
      <c r="F245" s="169" t="s">
        <v>492</v>
      </c>
      <c r="G245" s="170" t="s">
        <v>448</v>
      </c>
      <c r="H245" s="171">
        <v>1</v>
      </c>
      <c r="I245" s="172"/>
      <c r="J245" s="173">
        <f>ROUND($I$245*$H$245,2)</f>
        <v>0</v>
      </c>
      <c r="K245" s="169" t="s">
        <v>159</v>
      </c>
      <c r="L245" s="53"/>
      <c r="M245" s="174"/>
      <c r="N245" s="175" t="s">
        <v>43</v>
      </c>
      <c r="O245" s="28"/>
      <c r="P245" s="176">
        <f>$O$245*$H$245</f>
        <v>0</v>
      </c>
      <c r="Q245" s="176">
        <v>0.00184</v>
      </c>
      <c r="R245" s="176">
        <f>$Q$245*$H$245</f>
        <v>0.00184</v>
      </c>
      <c r="S245" s="176">
        <v>0</v>
      </c>
      <c r="T245" s="177">
        <f>$S$245*$H$245</f>
        <v>0</v>
      </c>
      <c r="AR245" s="109" t="s">
        <v>241</v>
      </c>
      <c r="AT245" s="109" t="s">
        <v>147</v>
      </c>
      <c r="AU245" s="109" t="s">
        <v>80</v>
      </c>
      <c r="AY245" s="7" t="s">
        <v>143</v>
      </c>
      <c r="BE245" s="178">
        <f>IF($N$245="základní",$J$245,0)</f>
        <v>0</v>
      </c>
      <c r="BF245" s="178">
        <f>IF($N$245="snížená",$J$245,0)</f>
        <v>0</v>
      </c>
      <c r="BG245" s="178">
        <f>IF($N$245="zákl. přenesená",$J$245,0)</f>
        <v>0</v>
      </c>
      <c r="BH245" s="178">
        <f>IF($N$245="sníž. přenesená",$J$245,0)</f>
        <v>0</v>
      </c>
      <c r="BI245" s="178">
        <f>IF($N$245="nulová",$J$245,0)</f>
        <v>0</v>
      </c>
      <c r="BJ245" s="109" t="s">
        <v>21</v>
      </c>
      <c r="BK245" s="178">
        <f>ROUND($I$245*$H$245,2)</f>
        <v>0</v>
      </c>
      <c r="BL245" s="109" t="s">
        <v>241</v>
      </c>
      <c r="BM245" s="109" t="s">
        <v>493</v>
      </c>
    </row>
    <row r="246" spans="2:47" s="7" customFormat="1" ht="16.5" customHeight="1">
      <c r="B246" s="27"/>
      <c r="C246" s="28"/>
      <c r="D246" s="179" t="s">
        <v>154</v>
      </c>
      <c r="E246" s="28"/>
      <c r="F246" s="180" t="s">
        <v>492</v>
      </c>
      <c r="G246" s="28"/>
      <c r="H246" s="28"/>
      <c r="J246" s="28"/>
      <c r="K246" s="28"/>
      <c r="L246" s="53"/>
      <c r="M246" s="69"/>
      <c r="N246" s="28"/>
      <c r="O246" s="28"/>
      <c r="P246" s="28"/>
      <c r="Q246" s="28"/>
      <c r="R246" s="28"/>
      <c r="S246" s="28"/>
      <c r="T246" s="70"/>
      <c r="AT246" s="7" t="s">
        <v>154</v>
      </c>
      <c r="AU246" s="7" t="s">
        <v>80</v>
      </c>
    </row>
    <row r="247" spans="2:65" s="7" customFormat="1" ht="15.75" customHeight="1">
      <c r="B247" s="27"/>
      <c r="C247" s="167" t="s">
        <v>494</v>
      </c>
      <c r="D247" s="167" t="s">
        <v>147</v>
      </c>
      <c r="E247" s="168" t="s">
        <v>495</v>
      </c>
      <c r="F247" s="169" t="s">
        <v>496</v>
      </c>
      <c r="G247" s="170" t="s">
        <v>379</v>
      </c>
      <c r="H247" s="191"/>
      <c r="I247" s="172"/>
      <c r="J247" s="173">
        <f>ROUND($I$247*$H$247,2)</f>
        <v>0</v>
      </c>
      <c r="K247" s="169" t="s">
        <v>159</v>
      </c>
      <c r="L247" s="53"/>
      <c r="M247" s="174"/>
      <c r="N247" s="175" t="s">
        <v>43</v>
      </c>
      <c r="O247" s="28"/>
      <c r="P247" s="176">
        <f>$O$247*$H$247</f>
        <v>0</v>
      </c>
      <c r="Q247" s="176">
        <v>0</v>
      </c>
      <c r="R247" s="176">
        <f>$Q$247*$H$247</f>
        <v>0</v>
      </c>
      <c r="S247" s="176">
        <v>0</v>
      </c>
      <c r="T247" s="177">
        <f>$S$247*$H$247</f>
        <v>0</v>
      </c>
      <c r="AR247" s="109" t="s">
        <v>241</v>
      </c>
      <c r="AT247" s="109" t="s">
        <v>147</v>
      </c>
      <c r="AU247" s="109" t="s">
        <v>80</v>
      </c>
      <c r="AY247" s="7" t="s">
        <v>143</v>
      </c>
      <c r="BE247" s="178">
        <f>IF($N$247="základní",$J$247,0)</f>
        <v>0</v>
      </c>
      <c r="BF247" s="178">
        <f>IF($N$247="snížená",$J$247,0)</f>
        <v>0</v>
      </c>
      <c r="BG247" s="178">
        <f>IF($N$247="zákl. přenesená",$J$247,0)</f>
        <v>0</v>
      </c>
      <c r="BH247" s="178">
        <f>IF($N$247="sníž. přenesená",$J$247,0)</f>
        <v>0</v>
      </c>
      <c r="BI247" s="178">
        <f>IF($N$247="nulová",$J$247,0)</f>
        <v>0</v>
      </c>
      <c r="BJ247" s="109" t="s">
        <v>21</v>
      </c>
      <c r="BK247" s="178">
        <f>ROUND($I$247*$H$247,2)</f>
        <v>0</v>
      </c>
      <c r="BL247" s="109" t="s">
        <v>241</v>
      </c>
      <c r="BM247" s="109" t="s">
        <v>497</v>
      </c>
    </row>
    <row r="248" spans="2:47" s="7" customFormat="1" ht="27" customHeight="1">
      <c r="B248" s="27"/>
      <c r="C248" s="28"/>
      <c r="D248" s="179" t="s">
        <v>154</v>
      </c>
      <c r="E248" s="28"/>
      <c r="F248" s="180" t="s">
        <v>498</v>
      </c>
      <c r="G248" s="28"/>
      <c r="H248" s="28"/>
      <c r="J248" s="28"/>
      <c r="K248" s="28"/>
      <c r="L248" s="53"/>
      <c r="M248" s="69"/>
      <c r="N248" s="28"/>
      <c r="O248" s="28"/>
      <c r="P248" s="28"/>
      <c r="Q248" s="28"/>
      <c r="R248" s="28"/>
      <c r="S248" s="28"/>
      <c r="T248" s="70"/>
      <c r="AT248" s="7" t="s">
        <v>154</v>
      </c>
      <c r="AU248" s="7" t="s">
        <v>80</v>
      </c>
    </row>
    <row r="249" spans="2:63" s="153" customFormat="1" ht="30.75" customHeight="1">
      <c r="B249" s="154"/>
      <c r="C249" s="155"/>
      <c r="D249" s="156" t="s">
        <v>71</v>
      </c>
      <c r="E249" s="165" t="s">
        <v>499</v>
      </c>
      <c r="F249" s="165" t="s">
        <v>500</v>
      </c>
      <c r="G249" s="155"/>
      <c r="H249" s="155"/>
      <c r="J249" s="166">
        <f>$BK$249</f>
        <v>0</v>
      </c>
      <c r="K249" s="155"/>
      <c r="L249" s="159"/>
      <c r="M249" s="160"/>
      <c r="N249" s="155"/>
      <c r="O249" s="155"/>
      <c r="P249" s="161">
        <f>SUM($P$250:$P$257)</f>
        <v>0</v>
      </c>
      <c r="Q249" s="155"/>
      <c r="R249" s="161">
        <f>SUM($R$250:$R$257)</f>
        <v>0.00142</v>
      </c>
      <c r="S249" s="155"/>
      <c r="T249" s="162">
        <f>SUM($T$250:$T$257)</f>
        <v>0</v>
      </c>
      <c r="AR249" s="163" t="s">
        <v>80</v>
      </c>
      <c r="AT249" s="163" t="s">
        <v>71</v>
      </c>
      <c r="AU249" s="163" t="s">
        <v>21</v>
      </c>
      <c r="AY249" s="163" t="s">
        <v>143</v>
      </c>
      <c r="BK249" s="164">
        <f>SUM($BK$250:$BK$257)</f>
        <v>0</v>
      </c>
    </row>
    <row r="250" spans="2:65" s="7" customFormat="1" ht="15.75" customHeight="1">
      <c r="B250" s="27"/>
      <c r="C250" s="167" t="s">
        <v>501</v>
      </c>
      <c r="D250" s="167" t="s">
        <v>147</v>
      </c>
      <c r="E250" s="168" t="s">
        <v>502</v>
      </c>
      <c r="F250" s="169" t="s">
        <v>503</v>
      </c>
      <c r="G250" s="170" t="s">
        <v>235</v>
      </c>
      <c r="H250" s="171">
        <v>4</v>
      </c>
      <c r="I250" s="172"/>
      <c r="J250" s="173">
        <f>ROUND($I$250*$H$250,2)</f>
        <v>0</v>
      </c>
      <c r="K250" s="169"/>
      <c r="L250" s="53"/>
      <c r="M250" s="174"/>
      <c r="N250" s="175" t="s">
        <v>43</v>
      </c>
      <c r="O250" s="28"/>
      <c r="P250" s="176">
        <f>$O$250*$H$250</f>
        <v>0</v>
      </c>
      <c r="Q250" s="176">
        <v>0</v>
      </c>
      <c r="R250" s="176">
        <f>$Q$250*$H$250</f>
        <v>0</v>
      </c>
      <c r="S250" s="176">
        <v>0</v>
      </c>
      <c r="T250" s="177">
        <f>$S$250*$H$250</f>
        <v>0</v>
      </c>
      <c r="AR250" s="109" t="s">
        <v>241</v>
      </c>
      <c r="AT250" s="109" t="s">
        <v>147</v>
      </c>
      <c r="AU250" s="109" t="s">
        <v>80</v>
      </c>
      <c r="AY250" s="7" t="s">
        <v>143</v>
      </c>
      <c r="BE250" s="178">
        <f>IF($N$250="základní",$J$250,0)</f>
        <v>0</v>
      </c>
      <c r="BF250" s="178">
        <f>IF($N$250="snížená",$J$250,0)</f>
        <v>0</v>
      </c>
      <c r="BG250" s="178">
        <f>IF($N$250="zákl. přenesená",$J$250,0)</f>
        <v>0</v>
      </c>
      <c r="BH250" s="178">
        <f>IF($N$250="sníž. přenesená",$J$250,0)</f>
        <v>0</v>
      </c>
      <c r="BI250" s="178">
        <f>IF($N$250="nulová",$J$250,0)</f>
        <v>0</v>
      </c>
      <c r="BJ250" s="109" t="s">
        <v>21</v>
      </c>
      <c r="BK250" s="178">
        <f>ROUND($I$250*$H$250,2)</f>
        <v>0</v>
      </c>
      <c r="BL250" s="109" t="s">
        <v>241</v>
      </c>
      <c r="BM250" s="109" t="s">
        <v>504</v>
      </c>
    </row>
    <row r="251" spans="2:47" s="7" customFormat="1" ht="16.5" customHeight="1">
      <c r="B251" s="27"/>
      <c r="C251" s="28"/>
      <c r="D251" s="179" t="s">
        <v>154</v>
      </c>
      <c r="E251" s="28"/>
      <c r="F251" s="180" t="s">
        <v>503</v>
      </c>
      <c r="G251" s="28"/>
      <c r="H251" s="28"/>
      <c r="J251" s="28"/>
      <c r="K251" s="28"/>
      <c r="L251" s="53"/>
      <c r="M251" s="69"/>
      <c r="N251" s="28"/>
      <c r="O251" s="28"/>
      <c r="P251" s="28"/>
      <c r="Q251" s="28"/>
      <c r="R251" s="28"/>
      <c r="S251" s="28"/>
      <c r="T251" s="70"/>
      <c r="AT251" s="7" t="s">
        <v>154</v>
      </c>
      <c r="AU251" s="7" t="s">
        <v>80</v>
      </c>
    </row>
    <row r="252" spans="2:65" s="7" customFormat="1" ht="15.75" customHeight="1">
      <c r="B252" s="27"/>
      <c r="C252" s="167" t="s">
        <v>505</v>
      </c>
      <c r="D252" s="167" t="s">
        <v>147</v>
      </c>
      <c r="E252" s="168" t="s">
        <v>506</v>
      </c>
      <c r="F252" s="169" t="s">
        <v>507</v>
      </c>
      <c r="G252" s="170" t="s">
        <v>235</v>
      </c>
      <c r="H252" s="171">
        <v>4</v>
      </c>
      <c r="I252" s="172"/>
      <c r="J252" s="173">
        <f>ROUND($I$252*$H$252,2)</f>
        <v>0</v>
      </c>
      <c r="K252" s="169"/>
      <c r="L252" s="53"/>
      <c r="M252" s="174"/>
      <c r="N252" s="175" t="s">
        <v>43</v>
      </c>
      <c r="O252" s="28"/>
      <c r="P252" s="176">
        <f>$O$252*$H$252</f>
        <v>0</v>
      </c>
      <c r="Q252" s="176">
        <v>0</v>
      </c>
      <c r="R252" s="176">
        <f>$Q$252*$H$252</f>
        <v>0</v>
      </c>
      <c r="S252" s="176">
        <v>0</v>
      </c>
      <c r="T252" s="177">
        <f>$S$252*$H$252</f>
        <v>0</v>
      </c>
      <c r="AR252" s="109" t="s">
        <v>241</v>
      </c>
      <c r="AT252" s="109" t="s">
        <v>147</v>
      </c>
      <c r="AU252" s="109" t="s">
        <v>80</v>
      </c>
      <c r="AY252" s="7" t="s">
        <v>143</v>
      </c>
      <c r="BE252" s="178">
        <f>IF($N$252="základní",$J$252,0)</f>
        <v>0</v>
      </c>
      <c r="BF252" s="178">
        <f>IF($N$252="snížená",$J$252,0)</f>
        <v>0</v>
      </c>
      <c r="BG252" s="178">
        <f>IF($N$252="zákl. přenesená",$J$252,0)</f>
        <v>0</v>
      </c>
      <c r="BH252" s="178">
        <f>IF($N$252="sníž. přenesená",$J$252,0)</f>
        <v>0</v>
      </c>
      <c r="BI252" s="178">
        <f>IF($N$252="nulová",$J$252,0)</f>
        <v>0</v>
      </c>
      <c r="BJ252" s="109" t="s">
        <v>21</v>
      </c>
      <c r="BK252" s="178">
        <f>ROUND($I$252*$H$252,2)</f>
        <v>0</v>
      </c>
      <c r="BL252" s="109" t="s">
        <v>241</v>
      </c>
      <c r="BM252" s="109" t="s">
        <v>508</v>
      </c>
    </row>
    <row r="253" spans="2:47" s="7" customFormat="1" ht="16.5" customHeight="1">
      <c r="B253" s="27"/>
      <c r="C253" s="28"/>
      <c r="D253" s="179" t="s">
        <v>154</v>
      </c>
      <c r="E253" s="28"/>
      <c r="F253" s="180" t="s">
        <v>503</v>
      </c>
      <c r="G253" s="28"/>
      <c r="H253" s="28"/>
      <c r="J253" s="28"/>
      <c r="K253" s="28"/>
      <c r="L253" s="53"/>
      <c r="M253" s="69"/>
      <c r="N253" s="28"/>
      <c r="O253" s="28"/>
      <c r="P253" s="28"/>
      <c r="Q253" s="28"/>
      <c r="R253" s="28"/>
      <c r="S253" s="28"/>
      <c r="T253" s="70"/>
      <c r="AT253" s="7" t="s">
        <v>154</v>
      </c>
      <c r="AU253" s="7" t="s">
        <v>80</v>
      </c>
    </row>
    <row r="254" spans="2:65" s="7" customFormat="1" ht="15.75" customHeight="1">
      <c r="B254" s="27"/>
      <c r="C254" s="167" t="s">
        <v>509</v>
      </c>
      <c r="D254" s="167" t="s">
        <v>147</v>
      </c>
      <c r="E254" s="168" t="s">
        <v>510</v>
      </c>
      <c r="F254" s="169" t="s">
        <v>511</v>
      </c>
      <c r="G254" s="170" t="s">
        <v>201</v>
      </c>
      <c r="H254" s="171">
        <v>2</v>
      </c>
      <c r="I254" s="172"/>
      <c r="J254" s="173">
        <f>ROUND($I$254*$H$254,2)</f>
        <v>0</v>
      </c>
      <c r="K254" s="169" t="s">
        <v>159</v>
      </c>
      <c r="L254" s="53"/>
      <c r="M254" s="174"/>
      <c r="N254" s="175" t="s">
        <v>43</v>
      </c>
      <c r="O254" s="28"/>
      <c r="P254" s="176">
        <f>$O$254*$H$254</f>
        <v>0</v>
      </c>
      <c r="Q254" s="176">
        <v>0.00071</v>
      </c>
      <c r="R254" s="176">
        <f>$Q$254*$H$254</f>
        <v>0.00142</v>
      </c>
      <c r="S254" s="176">
        <v>0</v>
      </c>
      <c r="T254" s="177">
        <f>$S$254*$H$254</f>
        <v>0</v>
      </c>
      <c r="AR254" s="109" t="s">
        <v>241</v>
      </c>
      <c r="AT254" s="109" t="s">
        <v>147</v>
      </c>
      <c r="AU254" s="109" t="s">
        <v>80</v>
      </c>
      <c r="AY254" s="7" t="s">
        <v>143</v>
      </c>
      <c r="BE254" s="178">
        <f>IF($N$254="základní",$J$254,0)</f>
        <v>0</v>
      </c>
      <c r="BF254" s="178">
        <f>IF($N$254="snížená",$J$254,0)</f>
        <v>0</v>
      </c>
      <c r="BG254" s="178">
        <f>IF($N$254="zákl. přenesená",$J$254,0)</f>
        <v>0</v>
      </c>
      <c r="BH254" s="178">
        <f>IF($N$254="sníž. přenesená",$J$254,0)</f>
        <v>0</v>
      </c>
      <c r="BI254" s="178">
        <f>IF($N$254="nulová",$J$254,0)</f>
        <v>0</v>
      </c>
      <c r="BJ254" s="109" t="s">
        <v>21</v>
      </c>
      <c r="BK254" s="178">
        <f>ROUND($I$254*$H$254,2)</f>
        <v>0</v>
      </c>
      <c r="BL254" s="109" t="s">
        <v>241</v>
      </c>
      <c r="BM254" s="109" t="s">
        <v>512</v>
      </c>
    </row>
    <row r="255" spans="2:47" s="7" customFormat="1" ht="16.5" customHeight="1">
      <c r="B255" s="27"/>
      <c r="C255" s="28"/>
      <c r="D255" s="179" t="s">
        <v>154</v>
      </c>
      <c r="E255" s="28"/>
      <c r="F255" s="180" t="s">
        <v>513</v>
      </c>
      <c r="G255" s="28"/>
      <c r="H255" s="28"/>
      <c r="J255" s="28"/>
      <c r="K255" s="28"/>
      <c r="L255" s="53"/>
      <c r="M255" s="69"/>
      <c r="N255" s="28"/>
      <c r="O255" s="28"/>
      <c r="P255" s="28"/>
      <c r="Q255" s="28"/>
      <c r="R255" s="28"/>
      <c r="S255" s="28"/>
      <c r="T255" s="70"/>
      <c r="AT255" s="7" t="s">
        <v>154</v>
      </c>
      <c r="AU255" s="7" t="s">
        <v>80</v>
      </c>
    </row>
    <row r="256" spans="2:65" s="7" customFormat="1" ht="15.75" customHeight="1">
      <c r="B256" s="27"/>
      <c r="C256" s="167" t="s">
        <v>514</v>
      </c>
      <c r="D256" s="167" t="s">
        <v>147</v>
      </c>
      <c r="E256" s="168" t="s">
        <v>515</v>
      </c>
      <c r="F256" s="169" t="s">
        <v>516</v>
      </c>
      <c r="G256" s="170" t="s">
        <v>379</v>
      </c>
      <c r="H256" s="191"/>
      <c r="I256" s="172"/>
      <c r="J256" s="173">
        <f>ROUND($I$256*$H$256,2)</f>
        <v>0</v>
      </c>
      <c r="K256" s="169" t="s">
        <v>151</v>
      </c>
      <c r="L256" s="53"/>
      <c r="M256" s="174"/>
      <c r="N256" s="175" t="s">
        <v>43</v>
      </c>
      <c r="O256" s="28"/>
      <c r="P256" s="176">
        <f>$O$256*$H$256</f>
        <v>0</v>
      </c>
      <c r="Q256" s="176">
        <v>0</v>
      </c>
      <c r="R256" s="176">
        <f>$Q$256*$H$256</f>
        <v>0</v>
      </c>
      <c r="S256" s="176">
        <v>0</v>
      </c>
      <c r="T256" s="177">
        <f>$S$256*$H$256</f>
        <v>0</v>
      </c>
      <c r="AR256" s="109" t="s">
        <v>241</v>
      </c>
      <c r="AT256" s="109" t="s">
        <v>147</v>
      </c>
      <c r="AU256" s="109" t="s">
        <v>80</v>
      </c>
      <c r="AY256" s="7" t="s">
        <v>143</v>
      </c>
      <c r="BE256" s="178">
        <f>IF($N$256="základní",$J$256,0)</f>
        <v>0</v>
      </c>
      <c r="BF256" s="178">
        <f>IF($N$256="snížená",$J$256,0)</f>
        <v>0</v>
      </c>
      <c r="BG256" s="178">
        <f>IF($N$256="zákl. přenesená",$J$256,0)</f>
        <v>0</v>
      </c>
      <c r="BH256" s="178">
        <f>IF($N$256="sníž. přenesená",$J$256,0)</f>
        <v>0</v>
      </c>
      <c r="BI256" s="178">
        <f>IF($N$256="nulová",$J$256,0)</f>
        <v>0</v>
      </c>
      <c r="BJ256" s="109" t="s">
        <v>21</v>
      </c>
      <c r="BK256" s="178">
        <f>ROUND($I$256*$H$256,2)</f>
        <v>0</v>
      </c>
      <c r="BL256" s="109" t="s">
        <v>241</v>
      </c>
      <c r="BM256" s="109" t="s">
        <v>517</v>
      </c>
    </row>
    <row r="257" spans="2:47" s="7" customFormat="1" ht="27" customHeight="1">
      <c r="B257" s="27"/>
      <c r="C257" s="28"/>
      <c r="D257" s="179" t="s">
        <v>154</v>
      </c>
      <c r="E257" s="28"/>
      <c r="F257" s="180" t="s">
        <v>518</v>
      </c>
      <c r="G257" s="28"/>
      <c r="H257" s="28"/>
      <c r="J257" s="28"/>
      <c r="K257" s="28"/>
      <c r="L257" s="53"/>
      <c r="M257" s="69"/>
      <c r="N257" s="28"/>
      <c r="O257" s="28"/>
      <c r="P257" s="28"/>
      <c r="Q257" s="28"/>
      <c r="R257" s="28"/>
      <c r="S257" s="28"/>
      <c r="T257" s="70"/>
      <c r="AT257" s="7" t="s">
        <v>154</v>
      </c>
      <c r="AU257" s="7" t="s">
        <v>80</v>
      </c>
    </row>
    <row r="258" spans="2:63" s="153" customFormat="1" ht="30.75" customHeight="1">
      <c r="B258" s="154"/>
      <c r="C258" s="155"/>
      <c r="D258" s="156" t="s">
        <v>71</v>
      </c>
      <c r="E258" s="165" t="s">
        <v>519</v>
      </c>
      <c r="F258" s="165" t="s">
        <v>520</v>
      </c>
      <c r="G258" s="155"/>
      <c r="H258" s="155"/>
      <c r="J258" s="166">
        <f>$BK$258</f>
        <v>0</v>
      </c>
      <c r="K258" s="155"/>
      <c r="L258" s="159"/>
      <c r="M258" s="160"/>
      <c r="N258" s="155"/>
      <c r="O258" s="155"/>
      <c r="P258" s="161">
        <f>SUM($P$259:$P$260)</f>
        <v>0</v>
      </c>
      <c r="Q258" s="155"/>
      <c r="R258" s="161">
        <f>SUM($R$259:$R$260)</f>
        <v>0.00028</v>
      </c>
      <c r="S258" s="155"/>
      <c r="T258" s="162">
        <f>SUM($T$259:$T$260)</f>
        <v>0</v>
      </c>
      <c r="AR258" s="163" t="s">
        <v>80</v>
      </c>
      <c r="AT258" s="163" t="s">
        <v>71</v>
      </c>
      <c r="AU258" s="163" t="s">
        <v>21</v>
      </c>
      <c r="AY258" s="163" t="s">
        <v>143</v>
      </c>
      <c r="BK258" s="164">
        <f>SUM($BK$259:$BK$260)</f>
        <v>0</v>
      </c>
    </row>
    <row r="259" spans="2:65" s="7" customFormat="1" ht="15.75" customHeight="1">
      <c r="B259" s="27"/>
      <c r="C259" s="167" t="s">
        <v>521</v>
      </c>
      <c r="D259" s="167" t="s">
        <v>147</v>
      </c>
      <c r="E259" s="168" t="s">
        <v>522</v>
      </c>
      <c r="F259" s="169" t="s">
        <v>523</v>
      </c>
      <c r="G259" s="170" t="s">
        <v>217</v>
      </c>
      <c r="H259" s="171">
        <v>2</v>
      </c>
      <c r="I259" s="172"/>
      <c r="J259" s="173">
        <f>ROUND($I$259*$H$259,2)</f>
        <v>0</v>
      </c>
      <c r="K259" s="169" t="s">
        <v>151</v>
      </c>
      <c r="L259" s="53"/>
      <c r="M259" s="174"/>
      <c r="N259" s="175" t="s">
        <v>43</v>
      </c>
      <c r="O259" s="28"/>
      <c r="P259" s="176">
        <f>$O$259*$H$259</f>
        <v>0</v>
      </c>
      <c r="Q259" s="176">
        <v>0.00014</v>
      </c>
      <c r="R259" s="176">
        <f>$Q$259*$H$259</f>
        <v>0.00028</v>
      </c>
      <c r="S259" s="176">
        <v>0</v>
      </c>
      <c r="T259" s="177">
        <f>$S$259*$H$259</f>
        <v>0</v>
      </c>
      <c r="AR259" s="109" t="s">
        <v>241</v>
      </c>
      <c r="AT259" s="109" t="s">
        <v>147</v>
      </c>
      <c r="AU259" s="109" t="s">
        <v>80</v>
      </c>
      <c r="AY259" s="7" t="s">
        <v>143</v>
      </c>
      <c r="BE259" s="178">
        <f>IF($N$259="základní",$J$259,0)</f>
        <v>0</v>
      </c>
      <c r="BF259" s="178">
        <f>IF($N$259="snížená",$J$259,0)</f>
        <v>0</v>
      </c>
      <c r="BG259" s="178">
        <f>IF($N$259="zákl. přenesená",$J$259,0)</f>
        <v>0</v>
      </c>
      <c r="BH259" s="178">
        <f>IF($N$259="sníž. přenesená",$J$259,0)</f>
        <v>0</v>
      </c>
      <c r="BI259" s="178">
        <f>IF($N$259="nulová",$J$259,0)</f>
        <v>0</v>
      </c>
      <c r="BJ259" s="109" t="s">
        <v>21</v>
      </c>
      <c r="BK259" s="178">
        <f>ROUND($I$259*$H$259,2)</f>
        <v>0</v>
      </c>
      <c r="BL259" s="109" t="s">
        <v>241</v>
      </c>
      <c r="BM259" s="109" t="s">
        <v>524</v>
      </c>
    </row>
    <row r="260" spans="2:47" s="7" customFormat="1" ht="16.5" customHeight="1">
      <c r="B260" s="27"/>
      <c r="C260" s="28"/>
      <c r="D260" s="179" t="s">
        <v>154</v>
      </c>
      <c r="E260" s="28"/>
      <c r="F260" s="180" t="s">
        <v>525</v>
      </c>
      <c r="G260" s="28"/>
      <c r="H260" s="28"/>
      <c r="J260" s="28"/>
      <c r="K260" s="28"/>
      <c r="L260" s="53"/>
      <c r="M260" s="69"/>
      <c r="N260" s="28"/>
      <c r="O260" s="28"/>
      <c r="P260" s="28"/>
      <c r="Q260" s="28"/>
      <c r="R260" s="28"/>
      <c r="S260" s="28"/>
      <c r="T260" s="70"/>
      <c r="AT260" s="7" t="s">
        <v>154</v>
      </c>
      <c r="AU260" s="7" t="s">
        <v>80</v>
      </c>
    </row>
    <row r="261" spans="2:63" s="153" customFormat="1" ht="30.75" customHeight="1">
      <c r="B261" s="154"/>
      <c r="C261" s="155"/>
      <c r="D261" s="156" t="s">
        <v>71</v>
      </c>
      <c r="E261" s="165" t="s">
        <v>526</v>
      </c>
      <c r="F261" s="165" t="s">
        <v>527</v>
      </c>
      <c r="G261" s="155"/>
      <c r="H261" s="155"/>
      <c r="J261" s="166">
        <f>$BK$261</f>
        <v>0</v>
      </c>
      <c r="K261" s="155"/>
      <c r="L261" s="159"/>
      <c r="M261" s="160"/>
      <c r="N261" s="155"/>
      <c r="O261" s="155"/>
      <c r="P261" s="161">
        <f>SUM($P$262:$P$267)</f>
        <v>0</v>
      </c>
      <c r="Q261" s="155"/>
      <c r="R261" s="161">
        <f>SUM($R$262:$R$267)</f>
        <v>0.0215</v>
      </c>
      <c r="S261" s="155"/>
      <c r="T261" s="162">
        <f>SUM($T$262:$T$267)</f>
        <v>0.02114</v>
      </c>
      <c r="AR261" s="163" t="s">
        <v>80</v>
      </c>
      <c r="AT261" s="163" t="s">
        <v>71</v>
      </c>
      <c r="AU261" s="163" t="s">
        <v>21</v>
      </c>
      <c r="AY261" s="163" t="s">
        <v>143</v>
      </c>
      <c r="BK261" s="164">
        <f>SUM($BK$262:$BK$267)</f>
        <v>0</v>
      </c>
    </row>
    <row r="262" spans="2:65" s="7" customFormat="1" ht="27" customHeight="1">
      <c r="B262" s="27"/>
      <c r="C262" s="167" t="s">
        <v>528</v>
      </c>
      <c r="D262" s="167" t="s">
        <v>147</v>
      </c>
      <c r="E262" s="168" t="s">
        <v>529</v>
      </c>
      <c r="F262" s="169" t="s">
        <v>530</v>
      </c>
      <c r="G262" s="170" t="s">
        <v>235</v>
      </c>
      <c r="H262" s="171">
        <v>2</v>
      </c>
      <c r="I262" s="172"/>
      <c r="J262" s="173">
        <f>ROUND($I$262*$H$262,2)</f>
        <v>0</v>
      </c>
      <c r="K262" s="169"/>
      <c r="L262" s="53"/>
      <c r="M262" s="174"/>
      <c r="N262" s="175" t="s">
        <v>43</v>
      </c>
      <c r="O262" s="28"/>
      <c r="P262" s="176">
        <f>$O$262*$H$262</f>
        <v>0</v>
      </c>
      <c r="Q262" s="176">
        <v>0</v>
      </c>
      <c r="R262" s="176">
        <f>$Q$262*$H$262</f>
        <v>0</v>
      </c>
      <c r="S262" s="176">
        <v>0.01057</v>
      </c>
      <c r="T262" s="177">
        <f>$S$262*$H$262</f>
        <v>0.02114</v>
      </c>
      <c r="AR262" s="109" t="s">
        <v>241</v>
      </c>
      <c r="AT262" s="109" t="s">
        <v>147</v>
      </c>
      <c r="AU262" s="109" t="s">
        <v>80</v>
      </c>
      <c r="AY262" s="7" t="s">
        <v>143</v>
      </c>
      <c r="BE262" s="178">
        <f>IF($N$262="základní",$J$262,0)</f>
        <v>0</v>
      </c>
      <c r="BF262" s="178">
        <f>IF($N$262="snížená",$J$262,0)</f>
        <v>0</v>
      </c>
      <c r="BG262" s="178">
        <f>IF($N$262="zákl. přenesená",$J$262,0)</f>
        <v>0</v>
      </c>
      <c r="BH262" s="178">
        <f>IF($N$262="sníž. přenesená",$J$262,0)</f>
        <v>0</v>
      </c>
      <c r="BI262" s="178">
        <f>IF($N$262="nulová",$J$262,0)</f>
        <v>0</v>
      </c>
      <c r="BJ262" s="109" t="s">
        <v>21</v>
      </c>
      <c r="BK262" s="178">
        <f>ROUND($I$262*$H$262,2)</f>
        <v>0</v>
      </c>
      <c r="BL262" s="109" t="s">
        <v>241</v>
      </c>
      <c r="BM262" s="109" t="s">
        <v>531</v>
      </c>
    </row>
    <row r="263" spans="2:47" s="7" customFormat="1" ht="16.5" customHeight="1">
      <c r="B263" s="27"/>
      <c r="C263" s="28"/>
      <c r="D263" s="179" t="s">
        <v>154</v>
      </c>
      <c r="E263" s="28"/>
      <c r="F263" s="180" t="s">
        <v>532</v>
      </c>
      <c r="G263" s="28"/>
      <c r="H263" s="28"/>
      <c r="J263" s="28"/>
      <c r="K263" s="28"/>
      <c r="L263" s="53"/>
      <c r="M263" s="69"/>
      <c r="N263" s="28"/>
      <c r="O263" s="28"/>
      <c r="P263" s="28"/>
      <c r="Q263" s="28"/>
      <c r="R263" s="28"/>
      <c r="S263" s="28"/>
      <c r="T263" s="70"/>
      <c r="AT263" s="7" t="s">
        <v>154</v>
      </c>
      <c r="AU263" s="7" t="s">
        <v>80</v>
      </c>
    </row>
    <row r="264" spans="2:65" s="7" customFormat="1" ht="27" customHeight="1">
      <c r="B264" s="27"/>
      <c r="C264" s="167" t="s">
        <v>533</v>
      </c>
      <c r="D264" s="167" t="s">
        <v>147</v>
      </c>
      <c r="E264" s="168" t="s">
        <v>534</v>
      </c>
      <c r="F264" s="169" t="s">
        <v>535</v>
      </c>
      <c r="G264" s="170" t="s">
        <v>217</v>
      </c>
      <c r="H264" s="171">
        <v>2</v>
      </c>
      <c r="I264" s="172"/>
      <c r="J264" s="173">
        <f>ROUND($I$264*$H$264,2)</f>
        <v>0</v>
      </c>
      <c r="K264" s="169"/>
      <c r="L264" s="53"/>
      <c r="M264" s="174"/>
      <c r="N264" s="175" t="s">
        <v>43</v>
      </c>
      <c r="O264" s="28"/>
      <c r="P264" s="176">
        <f>$O$264*$H$264</f>
        <v>0</v>
      </c>
      <c r="Q264" s="176">
        <v>0.01075</v>
      </c>
      <c r="R264" s="176">
        <f>$Q$264*$H$264</f>
        <v>0.0215</v>
      </c>
      <c r="S264" s="176">
        <v>0</v>
      </c>
      <c r="T264" s="177">
        <f>$S$264*$H$264</f>
        <v>0</v>
      </c>
      <c r="AR264" s="109" t="s">
        <v>241</v>
      </c>
      <c r="AT264" s="109" t="s">
        <v>147</v>
      </c>
      <c r="AU264" s="109" t="s">
        <v>80</v>
      </c>
      <c r="AY264" s="7" t="s">
        <v>143</v>
      </c>
      <c r="BE264" s="178">
        <f>IF($N$264="základní",$J$264,0)</f>
        <v>0</v>
      </c>
      <c r="BF264" s="178">
        <f>IF($N$264="snížená",$J$264,0)</f>
        <v>0</v>
      </c>
      <c r="BG264" s="178">
        <f>IF($N$264="zákl. přenesená",$J$264,0)</f>
        <v>0</v>
      </c>
      <c r="BH264" s="178">
        <f>IF($N$264="sníž. přenesená",$J$264,0)</f>
        <v>0</v>
      </c>
      <c r="BI264" s="178">
        <f>IF($N$264="nulová",$J$264,0)</f>
        <v>0</v>
      </c>
      <c r="BJ264" s="109" t="s">
        <v>21</v>
      </c>
      <c r="BK264" s="178">
        <f>ROUND($I$264*$H$264,2)</f>
        <v>0</v>
      </c>
      <c r="BL264" s="109" t="s">
        <v>241</v>
      </c>
      <c r="BM264" s="109" t="s">
        <v>536</v>
      </c>
    </row>
    <row r="265" spans="2:47" s="7" customFormat="1" ht="16.5" customHeight="1">
      <c r="B265" s="27"/>
      <c r="C265" s="28"/>
      <c r="D265" s="179" t="s">
        <v>154</v>
      </c>
      <c r="E265" s="28"/>
      <c r="F265" s="180" t="s">
        <v>537</v>
      </c>
      <c r="G265" s="28"/>
      <c r="H265" s="28"/>
      <c r="J265" s="28"/>
      <c r="K265" s="28"/>
      <c r="L265" s="53"/>
      <c r="M265" s="69"/>
      <c r="N265" s="28"/>
      <c r="O265" s="28"/>
      <c r="P265" s="28"/>
      <c r="Q265" s="28"/>
      <c r="R265" s="28"/>
      <c r="S265" s="28"/>
      <c r="T265" s="70"/>
      <c r="AT265" s="7" t="s">
        <v>154</v>
      </c>
      <c r="AU265" s="7" t="s">
        <v>80</v>
      </c>
    </row>
    <row r="266" spans="2:65" s="7" customFormat="1" ht="15.75" customHeight="1">
      <c r="B266" s="27"/>
      <c r="C266" s="167" t="s">
        <v>538</v>
      </c>
      <c r="D266" s="167" t="s">
        <v>147</v>
      </c>
      <c r="E266" s="168" t="s">
        <v>539</v>
      </c>
      <c r="F266" s="169" t="s">
        <v>540</v>
      </c>
      <c r="G266" s="170" t="s">
        <v>379</v>
      </c>
      <c r="H266" s="191"/>
      <c r="I266" s="172"/>
      <c r="J266" s="173">
        <f>ROUND($I$266*$H$266,2)</f>
        <v>0</v>
      </c>
      <c r="K266" s="169" t="s">
        <v>159</v>
      </c>
      <c r="L266" s="53"/>
      <c r="M266" s="174"/>
      <c r="N266" s="175" t="s">
        <v>43</v>
      </c>
      <c r="O266" s="28"/>
      <c r="P266" s="176">
        <f>$O$266*$H$266</f>
        <v>0</v>
      </c>
      <c r="Q266" s="176">
        <v>0</v>
      </c>
      <c r="R266" s="176">
        <f>$Q$266*$H$266</f>
        <v>0</v>
      </c>
      <c r="S266" s="176">
        <v>0</v>
      </c>
      <c r="T266" s="177">
        <f>$S$266*$H$266</f>
        <v>0</v>
      </c>
      <c r="AR266" s="109" t="s">
        <v>241</v>
      </c>
      <c r="AT266" s="109" t="s">
        <v>147</v>
      </c>
      <c r="AU266" s="109" t="s">
        <v>80</v>
      </c>
      <c r="AY266" s="7" t="s">
        <v>143</v>
      </c>
      <c r="BE266" s="178">
        <f>IF($N$266="základní",$J$266,0)</f>
        <v>0</v>
      </c>
      <c r="BF266" s="178">
        <f>IF($N$266="snížená",$J$266,0)</f>
        <v>0</v>
      </c>
      <c r="BG266" s="178">
        <f>IF($N$266="zákl. přenesená",$J$266,0)</f>
        <v>0</v>
      </c>
      <c r="BH266" s="178">
        <f>IF($N$266="sníž. přenesená",$J$266,0)</f>
        <v>0</v>
      </c>
      <c r="BI266" s="178">
        <f>IF($N$266="nulová",$J$266,0)</f>
        <v>0</v>
      </c>
      <c r="BJ266" s="109" t="s">
        <v>21</v>
      </c>
      <c r="BK266" s="178">
        <f>ROUND($I$266*$H$266,2)</f>
        <v>0</v>
      </c>
      <c r="BL266" s="109" t="s">
        <v>241</v>
      </c>
      <c r="BM266" s="109" t="s">
        <v>541</v>
      </c>
    </row>
    <row r="267" spans="2:47" s="7" customFormat="1" ht="27" customHeight="1">
      <c r="B267" s="27"/>
      <c r="C267" s="28"/>
      <c r="D267" s="179" t="s">
        <v>154</v>
      </c>
      <c r="E267" s="28"/>
      <c r="F267" s="180" t="s">
        <v>542</v>
      </c>
      <c r="G267" s="28"/>
      <c r="H267" s="28"/>
      <c r="J267" s="28"/>
      <c r="K267" s="28"/>
      <c r="L267" s="53"/>
      <c r="M267" s="69"/>
      <c r="N267" s="28"/>
      <c r="O267" s="28"/>
      <c r="P267" s="28"/>
      <c r="Q267" s="28"/>
      <c r="R267" s="28"/>
      <c r="S267" s="28"/>
      <c r="T267" s="70"/>
      <c r="AT267" s="7" t="s">
        <v>154</v>
      </c>
      <c r="AU267" s="7" t="s">
        <v>80</v>
      </c>
    </row>
    <row r="268" spans="2:63" s="153" customFormat="1" ht="30.75" customHeight="1">
      <c r="B268" s="154"/>
      <c r="C268" s="155"/>
      <c r="D268" s="156" t="s">
        <v>71</v>
      </c>
      <c r="E268" s="165" t="s">
        <v>543</v>
      </c>
      <c r="F268" s="165" t="s">
        <v>544</v>
      </c>
      <c r="G268" s="155"/>
      <c r="H268" s="155"/>
      <c r="J268" s="166">
        <f>$BK$268</f>
        <v>0</v>
      </c>
      <c r="K268" s="155"/>
      <c r="L268" s="159"/>
      <c r="M268" s="160"/>
      <c r="N268" s="155"/>
      <c r="O268" s="155"/>
      <c r="P268" s="161">
        <f>SUM($P$269:$P$274)</f>
        <v>0</v>
      </c>
      <c r="Q268" s="155"/>
      <c r="R268" s="161">
        <f>SUM($R$269:$R$274)</f>
        <v>0.19734000000000002</v>
      </c>
      <c r="S268" s="155"/>
      <c r="T268" s="162">
        <f>SUM($T$269:$T$274)</f>
        <v>0</v>
      </c>
      <c r="AR268" s="163" t="s">
        <v>80</v>
      </c>
      <c r="AT268" s="163" t="s">
        <v>71</v>
      </c>
      <c r="AU268" s="163" t="s">
        <v>21</v>
      </c>
      <c r="AY268" s="163" t="s">
        <v>143</v>
      </c>
      <c r="BK268" s="164">
        <f>SUM($BK$269:$BK$274)</f>
        <v>0</v>
      </c>
    </row>
    <row r="269" spans="2:65" s="7" customFormat="1" ht="27" customHeight="1">
      <c r="B269" s="27"/>
      <c r="C269" s="167" t="s">
        <v>545</v>
      </c>
      <c r="D269" s="167" t="s">
        <v>147</v>
      </c>
      <c r="E269" s="168" t="s">
        <v>546</v>
      </c>
      <c r="F269" s="169" t="s">
        <v>547</v>
      </c>
      <c r="G269" s="170" t="s">
        <v>158</v>
      </c>
      <c r="H269" s="171">
        <v>6.5</v>
      </c>
      <c r="I269" s="172"/>
      <c r="J269" s="173">
        <f>ROUND($I$269*$H$269,2)</f>
        <v>0</v>
      </c>
      <c r="K269" s="169"/>
      <c r="L269" s="53"/>
      <c r="M269" s="174"/>
      <c r="N269" s="175" t="s">
        <v>43</v>
      </c>
      <c r="O269" s="28"/>
      <c r="P269" s="176">
        <f>$O$269*$H$269</f>
        <v>0</v>
      </c>
      <c r="Q269" s="176">
        <v>0.01518</v>
      </c>
      <c r="R269" s="176">
        <f>$Q$269*$H$269</f>
        <v>0.09867000000000001</v>
      </c>
      <c r="S269" s="176">
        <v>0</v>
      </c>
      <c r="T269" s="177">
        <f>$S$269*$H$269</f>
        <v>0</v>
      </c>
      <c r="AR269" s="109" t="s">
        <v>241</v>
      </c>
      <c r="AT269" s="109" t="s">
        <v>147</v>
      </c>
      <c r="AU269" s="109" t="s">
        <v>80</v>
      </c>
      <c r="AY269" s="7" t="s">
        <v>143</v>
      </c>
      <c r="BE269" s="178">
        <f>IF($N$269="základní",$J$269,0)</f>
        <v>0</v>
      </c>
      <c r="BF269" s="178">
        <f>IF($N$269="snížená",$J$269,0)</f>
        <v>0</v>
      </c>
      <c r="BG269" s="178">
        <f>IF($N$269="zákl. přenesená",$J$269,0)</f>
        <v>0</v>
      </c>
      <c r="BH269" s="178">
        <f>IF($N$269="sníž. přenesená",$J$269,0)</f>
        <v>0</v>
      </c>
      <c r="BI269" s="178">
        <f>IF($N$269="nulová",$J$269,0)</f>
        <v>0</v>
      </c>
      <c r="BJ269" s="109" t="s">
        <v>21</v>
      </c>
      <c r="BK269" s="178">
        <f>ROUND($I$269*$H$269,2)</f>
        <v>0</v>
      </c>
      <c r="BL269" s="109" t="s">
        <v>241</v>
      </c>
      <c r="BM269" s="109" t="s">
        <v>548</v>
      </c>
    </row>
    <row r="270" spans="2:47" s="7" customFormat="1" ht="27" customHeight="1">
      <c r="B270" s="27"/>
      <c r="C270" s="28"/>
      <c r="D270" s="179" t="s">
        <v>154</v>
      </c>
      <c r="E270" s="28"/>
      <c r="F270" s="180" t="s">
        <v>549</v>
      </c>
      <c r="G270" s="28"/>
      <c r="H270" s="28"/>
      <c r="J270" s="28"/>
      <c r="K270" s="28"/>
      <c r="L270" s="53"/>
      <c r="M270" s="69"/>
      <c r="N270" s="28"/>
      <c r="O270" s="28"/>
      <c r="P270" s="28"/>
      <c r="Q270" s="28"/>
      <c r="R270" s="28"/>
      <c r="S270" s="28"/>
      <c r="T270" s="70"/>
      <c r="AT270" s="7" t="s">
        <v>154</v>
      </c>
      <c r="AU270" s="7" t="s">
        <v>80</v>
      </c>
    </row>
    <row r="271" spans="2:65" s="7" customFormat="1" ht="27" customHeight="1">
      <c r="B271" s="27"/>
      <c r="C271" s="167" t="s">
        <v>550</v>
      </c>
      <c r="D271" s="167" t="s">
        <v>147</v>
      </c>
      <c r="E271" s="168" t="s">
        <v>551</v>
      </c>
      <c r="F271" s="169" t="s">
        <v>552</v>
      </c>
      <c r="G271" s="170" t="s">
        <v>158</v>
      </c>
      <c r="H271" s="171">
        <v>6.5</v>
      </c>
      <c r="I271" s="172"/>
      <c r="J271" s="173">
        <f>ROUND($I$271*$H$271,2)</f>
        <v>0</v>
      </c>
      <c r="K271" s="169"/>
      <c r="L271" s="53"/>
      <c r="M271" s="174"/>
      <c r="N271" s="175" t="s">
        <v>43</v>
      </c>
      <c r="O271" s="28"/>
      <c r="P271" s="176">
        <f>$O$271*$H$271</f>
        <v>0</v>
      </c>
      <c r="Q271" s="176">
        <v>0.01518</v>
      </c>
      <c r="R271" s="176">
        <f>$Q$271*$H$271</f>
        <v>0.09867000000000001</v>
      </c>
      <c r="S271" s="176">
        <v>0</v>
      </c>
      <c r="T271" s="177">
        <f>$S$271*$H$271</f>
        <v>0</v>
      </c>
      <c r="AR271" s="109" t="s">
        <v>241</v>
      </c>
      <c r="AT271" s="109" t="s">
        <v>147</v>
      </c>
      <c r="AU271" s="109" t="s">
        <v>80</v>
      </c>
      <c r="AY271" s="7" t="s">
        <v>143</v>
      </c>
      <c r="BE271" s="178">
        <f>IF($N$271="základní",$J$271,0)</f>
        <v>0</v>
      </c>
      <c r="BF271" s="178">
        <f>IF($N$271="snížená",$J$271,0)</f>
        <v>0</v>
      </c>
      <c r="BG271" s="178">
        <f>IF($N$271="zákl. přenesená",$J$271,0)</f>
        <v>0</v>
      </c>
      <c r="BH271" s="178">
        <f>IF($N$271="sníž. přenesená",$J$271,0)</f>
        <v>0</v>
      </c>
      <c r="BI271" s="178">
        <f>IF($N$271="nulová",$J$271,0)</f>
        <v>0</v>
      </c>
      <c r="BJ271" s="109" t="s">
        <v>21</v>
      </c>
      <c r="BK271" s="178">
        <f>ROUND($I$271*$H$271,2)</f>
        <v>0</v>
      </c>
      <c r="BL271" s="109" t="s">
        <v>241</v>
      </c>
      <c r="BM271" s="109" t="s">
        <v>553</v>
      </c>
    </row>
    <row r="272" spans="2:47" s="7" customFormat="1" ht="27" customHeight="1">
      <c r="B272" s="27"/>
      <c r="C272" s="28"/>
      <c r="D272" s="179" t="s">
        <v>154</v>
      </c>
      <c r="E272" s="28"/>
      <c r="F272" s="180" t="s">
        <v>549</v>
      </c>
      <c r="G272" s="28"/>
      <c r="H272" s="28"/>
      <c r="J272" s="28"/>
      <c r="K272" s="28"/>
      <c r="L272" s="53"/>
      <c r="M272" s="69"/>
      <c r="N272" s="28"/>
      <c r="O272" s="28"/>
      <c r="P272" s="28"/>
      <c r="Q272" s="28"/>
      <c r="R272" s="28"/>
      <c r="S272" s="28"/>
      <c r="T272" s="70"/>
      <c r="AT272" s="7" t="s">
        <v>154</v>
      </c>
      <c r="AU272" s="7" t="s">
        <v>80</v>
      </c>
    </row>
    <row r="273" spans="2:65" s="7" customFormat="1" ht="15.75" customHeight="1">
      <c r="B273" s="27"/>
      <c r="C273" s="167" t="s">
        <v>554</v>
      </c>
      <c r="D273" s="167" t="s">
        <v>147</v>
      </c>
      <c r="E273" s="168" t="s">
        <v>555</v>
      </c>
      <c r="F273" s="169" t="s">
        <v>556</v>
      </c>
      <c r="G273" s="170" t="s">
        <v>379</v>
      </c>
      <c r="H273" s="191"/>
      <c r="I273" s="172"/>
      <c r="J273" s="173">
        <f>ROUND($I$273*$H$273,2)</f>
        <v>0</v>
      </c>
      <c r="K273" s="169" t="s">
        <v>151</v>
      </c>
      <c r="L273" s="53"/>
      <c r="M273" s="174"/>
      <c r="N273" s="175" t="s">
        <v>43</v>
      </c>
      <c r="O273" s="28"/>
      <c r="P273" s="176">
        <f>$O$273*$H$273</f>
        <v>0</v>
      </c>
      <c r="Q273" s="176">
        <v>0</v>
      </c>
      <c r="R273" s="176">
        <f>$Q$273*$H$273</f>
        <v>0</v>
      </c>
      <c r="S273" s="176">
        <v>0</v>
      </c>
      <c r="T273" s="177">
        <f>$S$273*$H$273</f>
        <v>0</v>
      </c>
      <c r="AR273" s="109" t="s">
        <v>241</v>
      </c>
      <c r="AT273" s="109" t="s">
        <v>147</v>
      </c>
      <c r="AU273" s="109" t="s">
        <v>80</v>
      </c>
      <c r="AY273" s="7" t="s">
        <v>143</v>
      </c>
      <c r="BE273" s="178">
        <f>IF($N$273="základní",$J$273,0)</f>
        <v>0</v>
      </c>
      <c r="BF273" s="178">
        <f>IF($N$273="snížená",$J$273,0)</f>
        <v>0</v>
      </c>
      <c r="BG273" s="178">
        <f>IF($N$273="zákl. přenesená",$J$273,0)</f>
        <v>0</v>
      </c>
      <c r="BH273" s="178">
        <f>IF($N$273="sníž. přenesená",$J$273,0)</f>
        <v>0</v>
      </c>
      <c r="BI273" s="178">
        <f>IF($N$273="nulová",$J$273,0)</f>
        <v>0</v>
      </c>
      <c r="BJ273" s="109" t="s">
        <v>21</v>
      </c>
      <c r="BK273" s="178">
        <f>ROUND($I$273*$H$273,2)</f>
        <v>0</v>
      </c>
      <c r="BL273" s="109" t="s">
        <v>241</v>
      </c>
      <c r="BM273" s="109" t="s">
        <v>557</v>
      </c>
    </row>
    <row r="274" spans="2:47" s="7" customFormat="1" ht="27" customHeight="1">
      <c r="B274" s="27"/>
      <c r="C274" s="28"/>
      <c r="D274" s="179" t="s">
        <v>154</v>
      </c>
      <c r="E274" s="28"/>
      <c r="F274" s="180" t="s">
        <v>558</v>
      </c>
      <c r="G274" s="28"/>
      <c r="H274" s="28"/>
      <c r="J274" s="28"/>
      <c r="K274" s="28"/>
      <c r="L274" s="53"/>
      <c r="M274" s="69"/>
      <c r="N274" s="28"/>
      <c r="O274" s="28"/>
      <c r="P274" s="28"/>
      <c r="Q274" s="28"/>
      <c r="R274" s="28"/>
      <c r="S274" s="28"/>
      <c r="T274" s="70"/>
      <c r="AT274" s="7" t="s">
        <v>154</v>
      </c>
      <c r="AU274" s="7" t="s">
        <v>80</v>
      </c>
    </row>
    <row r="275" spans="2:63" s="153" customFormat="1" ht="30.75" customHeight="1">
      <c r="B275" s="154"/>
      <c r="C275" s="155"/>
      <c r="D275" s="156" t="s">
        <v>71</v>
      </c>
      <c r="E275" s="165" t="s">
        <v>559</v>
      </c>
      <c r="F275" s="165" t="s">
        <v>560</v>
      </c>
      <c r="G275" s="155"/>
      <c r="H275" s="155"/>
      <c r="J275" s="166">
        <f>$BK$275</f>
        <v>0</v>
      </c>
      <c r="K275" s="155"/>
      <c r="L275" s="159"/>
      <c r="M275" s="160"/>
      <c r="N275" s="155"/>
      <c r="O275" s="155"/>
      <c r="P275" s="161">
        <f>SUM($P$276:$P$301)</f>
        <v>0</v>
      </c>
      <c r="Q275" s="155"/>
      <c r="R275" s="161">
        <f>SUM($R$276:$R$301)</f>
        <v>0.07224</v>
      </c>
      <c r="S275" s="155"/>
      <c r="T275" s="162">
        <f>SUM($T$276:$T$301)</f>
        <v>0.16737000000000002</v>
      </c>
      <c r="AR275" s="163" t="s">
        <v>80</v>
      </c>
      <c r="AT275" s="163" t="s">
        <v>71</v>
      </c>
      <c r="AU275" s="163" t="s">
        <v>21</v>
      </c>
      <c r="AY275" s="163" t="s">
        <v>143</v>
      </c>
      <c r="BK275" s="164">
        <f>SUM($BK$276:$BK$301)</f>
        <v>0</v>
      </c>
    </row>
    <row r="276" spans="2:65" s="7" customFormat="1" ht="27" customHeight="1">
      <c r="B276" s="27"/>
      <c r="C276" s="181" t="s">
        <v>561</v>
      </c>
      <c r="D276" s="181" t="s">
        <v>221</v>
      </c>
      <c r="E276" s="182" t="s">
        <v>562</v>
      </c>
      <c r="F276" s="183" t="s">
        <v>563</v>
      </c>
      <c r="G276" s="184" t="s">
        <v>217</v>
      </c>
      <c r="H276" s="185">
        <v>1</v>
      </c>
      <c r="I276" s="186"/>
      <c r="J276" s="187">
        <f>ROUND($I$276*$H$276,2)</f>
        <v>0</v>
      </c>
      <c r="K276" s="183"/>
      <c r="L276" s="188"/>
      <c r="M276" s="189"/>
      <c r="N276" s="190" t="s">
        <v>43</v>
      </c>
      <c r="O276" s="28"/>
      <c r="P276" s="176">
        <f>$O$276*$H$276</f>
        <v>0</v>
      </c>
      <c r="Q276" s="176">
        <v>0.0093</v>
      </c>
      <c r="R276" s="176">
        <f>$Q$276*$H$276</f>
        <v>0.0093</v>
      </c>
      <c r="S276" s="176">
        <v>0</v>
      </c>
      <c r="T276" s="177">
        <f>$S$276*$H$276</f>
        <v>0</v>
      </c>
      <c r="AR276" s="109" t="s">
        <v>336</v>
      </c>
      <c r="AT276" s="109" t="s">
        <v>221</v>
      </c>
      <c r="AU276" s="109" t="s">
        <v>80</v>
      </c>
      <c r="AY276" s="7" t="s">
        <v>143</v>
      </c>
      <c r="BE276" s="178">
        <f>IF($N$276="základní",$J$276,0)</f>
        <v>0</v>
      </c>
      <c r="BF276" s="178">
        <f>IF($N$276="snížená",$J$276,0)</f>
        <v>0</v>
      </c>
      <c r="BG276" s="178">
        <f>IF($N$276="zákl. přenesená",$J$276,0)</f>
        <v>0</v>
      </c>
      <c r="BH276" s="178">
        <f>IF($N$276="sníž. přenesená",$J$276,0)</f>
        <v>0</v>
      </c>
      <c r="BI276" s="178">
        <f>IF($N$276="nulová",$J$276,0)</f>
        <v>0</v>
      </c>
      <c r="BJ276" s="109" t="s">
        <v>21</v>
      </c>
      <c r="BK276" s="178">
        <f>ROUND($I$276*$H$276,2)</f>
        <v>0</v>
      </c>
      <c r="BL276" s="109" t="s">
        <v>241</v>
      </c>
      <c r="BM276" s="109" t="s">
        <v>564</v>
      </c>
    </row>
    <row r="277" spans="2:47" s="7" customFormat="1" ht="16.5" customHeight="1">
      <c r="B277" s="27"/>
      <c r="C277" s="28"/>
      <c r="D277" s="179" t="s">
        <v>154</v>
      </c>
      <c r="E277" s="28"/>
      <c r="F277" s="180" t="s">
        <v>565</v>
      </c>
      <c r="G277" s="28"/>
      <c r="H277" s="28"/>
      <c r="J277" s="28"/>
      <c r="K277" s="28"/>
      <c r="L277" s="53"/>
      <c r="M277" s="69"/>
      <c r="N277" s="28"/>
      <c r="O277" s="28"/>
      <c r="P277" s="28"/>
      <c r="Q277" s="28"/>
      <c r="R277" s="28"/>
      <c r="S277" s="28"/>
      <c r="T277" s="70"/>
      <c r="AT277" s="7" t="s">
        <v>154</v>
      </c>
      <c r="AU277" s="7" t="s">
        <v>80</v>
      </c>
    </row>
    <row r="278" spans="2:65" s="7" customFormat="1" ht="15.75" customHeight="1">
      <c r="B278" s="27"/>
      <c r="C278" s="167" t="s">
        <v>566</v>
      </c>
      <c r="D278" s="167" t="s">
        <v>147</v>
      </c>
      <c r="E278" s="168" t="s">
        <v>567</v>
      </c>
      <c r="F278" s="169" t="s">
        <v>568</v>
      </c>
      <c r="G278" s="170" t="s">
        <v>323</v>
      </c>
      <c r="H278" s="171">
        <v>1</v>
      </c>
      <c r="I278" s="172"/>
      <c r="J278" s="173">
        <f>ROUND($I$278*$H$278,2)</f>
        <v>0</v>
      </c>
      <c r="K278" s="169"/>
      <c r="L278" s="53"/>
      <c r="M278" s="174"/>
      <c r="N278" s="175" t="s">
        <v>43</v>
      </c>
      <c r="O278" s="28"/>
      <c r="P278" s="176">
        <f>$O$278*$H$278</f>
        <v>0</v>
      </c>
      <c r="Q278" s="176">
        <v>0</v>
      </c>
      <c r="R278" s="176">
        <f>$Q$278*$H$278</f>
        <v>0</v>
      </c>
      <c r="S278" s="176">
        <v>0</v>
      </c>
      <c r="T278" s="177">
        <f>$S$278*$H$278</f>
        <v>0</v>
      </c>
      <c r="AR278" s="109" t="s">
        <v>241</v>
      </c>
      <c r="AT278" s="109" t="s">
        <v>147</v>
      </c>
      <c r="AU278" s="109" t="s">
        <v>80</v>
      </c>
      <c r="AY278" s="7" t="s">
        <v>143</v>
      </c>
      <c r="BE278" s="178">
        <f>IF($N$278="základní",$J$278,0)</f>
        <v>0</v>
      </c>
      <c r="BF278" s="178">
        <f>IF($N$278="snížená",$J$278,0)</f>
        <v>0</v>
      </c>
      <c r="BG278" s="178">
        <f>IF($N$278="zákl. přenesená",$J$278,0)</f>
        <v>0</v>
      </c>
      <c r="BH278" s="178">
        <f>IF($N$278="sníž. přenesená",$J$278,0)</f>
        <v>0</v>
      </c>
      <c r="BI278" s="178">
        <f>IF($N$278="nulová",$J$278,0)</f>
        <v>0</v>
      </c>
      <c r="BJ278" s="109" t="s">
        <v>21</v>
      </c>
      <c r="BK278" s="178">
        <f>ROUND($I$278*$H$278,2)</f>
        <v>0</v>
      </c>
      <c r="BL278" s="109" t="s">
        <v>241</v>
      </c>
      <c r="BM278" s="109" t="s">
        <v>569</v>
      </c>
    </row>
    <row r="279" spans="2:47" s="7" customFormat="1" ht="16.5" customHeight="1">
      <c r="B279" s="27"/>
      <c r="C279" s="28"/>
      <c r="D279" s="179" t="s">
        <v>154</v>
      </c>
      <c r="E279" s="28"/>
      <c r="F279" s="180" t="s">
        <v>570</v>
      </c>
      <c r="G279" s="28"/>
      <c r="H279" s="28"/>
      <c r="J279" s="28"/>
      <c r="K279" s="28"/>
      <c r="L279" s="53"/>
      <c r="M279" s="69"/>
      <c r="N279" s="28"/>
      <c r="O279" s="28"/>
      <c r="P279" s="28"/>
      <c r="Q279" s="28"/>
      <c r="R279" s="28"/>
      <c r="S279" s="28"/>
      <c r="T279" s="70"/>
      <c r="AT279" s="7" t="s">
        <v>154</v>
      </c>
      <c r="AU279" s="7" t="s">
        <v>80</v>
      </c>
    </row>
    <row r="280" spans="2:65" s="7" customFormat="1" ht="27" customHeight="1">
      <c r="B280" s="27"/>
      <c r="C280" s="167" t="s">
        <v>571</v>
      </c>
      <c r="D280" s="167" t="s">
        <v>147</v>
      </c>
      <c r="E280" s="168" t="s">
        <v>572</v>
      </c>
      <c r="F280" s="169" t="s">
        <v>573</v>
      </c>
      <c r="G280" s="170" t="s">
        <v>158</v>
      </c>
      <c r="H280" s="171">
        <v>14</v>
      </c>
      <c r="I280" s="172"/>
      <c r="J280" s="173">
        <f>ROUND($I$280*$H$280,2)</f>
        <v>0</v>
      </c>
      <c r="K280" s="169"/>
      <c r="L280" s="53"/>
      <c r="M280" s="174"/>
      <c r="N280" s="175" t="s">
        <v>43</v>
      </c>
      <c r="O280" s="28"/>
      <c r="P280" s="176">
        <f>$O$280*$H$280</f>
        <v>0</v>
      </c>
      <c r="Q280" s="176">
        <v>0</v>
      </c>
      <c r="R280" s="176">
        <f>$Q$280*$H$280</f>
        <v>0</v>
      </c>
      <c r="S280" s="176">
        <v>0</v>
      </c>
      <c r="T280" s="177">
        <f>$S$280*$H$280</f>
        <v>0</v>
      </c>
      <c r="AR280" s="109" t="s">
        <v>241</v>
      </c>
      <c r="AT280" s="109" t="s">
        <v>147</v>
      </c>
      <c r="AU280" s="109" t="s">
        <v>80</v>
      </c>
      <c r="AY280" s="7" t="s">
        <v>143</v>
      </c>
      <c r="BE280" s="178">
        <f>IF($N$280="základní",$J$280,0)</f>
        <v>0</v>
      </c>
      <c r="BF280" s="178">
        <f>IF($N$280="snížená",$J$280,0)</f>
        <v>0</v>
      </c>
      <c r="BG280" s="178">
        <f>IF($N$280="zákl. přenesená",$J$280,0)</f>
        <v>0</v>
      </c>
      <c r="BH280" s="178">
        <f>IF($N$280="sníž. přenesená",$J$280,0)</f>
        <v>0</v>
      </c>
      <c r="BI280" s="178">
        <f>IF($N$280="nulová",$J$280,0)</f>
        <v>0</v>
      </c>
      <c r="BJ280" s="109" t="s">
        <v>21</v>
      </c>
      <c r="BK280" s="178">
        <f>ROUND($I$280*$H$280,2)</f>
        <v>0</v>
      </c>
      <c r="BL280" s="109" t="s">
        <v>241</v>
      </c>
      <c r="BM280" s="109" t="s">
        <v>574</v>
      </c>
    </row>
    <row r="281" spans="2:47" s="7" customFormat="1" ht="16.5" customHeight="1">
      <c r="B281" s="27"/>
      <c r="C281" s="28"/>
      <c r="D281" s="179" t="s">
        <v>154</v>
      </c>
      <c r="E281" s="28"/>
      <c r="F281" s="180" t="s">
        <v>575</v>
      </c>
      <c r="G281" s="28"/>
      <c r="H281" s="28"/>
      <c r="J281" s="28"/>
      <c r="K281" s="28"/>
      <c r="L281" s="53"/>
      <c r="M281" s="69"/>
      <c r="N281" s="28"/>
      <c r="O281" s="28"/>
      <c r="P281" s="28"/>
      <c r="Q281" s="28"/>
      <c r="R281" s="28"/>
      <c r="S281" s="28"/>
      <c r="T281" s="70"/>
      <c r="AT281" s="7" t="s">
        <v>154</v>
      </c>
      <c r="AU281" s="7" t="s">
        <v>80</v>
      </c>
    </row>
    <row r="282" spans="2:65" s="7" customFormat="1" ht="15.75" customHeight="1">
      <c r="B282" s="27"/>
      <c r="C282" s="167" t="s">
        <v>576</v>
      </c>
      <c r="D282" s="167" t="s">
        <v>147</v>
      </c>
      <c r="E282" s="168" t="s">
        <v>577</v>
      </c>
      <c r="F282" s="169" t="s">
        <v>578</v>
      </c>
      <c r="G282" s="170" t="s">
        <v>235</v>
      </c>
      <c r="H282" s="171">
        <v>4</v>
      </c>
      <c r="I282" s="172"/>
      <c r="J282" s="173">
        <f>ROUND($I$282*$H$282,2)</f>
        <v>0</v>
      </c>
      <c r="K282" s="169"/>
      <c r="L282" s="53"/>
      <c r="M282" s="174"/>
      <c r="N282" s="175" t="s">
        <v>43</v>
      </c>
      <c r="O282" s="28"/>
      <c r="P282" s="176">
        <f>$O$282*$H$282</f>
        <v>0</v>
      </c>
      <c r="Q282" s="176">
        <v>0</v>
      </c>
      <c r="R282" s="176">
        <f>$Q$282*$H$282</f>
        <v>0</v>
      </c>
      <c r="S282" s="176">
        <v>0</v>
      </c>
      <c r="T282" s="177">
        <f>$S$282*$H$282</f>
        <v>0</v>
      </c>
      <c r="AR282" s="109" t="s">
        <v>241</v>
      </c>
      <c r="AT282" s="109" t="s">
        <v>147</v>
      </c>
      <c r="AU282" s="109" t="s">
        <v>80</v>
      </c>
      <c r="AY282" s="7" t="s">
        <v>143</v>
      </c>
      <c r="BE282" s="178">
        <f>IF($N$282="základní",$J$282,0)</f>
        <v>0</v>
      </c>
      <c r="BF282" s="178">
        <f>IF($N$282="snížená",$J$282,0)</f>
        <v>0</v>
      </c>
      <c r="BG282" s="178">
        <f>IF($N$282="zákl. přenesená",$J$282,0)</f>
        <v>0</v>
      </c>
      <c r="BH282" s="178">
        <f>IF($N$282="sníž. přenesená",$J$282,0)</f>
        <v>0</v>
      </c>
      <c r="BI282" s="178">
        <f>IF($N$282="nulová",$J$282,0)</f>
        <v>0</v>
      </c>
      <c r="BJ282" s="109" t="s">
        <v>21</v>
      </c>
      <c r="BK282" s="178">
        <f>ROUND($I$282*$H$282,2)</f>
        <v>0</v>
      </c>
      <c r="BL282" s="109" t="s">
        <v>241</v>
      </c>
      <c r="BM282" s="109" t="s">
        <v>579</v>
      </c>
    </row>
    <row r="283" spans="2:47" s="7" customFormat="1" ht="16.5" customHeight="1">
      <c r="B283" s="27"/>
      <c r="C283" s="28"/>
      <c r="D283" s="179" t="s">
        <v>154</v>
      </c>
      <c r="E283" s="28"/>
      <c r="F283" s="180" t="s">
        <v>575</v>
      </c>
      <c r="G283" s="28"/>
      <c r="H283" s="28"/>
      <c r="J283" s="28"/>
      <c r="K283" s="28"/>
      <c r="L283" s="53"/>
      <c r="M283" s="69"/>
      <c r="N283" s="28"/>
      <c r="O283" s="28"/>
      <c r="P283" s="28"/>
      <c r="Q283" s="28"/>
      <c r="R283" s="28"/>
      <c r="S283" s="28"/>
      <c r="T283" s="70"/>
      <c r="AT283" s="7" t="s">
        <v>154</v>
      </c>
      <c r="AU283" s="7" t="s">
        <v>80</v>
      </c>
    </row>
    <row r="284" spans="2:65" s="7" customFormat="1" ht="27" customHeight="1">
      <c r="B284" s="27"/>
      <c r="C284" s="167" t="s">
        <v>580</v>
      </c>
      <c r="D284" s="167" t="s">
        <v>147</v>
      </c>
      <c r="E284" s="168" t="s">
        <v>581</v>
      </c>
      <c r="F284" s="169" t="s">
        <v>582</v>
      </c>
      <c r="G284" s="170" t="s">
        <v>235</v>
      </c>
      <c r="H284" s="171">
        <v>1</v>
      </c>
      <c r="I284" s="172"/>
      <c r="J284" s="173">
        <f>ROUND($I$284*$H$284,2)</f>
        <v>0</v>
      </c>
      <c r="K284" s="169"/>
      <c r="L284" s="53"/>
      <c r="M284" s="174"/>
      <c r="N284" s="175" t="s">
        <v>43</v>
      </c>
      <c r="O284" s="28"/>
      <c r="P284" s="176">
        <f>$O$284*$H$284</f>
        <v>0</v>
      </c>
      <c r="Q284" s="176">
        <v>0</v>
      </c>
      <c r="R284" s="176">
        <f>$Q$284*$H$284</f>
        <v>0</v>
      </c>
      <c r="S284" s="176">
        <v>0</v>
      </c>
      <c r="T284" s="177">
        <f>$S$284*$H$284</f>
        <v>0</v>
      </c>
      <c r="AR284" s="109" t="s">
        <v>241</v>
      </c>
      <c r="AT284" s="109" t="s">
        <v>147</v>
      </c>
      <c r="AU284" s="109" t="s">
        <v>80</v>
      </c>
      <c r="AY284" s="7" t="s">
        <v>143</v>
      </c>
      <c r="BE284" s="178">
        <f>IF($N$284="základní",$J$284,0)</f>
        <v>0</v>
      </c>
      <c r="BF284" s="178">
        <f>IF($N$284="snížená",$J$284,0)</f>
        <v>0</v>
      </c>
      <c r="BG284" s="178">
        <f>IF($N$284="zákl. přenesená",$J$284,0)</f>
        <v>0</v>
      </c>
      <c r="BH284" s="178">
        <f>IF($N$284="sníž. přenesená",$J$284,0)</f>
        <v>0</v>
      </c>
      <c r="BI284" s="178">
        <f>IF($N$284="nulová",$J$284,0)</f>
        <v>0</v>
      </c>
      <c r="BJ284" s="109" t="s">
        <v>21</v>
      </c>
      <c r="BK284" s="178">
        <f>ROUND($I$284*$H$284,2)</f>
        <v>0</v>
      </c>
      <c r="BL284" s="109" t="s">
        <v>241</v>
      </c>
      <c r="BM284" s="109" t="s">
        <v>583</v>
      </c>
    </row>
    <row r="285" spans="2:47" s="7" customFormat="1" ht="16.5" customHeight="1">
      <c r="B285" s="27"/>
      <c r="C285" s="28"/>
      <c r="D285" s="179" t="s">
        <v>154</v>
      </c>
      <c r="E285" s="28"/>
      <c r="F285" s="180" t="s">
        <v>575</v>
      </c>
      <c r="G285" s="28"/>
      <c r="H285" s="28"/>
      <c r="J285" s="28"/>
      <c r="K285" s="28"/>
      <c r="L285" s="53"/>
      <c r="M285" s="69"/>
      <c r="N285" s="28"/>
      <c r="O285" s="28"/>
      <c r="P285" s="28"/>
      <c r="Q285" s="28"/>
      <c r="R285" s="28"/>
      <c r="S285" s="28"/>
      <c r="T285" s="70"/>
      <c r="AT285" s="7" t="s">
        <v>154</v>
      </c>
      <c r="AU285" s="7" t="s">
        <v>80</v>
      </c>
    </row>
    <row r="286" spans="2:65" s="7" customFormat="1" ht="15.75" customHeight="1">
      <c r="B286" s="27"/>
      <c r="C286" s="167" t="s">
        <v>584</v>
      </c>
      <c r="D286" s="167" t="s">
        <v>147</v>
      </c>
      <c r="E286" s="168" t="s">
        <v>585</v>
      </c>
      <c r="F286" s="169" t="s">
        <v>586</v>
      </c>
      <c r="G286" s="170" t="s">
        <v>158</v>
      </c>
      <c r="H286" s="171">
        <v>6.5</v>
      </c>
      <c r="I286" s="172"/>
      <c r="J286" s="173">
        <f>ROUND($I$286*$H$286,2)</f>
        <v>0</v>
      </c>
      <c r="K286" s="169"/>
      <c r="L286" s="53"/>
      <c r="M286" s="174"/>
      <c r="N286" s="175" t="s">
        <v>43</v>
      </c>
      <c r="O286" s="28"/>
      <c r="P286" s="176">
        <f>$O$286*$H$286</f>
        <v>0</v>
      </c>
      <c r="Q286" s="176">
        <v>0</v>
      </c>
      <c r="R286" s="176">
        <f>$Q$286*$H$286</f>
        <v>0</v>
      </c>
      <c r="S286" s="176">
        <v>0.01098</v>
      </c>
      <c r="T286" s="177">
        <f>$S$286*$H$286</f>
        <v>0.07137</v>
      </c>
      <c r="AR286" s="109" t="s">
        <v>241</v>
      </c>
      <c r="AT286" s="109" t="s">
        <v>147</v>
      </c>
      <c r="AU286" s="109" t="s">
        <v>80</v>
      </c>
      <c r="AY286" s="7" t="s">
        <v>143</v>
      </c>
      <c r="BE286" s="178">
        <f>IF($N$286="základní",$J$286,0)</f>
        <v>0</v>
      </c>
      <c r="BF286" s="178">
        <f>IF($N$286="snížená",$J$286,0)</f>
        <v>0</v>
      </c>
      <c r="BG286" s="178">
        <f>IF($N$286="zákl. přenesená",$J$286,0)</f>
        <v>0</v>
      </c>
      <c r="BH286" s="178">
        <f>IF($N$286="sníž. přenesená",$J$286,0)</f>
        <v>0</v>
      </c>
      <c r="BI286" s="178">
        <f>IF($N$286="nulová",$J$286,0)</f>
        <v>0</v>
      </c>
      <c r="BJ286" s="109" t="s">
        <v>21</v>
      </c>
      <c r="BK286" s="178">
        <f>ROUND($I$286*$H$286,2)</f>
        <v>0</v>
      </c>
      <c r="BL286" s="109" t="s">
        <v>241</v>
      </c>
      <c r="BM286" s="109" t="s">
        <v>587</v>
      </c>
    </row>
    <row r="287" spans="2:47" s="7" customFormat="1" ht="16.5" customHeight="1">
      <c r="B287" s="27"/>
      <c r="C287" s="28"/>
      <c r="D287" s="179" t="s">
        <v>154</v>
      </c>
      <c r="E287" s="28"/>
      <c r="F287" s="180" t="s">
        <v>588</v>
      </c>
      <c r="G287" s="28"/>
      <c r="H287" s="28"/>
      <c r="J287" s="28"/>
      <c r="K287" s="28"/>
      <c r="L287" s="53"/>
      <c r="M287" s="69"/>
      <c r="N287" s="28"/>
      <c r="O287" s="28"/>
      <c r="P287" s="28"/>
      <c r="Q287" s="28"/>
      <c r="R287" s="28"/>
      <c r="S287" s="28"/>
      <c r="T287" s="70"/>
      <c r="AT287" s="7" t="s">
        <v>154</v>
      </c>
      <c r="AU287" s="7" t="s">
        <v>80</v>
      </c>
    </row>
    <row r="288" spans="2:65" s="7" customFormat="1" ht="27" customHeight="1">
      <c r="B288" s="27"/>
      <c r="C288" s="167" t="s">
        <v>589</v>
      </c>
      <c r="D288" s="167" t="s">
        <v>147</v>
      </c>
      <c r="E288" s="168" t="s">
        <v>590</v>
      </c>
      <c r="F288" s="169" t="s">
        <v>591</v>
      </c>
      <c r="G288" s="170" t="s">
        <v>158</v>
      </c>
      <c r="H288" s="171">
        <v>0.72</v>
      </c>
      <c r="I288" s="172"/>
      <c r="J288" s="173">
        <f>ROUND($I$288*$H$288,2)</f>
        <v>0</v>
      </c>
      <c r="K288" s="169" t="s">
        <v>151</v>
      </c>
      <c r="L288" s="53"/>
      <c r="M288" s="174"/>
      <c r="N288" s="175" t="s">
        <v>43</v>
      </c>
      <c r="O288" s="28"/>
      <c r="P288" s="176">
        <f>$O$288*$H$288</f>
        <v>0</v>
      </c>
      <c r="Q288" s="176">
        <v>0.00025</v>
      </c>
      <c r="R288" s="176">
        <f>$Q$288*$H$288</f>
        <v>0.00017999999999999998</v>
      </c>
      <c r="S288" s="176">
        <v>0</v>
      </c>
      <c r="T288" s="177">
        <f>$S$288*$H$288</f>
        <v>0</v>
      </c>
      <c r="AR288" s="109" t="s">
        <v>241</v>
      </c>
      <c r="AT288" s="109" t="s">
        <v>147</v>
      </c>
      <c r="AU288" s="109" t="s">
        <v>80</v>
      </c>
      <c r="AY288" s="7" t="s">
        <v>143</v>
      </c>
      <c r="BE288" s="178">
        <f>IF($N$288="základní",$J$288,0)</f>
        <v>0</v>
      </c>
      <c r="BF288" s="178">
        <f>IF($N$288="snížená",$J$288,0)</f>
        <v>0</v>
      </c>
      <c r="BG288" s="178">
        <f>IF($N$288="zákl. přenesená",$J$288,0)</f>
        <v>0</v>
      </c>
      <c r="BH288" s="178">
        <f>IF($N$288="sníž. přenesená",$J$288,0)</f>
        <v>0</v>
      </c>
      <c r="BI288" s="178">
        <f>IF($N$288="nulová",$J$288,0)</f>
        <v>0</v>
      </c>
      <c r="BJ288" s="109" t="s">
        <v>21</v>
      </c>
      <c r="BK288" s="178">
        <f>ROUND($I$288*$H$288,2)</f>
        <v>0</v>
      </c>
      <c r="BL288" s="109" t="s">
        <v>241</v>
      </c>
      <c r="BM288" s="109" t="s">
        <v>592</v>
      </c>
    </row>
    <row r="289" spans="2:47" s="7" customFormat="1" ht="27" customHeight="1">
      <c r="B289" s="27"/>
      <c r="C289" s="28"/>
      <c r="D289" s="179" t="s">
        <v>154</v>
      </c>
      <c r="E289" s="28"/>
      <c r="F289" s="180" t="s">
        <v>593</v>
      </c>
      <c r="G289" s="28"/>
      <c r="H289" s="28"/>
      <c r="J289" s="28"/>
      <c r="K289" s="28"/>
      <c r="L289" s="53"/>
      <c r="M289" s="69"/>
      <c r="N289" s="28"/>
      <c r="O289" s="28"/>
      <c r="P289" s="28"/>
      <c r="Q289" s="28"/>
      <c r="R289" s="28"/>
      <c r="S289" s="28"/>
      <c r="T289" s="70"/>
      <c r="AT289" s="7" t="s">
        <v>154</v>
      </c>
      <c r="AU289" s="7" t="s">
        <v>80</v>
      </c>
    </row>
    <row r="290" spans="2:65" s="7" customFormat="1" ht="15.75" customHeight="1">
      <c r="B290" s="27"/>
      <c r="C290" s="167" t="s">
        <v>594</v>
      </c>
      <c r="D290" s="167" t="s">
        <v>147</v>
      </c>
      <c r="E290" s="168" t="s">
        <v>595</v>
      </c>
      <c r="F290" s="169" t="s">
        <v>596</v>
      </c>
      <c r="G290" s="170" t="s">
        <v>217</v>
      </c>
      <c r="H290" s="171">
        <v>4</v>
      </c>
      <c r="I290" s="172"/>
      <c r="J290" s="173">
        <f>ROUND($I$290*$H$290,2)</f>
        <v>0</v>
      </c>
      <c r="K290" s="169" t="s">
        <v>159</v>
      </c>
      <c r="L290" s="53"/>
      <c r="M290" s="174"/>
      <c r="N290" s="175" t="s">
        <v>43</v>
      </c>
      <c r="O290" s="28"/>
      <c r="P290" s="176">
        <f>$O$290*$H$290</f>
        <v>0</v>
      </c>
      <c r="Q290" s="176">
        <v>0</v>
      </c>
      <c r="R290" s="176">
        <f>$Q$290*$H$290</f>
        <v>0</v>
      </c>
      <c r="S290" s="176">
        <v>0</v>
      </c>
      <c r="T290" s="177">
        <f>$S$290*$H$290</f>
        <v>0</v>
      </c>
      <c r="AR290" s="109" t="s">
        <v>241</v>
      </c>
      <c r="AT290" s="109" t="s">
        <v>147</v>
      </c>
      <c r="AU290" s="109" t="s">
        <v>80</v>
      </c>
      <c r="AY290" s="7" t="s">
        <v>143</v>
      </c>
      <c r="BE290" s="178">
        <f>IF($N$290="základní",$J$290,0)</f>
        <v>0</v>
      </c>
      <c r="BF290" s="178">
        <f>IF($N$290="snížená",$J$290,0)</f>
        <v>0</v>
      </c>
      <c r="BG290" s="178">
        <f>IF($N$290="zákl. přenesená",$J$290,0)</f>
        <v>0</v>
      </c>
      <c r="BH290" s="178">
        <f>IF($N$290="sníž. přenesená",$J$290,0)</f>
        <v>0</v>
      </c>
      <c r="BI290" s="178">
        <f>IF($N$290="nulová",$J$290,0)</f>
        <v>0</v>
      </c>
      <c r="BJ290" s="109" t="s">
        <v>21</v>
      </c>
      <c r="BK290" s="178">
        <f>ROUND($I$290*$H$290,2)</f>
        <v>0</v>
      </c>
      <c r="BL290" s="109" t="s">
        <v>241</v>
      </c>
      <c r="BM290" s="109" t="s">
        <v>597</v>
      </c>
    </row>
    <row r="291" spans="2:47" s="7" customFormat="1" ht="27" customHeight="1">
      <c r="B291" s="27"/>
      <c r="C291" s="28"/>
      <c r="D291" s="179" t="s">
        <v>154</v>
      </c>
      <c r="E291" s="28"/>
      <c r="F291" s="180" t="s">
        <v>598</v>
      </c>
      <c r="G291" s="28"/>
      <c r="H291" s="28"/>
      <c r="J291" s="28"/>
      <c r="K291" s="28"/>
      <c r="L291" s="53"/>
      <c r="M291" s="69"/>
      <c r="N291" s="28"/>
      <c r="O291" s="28"/>
      <c r="P291" s="28"/>
      <c r="Q291" s="28"/>
      <c r="R291" s="28"/>
      <c r="S291" s="28"/>
      <c r="T291" s="70"/>
      <c r="AT291" s="7" t="s">
        <v>154</v>
      </c>
      <c r="AU291" s="7" t="s">
        <v>80</v>
      </c>
    </row>
    <row r="292" spans="2:65" s="7" customFormat="1" ht="27" customHeight="1">
      <c r="B292" s="27"/>
      <c r="C292" s="181" t="s">
        <v>599</v>
      </c>
      <c r="D292" s="181" t="s">
        <v>221</v>
      </c>
      <c r="E292" s="182" t="s">
        <v>600</v>
      </c>
      <c r="F292" s="183" t="s">
        <v>601</v>
      </c>
      <c r="G292" s="184" t="s">
        <v>217</v>
      </c>
      <c r="H292" s="185">
        <v>4</v>
      </c>
      <c r="I292" s="186"/>
      <c r="J292" s="187">
        <f>ROUND($I$292*$H$292,2)</f>
        <v>0</v>
      </c>
      <c r="K292" s="183" t="s">
        <v>151</v>
      </c>
      <c r="L292" s="188"/>
      <c r="M292" s="189"/>
      <c r="N292" s="190" t="s">
        <v>43</v>
      </c>
      <c r="O292" s="28"/>
      <c r="P292" s="176">
        <f>$O$292*$H$292</f>
        <v>0</v>
      </c>
      <c r="Q292" s="176">
        <v>0.015</v>
      </c>
      <c r="R292" s="176">
        <f>$Q$292*$H$292</f>
        <v>0.06</v>
      </c>
      <c r="S292" s="176">
        <v>0</v>
      </c>
      <c r="T292" s="177">
        <f>$S$292*$H$292</f>
        <v>0</v>
      </c>
      <c r="AR292" s="109" t="s">
        <v>336</v>
      </c>
      <c r="AT292" s="109" t="s">
        <v>221</v>
      </c>
      <c r="AU292" s="109" t="s">
        <v>80</v>
      </c>
      <c r="AY292" s="7" t="s">
        <v>143</v>
      </c>
      <c r="BE292" s="178">
        <f>IF($N$292="základní",$J$292,0)</f>
        <v>0</v>
      </c>
      <c r="BF292" s="178">
        <f>IF($N$292="snížená",$J$292,0)</f>
        <v>0</v>
      </c>
      <c r="BG292" s="178">
        <f>IF($N$292="zákl. přenesená",$J$292,0)</f>
        <v>0</v>
      </c>
      <c r="BH292" s="178">
        <f>IF($N$292="sníž. přenesená",$J$292,0)</f>
        <v>0</v>
      </c>
      <c r="BI292" s="178">
        <f>IF($N$292="nulová",$J$292,0)</f>
        <v>0</v>
      </c>
      <c r="BJ292" s="109" t="s">
        <v>21</v>
      </c>
      <c r="BK292" s="178">
        <f>ROUND($I$292*$H$292,2)</f>
        <v>0</v>
      </c>
      <c r="BL292" s="109" t="s">
        <v>241</v>
      </c>
      <c r="BM292" s="109" t="s">
        <v>602</v>
      </c>
    </row>
    <row r="293" spans="2:47" s="7" customFormat="1" ht="27" customHeight="1">
      <c r="B293" s="27"/>
      <c r="C293" s="28"/>
      <c r="D293" s="179" t="s">
        <v>154</v>
      </c>
      <c r="E293" s="28"/>
      <c r="F293" s="180" t="s">
        <v>603</v>
      </c>
      <c r="G293" s="28"/>
      <c r="H293" s="28"/>
      <c r="J293" s="28"/>
      <c r="K293" s="28"/>
      <c r="L293" s="53"/>
      <c r="M293" s="69"/>
      <c r="N293" s="28"/>
      <c r="O293" s="28"/>
      <c r="P293" s="28"/>
      <c r="Q293" s="28"/>
      <c r="R293" s="28"/>
      <c r="S293" s="28"/>
      <c r="T293" s="70"/>
      <c r="AT293" s="7" t="s">
        <v>154</v>
      </c>
      <c r="AU293" s="7" t="s">
        <v>80</v>
      </c>
    </row>
    <row r="294" spans="2:65" s="7" customFormat="1" ht="15.75" customHeight="1">
      <c r="B294" s="27"/>
      <c r="C294" s="167" t="s">
        <v>604</v>
      </c>
      <c r="D294" s="167" t="s">
        <v>147</v>
      </c>
      <c r="E294" s="168" t="s">
        <v>605</v>
      </c>
      <c r="F294" s="169" t="s">
        <v>606</v>
      </c>
      <c r="G294" s="170" t="s">
        <v>217</v>
      </c>
      <c r="H294" s="171">
        <v>4</v>
      </c>
      <c r="I294" s="172"/>
      <c r="J294" s="173">
        <f>ROUND($I$294*$H$294,2)</f>
        <v>0</v>
      </c>
      <c r="K294" s="169"/>
      <c r="L294" s="53"/>
      <c r="M294" s="174"/>
      <c r="N294" s="175" t="s">
        <v>43</v>
      </c>
      <c r="O294" s="28"/>
      <c r="P294" s="176">
        <f>$O$294*$H$294</f>
        <v>0</v>
      </c>
      <c r="Q294" s="176">
        <v>0</v>
      </c>
      <c r="R294" s="176">
        <f>$Q$294*$H$294</f>
        <v>0</v>
      </c>
      <c r="S294" s="176">
        <v>0.024</v>
      </c>
      <c r="T294" s="177">
        <f>$S$294*$H$294</f>
        <v>0.096</v>
      </c>
      <c r="AR294" s="109" t="s">
        <v>241</v>
      </c>
      <c r="AT294" s="109" t="s">
        <v>147</v>
      </c>
      <c r="AU294" s="109" t="s">
        <v>80</v>
      </c>
      <c r="AY294" s="7" t="s">
        <v>143</v>
      </c>
      <c r="BE294" s="178">
        <f>IF($N$294="základní",$J$294,0)</f>
        <v>0</v>
      </c>
      <c r="BF294" s="178">
        <f>IF($N$294="snížená",$J$294,0)</f>
        <v>0</v>
      </c>
      <c r="BG294" s="178">
        <f>IF($N$294="zákl. přenesená",$J$294,0)</f>
        <v>0</v>
      </c>
      <c r="BH294" s="178">
        <f>IF($N$294="sníž. přenesená",$J$294,0)</f>
        <v>0</v>
      </c>
      <c r="BI294" s="178">
        <f>IF($N$294="nulová",$J$294,0)</f>
        <v>0</v>
      </c>
      <c r="BJ294" s="109" t="s">
        <v>21</v>
      </c>
      <c r="BK294" s="178">
        <f>ROUND($I$294*$H$294,2)</f>
        <v>0</v>
      </c>
      <c r="BL294" s="109" t="s">
        <v>241</v>
      </c>
      <c r="BM294" s="109" t="s">
        <v>607</v>
      </c>
    </row>
    <row r="295" spans="2:47" s="7" customFormat="1" ht="27" customHeight="1">
      <c r="B295" s="27"/>
      <c r="C295" s="28"/>
      <c r="D295" s="179" t="s">
        <v>154</v>
      </c>
      <c r="E295" s="28"/>
      <c r="F295" s="180" t="s">
        <v>608</v>
      </c>
      <c r="G295" s="28"/>
      <c r="H295" s="28"/>
      <c r="J295" s="28"/>
      <c r="K295" s="28"/>
      <c r="L295" s="53"/>
      <c r="M295" s="69"/>
      <c r="N295" s="28"/>
      <c r="O295" s="28"/>
      <c r="P295" s="28"/>
      <c r="Q295" s="28"/>
      <c r="R295" s="28"/>
      <c r="S295" s="28"/>
      <c r="T295" s="70"/>
      <c r="AT295" s="7" t="s">
        <v>154</v>
      </c>
      <c r="AU295" s="7" t="s">
        <v>80</v>
      </c>
    </row>
    <row r="296" spans="2:65" s="7" customFormat="1" ht="15.75" customHeight="1">
      <c r="B296" s="27"/>
      <c r="C296" s="167" t="s">
        <v>609</v>
      </c>
      <c r="D296" s="167" t="s">
        <v>147</v>
      </c>
      <c r="E296" s="168" t="s">
        <v>610</v>
      </c>
      <c r="F296" s="169" t="s">
        <v>611</v>
      </c>
      <c r="G296" s="170" t="s">
        <v>217</v>
      </c>
      <c r="H296" s="171">
        <v>2</v>
      </c>
      <c r="I296" s="172"/>
      <c r="J296" s="173">
        <f>ROUND($I$296*$H$296,2)</f>
        <v>0</v>
      </c>
      <c r="K296" s="169" t="s">
        <v>159</v>
      </c>
      <c r="L296" s="53"/>
      <c r="M296" s="174"/>
      <c r="N296" s="175" t="s">
        <v>43</v>
      </c>
      <c r="O296" s="28"/>
      <c r="P296" s="176">
        <f>$O$296*$H$296</f>
        <v>0</v>
      </c>
      <c r="Q296" s="176">
        <v>0</v>
      </c>
      <c r="R296" s="176">
        <f>$Q$296*$H$296</f>
        <v>0</v>
      </c>
      <c r="S296" s="176">
        <v>0</v>
      </c>
      <c r="T296" s="177">
        <f>$S$296*$H$296</f>
        <v>0</v>
      </c>
      <c r="AR296" s="109" t="s">
        <v>241</v>
      </c>
      <c r="AT296" s="109" t="s">
        <v>147</v>
      </c>
      <c r="AU296" s="109" t="s">
        <v>80</v>
      </c>
      <c r="AY296" s="7" t="s">
        <v>143</v>
      </c>
      <c r="BE296" s="178">
        <f>IF($N$296="základní",$J$296,0)</f>
        <v>0</v>
      </c>
      <c r="BF296" s="178">
        <f>IF($N$296="snížená",$J$296,0)</f>
        <v>0</v>
      </c>
      <c r="BG296" s="178">
        <f>IF($N$296="zákl. přenesená",$J$296,0)</f>
        <v>0</v>
      </c>
      <c r="BH296" s="178">
        <f>IF($N$296="sníž. přenesená",$J$296,0)</f>
        <v>0</v>
      </c>
      <c r="BI296" s="178">
        <f>IF($N$296="nulová",$J$296,0)</f>
        <v>0</v>
      </c>
      <c r="BJ296" s="109" t="s">
        <v>21</v>
      </c>
      <c r="BK296" s="178">
        <f>ROUND($I$296*$H$296,2)</f>
        <v>0</v>
      </c>
      <c r="BL296" s="109" t="s">
        <v>241</v>
      </c>
      <c r="BM296" s="109" t="s">
        <v>612</v>
      </c>
    </row>
    <row r="297" spans="2:47" s="7" customFormat="1" ht="16.5" customHeight="1">
      <c r="B297" s="27"/>
      <c r="C297" s="28"/>
      <c r="D297" s="179" t="s">
        <v>154</v>
      </c>
      <c r="E297" s="28"/>
      <c r="F297" s="180" t="s">
        <v>613</v>
      </c>
      <c r="G297" s="28"/>
      <c r="H297" s="28"/>
      <c r="J297" s="28"/>
      <c r="K297" s="28"/>
      <c r="L297" s="53"/>
      <c r="M297" s="69"/>
      <c r="N297" s="28"/>
      <c r="O297" s="28"/>
      <c r="P297" s="28"/>
      <c r="Q297" s="28"/>
      <c r="R297" s="28"/>
      <c r="S297" s="28"/>
      <c r="T297" s="70"/>
      <c r="AT297" s="7" t="s">
        <v>154</v>
      </c>
      <c r="AU297" s="7" t="s">
        <v>80</v>
      </c>
    </row>
    <row r="298" spans="2:65" s="7" customFormat="1" ht="15.75" customHeight="1">
      <c r="B298" s="27"/>
      <c r="C298" s="181" t="s">
        <v>614</v>
      </c>
      <c r="D298" s="181" t="s">
        <v>221</v>
      </c>
      <c r="E298" s="182" t="s">
        <v>615</v>
      </c>
      <c r="F298" s="183" t="s">
        <v>616</v>
      </c>
      <c r="G298" s="184" t="s">
        <v>217</v>
      </c>
      <c r="H298" s="185">
        <v>2</v>
      </c>
      <c r="I298" s="186"/>
      <c r="J298" s="187">
        <f>ROUND($I$298*$H$298,2)</f>
        <v>0</v>
      </c>
      <c r="K298" s="183" t="s">
        <v>151</v>
      </c>
      <c r="L298" s="188"/>
      <c r="M298" s="189"/>
      <c r="N298" s="190" t="s">
        <v>43</v>
      </c>
      <c r="O298" s="28"/>
      <c r="P298" s="176">
        <f>$O$298*$H$298</f>
        <v>0</v>
      </c>
      <c r="Q298" s="176">
        <v>0.00138</v>
      </c>
      <c r="R298" s="176">
        <f>$Q$298*$H$298</f>
        <v>0.00276</v>
      </c>
      <c r="S298" s="176">
        <v>0</v>
      </c>
      <c r="T298" s="177">
        <f>$S$298*$H$298</f>
        <v>0</v>
      </c>
      <c r="AR298" s="109" t="s">
        <v>336</v>
      </c>
      <c r="AT298" s="109" t="s">
        <v>221</v>
      </c>
      <c r="AU298" s="109" t="s">
        <v>80</v>
      </c>
      <c r="AY298" s="7" t="s">
        <v>143</v>
      </c>
      <c r="BE298" s="178">
        <f>IF($N$298="základní",$J$298,0)</f>
        <v>0</v>
      </c>
      <c r="BF298" s="178">
        <f>IF($N$298="snížená",$J$298,0)</f>
        <v>0</v>
      </c>
      <c r="BG298" s="178">
        <f>IF($N$298="zákl. přenesená",$J$298,0)</f>
        <v>0</v>
      </c>
      <c r="BH298" s="178">
        <f>IF($N$298="sníž. přenesená",$J$298,0)</f>
        <v>0</v>
      </c>
      <c r="BI298" s="178">
        <f>IF($N$298="nulová",$J$298,0)</f>
        <v>0</v>
      </c>
      <c r="BJ298" s="109" t="s">
        <v>21</v>
      </c>
      <c r="BK298" s="178">
        <f>ROUND($I$298*$H$298,2)</f>
        <v>0</v>
      </c>
      <c r="BL298" s="109" t="s">
        <v>241</v>
      </c>
      <c r="BM298" s="109" t="s">
        <v>617</v>
      </c>
    </row>
    <row r="299" spans="2:47" s="7" customFormat="1" ht="27" customHeight="1">
      <c r="B299" s="27"/>
      <c r="C299" s="28"/>
      <c r="D299" s="179" t="s">
        <v>154</v>
      </c>
      <c r="E299" s="28"/>
      <c r="F299" s="180" t="s">
        <v>618</v>
      </c>
      <c r="G299" s="28"/>
      <c r="H299" s="28"/>
      <c r="J299" s="28"/>
      <c r="K299" s="28"/>
      <c r="L299" s="53"/>
      <c r="M299" s="69"/>
      <c r="N299" s="28"/>
      <c r="O299" s="28"/>
      <c r="P299" s="28"/>
      <c r="Q299" s="28"/>
      <c r="R299" s="28"/>
      <c r="S299" s="28"/>
      <c r="T299" s="70"/>
      <c r="AT299" s="7" t="s">
        <v>154</v>
      </c>
      <c r="AU299" s="7" t="s">
        <v>80</v>
      </c>
    </row>
    <row r="300" spans="2:65" s="7" customFormat="1" ht="15.75" customHeight="1">
      <c r="B300" s="27"/>
      <c r="C300" s="167" t="s">
        <v>619</v>
      </c>
      <c r="D300" s="167" t="s">
        <v>147</v>
      </c>
      <c r="E300" s="168" t="s">
        <v>620</v>
      </c>
      <c r="F300" s="169" t="s">
        <v>621</v>
      </c>
      <c r="G300" s="170" t="s">
        <v>379</v>
      </c>
      <c r="H300" s="191"/>
      <c r="I300" s="172"/>
      <c r="J300" s="173">
        <f>ROUND($I$300*$H$300,2)</f>
        <v>0</v>
      </c>
      <c r="K300" s="169" t="s">
        <v>159</v>
      </c>
      <c r="L300" s="53"/>
      <c r="M300" s="174"/>
      <c r="N300" s="175" t="s">
        <v>43</v>
      </c>
      <c r="O300" s="28"/>
      <c r="P300" s="176">
        <f>$O$300*$H$300</f>
        <v>0</v>
      </c>
      <c r="Q300" s="176">
        <v>0</v>
      </c>
      <c r="R300" s="176">
        <f>$Q$300*$H$300</f>
        <v>0</v>
      </c>
      <c r="S300" s="176">
        <v>0</v>
      </c>
      <c r="T300" s="177">
        <f>$S$300*$H$300</f>
        <v>0</v>
      </c>
      <c r="AR300" s="109" t="s">
        <v>241</v>
      </c>
      <c r="AT300" s="109" t="s">
        <v>147</v>
      </c>
      <c r="AU300" s="109" t="s">
        <v>80</v>
      </c>
      <c r="AY300" s="7" t="s">
        <v>143</v>
      </c>
      <c r="BE300" s="178">
        <f>IF($N$300="základní",$J$300,0)</f>
        <v>0</v>
      </c>
      <c r="BF300" s="178">
        <f>IF($N$300="snížená",$J$300,0)</f>
        <v>0</v>
      </c>
      <c r="BG300" s="178">
        <f>IF($N$300="zákl. přenesená",$J$300,0)</f>
        <v>0</v>
      </c>
      <c r="BH300" s="178">
        <f>IF($N$300="sníž. přenesená",$J$300,0)</f>
        <v>0</v>
      </c>
      <c r="BI300" s="178">
        <f>IF($N$300="nulová",$J$300,0)</f>
        <v>0</v>
      </c>
      <c r="BJ300" s="109" t="s">
        <v>21</v>
      </c>
      <c r="BK300" s="178">
        <f>ROUND($I$300*$H$300,2)</f>
        <v>0</v>
      </c>
      <c r="BL300" s="109" t="s">
        <v>241</v>
      </c>
      <c r="BM300" s="109" t="s">
        <v>622</v>
      </c>
    </row>
    <row r="301" spans="2:47" s="7" customFormat="1" ht="27" customHeight="1">
      <c r="B301" s="27"/>
      <c r="C301" s="28"/>
      <c r="D301" s="179" t="s">
        <v>154</v>
      </c>
      <c r="E301" s="28"/>
      <c r="F301" s="180" t="s">
        <v>623</v>
      </c>
      <c r="G301" s="28"/>
      <c r="H301" s="28"/>
      <c r="J301" s="28"/>
      <c r="K301" s="28"/>
      <c r="L301" s="53"/>
      <c r="M301" s="69"/>
      <c r="N301" s="28"/>
      <c r="O301" s="28"/>
      <c r="P301" s="28"/>
      <c r="Q301" s="28"/>
      <c r="R301" s="28"/>
      <c r="S301" s="28"/>
      <c r="T301" s="70"/>
      <c r="AT301" s="7" t="s">
        <v>154</v>
      </c>
      <c r="AU301" s="7" t="s">
        <v>80</v>
      </c>
    </row>
    <row r="302" spans="2:63" s="153" customFormat="1" ht="30.75" customHeight="1">
      <c r="B302" s="154"/>
      <c r="C302" s="155"/>
      <c r="D302" s="156" t="s">
        <v>71</v>
      </c>
      <c r="E302" s="165" t="s">
        <v>624</v>
      </c>
      <c r="F302" s="165" t="s">
        <v>625</v>
      </c>
      <c r="G302" s="155"/>
      <c r="H302" s="155"/>
      <c r="J302" s="166">
        <f>$BK$302</f>
        <v>0</v>
      </c>
      <c r="K302" s="155"/>
      <c r="L302" s="159"/>
      <c r="M302" s="160"/>
      <c r="N302" s="155"/>
      <c r="O302" s="155"/>
      <c r="P302" s="161">
        <f>SUM($P$303:$P$318)</f>
        <v>0</v>
      </c>
      <c r="Q302" s="155"/>
      <c r="R302" s="161">
        <f>SUM($R$303:$R$318)</f>
        <v>0.6877384</v>
      </c>
      <c r="S302" s="155"/>
      <c r="T302" s="162">
        <f>SUM($T$303:$T$318)</f>
        <v>1.7118182000000002</v>
      </c>
      <c r="AR302" s="163" t="s">
        <v>80</v>
      </c>
      <c r="AT302" s="163" t="s">
        <v>71</v>
      </c>
      <c r="AU302" s="163" t="s">
        <v>21</v>
      </c>
      <c r="AY302" s="163" t="s">
        <v>143</v>
      </c>
      <c r="BK302" s="164">
        <f>SUM($BK$303:$BK$318)</f>
        <v>0</v>
      </c>
    </row>
    <row r="303" spans="2:65" s="7" customFormat="1" ht="15.75" customHeight="1">
      <c r="B303" s="27"/>
      <c r="C303" s="167" t="s">
        <v>626</v>
      </c>
      <c r="D303" s="167" t="s">
        <v>147</v>
      </c>
      <c r="E303" s="168" t="s">
        <v>627</v>
      </c>
      <c r="F303" s="169" t="s">
        <v>628</v>
      </c>
      <c r="G303" s="170" t="s">
        <v>201</v>
      </c>
      <c r="H303" s="171">
        <v>1</v>
      </c>
      <c r="I303" s="172"/>
      <c r="J303" s="173">
        <f>ROUND($I$303*$H$303,2)</f>
        <v>0</v>
      </c>
      <c r="K303" s="169" t="s">
        <v>159</v>
      </c>
      <c r="L303" s="53"/>
      <c r="M303" s="174"/>
      <c r="N303" s="175" t="s">
        <v>43</v>
      </c>
      <c r="O303" s="28"/>
      <c r="P303" s="176">
        <f>$O$303*$H$303</f>
        <v>0</v>
      </c>
      <c r="Q303" s="176">
        <v>0</v>
      </c>
      <c r="R303" s="176">
        <f>$Q$303*$H$303</f>
        <v>0</v>
      </c>
      <c r="S303" s="176">
        <v>0.00884</v>
      </c>
      <c r="T303" s="177">
        <f>$S$303*$H$303</f>
        <v>0.00884</v>
      </c>
      <c r="AR303" s="109" t="s">
        <v>241</v>
      </c>
      <c r="AT303" s="109" t="s">
        <v>147</v>
      </c>
      <c r="AU303" s="109" t="s">
        <v>80</v>
      </c>
      <c r="AY303" s="7" t="s">
        <v>143</v>
      </c>
      <c r="BE303" s="178">
        <f>IF($N$303="základní",$J$303,0)</f>
        <v>0</v>
      </c>
      <c r="BF303" s="178">
        <f>IF($N$303="snížená",$J$303,0)</f>
        <v>0</v>
      </c>
      <c r="BG303" s="178">
        <f>IF($N$303="zákl. přenesená",$J$303,0)</f>
        <v>0</v>
      </c>
      <c r="BH303" s="178">
        <f>IF($N$303="sníž. přenesená",$J$303,0)</f>
        <v>0</v>
      </c>
      <c r="BI303" s="178">
        <f>IF($N$303="nulová",$J$303,0)</f>
        <v>0</v>
      </c>
      <c r="BJ303" s="109" t="s">
        <v>21</v>
      </c>
      <c r="BK303" s="178">
        <f>ROUND($I$303*$H$303,2)</f>
        <v>0</v>
      </c>
      <c r="BL303" s="109" t="s">
        <v>241</v>
      </c>
      <c r="BM303" s="109" t="s">
        <v>629</v>
      </c>
    </row>
    <row r="304" spans="2:47" s="7" customFormat="1" ht="16.5" customHeight="1">
      <c r="B304" s="27"/>
      <c r="C304" s="28"/>
      <c r="D304" s="179" t="s">
        <v>154</v>
      </c>
      <c r="E304" s="28"/>
      <c r="F304" s="180" t="s">
        <v>630</v>
      </c>
      <c r="G304" s="28"/>
      <c r="H304" s="28"/>
      <c r="J304" s="28"/>
      <c r="K304" s="28"/>
      <c r="L304" s="53"/>
      <c r="M304" s="69"/>
      <c r="N304" s="28"/>
      <c r="O304" s="28"/>
      <c r="P304" s="28"/>
      <c r="Q304" s="28"/>
      <c r="R304" s="28"/>
      <c r="S304" s="28"/>
      <c r="T304" s="70"/>
      <c r="AT304" s="7" t="s">
        <v>154</v>
      </c>
      <c r="AU304" s="7" t="s">
        <v>80</v>
      </c>
    </row>
    <row r="305" spans="2:65" s="7" customFormat="1" ht="15.75" customHeight="1">
      <c r="B305" s="27"/>
      <c r="C305" s="167" t="s">
        <v>631</v>
      </c>
      <c r="D305" s="167" t="s">
        <v>147</v>
      </c>
      <c r="E305" s="168" t="s">
        <v>632</v>
      </c>
      <c r="F305" s="169" t="s">
        <v>633</v>
      </c>
      <c r="G305" s="170" t="s">
        <v>201</v>
      </c>
      <c r="H305" s="171">
        <v>1</v>
      </c>
      <c r="I305" s="172"/>
      <c r="J305" s="173">
        <f>ROUND($I$305*$H$305,2)</f>
        <v>0</v>
      </c>
      <c r="K305" s="169" t="s">
        <v>151</v>
      </c>
      <c r="L305" s="53"/>
      <c r="M305" s="174"/>
      <c r="N305" s="175" t="s">
        <v>43</v>
      </c>
      <c r="O305" s="28"/>
      <c r="P305" s="176">
        <f>$O$305*$H$305</f>
        <v>0</v>
      </c>
      <c r="Q305" s="176">
        <v>0.00056</v>
      </c>
      <c r="R305" s="176">
        <f>$Q$305*$H$305</f>
        <v>0.00056</v>
      </c>
      <c r="S305" s="176">
        <v>0</v>
      </c>
      <c r="T305" s="177">
        <f>$S$305*$H$305</f>
        <v>0</v>
      </c>
      <c r="AR305" s="109" t="s">
        <v>241</v>
      </c>
      <c r="AT305" s="109" t="s">
        <v>147</v>
      </c>
      <c r="AU305" s="109" t="s">
        <v>80</v>
      </c>
      <c r="AY305" s="7" t="s">
        <v>143</v>
      </c>
      <c r="BE305" s="178">
        <f>IF($N$305="základní",$J$305,0)</f>
        <v>0</v>
      </c>
      <c r="BF305" s="178">
        <f>IF($N$305="snížená",$J$305,0)</f>
        <v>0</v>
      </c>
      <c r="BG305" s="178">
        <f>IF($N$305="zákl. přenesená",$J$305,0)</f>
        <v>0</v>
      </c>
      <c r="BH305" s="178">
        <f>IF($N$305="sníž. přenesená",$J$305,0)</f>
        <v>0</v>
      </c>
      <c r="BI305" s="178">
        <f>IF($N$305="nulová",$J$305,0)</f>
        <v>0</v>
      </c>
      <c r="BJ305" s="109" t="s">
        <v>21</v>
      </c>
      <c r="BK305" s="178">
        <f>ROUND($I$305*$H$305,2)</f>
        <v>0</v>
      </c>
      <c r="BL305" s="109" t="s">
        <v>241</v>
      </c>
      <c r="BM305" s="109" t="s">
        <v>634</v>
      </c>
    </row>
    <row r="306" spans="2:47" s="7" customFormat="1" ht="16.5" customHeight="1">
      <c r="B306" s="27"/>
      <c r="C306" s="28"/>
      <c r="D306" s="179" t="s">
        <v>154</v>
      </c>
      <c r="E306" s="28"/>
      <c r="F306" s="180" t="s">
        <v>635</v>
      </c>
      <c r="G306" s="28"/>
      <c r="H306" s="28"/>
      <c r="J306" s="28"/>
      <c r="K306" s="28"/>
      <c r="L306" s="53"/>
      <c r="M306" s="69"/>
      <c r="N306" s="28"/>
      <c r="O306" s="28"/>
      <c r="P306" s="28"/>
      <c r="Q306" s="28"/>
      <c r="R306" s="28"/>
      <c r="S306" s="28"/>
      <c r="T306" s="70"/>
      <c r="AT306" s="7" t="s">
        <v>154</v>
      </c>
      <c r="AU306" s="7" t="s">
        <v>80</v>
      </c>
    </row>
    <row r="307" spans="2:65" s="7" customFormat="1" ht="15.75" customHeight="1">
      <c r="B307" s="27"/>
      <c r="C307" s="167" t="s">
        <v>636</v>
      </c>
      <c r="D307" s="167" t="s">
        <v>147</v>
      </c>
      <c r="E307" s="168" t="s">
        <v>637</v>
      </c>
      <c r="F307" s="169" t="s">
        <v>638</v>
      </c>
      <c r="G307" s="170" t="s">
        <v>158</v>
      </c>
      <c r="H307" s="171">
        <v>22.34</v>
      </c>
      <c r="I307" s="172"/>
      <c r="J307" s="173">
        <f>ROUND($I$307*$H$307,2)</f>
        <v>0</v>
      </c>
      <c r="K307" s="169" t="s">
        <v>159</v>
      </c>
      <c r="L307" s="53"/>
      <c r="M307" s="174"/>
      <c r="N307" s="175" t="s">
        <v>43</v>
      </c>
      <c r="O307" s="28"/>
      <c r="P307" s="176">
        <f>$O$307*$H$307</f>
        <v>0</v>
      </c>
      <c r="Q307" s="176">
        <v>0</v>
      </c>
      <c r="R307" s="176">
        <f>$Q$307*$H$307</f>
        <v>0</v>
      </c>
      <c r="S307" s="176">
        <v>0.07623</v>
      </c>
      <c r="T307" s="177">
        <f>$S$307*$H$307</f>
        <v>1.7029782000000002</v>
      </c>
      <c r="AR307" s="109" t="s">
        <v>241</v>
      </c>
      <c r="AT307" s="109" t="s">
        <v>147</v>
      </c>
      <c r="AU307" s="109" t="s">
        <v>80</v>
      </c>
      <c r="AY307" s="7" t="s">
        <v>143</v>
      </c>
      <c r="BE307" s="178">
        <f>IF($N$307="základní",$J$307,0)</f>
        <v>0</v>
      </c>
      <c r="BF307" s="178">
        <f>IF($N$307="snížená",$J$307,0)</f>
        <v>0</v>
      </c>
      <c r="BG307" s="178">
        <f>IF($N$307="zákl. přenesená",$J$307,0)</f>
        <v>0</v>
      </c>
      <c r="BH307" s="178">
        <f>IF($N$307="sníž. přenesená",$J$307,0)</f>
        <v>0</v>
      </c>
      <c r="BI307" s="178">
        <f>IF($N$307="nulová",$J$307,0)</f>
        <v>0</v>
      </c>
      <c r="BJ307" s="109" t="s">
        <v>21</v>
      </c>
      <c r="BK307" s="178">
        <f>ROUND($I$307*$H$307,2)</f>
        <v>0</v>
      </c>
      <c r="BL307" s="109" t="s">
        <v>241</v>
      </c>
      <c r="BM307" s="109" t="s">
        <v>639</v>
      </c>
    </row>
    <row r="308" spans="2:47" s="7" customFormat="1" ht="16.5" customHeight="1">
      <c r="B308" s="27"/>
      <c r="C308" s="28"/>
      <c r="D308" s="179" t="s">
        <v>154</v>
      </c>
      <c r="E308" s="28"/>
      <c r="F308" s="180" t="s">
        <v>640</v>
      </c>
      <c r="G308" s="28"/>
      <c r="H308" s="28"/>
      <c r="J308" s="28"/>
      <c r="K308" s="28"/>
      <c r="L308" s="53"/>
      <c r="M308" s="69"/>
      <c r="N308" s="28"/>
      <c r="O308" s="28"/>
      <c r="P308" s="28"/>
      <c r="Q308" s="28"/>
      <c r="R308" s="28"/>
      <c r="S308" s="28"/>
      <c r="T308" s="70"/>
      <c r="AT308" s="7" t="s">
        <v>154</v>
      </c>
      <c r="AU308" s="7" t="s">
        <v>80</v>
      </c>
    </row>
    <row r="309" spans="2:65" s="7" customFormat="1" ht="15.75" customHeight="1">
      <c r="B309" s="27"/>
      <c r="C309" s="167" t="s">
        <v>641</v>
      </c>
      <c r="D309" s="167" t="s">
        <v>147</v>
      </c>
      <c r="E309" s="168" t="s">
        <v>642</v>
      </c>
      <c r="F309" s="169" t="s">
        <v>643</v>
      </c>
      <c r="G309" s="170" t="s">
        <v>158</v>
      </c>
      <c r="H309" s="171">
        <v>22.34</v>
      </c>
      <c r="I309" s="172"/>
      <c r="J309" s="173">
        <f>ROUND($I$309*$H$309,2)</f>
        <v>0</v>
      </c>
      <c r="K309" s="169" t="s">
        <v>159</v>
      </c>
      <c r="L309" s="53"/>
      <c r="M309" s="174"/>
      <c r="N309" s="175" t="s">
        <v>43</v>
      </c>
      <c r="O309" s="28"/>
      <c r="P309" s="176">
        <f>$O$309*$H$309</f>
        <v>0</v>
      </c>
      <c r="Q309" s="176">
        <v>0.00345</v>
      </c>
      <c r="R309" s="176">
        <f>$Q$309*$H$309</f>
        <v>0.077073</v>
      </c>
      <c r="S309" s="176">
        <v>0</v>
      </c>
      <c r="T309" s="177">
        <f>$S$309*$H$309</f>
        <v>0</v>
      </c>
      <c r="AR309" s="109" t="s">
        <v>241</v>
      </c>
      <c r="AT309" s="109" t="s">
        <v>147</v>
      </c>
      <c r="AU309" s="109" t="s">
        <v>80</v>
      </c>
      <c r="AY309" s="7" t="s">
        <v>143</v>
      </c>
      <c r="BE309" s="178">
        <f>IF($N$309="základní",$J$309,0)</f>
        <v>0</v>
      </c>
      <c r="BF309" s="178">
        <f>IF($N$309="snížená",$J$309,0)</f>
        <v>0</v>
      </c>
      <c r="BG309" s="178">
        <f>IF($N$309="zákl. přenesená",$J$309,0)</f>
        <v>0</v>
      </c>
      <c r="BH309" s="178">
        <f>IF($N$309="sníž. přenesená",$J$309,0)</f>
        <v>0</v>
      </c>
      <c r="BI309" s="178">
        <f>IF($N$309="nulová",$J$309,0)</f>
        <v>0</v>
      </c>
      <c r="BJ309" s="109" t="s">
        <v>21</v>
      </c>
      <c r="BK309" s="178">
        <f>ROUND($I$309*$H$309,2)</f>
        <v>0</v>
      </c>
      <c r="BL309" s="109" t="s">
        <v>241</v>
      </c>
      <c r="BM309" s="109" t="s">
        <v>644</v>
      </c>
    </row>
    <row r="310" spans="2:47" s="7" customFormat="1" ht="16.5" customHeight="1">
      <c r="B310" s="27"/>
      <c r="C310" s="28"/>
      <c r="D310" s="179" t="s">
        <v>154</v>
      </c>
      <c r="E310" s="28"/>
      <c r="F310" s="180" t="s">
        <v>645</v>
      </c>
      <c r="G310" s="28"/>
      <c r="H310" s="28"/>
      <c r="J310" s="28"/>
      <c r="K310" s="28"/>
      <c r="L310" s="53"/>
      <c r="M310" s="69"/>
      <c r="N310" s="28"/>
      <c r="O310" s="28"/>
      <c r="P310" s="28"/>
      <c r="Q310" s="28"/>
      <c r="R310" s="28"/>
      <c r="S310" s="28"/>
      <c r="T310" s="70"/>
      <c r="AT310" s="7" t="s">
        <v>154</v>
      </c>
      <c r="AU310" s="7" t="s">
        <v>80</v>
      </c>
    </row>
    <row r="311" spans="2:65" s="7" customFormat="1" ht="27" customHeight="1">
      <c r="B311" s="27"/>
      <c r="C311" s="181" t="s">
        <v>646</v>
      </c>
      <c r="D311" s="181" t="s">
        <v>221</v>
      </c>
      <c r="E311" s="182" t="s">
        <v>647</v>
      </c>
      <c r="F311" s="183" t="s">
        <v>648</v>
      </c>
      <c r="G311" s="184" t="s">
        <v>158</v>
      </c>
      <c r="H311" s="185">
        <v>23.457</v>
      </c>
      <c r="I311" s="186"/>
      <c r="J311" s="187">
        <f>ROUND($I$311*$H$311,2)</f>
        <v>0</v>
      </c>
      <c r="K311" s="183" t="s">
        <v>159</v>
      </c>
      <c r="L311" s="188"/>
      <c r="M311" s="189"/>
      <c r="N311" s="190" t="s">
        <v>43</v>
      </c>
      <c r="O311" s="28"/>
      <c r="P311" s="176">
        <f>$O$311*$H$311</f>
        <v>0</v>
      </c>
      <c r="Q311" s="176">
        <v>0.0192</v>
      </c>
      <c r="R311" s="176">
        <f>$Q$311*$H$311</f>
        <v>0.45037439999999995</v>
      </c>
      <c r="S311" s="176">
        <v>0</v>
      </c>
      <c r="T311" s="177">
        <f>$S$311*$H$311</f>
        <v>0</v>
      </c>
      <c r="AR311" s="109" t="s">
        <v>336</v>
      </c>
      <c r="AT311" s="109" t="s">
        <v>221</v>
      </c>
      <c r="AU311" s="109" t="s">
        <v>80</v>
      </c>
      <c r="AY311" s="7" t="s">
        <v>143</v>
      </c>
      <c r="BE311" s="178">
        <f>IF($N$311="základní",$J$311,0)</f>
        <v>0</v>
      </c>
      <c r="BF311" s="178">
        <f>IF($N$311="snížená",$J$311,0)</f>
        <v>0</v>
      </c>
      <c r="BG311" s="178">
        <f>IF($N$311="zákl. přenesená",$J$311,0)</f>
        <v>0</v>
      </c>
      <c r="BH311" s="178">
        <f>IF($N$311="sníž. přenesená",$J$311,0)</f>
        <v>0</v>
      </c>
      <c r="BI311" s="178">
        <f>IF($N$311="nulová",$J$311,0)</f>
        <v>0</v>
      </c>
      <c r="BJ311" s="109" t="s">
        <v>21</v>
      </c>
      <c r="BK311" s="178">
        <f>ROUND($I$311*$H$311,2)</f>
        <v>0</v>
      </c>
      <c r="BL311" s="109" t="s">
        <v>241</v>
      </c>
      <c r="BM311" s="109" t="s">
        <v>649</v>
      </c>
    </row>
    <row r="312" spans="2:47" s="7" customFormat="1" ht="27" customHeight="1">
      <c r="B312" s="27"/>
      <c r="C312" s="28"/>
      <c r="D312" s="179" t="s">
        <v>154</v>
      </c>
      <c r="E312" s="28"/>
      <c r="F312" s="180" t="s">
        <v>650</v>
      </c>
      <c r="G312" s="28"/>
      <c r="H312" s="28"/>
      <c r="J312" s="28"/>
      <c r="K312" s="28"/>
      <c r="L312" s="53"/>
      <c r="M312" s="69"/>
      <c r="N312" s="28"/>
      <c r="O312" s="28"/>
      <c r="P312" s="28"/>
      <c r="Q312" s="28"/>
      <c r="R312" s="28"/>
      <c r="S312" s="28"/>
      <c r="T312" s="70"/>
      <c r="AT312" s="7" t="s">
        <v>154</v>
      </c>
      <c r="AU312" s="7" t="s">
        <v>80</v>
      </c>
    </row>
    <row r="313" spans="2:65" s="7" customFormat="1" ht="15.75" customHeight="1">
      <c r="B313" s="27"/>
      <c r="C313" s="167" t="s">
        <v>651</v>
      </c>
      <c r="D313" s="167" t="s">
        <v>147</v>
      </c>
      <c r="E313" s="168" t="s">
        <v>652</v>
      </c>
      <c r="F313" s="169" t="s">
        <v>653</v>
      </c>
      <c r="G313" s="170" t="s">
        <v>201</v>
      </c>
      <c r="H313" s="171">
        <v>2.4</v>
      </c>
      <c r="I313" s="172"/>
      <c r="J313" s="173">
        <f>ROUND($I$313*$H$313,2)</f>
        <v>0</v>
      </c>
      <c r="K313" s="169" t="s">
        <v>151</v>
      </c>
      <c r="L313" s="53"/>
      <c r="M313" s="174"/>
      <c r="N313" s="175" t="s">
        <v>43</v>
      </c>
      <c r="O313" s="28"/>
      <c r="P313" s="176">
        <f>$O$313*$H$313</f>
        <v>0</v>
      </c>
      <c r="Q313" s="176">
        <v>0</v>
      </c>
      <c r="R313" s="176">
        <f>$Q$313*$H$313</f>
        <v>0</v>
      </c>
      <c r="S313" s="176">
        <v>0</v>
      </c>
      <c r="T313" s="177">
        <f>$S$313*$H$313</f>
        <v>0</v>
      </c>
      <c r="AR313" s="109" t="s">
        <v>241</v>
      </c>
      <c r="AT313" s="109" t="s">
        <v>147</v>
      </c>
      <c r="AU313" s="109" t="s">
        <v>80</v>
      </c>
      <c r="AY313" s="7" t="s">
        <v>143</v>
      </c>
      <c r="BE313" s="178">
        <f>IF($N$313="základní",$J$313,0)</f>
        <v>0</v>
      </c>
      <c r="BF313" s="178">
        <f>IF($N$313="snížená",$J$313,0)</f>
        <v>0</v>
      </c>
      <c r="BG313" s="178">
        <f>IF($N$313="zákl. přenesená",$J$313,0)</f>
        <v>0</v>
      </c>
      <c r="BH313" s="178">
        <f>IF($N$313="sníž. přenesená",$J$313,0)</f>
        <v>0</v>
      </c>
      <c r="BI313" s="178">
        <f>IF($N$313="nulová",$J$313,0)</f>
        <v>0</v>
      </c>
      <c r="BJ313" s="109" t="s">
        <v>21</v>
      </c>
      <c r="BK313" s="178">
        <f>ROUND($I$313*$H$313,2)</f>
        <v>0</v>
      </c>
      <c r="BL313" s="109" t="s">
        <v>241</v>
      </c>
      <c r="BM313" s="109" t="s">
        <v>654</v>
      </c>
    </row>
    <row r="314" spans="2:47" s="7" customFormat="1" ht="16.5" customHeight="1">
      <c r="B314" s="27"/>
      <c r="C314" s="28"/>
      <c r="D314" s="179" t="s">
        <v>154</v>
      </c>
      <c r="E314" s="28"/>
      <c r="F314" s="180" t="s">
        <v>655</v>
      </c>
      <c r="G314" s="28"/>
      <c r="H314" s="28"/>
      <c r="J314" s="28"/>
      <c r="K314" s="28"/>
      <c r="L314" s="53"/>
      <c r="M314" s="69"/>
      <c r="N314" s="28"/>
      <c r="O314" s="28"/>
      <c r="P314" s="28"/>
      <c r="Q314" s="28"/>
      <c r="R314" s="28"/>
      <c r="S314" s="28"/>
      <c r="T314" s="70"/>
      <c r="AT314" s="7" t="s">
        <v>154</v>
      </c>
      <c r="AU314" s="7" t="s">
        <v>80</v>
      </c>
    </row>
    <row r="315" spans="2:65" s="7" customFormat="1" ht="15.75" customHeight="1">
      <c r="B315" s="27"/>
      <c r="C315" s="167" t="s">
        <v>656</v>
      </c>
      <c r="D315" s="167" t="s">
        <v>147</v>
      </c>
      <c r="E315" s="168" t="s">
        <v>657</v>
      </c>
      <c r="F315" s="169" t="s">
        <v>658</v>
      </c>
      <c r="G315" s="170" t="s">
        <v>158</v>
      </c>
      <c r="H315" s="171">
        <v>22.34</v>
      </c>
      <c r="I315" s="172"/>
      <c r="J315" s="173">
        <f>ROUND($I$315*$H$315,2)</f>
        <v>0</v>
      </c>
      <c r="K315" s="169" t="s">
        <v>159</v>
      </c>
      <c r="L315" s="53"/>
      <c r="M315" s="174"/>
      <c r="N315" s="175" t="s">
        <v>43</v>
      </c>
      <c r="O315" s="28"/>
      <c r="P315" s="176">
        <f>$O$315*$H$315</f>
        <v>0</v>
      </c>
      <c r="Q315" s="176">
        <v>0.00715</v>
      </c>
      <c r="R315" s="176">
        <f>$Q$315*$H$315</f>
        <v>0.159731</v>
      </c>
      <c r="S315" s="176">
        <v>0</v>
      </c>
      <c r="T315" s="177">
        <f>$S$315*$H$315</f>
        <v>0</v>
      </c>
      <c r="AR315" s="109" t="s">
        <v>241</v>
      </c>
      <c r="AT315" s="109" t="s">
        <v>147</v>
      </c>
      <c r="AU315" s="109" t="s">
        <v>80</v>
      </c>
      <c r="AY315" s="7" t="s">
        <v>143</v>
      </c>
      <c r="BE315" s="178">
        <f>IF($N$315="základní",$J$315,0)</f>
        <v>0</v>
      </c>
      <c r="BF315" s="178">
        <f>IF($N$315="snížená",$J$315,0)</f>
        <v>0</v>
      </c>
      <c r="BG315" s="178">
        <f>IF($N$315="zákl. přenesená",$J$315,0)</f>
        <v>0</v>
      </c>
      <c r="BH315" s="178">
        <f>IF($N$315="sníž. přenesená",$J$315,0)</f>
        <v>0</v>
      </c>
      <c r="BI315" s="178">
        <f>IF($N$315="nulová",$J$315,0)</f>
        <v>0</v>
      </c>
      <c r="BJ315" s="109" t="s">
        <v>21</v>
      </c>
      <c r="BK315" s="178">
        <f>ROUND($I$315*$H$315,2)</f>
        <v>0</v>
      </c>
      <c r="BL315" s="109" t="s">
        <v>241</v>
      </c>
      <c r="BM315" s="109" t="s">
        <v>659</v>
      </c>
    </row>
    <row r="316" spans="2:47" s="7" customFormat="1" ht="16.5" customHeight="1">
      <c r="B316" s="27"/>
      <c r="C316" s="28"/>
      <c r="D316" s="179" t="s">
        <v>154</v>
      </c>
      <c r="E316" s="28"/>
      <c r="F316" s="180" t="s">
        <v>660</v>
      </c>
      <c r="G316" s="28"/>
      <c r="H316" s="28"/>
      <c r="J316" s="28"/>
      <c r="K316" s="28"/>
      <c r="L316" s="53"/>
      <c r="M316" s="69"/>
      <c r="N316" s="28"/>
      <c r="O316" s="28"/>
      <c r="P316" s="28"/>
      <c r="Q316" s="28"/>
      <c r="R316" s="28"/>
      <c r="S316" s="28"/>
      <c r="T316" s="70"/>
      <c r="AT316" s="7" t="s">
        <v>154</v>
      </c>
      <c r="AU316" s="7" t="s">
        <v>80</v>
      </c>
    </row>
    <row r="317" spans="2:65" s="7" customFormat="1" ht="15.75" customHeight="1">
      <c r="B317" s="27"/>
      <c r="C317" s="167" t="s">
        <v>661</v>
      </c>
      <c r="D317" s="167" t="s">
        <v>147</v>
      </c>
      <c r="E317" s="168" t="s">
        <v>662</v>
      </c>
      <c r="F317" s="169" t="s">
        <v>663</v>
      </c>
      <c r="G317" s="170" t="s">
        <v>379</v>
      </c>
      <c r="H317" s="191"/>
      <c r="I317" s="172"/>
      <c r="J317" s="173">
        <f>ROUND($I$317*$H$317,2)</f>
        <v>0</v>
      </c>
      <c r="K317" s="169" t="s">
        <v>159</v>
      </c>
      <c r="L317" s="53"/>
      <c r="M317" s="174"/>
      <c r="N317" s="175" t="s">
        <v>43</v>
      </c>
      <c r="O317" s="28"/>
      <c r="P317" s="176">
        <f>$O$317*$H$317</f>
        <v>0</v>
      </c>
      <c r="Q317" s="176">
        <v>0</v>
      </c>
      <c r="R317" s="176">
        <f>$Q$317*$H$317</f>
        <v>0</v>
      </c>
      <c r="S317" s="176">
        <v>0</v>
      </c>
      <c r="T317" s="177">
        <f>$S$317*$H$317</f>
        <v>0</v>
      </c>
      <c r="AR317" s="109" t="s">
        <v>241</v>
      </c>
      <c r="AT317" s="109" t="s">
        <v>147</v>
      </c>
      <c r="AU317" s="109" t="s">
        <v>80</v>
      </c>
      <c r="AY317" s="7" t="s">
        <v>143</v>
      </c>
      <c r="BE317" s="178">
        <f>IF($N$317="základní",$J$317,0)</f>
        <v>0</v>
      </c>
      <c r="BF317" s="178">
        <f>IF($N$317="snížená",$J$317,0)</f>
        <v>0</v>
      </c>
      <c r="BG317" s="178">
        <f>IF($N$317="zákl. přenesená",$J$317,0)</f>
        <v>0</v>
      </c>
      <c r="BH317" s="178">
        <f>IF($N$317="sníž. přenesená",$J$317,0)</f>
        <v>0</v>
      </c>
      <c r="BI317" s="178">
        <f>IF($N$317="nulová",$J$317,0)</f>
        <v>0</v>
      </c>
      <c r="BJ317" s="109" t="s">
        <v>21</v>
      </c>
      <c r="BK317" s="178">
        <f>ROUND($I$317*$H$317,2)</f>
        <v>0</v>
      </c>
      <c r="BL317" s="109" t="s">
        <v>241</v>
      </c>
      <c r="BM317" s="109" t="s">
        <v>664</v>
      </c>
    </row>
    <row r="318" spans="2:47" s="7" customFormat="1" ht="27" customHeight="1">
      <c r="B318" s="27"/>
      <c r="C318" s="28"/>
      <c r="D318" s="179" t="s">
        <v>154</v>
      </c>
      <c r="E318" s="28"/>
      <c r="F318" s="180" t="s">
        <v>665</v>
      </c>
      <c r="G318" s="28"/>
      <c r="H318" s="28"/>
      <c r="J318" s="28"/>
      <c r="K318" s="28"/>
      <c r="L318" s="53"/>
      <c r="M318" s="69"/>
      <c r="N318" s="28"/>
      <c r="O318" s="28"/>
      <c r="P318" s="28"/>
      <c r="Q318" s="28"/>
      <c r="R318" s="28"/>
      <c r="S318" s="28"/>
      <c r="T318" s="70"/>
      <c r="AT318" s="7" t="s">
        <v>154</v>
      </c>
      <c r="AU318" s="7" t="s">
        <v>80</v>
      </c>
    </row>
    <row r="319" spans="2:63" s="153" customFormat="1" ht="30.75" customHeight="1">
      <c r="B319" s="154"/>
      <c r="C319" s="155"/>
      <c r="D319" s="156" t="s">
        <v>71</v>
      </c>
      <c r="E319" s="165" t="s">
        <v>666</v>
      </c>
      <c r="F319" s="165" t="s">
        <v>667</v>
      </c>
      <c r="G319" s="155"/>
      <c r="H319" s="155"/>
      <c r="J319" s="166">
        <f>$BK$319</f>
        <v>0</v>
      </c>
      <c r="K319" s="155"/>
      <c r="L319" s="159"/>
      <c r="M319" s="160"/>
      <c r="N319" s="155"/>
      <c r="O319" s="155"/>
      <c r="P319" s="161">
        <f>SUM($P$320:$P$330)</f>
        <v>0</v>
      </c>
      <c r="Q319" s="155"/>
      <c r="R319" s="161">
        <f>SUM($R$320:$R$330)</f>
        <v>1.1976543999999998</v>
      </c>
      <c r="S319" s="155"/>
      <c r="T319" s="162">
        <f>SUM($T$320:$T$330)</f>
        <v>0</v>
      </c>
      <c r="AR319" s="163" t="s">
        <v>80</v>
      </c>
      <c r="AT319" s="163" t="s">
        <v>71</v>
      </c>
      <c r="AU319" s="163" t="s">
        <v>21</v>
      </c>
      <c r="AY319" s="163" t="s">
        <v>143</v>
      </c>
      <c r="BK319" s="164">
        <f>SUM($BK$320:$BK$330)</f>
        <v>0</v>
      </c>
    </row>
    <row r="320" spans="2:65" s="7" customFormat="1" ht="27" customHeight="1">
      <c r="B320" s="27"/>
      <c r="C320" s="167" t="s">
        <v>668</v>
      </c>
      <c r="D320" s="167" t="s">
        <v>147</v>
      </c>
      <c r="E320" s="168" t="s">
        <v>669</v>
      </c>
      <c r="F320" s="169" t="s">
        <v>670</v>
      </c>
      <c r="G320" s="170" t="s">
        <v>158</v>
      </c>
      <c r="H320" s="171">
        <v>73.6</v>
      </c>
      <c r="I320" s="172"/>
      <c r="J320" s="173">
        <f>ROUND($I$320*$H$320,2)</f>
        <v>0</v>
      </c>
      <c r="K320" s="169" t="s">
        <v>159</v>
      </c>
      <c r="L320" s="53"/>
      <c r="M320" s="174"/>
      <c r="N320" s="175" t="s">
        <v>43</v>
      </c>
      <c r="O320" s="28"/>
      <c r="P320" s="176">
        <f>$O$320*$H$320</f>
        <v>0</v>
      </c>
      <c r="Q320" s="176">
        <v>0.003</v>
      </c>
      <c r="R320" s="176">
        <f>$Q$320*$H$320</f>
        <v>0.2208</v>
      </c>
      <c r="S320" s="176">
        <v>0</v>
      </c>
      <c r="T320" s="177">
        <f>$S$320*$H$320</f>
        <v>0</v>
      </c>
      <c r="AR320" s="109" t="s">
        <v>241</v>
      </c>
      <c r="AT320" s="109" t="s">
        <v>147</v>
      </c>
      <c r="AU320" s="109" t="s">
        <v>80</v>
      </c>
      <c r="AY320" s="7" t="s">
        <v>143</v>
      </c>
      <c r="BE320" s="178">
        <f>IF($N$320="základní",$J$320,0)</f>
        <v>0</v>
      </c>
      <c r="BF320" s="178">
        <f>IF($N$320="snížená",$J$320,0)</f>
        <v>0</v>
      </c>
      <c r="BG320" s="178">
        <f>IF($N$320="zákl. přenesená",$J$320,0)</f>
        <v>0</v>
      </c>
      <c r="BH320" s="178">
        <f>IF($N$320="sníž. přenesená",$J$320,0)</f>
        <v>0</v>
      </c>
      <c r="BI320" s="178">
        <f>IF($N$320="nulová",$J$320,0)</f>
        <v>0</v>
      </c>
      <c r="BJ320" s="109" t="s">
        <v>21</v>
      </c>
      <c r="BK320" s="178">
        <f>ROUND($I$320*$H$320,2)</f>
        <v>0</v>
      </c>
      <c r="BL320" s="109" t="s">
        <v>241</v>
      </c>
      <c r="BM320" s="109" t="s">
        <v>671</v>
      </c>
    </row>
    <row r="321" spans="2:47" s="7" customFormat="1" ht="27" customHeight="1">
      <c r="B321" s="27"/>
      <c r="C321" s="28"/>
      <c r="D321" s="179" t="s">
        <v>154</v>
      </c>
      <c r="E321" s="28"/>
      <c r="F321" s="180" t="s">
        <v>672</v>
      </c>
      <c r="G321" s="28"/>
      <c r="H321" s="28"/>
      <c r="J321" s="28"/>
      <c r="K321" s="28"/>
      <c r="L321" s="53"/>
      <c r="M321" s="69"/>
      <c r="N321" s="28"/>
      <c r="O321" s="28"/>
      <c r="P321" s="28"/>
      <c r="Q321" s="28"/>
      <c r="R321" s="28"/>
      <c r="S321" s="28"/>
      <c r="T321" s="70"/>
      <c r="AT321" s="7" t="s">
        <v>154</v>
      </c>
      <c r="AU321" s="7" t="s">
        <v>80</v>
      </c>
    </row>
    <row r="322" spans="2:65" s="7" customFormat="1" ht="15.75" customHeight="1">
      <c r="B322" s="27"/>
      <c r="C322" s="181" t="s">
        <v>673</v>
      </c>
      <c r="D322" s="181" t="s">
        <v>221</v>
      </c>
      <c r="E322" s="182" t="s">
        <v>674</v>
      </c>
      <c r="F322" s="183" t="s">
        <v>675</v>
      </c>
      <c r="G322" s="184" t="s">
        <v>158</v>
      </c>
      <c r="H322" s="185">
        <v>76.544</v>
      </c>
      <c r="I322" s="186"/>
      <c r="J322" s="187">
        <f>ROUND($I$322*$H$322,2)</f>
        <v>0</v>
      </c>
      <c r="K322" s="183" t="s">
        <v>159</v>
      </c>
      <c r="L322" s="188"/>
      <c r="M322" s="189"/>
      <c r="N322" s="190" t="s">
        <v>43</v>
      </c>
      <c r="O322" s="28"/>
      <c r="P322" s="176">
        <f>$O$322*$H$322</f>
        <v>0</v>
      </c>
      <c r="Q322" s="176">
        <v>0.0126</v>
      </c>
      <c r="R322" s="176">
        <f>$Q$322*$H$322</f>
        <v>0.9644543999999999</v>
      </c>
      <c r="S322" s="176">
        <v>0</v>
      </c>
      <c r="T322" s="177">
        <f>$S$322*$H$322</f>
        <v>0</v>
      </c>
      <c r="AR322" s="109" t="s">
        <v>336</v>
      </c>
      <c r="AT322" s="109" t="s">
        <v>221</v>
      </c>
      <c r="AU322" s="109" t="s">
        <v>80</v>
      </c>
      <c r="AY322" s="7" t="s">
        <v>143</v>
      </c>
      <c r="BE322" s="178">
        <f>IF($N$322="základní",$J$322,0)</f>
        <v>0</v>
      </c>
      <c r="BF322" s="178">
        <f>IF($N$322="snížená",$J$322,0)</f>
        <v>0</v>
      </c>
      <c r="BG322" s="178">
        <f>IF($N$322="zákl. přenesená",$J$322,0)</f>
        <v>0</v>
      </c>
      <c r="BH322" s="178">
        <f>IF($N$322="sníž. přenesená",$J$322,0)</f>
        <v>0</v>
      </c>
      <c r="BI322" s="178">
        <f>IF($N$322="nulová",$J$322,0)</f>
        <v>0</v>
      </c>
      <c r="BJ322" s="109" t="s">
        <v>21</v>
      </c>
      <c r="BK322" s="178">
        <f>ROUND($I$322*$H$322,2)</f>
        <v>0</v>
      </c>
      <c r="BL322" s="109" t="s">
        <v>241</v>
      </c>
      <c r="BM322" s="109" t="s">
        <v>676</v>
      </c>
    </row>
    <row r="323" spans="2:47" s="7" customFormat="1" ht="16.5" customHeight="1">
      <c r="B323" s="27"/>
      <c r="C323" s="28"/>
      <c r="D323" s="179" t="s">
        <v>154</v>
      </c>
      <c r="E323" s="28"/>
      <c r="F323" s="180" t="s">
        <v>677</v>
      </c>
      <c r="G323" s="28"/>
      <c r="H323" s="28"/>
      <c r="J323" s="28"/>
      <c r="K323" s="28"/>
      <c r="L323" s="53"/>
      <c r="M323" s="69"/>
      <c r="N323" s="28"/>
      <c r="O323" s="28"/>
      <c r="P323" s="28"/>
      <c r="Q323" s="28"/>
      <c r="R323" s="28"/>
      <c r="S323" s="28"/>
      <c r="T323" s="70"/>
      <c r="AT323" s="7" t="s">
        <v>154</v>
      </c>
      <c r="AU323" s="7" t="s">
        <v>80</v>
      </c>
    </row>
    <row r="324" spans="2:51" s="7" customFormat="1" ht="15.75" customHeight="1">
      <c r="B324" s="192"/>
      <c r="C324" s="193"/>
      <c r="D324" s="194" t="s">
        <v>678</v>
      </c>
      <c r="E324" s="193"/>
      <c r="F324" s="195" t="s">
        <v>679</v>
      </c>
      <c r="G324" s="193"/>
      <c r="H324" s="196">
        <v>76.544</v>
      </c>
      <c r="J324" s="193"/>
      <c r="K324" s="193"/>
      <c r="L324" s="197"/>
      <c r="M324" s="198"/>
      <c r="N324" s="193"/>
      <c r="O324" s="193"/>
      <c r="P324" s="193"/>
      <c r="Q324" s="193"/>
      <c r="R324" s="193"/>
      <c r="S324" s="193"/>
      <c r="T324" s="199"/>
      <c r="AT324" s="200" t="s">
        <v>678</v>
      </c>
      <c r="AU324" s="200" t="s">
        <v>80</v>
      </c>
      <c r="AV324" s="201" t="s">
        <v>80</v>
      </c>
      <c r="AW324" s="201" t="s">
        <v>72</v>
      </c>
      <c r="AX324" s="201" t="s">
        <v>21</v>
      </c>
      <c r="AY324" s="200" t="s">
        <v>143</v>
      </c>
    </row>
    <row r="325" spans="2:65" s="7" customFormat="1" ht="15.75" customHeight="1">
      <c r="B325" s="27"/>
      <c r="C325" s="167" t="s">
        <v>680</v>
      </c>
      <c r="D325" s="167" t="s">
        <v>147</v>
      </c>
      <c r="E325" s="168" t="s">
        <v>681</v>
      </c>
      <c r="F325" s="169" t="s">
        <v>682</v>
      </c>
      <c r="G325" s="170" t="s">
        <v>217</v>
      </c>
      <c r="H325" s="171">
        <v>2</v>
      </c>
      <c r="I325" s="172"/>
      <c r="J325" s="173">
        <f>ROUND($I$325*$H$325,2)</f>
        <v>0</v>
      </c>
      <c r="K325" s="169"/>
      <c r="L325" s="53"/>
      <c r="M325" s="174"/>
      <c r="N325" s="175" t="s">
        <v>43</v>
      </c>
      <c r="O325" s="28"/>
      <c r="P325" s="176">
        <f>$O$325*$H$325</f>
        <v>0</v>
      </c>
      <c r="Q325" s="176">
        <v>0</v>
      </c>
      <c r="R325" s="176">
        <f>$Q$325*$H$325</f>
        <v>0</v>
      </c>
      <c r="S325" s="176">
        <v>0</v>
      </c>
      <c r="T325" s="177">
        <f>$S$325*$H$325</f>
        <v>0</v>
      </c>
      <c r="AR325" s="109" t="s">
        <v>241</v>
      </c>
      <c r="AT325" s="109" t="s">
        <v>147</v>
      </c>
      <c r="AU325" s="109" t="s">
        <v>80</v>
      </c>
      <c r="AY325" s="7" t="s">
        <v>143</v>
      </c>
      <c r="BE325" s="178">
        <f>IF($N$325="základní",$J$325,0)</f>
        <v>0</v>
      </c>
      <c r="BF325" s="178">
        <f>IF($N$325="snížená",$J$325,0)</f>
        <v>0</v>
      </c>
      <c r="BG325" s="178">
        <f>IF($N$325="zákl. přenesená",$J$325,0)</f>
        <v>0</v>
      </c>
      <c r="BH325" s="178">
        <f>IF($N$325="sníž. přenesená",$J$325,0)</f>
        <v>0</v>
      </c>
      <c r="BI325" s="178">
        <f>IF($N$325="nulová",$J$325,0)</f>
        <v>0</v>
      </c>
      <c r="BJ325" s="109" t="s">
        <v>21</v>
      </c>
      <c r="BK325" s="178">
        <f>ROUND($I$325*$H$325,2)</f>
        <v>0</v>
      </c>
      <c r="BL325" s="109" t="s">
        <v>241</v>
      </c>
      <c r="BM325" s="109" t="s">
        <v>683</v>
      </c>
    </row>
    <row r="326" spans="2:47" s="7" customFormat="1" ht="16.5" customHeight="1">
      <c r="B326" s="27"/>
      <c r="C326" s="28"/>
      <c r="D326" s="179" t="s">
        <v>154</v>
      </c>
      <c r="E326" s="28"/>
      <c r="F326" s="180" t="s">
        <v>684</v>
      </c>
      <c r="G326" s="28"/>
      <c r="H326" s="28"/>
      <c r="J326" s="28"/>
      <c r="K326" s="28"/>
      <c r="L326" s="53"/>
      <c r="M326" s="69"/>
      <c r="N326" s="28"/>
      <c r="O326" s="28"/>
      <c r="P326" s="28"/>
      <c r="Q326" s="28"/>
      <c r="R326" s="28"/>
      <c r="S326" s="28"/>
      <c r="T326" s="70"/>
      <c r="AT326" s="7" t="s">
        <v>154</v>
      </c>
      <c r="AU326" s="7" t="s">
        <v>80</v>
      </c>
    </row>
    <row r="327" spans="2:65" s="7" customFormat="1" ht="15.75" customHeight="1">
      <c r="B327" s="27"/>
      <c r="C327" s="167" t="s">
        <v>685</v>
      </c>
      <c r="D327" s="167" t="s">
        <v>147</v>
      </c>
      <c r="E327" s="168" t="s">
        <v>686</v>
      </c>
      <c r="F327" s="169" t="s">
        <v>687</v>
      </c>
      <c r="G327" s="170" t="s">
        <v>201</v>
      </c>
      <c r="H327" s="171">
        <v>40</v>
      </c>
      <c r="I327" s="172"/>
      <c r="J327" s="173">
        <f>ROUND($I$327*$H$327,2)</f>
        <v>0</v>
      </c>
      <c r="K327" s="169" t="s">
        <v>159</v>
      </c>
      <c r="L327" s="53"/>
      <c r="M327" s="174"/>
      <c r="N327" s="175" t="s">
        <v>43</v>
      </c>
      <c r="O327" s="28"/>
      <c r="P327" s="176">
        <f>$O$327*$H$327</f>
        <v>0</v>
      </c>
      <c r="Q327" s="176">
        <v>0.00031</v>
      </c>
      <c r="R327" s="176">
        <f>$Q$327*$H$327</f>
        <v>0.0124</v>
      </c>
      <c r="S327" s="176">
        <v>0</v>
      </c>
      <c r="T327" s="177">
        <f>$S$327*$H$327</f>
        <v>0</v>
      </c>
      <c r="AR327" s="109" t="s">
        <v>241</v>
      </c>
      <c r="AT327" s="109" t="s">
        <v>147</v>
      </c>
      <c r="AU327" s="109" t="s">
        <v>80</v>
      </c>
      <c r="AY327" s="7" t="s">
        <v>143</v>
      </c>
      <c r="BE327" s="178">
        <f>IF($N$327="základní",$J$327,0)</f>
        <v>0</v>
      </c>
      <c r="BF327" s="178">
        <f>IF($N$327="snížená",$J$327,0)</f>
        <v>0</v>
      </c>
      <c r="BG327" s="178">
        <f>IF($N$327="zákl. přenesená",$J$327,0)</f>
        <v>0</v>
      </c>
      <c r="BH327" s="178">
        <f>IF($N$327="sníž. přenesená",$J$327,0)</f>
        <v>0</v>
      </c>
      <c r="BI327" s="178">
        <f>IF($N$327="nulová",$J$327,0)</f>
        <v>0</v>
      </c>
      <c r="BJ327" s="109" t="s">
        <v>21</v>
      </c>
      <c r="BK327" s="178">
        <f>ROUND($I$327*$H$327,2)</f>
        <v>0</v>
      </c>
      <c r="BL327" s="109" t="s">
        <v>241</v>
      </c>
      <c r="BM327" s="109" t="s">
        <v>688</v>
      </c>
    </row>
    <row r="328" spans="2:47" s="7" customFormat="1" ht="16.5" customHeight="1">
      <c r="B328" s="27"/>
      <c r="C328" s="28"/>
      <c r="D328" s="179" t="s">
        <v>154</v>
      </c>
      <c r="E328" s="28"/>
      <c r="F328" s="180" t="s">
        <v>689</v>
      </c>
      <c r="G328" s="28"/>
      <c r="H328" s="28"/>
      <c r="J328" s="28"/>
      <c r="K328" s="28"/>
      <c r="L328" s="53"/>
      <c r="M328" s="69"/>
      <c r="N328" s="28"/>
      <c r="O328" s="28"/>
      <c r="P328" s="28"/>
      <c r="Q328" s="28"/>
      <c r="R328" s="28"/>
      <c r="S328" s="28"/>
      <c r="T328" s="70"/>
      <c r="AT328" s="7" t="s">
        <v>154</v>
      </c>
      <c r="AU328" s="7" t="s">
        <v>80</v>
      </c>
    </row>
    <row r="329" spans="2:65" s="7" customFormat="1" ht="15.75" customHeight="1">
      <c r="B329" s="27"/>
      <c r="C329" s="167" t="s">
        <v>690</v>
      </c>
      <c r="D329" s="167" t="s">
        <v>147</v>
      </c>
      <c r="E329" s="168" t="s">
        <v>691</v>
      </c>
      <c r="F329" s="169" t="s">
        <v>692</v>
      </c>
      <c r="G329" s="170" t="s">
        <v>379</v>
      </c>
      <c r="H329" s="191"/>
      <c r="I329" s="172"/>
      <c r="J329" s="173">
        <f>ROUND($I$329*$H$329,2)</f>
        <v>0</v>
      </c>
      <c r="K329" s="169" t="s">
        <v>159</v>
      </c>
      <c r="L329" s="53"/>
      <c r="M329" s="174"/>
      <c r="N329" s="175" t="s">
        <v>43</v>
      </c>
      <c r="O329" s="28"/>
      <c r="P329" s="176">
        <f>$O$329*$H$329</f>
        <v>0</v>
      </c>
      <c r="Q329" s="176">
        <v>0</v>
      </c>
      <c r="R329" s="176">
        <f>$Q$329*$H$329</f>
        <v>0</v>
      </c>
      <c r="S329" s="176">
        <v>0</v>
      </c>
      <c r="T329" s="177">
        <f>$S$329*$H$329</f>
        <v>0</v>
      </c>
      <c r="AR329" s="109" t="s">
        <v>241</v>
      </c>
      <c r="AT329" s="109" t="s">
        <v>147</v>
      </c>
      <c r="AU329" s="109" t="s">
        <v>80</v>
      </c>
      <c r="AY329" s="7" t="s">
        <v>143</v>
      </c>
      <c r="BE329" s="178">
        <f>IF($N$329="základní",$J$329,0)</f>
        <v>0</v>
      </c>
      <c r="BF329" s="178">
        <f>IF($N$329="snížená",$J$329,0)</f>
        <v>0</v>
      </c>
      <c r="BG329" s="178">
        <f>IF($N$329="zákl. přenesená",$J$329,0)</f>
        <v>0</v>
      </c>
      <c r="BH329" s="178">
        <f>IF($N$329="sníž. přenesená",$J$329,0)</f>
        <v>0</v>
      </c>
      <c r="BI329" s="178">
        <f>IF($N$329="nulová",$J$329,0)</f>
        <v>0</v>
      </c>
      <c r="BJ329" s="109" t="s">
        <v>21</v>
      </c>
      <c r="BK329" s="178">
        <f>ROUND($I$329*$H$329,2)</f>
        <v>0</v>
      </c>
      <c r="BL329" s="109" t="s">
        <v>241</v>
      </c>
      <c r="BM329" s="109" t="s">
        <v>693</v>
      </c>
    </row>
    <row r="330" spans="2:47" s="7" customFormat="1" ht="27" customHeight="1">
      <c r="B330" s="27"/>
      <c r="C330" s="28"/>
      <c r="D330" s="179" t="s">
        <v>154</v>
      </c>
      <c r="E330" s="28"/>
      <c r="F330" s="180" t="s">
        <v>694</v>
      </c>
      <c r="G330" s="28"/>
      <c r="H330" s="28"/>
      <c r="J330" s="28"/>
      <c r="K330" s="28"/>
      <c r="L330" s="53"/>
      <c r="M330" s="69"/>
      <c r="N330" s="28"/>
      <c r="O330" s="28"/>
      <c r="P330" s="28"/>
      <c r="Q330" s="28"/>
      <c r="R330" s="28"/>
      <c r="S330" s="28"/>
      <c r="T330" s="70"/>
      <c r="AT330" s="7" t="s">
        <v>154</v>
      </c>
      <c r="AU330" s="7" t="s">
        <v>80</v>
      </c>
    </row>
    <row r="331" spans="2:63" s="153" customFormat="1" ht="30.75" customHeight="1">
      <c r="B331" s="154"/>
      <c r="C331" s="155"/>
      <c r="D331" s="156" t="s">
        <v>71</v>
      </c>
      <c r="E331" s="165" t="s">
        <v>695</v>
      </c>
      <c r="F331" s="165" t="s">
        <v>696</v>
      </c>
      <c r="G331" s="155"/>
      <c r="H331" s="155"/>
      <c r="J331" s="166">
        <f>$BK$331</f>
        <v>0</v>
      </c>
      <c r="K331" s="155"/>
      <c r="L331" s="159"/>
      <c r="M331" s="160"/>
      <c r="N331" s="155"/>
      <c r="O331" s="155"/>
      <c r="P331" s="161">
        <f>SUM($P$332:$P$339)</f>
        <v>0</v>
      </c>
      <c r="Q331" s="155"/>
      <c r="R331" s="161">
        <f>SUM($R$332:$R$339)</f>
        <v>0.00461</v>
      </c>
      <c r="S331" s="155"/>
      <c r="T331" s="162">
        <f>SUM($T$332:$T$339)</f>
        <v>0</v>
      </c>
      <c r="AR331" s="163" t="s">
        <v>80</v>
      </c>
      <c r="AT331" s="163" t="s">
        <v>71</v>
      </c>
      <c r="AU331" s="163" t="s">
        <v>21</v>
      </c>
      <c r="AY331" s="163" t="s">
        <v>143</v>
      </c>
      <c r="BK331" s="164">
        <f>SUM($BK$332:$BK$339)</f>
        <v>0</v>
      </c>
    </row>
    <row r="332" spans="2:65" s="7" customFormat="1" ht="15.75" customHeight="1">
      <c r="B332" s="27"/>
      <c r="C332" s="167" t="s">
        <v>697</v>
      </c>
      <c r="D332" s="167" t="s">
        <v>147</v>
      </c>
      <c r="E332" s="168" t="s">
        <v>698</v>
      </c>
      <c r="F332" s="169" t="s">
        <v>699</v>
      </c>
      <c r="G332" s="170" t="s">
        <v>158</v>
      </c>
      <c r="H332" s="171">
        <v>4</v>
      </c>
      <c r="I332" s="172"/>
      <c r="J332" s="173">
        <f>ROUND($I$332*$H$332,2)</f>
        <v>0</v>
      </c>
      <c r="K332" s="169"/>
      <c r="L332" s="53"/>
      <c r="M332" s="174"/>
      <c r="N332" s="175" t="s">
        <v>43</v>
      </c>
      <c r="O332" s="28"/>
      <c r="P332" s="176">
        <f>$O$332*$H$332</f>
        <v>0</v>
      </c>
      <c r="Q332" s="176">
        <v>0.00051</v>
      </c>
      <c r="R332" s="176">
        <f>$Q$332*$H$332</f>
        <v>0.00204</v>
      </c>
      <c r="S332" s="176">
        <v>0</v>
      </c>
      <c r="T332" s="177">
        <f>$S$332*$H$332</f>
        <v>0</v>
      </c>
      <c r="AR332" s="109" t="s">
        <v>241</v>
      </c>
      <c r="AT332" s="109" t="s">
        <v>147</v>
      </c>
      <c r="AU332" s="109" t="s">
        <v>80</v>
      </c>
      <c r="AY332" s="7" t="s">
        <v>143</v>
      </c>
      <c r="BE332" s="178">
        <f>IF($N$332="základní",$J$332,0)</f>
        <v>0</v>
      </c>
      <c r="BF332" s="178">
        <f>IF($N$332="snížená",$J$332,0)</f>
        <v>0</v>
      </c>
      <c r="BG332" s="178">
        <f>IF($N$332="zákl. přenesená",$J$332,0)</f>
        <v>0</v>
      </c>
      <c r="BH332" s="178">
        <f>IF($N$332="sníž. přenesená",$J$332,0)</f>
        <v>0</v>
      </c>
      <c r="BI332" s="178">
        <f>IF($N$332="nulová",$J$332,0)</f>
        <v>0</v>
      </c>
      <c r="BJ332" s="109" t="s">
        <v>21</v>
      </c>
      <c r="BK332" s="178">
        <f>ROUND($I$332*$H$332,2)</f>
        <v>0</v>
      </c>
      <c r="BL332" s="109" t="s">
        <v>241</v>
      </c>
      <c r="BM332" s="109" t="s">
        <v>700</v>
      </c>
    </row>
    <row r="333" spans="2:47" s="7" customFormat="1" ht="16.5" customHeight="1">
      <c r="B333" s="27"/>
      <c r="C333" s="28"/>
      <c r="D333" s="179" t="s">
        <v>154</v>
      </c>
      <c r="E333" s="28"/>
      <c r="F333" s="180" t="s">
        <v>701</v>
      </c>
      <c r="G333" s="28"/>
      <c r="H333" s="28"/>
      <c r="J333" s="28"/>
      <c r="K333" s="28"/>
      <c r="L333" s="53"/>
      <c r="M333" s="69"/>
      <c r="N333" s="28"/>
      <c r="O333" s="28"/>
      <c r="P333" s="28"/>
      <c r="Q333" s="28"/>
      <c r="R333" s="28"/>
      <c r="S333" s="28"/>
      <c r="T333" s="70"/>
      <c r="AT333" s="7" t="s">
        <v>154</v>
      </c>
      <c r="AU333" s="7" t="s">
        <v>80</v>
      </c>
    </row>
    <row r="334" spans="2:65" s="7" customFormat="1" ht="27" customHeight="1">
      <c r="B334" s="27"/>
      <c r="C334" s="167" t="s">
        <v>702</v>
      </c>
      <c r="D334" s="167" t="s">
        <v>147</v>
      </c>
      <c r="E334" s="168" t="s">
        <v>703</v>
      </c>
      <c r="F334" s="169" t="s">
        <v>704</v>
      </c>
      <c r="G334" s="170" t="s">
        <v>158</v>
      </c>
      <c r="H334" s="171">
        <v>1</v>
      </c>
      <c r="I334" s="172"/>
      <c r="J334" s="173">
        <f>ROUND($I$334*$H$334,2)</f>
        <v>0</v>
      </c>
      <c r="K334" s="169"/>
      <c r="L334" s="53"/>
      <c r="M334" s="174"/>
      <c r="N334" s="175" t="s">
        <v>43</v>
      </c>
      <c r="O334" s="28"/>
      <c r="P334" s="176">
        <f>$O$334*$H$334</f>
        <v>0</v>
      </c>
      <c r="Q334" s="176">
        <v>0.00051</v>
      </c>
      <c r="R334" s="176">
        <f>$Q$334*$H$334</f>
        <v>0.00051</v>
      </c>
      <c r="S334" s="176">
        <v>0</v>
      </c>
      <c r="T334" s="177">
        <f>$S$334*$H$334</f>
        <v>0</v>
      </c>
      <c r="AR334" s="109" t="s">
        <v>241</v>
      </c>
      <c r="AT334" s="109" t="s">
        <v>147</v>
      </c>
      <c r="AU334" s="109" t="s">
        <v>80</v>
      </c>
      <c r="AY334" s="7" t="s">
        <v>143</v>
      </c>
      <c r="BE334" s="178">
        <f>IF($N$334="základní",$J$334,0)</f>
        <v>0</v>
      </c>
      <c r="BF334" s="178">
        <f>IF($N$334="snížená",$J$334,0)</f>
        <v>0</v>
      </c>
      <c r="BG334" s="178">
        <f>IF($N$334="zákl. přenesená",$J$334,0)</f>
        <v>0</v>
      </c>
      <c r="BH334" s="178">
        <f>IF($N$334="sníž. přenesená",$J$334,0)</f>
        <v>0</v>
      </c>
      <c r="BI334" s="178">
        <f>IF($N$334="nulová",$J$334,0)</f>
        <v>0</v>
      </c>
      <c r="BJ334" s="109" t="s">
        <v>21</v>
      </c>
      <c r="BK334" s="178">
        <f>ROUND($I$334*$H$334,2)</f>
        <v>0</v>
      </c>
      <c r="BL334" s="109" t="s">
        <v>241</v>
      </c>
      <c r="BM334" s="109" t="s">
        <v>705</v>
      </c>
    </row>
    <row r="335" spans="2:47" s="7" customFormat="1" ht="16.5" customHeight="1">
      <c r="B335" s="27"/>
      <c r="C335" s="28"/>
      <c r="D335" s="179" t="s">
        <v>154</v>
      </c>
      <c r="E335" s="28"/>
      <c r="F335" s="180" t="s">
        <v>701</v>
      </c>
      <c r="G335" s="28"/>
      <c r="H335" s="28"/>
      <c r="J335" s="28"/>
      <c r="K335" s="28"/>
      <c r="L335" s="53"/>
      <c r="M335" s="69"/>
      <c r="N335" s="28"/>
      <c r="O335" s="28"/>
      <c r="P335" s="28"/>
      <c r="Q335" s="28"/>
      <c r="R335" s="28"/>
      <c r="S335" s="28"/>
      <c r="T335" s="70"/>
      <c r="AT335" s="7" t="s">
        <v>154</v>
      </c>
      <c r="AU335" s="7" t="s">
        <v>80</v>
      </c>
    </row>
    <row r="336" spans="2:65" s="7" customFormat="1" ht="15.75" customHeight="1">
      <c r="B336" s="27"/>
      <c r="C336" s="167" t="s">
        <v>706</v>
      </c>
      <c r="D336" s="167" t="s">
        <v>147</v>
      </c>
      <c r="E336" s="168" t="s">
        <v>707</v>
      </c>
      <c r="F336" s="169" t="s">
        <v>708</v>
      </c>
      <c r="G336" s="170" t="s">
        <v>201</v>
      </c>
      <c r="H336" s="171">
        <v>23</v>
      </c>
      <c r="I336" s="172"/>
      <c r="J336" s="173">
        <f>ROUND($I$336*$H$336,2)</f>
        <v>0</v>
      </c>
      <c r="K336" s="169"/>
      <c r="L336" s="53"/>
      <c r="M336" s="174"/>
      <c r="N336" s="175" t="s">
        <v>43</v>
      </c>
      <c r="O336" s="28"/>
      <c r="P336" s="176">
        <f>$O$336*$H$336</f>
        <v>0</v>
      </c>
      <c r="Q336" s="176">
        <v>7E-05</v>
      </c>
      <c r="R336" s="176">
        <f>$Q$336*$H$336</f>
        <v>0.0016099999999999999</v>
      </c>
      <c r="S336" s="176">
        <v>0</v>
      </c>
      <c r="T336" s="177">
        <f>$S$336*$H$336</f>
        <v>0</v>
      </c>
      <c r="AR336" s="109" t="s">
        <v>241</v>
      </c>
      <c r="AT336" s="109" t="s">
        <v>147</v>
      </c>
      <c r="AU336" s="109" t="s">
        <v>80</v>
      </c>
      <c r="AY336" s="7" t="s">
        <v>143</v>
      </c>
      <c r="BE336" s="178">
        <f>IF($N$336="základní",$J$336,0)</f>
        <v>0</v>
      </c>
      <c r="BF336" s="178">
        <f>IF($N$336="snížená",$J$336,0)</f>
        <v>0</v>
      </c>
      <c r="BG336" s="178">
        <f>IF($N$336="zákl. přenesená",$J$336,0)</f>
        <v>0</v>
      </c>
      <c r="BH336" s="178">
        <f>IF($N$336="sníž. přenesená",$J$336,0)</f>
        <v>0</v>
      </c>
      <c r="BI336" s="178">
        <f>IF($N$336="nulová",$J$336,0)</f>
        <v>0</v>
      </c>
      <c r="BJ336" s="109" t="s">
        <v>21</v>
      </c>
      <c r="BK336" s="178">
        <f>ROUND($I$336*$H$336,2)</f>
        <v>0</v>
      </c>
      <c r="BL336" s="109" t="s">
        <v>241</v>
      </c>
      <c r="BM336" s="109" t="s">
        <v>709</v>
      </c>
    </row>
    <row r="337" spans="2:47" s="7" customFormat="1" ht="16.5" customHeight="1">
      <c r="B337" s="27"/>
      <c r="C337" s="28"/>
      <c r="D337" s="179" t="s">
        <v>154</v>
      </c>
      <c r="E337" s="28"/>
      <c r="F337" s="180" t="s">
        <v>710</v>
      </c>
      <c r="G337" s="28"/>
      <c r="H337" s="28"/>
      <c r="J337" s="28"/>
      <c r="K337" s="28"/>
      <c r="L337" s="53"/>
      <c r="M337" s="69"/>
      <c r="N337" s="28"/>
      <c r="O337" s="28"/>
      <c r="P337" s="28"/>
      <c r="Q337" s="28"/>
      <c r="R337" s="28"/>
      <c r="S337" s="28"/>
      <c r="T337" s="70"/>
      <c r="AT337" s="7" t="s">
        <v>154</v>
      </c>
      <c r="AU337" s="7" t="s">
        <v>80</v>
      </c>
    </row>
    <row r="338" spans="2:65" s="7" customFormat="1" ht="15.75" customHeight="1">
      <c r="B338" s="27"/>
      <c r="C338" s="167" t="s">
        <v>711</v>
      </c>
      <c r="D338" s="167" t="s">
        <v>147</v>
      </c>
      <c r="E338" s="168" t="s">
        <v>712</v>
      </c>
      <c r="F338" s="169" t="s">
        <v>713</v>
      </c>
      <c r="G338" s="170" t="s">
        <v>201</v>
      </c>
      <c r="H338" s="171">
        <v>5</v>
      </c>
      <c r="I338" s="172"/>
      <c r="J338" s="173">
        <f>ROUND($I$338*$H$338,2)</f>
        <v>0</v>
      </c>
      <c r="K338" s="169"/>
      <c r="L338" s="53"/>
      <c r="M338" s="174"/>
      <c r="N338" s="175" t="s">
        <v>43</v>
      </c>
      <c r="O338" s="28"/>
      <c r="P338" s="176">
        <f>$O$338*$H$338</f>
        <v>0</v>
      </c>
      <c r="Q338" s="176">
        <v>9E-05</v>
      </c>
      <c r="R338" s="176">
        <f>$Q$338*$H$338</f>
        <v>0.00045000000000000004</v>
      </c>
      <c r="S338" s="176">
        <v>0</v>
      </c>
      <c r="T338" s="177">
        <f>$S$338*$H$338</f>
        <v>0</v>
      </c>
      <c r="AR338" s="109" t="s">
        <v>241</v>
      </c>
      <c r="AT338" s="109" t="s">
        <v>147</v>
      </c>
      <c r="AU338" s="109" t="s">
        <v>80</v>
      </c>
      <c r="AY338" s="7" t="s">
        <v>143</v>
      </c>
      <c r="BE338" s="178">
        <f>IF($N$338="základní",$J$338,0)</f>
        <v>0</v>
      </c>
      <c r="BF338" s="178">
        <f>IF($N$338="snížená",$J$338,0)</f>
        <v>0</v>
      </c>
      <c r="BG338" s="178">
        <f>IF($N$338="zákl. přenesená",$J$338,0)</f>
        <v>0</v>
      </c>
      <c r="BH338" s="178">
        <f>IF($N$338="sníž. přenesená",$J$338,0)</f>
        <v>0</v>
      </c>
      <c r="BI338" s="178">
        <f>IF($N$338="nulová",$J$338,0)</f>
        <v>0</v>
      </c>
      <c r="BJ338" s="109" t="s">
        <v>21</v>
      </c>
      <c r="BK338" s="178">
        <f>ROUND($I$338*$H$338,2)</f>
        <v>0</v>
      </c>
      <c r="BL338" s="109" t="s">
        <v>241</v>
      </c>
      <c r="BM338" s="109" t="s">
        <v>714</v>
      </c>
    </row>
    <row r="339" spans="2:47" s="7" customFormat="1" ht="16.5" customHeight="1">
      <c r="B339" s="27"/>
      <c r="C339" s="28"/>
      <c r="D339" s="179" t="s">
        <v>154</v>
      </c>
      <c r="E339" s="28"/>
      <c r="F339" s="180" t="s">
        <v>715</v>
      </c>
      <c r="G339" s="28"/>
      <c r="H339" s="28"/>
      <c r="J339" s="28"/>
      <c r="K339" s="28"/>
      <c r="L339" s="53"/>
      <c r="M339" s="69"/>
      <c r="N339" s="28"/>
      <c r="O339" s="28"/>
      <c r="P339" s="28"/>
      <c r="Q339" s="28"/>
      <c r="R339" s="28"/>
      <c r="S339" s="28"/>
      <c r="T339" s="70"/>
      <c r="AT339" s="7" t="s">
        <v>154</v>
      </c>
      <c r="AU339" s="7" t="s">
        <v>80</v>
      </c>
    </row>
    <row r="340" spans="2:63" s="153" customFormat="1" ht="30.75" customHeight="1">
      <c r="B340" s="154"/>
      <c r="C340" s="155"/>
      <c r="D340" s="156" t="s">
        <v>71</v>
      </c>
      <c r="E340" s="165" t="s">
        <v>716</v>
      </c>
      <c r="F340" s="165" t="s">
        <v>717</v>
      </c>
      <c r="G340" s="155"/>
      <c r="H340" s="155"/>
      <c r="J340" s="166">
        <f>$BK$340</f>
        <v>0</v>
      </c>
      <c r="K340" s="155"/>
      <c r="L340" s="159"/>
      <c r="M340" s="160"/>
      <c r="N340" s="155"/>
      <c r="O340" s="155"/>
      <c r="P340" s="161">
        <f>SUM($P$341:$P$348)</f>
        <v>0</v>
      </c>
      <c r="Q340" s="155"/>
      <c r="R340" s="161">
        <f>SUM($R$341:$R$348)</f>
        <v>0.042930399999999994</v>
      </c>
      <c r="S340" s="155"/>
      <c r="T340" s="162">
        <f>SUM($T$341:$T$348)</f>
        <v>0.00186</v>
      </c>
      <c r="AR340" s="163" t="s">
        <v>80</v>
      </c>
      <c r="AT340" s="163" t="s">
        <v>71</v>
      </c>
      <c r="AU340" s="163" t="s">
        <v>21</v>
      </c>
      <c r="AY340" s="163" t="s">
        <v>143</v>
      </c>
      <c r="BK340" s="164">
        <f>SUM($BK$341:$BK$348)</f>
        <v>0</v>
      </c>
    </row>
    <row r="341" spans="2:65" s="7" customFormat="1" ht="15.75" customHeight="1">
      <c r="B341" s="27"/>
      <c r="C341" s="167" t="s">
        <v>718</v>
      </c>
      <c r="D341" s="167" t="s">
        <v>147</v>
      </c>
      <c r="E341" s="168" t="s">
        <v>719</v>
      </c>
      <c r="F341" s="169" t="s">
        <v>720</v>
      </c>
      <c r="G341" s="170" t="s">
        <v>158</v>
      </c>
      <c r="H341" s="171">
        <v>6</v>
      </c>
      <c r="I341" s="172"/>
      <c r="J341" s="173">
        <f>ROUND($I$341*$H$341,2)</f>
        <v>0</v>
      </c>
      <c r="K341" s="169" t="s">
        <v>151</v>
      </c>
      <c r="L341" s="53"/>
      <c r="M341" s="174"/>
      <c r="N341" s="175" t="s">
        <v>43</v>
      </c>
      <c r="O341" s="28"/>
      <c r="P341" s="176">
        <f>$O$341*$H$341</f>
        <v>0</v>
      </c>
      <c r="Q341" s="176">
        <v>0.001</v>
      </c>
      <c r="R341" s="176">
        <f>$Q$341*$H$341</f>
        <v>0.006</v>
      </c>
      <c r="S341" s="176">
        <v>0.00031</v>
      </c>
      <c r="T341" s="177">
        <f>$S$341*$H$341</f>
        <v>0.00186</v>
      </c>
      <c r="AR341" s="109" t="s">
        <v>152</v>
      </c>
      <c r="AT341" s="109" t="s">
        <v>147</v>
      </c>
      <c r="AU341" s="109" t="s">
        <v>80</v>
      </c>
      <c r="AY341" s="7" t="s">
        <v>143</v>
      </c>
      <c r="BE341" s="178">
        <f>IF($N$341="základní",$J$341,0)</f>
        <v>0</v>
      </c>
      <c r="BF341" s="178">
        <f>IF($N$341="snížená",$J$341,0)</f>
        <v>0</v>
      </c>
      <c r="BG341" s="178">
        <f>IF($N$341="zákl. přenesená",$J$341,0)</f>
        <v>0</v>
      </c>
      <c r="BH341" s="178">
        <f>IF($N$341="sníž. přenesená",$J$341,0)</f>
        <v>0</v>
      </c>
      <c r="BI341" s="178">
        <f>IF($N$341="nulová",$J$341,0)</f>
        <v>0</v>
      </c>
      <c r="BJ341" s="109" t="s">
        <v>21</v>
      </c>
      <c r="BK341" s="178">
        <f>ROUND($I$341*$H$341,2)</f>
        <v>0</v>
      </c>
      <c r="BL341" s="109" t="s">
        <v>152</v>
      </c>
      <c r="BM341" s="109" t="s">
        <v>721</v>
      </c>
    </row>
    <row r="342" spans="2:47" s="7" customFormat="1" ht="16.5" customHeight="1">
      <c r="B342" s="27"/>
      <c r="C342" s="28"/>
      <c r="D342" s="179" t="s">
        <v>154</v>
      </c>
      <c r="E342" s="28"/>
      <c r="F342" s="180" t="s">
        <v>722</v>
      </c>
      <c r="G342" s="28"/>
      <c r="H342" s="28"/>
      <c r="J342" s="28"/>
      <c r="K342" s="28"/>
      <c r="L342" s="53"/>
      <c r="M342" s="69"/>
      <c r="N342" s="28"/>
      <c r="O342" s="28"/>
      <c r="P342" s="28"/>
      <c r="Q342" s="28"/>
      <c r="R342" s="28"/>
      <c r="S342" s="28"/>
      <c r="T342" s="70"/>
      <c r="AT342" s="7" t="s">
        <v>154</v>
      </c>
      <c r="AU342" s="7" t="s">
        <v>80</v>
      </c>
    </row>
    <row r="343" spans="2:65" s="7" customFormat="1" ht="27" customHeight="1">
      <c r="B343" s="27"/>
      <c r="C343" s="167" t="s">
        <v>723</v>
      </c>
      <c r="D343" s="167" t="s">
        <v>147</v>
      </c>
      <c r="E343" s="168" t="s">
        <v>724</v>
      </c>
      <c r="F343" s="169" t="s">
        <v>725</v>
      </c>
      <c r="G343" s="170" t="s">
        <v>158</v>
      </c>
      <c r="H343" s="171">
        <v>13</v>
      </c>
      <c r="I343" s="172"/>
      <c r="J343" s="173">
        <f>ROUND($I$343*$H$343,2)</f>
        <v>0</v>
      </c>
      <c r="K343" s="169" t="s">
        <v>151</v>
      </c>
      <c r="L343" s="53"/>
      <c r="M343" s="174"/>
      <c r="N343" s="175" t="s">
        <v>43</v>
      </c>
      <c r="O343" s="28"/>
      <c r="P343" s="176">
        <f>$O$343*$H$343</f>
        <v>0</v>
      </c>
      <c r="Q343" s="176">
        <v>0.00026</v>
      </c>
      <c r="R343" s="176">
        <f>$Q$343*$H$343</f>
        <v>0.0033799999999999998</v>
      </c>
      <c r="S343" s="176">
        <v>0</v>
      </c>
      <c r="T343" s="177">
        <f>$S$343*$H$343</f>
        <v>0</v>
      </c>
      <c r="AR343" s="109" t="s">
        <v>241</v>
      </c>
      <c r="AT343" s="109" t="s">
        <v>147</v>
      </c>
      <c r="AU343" s="109" t="s">
        <v>80</v>
      </c>
      <c r="AY343" s="7" t="s">
        <v>143</v>
      </c>
      <c r="BE343" s="178">
        <f>IF($N$343="základní",$J$343,0)</f>
        <v>0</v>
      </c>
      <c r="BF343" s="178">
        <f>IF($N$343="snížená",$J$343,0)</f>
        <v>0</v>
      </c>
      <c r="BG343" s="178">
        <f>IF($N$343="zákl. přenesená",$J$343,0)</f>
        <v>0</v>
      </c>
      <c r="BH343" s="178">
        <f>IF($N$343="sníž. přenesená",$J$343,0)</f>
        <v>0</v>
      </c>
      <c r="BI343" s="178">
        <f>IF($N$343="nulová",$J$343,0)</f>
        <v>0</v>
      </c>
      <c r="BJ343" s="109" t="s">
        <v>21</v>
      </c>
      <c r="BK343" s="178">
        <f>ROUND($I$343*$H$343,2)</f>
        <v>0</v>
      </c>
      <c r="BL343" s="109" t="s">
        <v>241</v>
      </c>
      <c r="BM343" s="109" t="s">
        <v>726</v>
      </c>
    </row>
    <row r="344" spans="2:47" s="7" customFormat="1" ht="27" customHeight="1">
      <c r="B344" s="27"/>
      <c r="C344" s="28"/>
      <c r="D344" s="179" t="s">
        <v>154</v>
      </c>
      <c r="E344" s="28"/>
      <c r="F344" s="180" t="s">
        <v>727</v>
      </c>
      <c r="G344" s="28"/>
      <c r="H344" s="28"/>
      <c r="J344" s="28"/>
      <c r="K344" s="28"/>
      <c r="L344" s="53"/>
      <c r="M344" s="69"/>
      <c r="N344" s="28"/>
      <c r="O344" s="28"/>
      <c r="P344" s="28"/>
      <c r="Q344" s="28"/>
      <c r="R344" s="28"/>
      <c r="S344" s="28"/>
      <c r="T344" s="70"/>
      <c r="AT344" s="7" t="s">
        <v>154</v>
      </c>
      <c r="AU344" s="7" t="s">
        <v>80</v>
      </c>
    </row>
    <row r="345" spans="2:65" s="7" customFormat="1" ht="27" customHeight="1">
      <c r="B345" s="27"/>
      <c r="C345" s="167" t="s">
        <v>728</v>
      </c>
      <c r="D345" s="167" t="s">
        <v>147</v>
      </c>
      <c r="E345" s="168" t="s">
        <v>729</v>
      </c>
      <c r="F345" s="169" t="s">
        <v>730</v>
      </c>
      <c r="G345" s="170" t="s">
        <v>158</v>
      </c>
      <c r="H345" s="171">
        <v>59.04</v>
      </c>
      <c r="I345" s="172"/>
      <c r="J345" s="173">
        <f>ROUND($I$345*$H$345,2)</f>
        <v>0</v>
      </c>
      <c r="K345" s="169"/>
      <c r="L345" s="53"/>
      <c r="M345" s="174"/>
      <c r="N345" s="175" t="s">
        <v>43</v>
      </c>
      <c r="O345" s="28"/>
      <c r="P345" s="176">
        <f>$O$345*$H$345</f>
        <v>0</v>
      </c>
      <c r="Q345" s="176">
        <v>0.00026</v>
      </c>
      <c r="R345" s="176">
        <f>$Q$345*$H$345</f>
        <v>0.015350399999999998</v>
      </c>
      <c r="S345" s="176">
        <v>0</v>
      </c>
      <c r="T345" s="177">
        <f>$S$345*$H$345</f>
        <v>0</v>
      </c>
      <c r="AR345" s="109" t="s">
        <v>241</v>
      </c>
      <c r="AT345" s="109" t="s">
        <v>147</v>
      </c>
      <c r="AU345" s="109" t="s">
        <v>80</v>
      </c>
      <c r="AY345" s="7" t="s">
        <v>143</v>
      </c>
      <c r="BE345" s="178">
        <f>IF($N$345="základní",$J$345,0)</f>
        <v>0</v>
      </c>
      <c r="BF345" s="178">
        <f>IF($N$345="snížená",$J$345,0)</f>
        <v>0</v>
      </c>
      <c r="BG345" s="178">
        <f>IF($N$345="zákl. přenesená",$J$345,0)</f>
        <v>0</v>
      </c>
      <c r="BH345" s="178">
        <f>IF($N$345="sníž. přenesená",$J$345,0)</f>
        <v>0</v>
      </c>
      <c r="BI345" s="178">
        <f>IF($N$345="nulová",$J$345,0)</f>
        <v>0</v>
      </c>
      <c r="BJ345" s="109" t="s">
        <v>21</v>
      </c>
      <c r="BK345" s="178">
        <f>ROUND($I$345*$H$345,2)</f>
        <v>0</v>
      </c>
      <c r="BL345" s="109" t="s">
        <v>241</v>
      </c>
      <c r="BM345" s="109" t="s">
        <v>731</v>
      </c>
    </row>
    <row r="346" spans="2:47" s="7" customFormat="1" ht="27" customHeight="1">
      <c r="B346" s="27"/>
      <c r="C346" s="28"/>
      <c r="D346" s="179" t="s">
        <v>154</v>
      </c>
      <c r="E346" s="28"/>
      <c r="F346" s="180" t="s">
        <v>727</v>
      </c>
      <c r="G346" s="28"/>
      <c r="H346" s="28"/>
      <c r="J346" s="28"/>
      <c r="K346" s="28"/>
      <c r="L346" s="53"/>
      <c r="M346" s="69"/>
      <c r="N346" s="28"/>
      <c r="O346" s="28"/>
      <c r="P346" s="28"/>
      <c r="Q346" s="28"/>
      <c r="R346" s="28"/>
      <c r="S346" s="28"/>
      <c r="T346" s="70"/>
      <c r="AT346" s="7" t="s">
        <v>154</v>
      </c>
      <c r="AU346" s="7" t="s">
        <v>80</v>
      </c>
    </row>
    <row r="347" spans="2:65" s="7" customFormat="1" ht="15.75" customHeight="1">
      <c r="B347" s="27"/>
      <c r="C347" s="167" t="s">
        <v>732</v>
      </c>
      <c r="D347" s="167" t="s">
        <v>147</v>
      </c>
      <c r="E347" s="168" t="s">
        <v>733</v>
      </c>
      <c r="F347" s="169" t="s">
        <v>734</v>
      </c>
      <c r="G347" s="170" t="s">
        <v>158</v>
      </c>
      <c r="H347" s="171">
        <v>70</v>
      </c>
      <c r="I347" s="172"/>
      <c r="J347" s="173">
        <f>ROUND($I$347*$H$347,2)</f>
        <v>0</v>
      </c>
      <c r="K347" s="169"/>
      <c r="L347" s="53"/>
      <c r="M347" s="174"/>
      <c r="N347" s="175" t="s">
        <v>43</v>
      </c>
      <c r="O347" s="28"/>
      <c r="P347" s="176">
        <f>$O$347*$H$347</f>
        <v>0</v>
      </c>
      <c r="Q347" s="176">
        <v>0.00026</v>
      </c>
      <c r="R347" s="176">
        <f>$Q$347*$H$347</f>
        <v>0.018199999999999997</v>
      </c>
      <c r="S347" s="176">
        <v>0</v>
      </c>
      <c r="T347" s="177">
        <f>$S$347*$H$347</f>
        <v>0</v>
      </c>
      <c r="AR347" s="109" t="s">
        <v>241</v>
      </c>
      <c r="AT347" s="109" t="s">
        <v>147</v>
      </c>
      <c r="AU347" s="109" t="s">
        <v>80</v>
      </c>
      <c r="AY347" s="7" t="s">
        <v>143</v>
      </c>
      <c r="BE347" s="178">
        <f>IF($N$347="základní",$J$347,0)</f>
        <v>0</v>
      </c>
      <c r="BF347" s="178">
        <f>IF($N$347="snížená",$J$347,0)</f>
        <v>0</v>
      </c>
      <c r="BG347" s="178">
        <f>IF($N$347="zákl. přenesená",$J$347,0)</f>
        <v>0</v>
      </c>
      <c r="BH347" s="178">
        <f>IF($N$347="sníž. přenesená",$J$347,0)</f>
        <v>0</v>
      </c>
      <c r="BI347" s="178">
        <f>IF($N$347="nulová",$J$347,0)</f>
        <v>0</v>
      </c>
      <c r="BJ347" s="109" t="s">
        <v>21</v>
      </c>
      <c r="BK347" s="178">
        <f>ROUND($I$347*$H$347,2)</f>
        <v>0</v>
      </c>
      <c r="BL347" s="109" t="s">
        <v>241</v>
      </c>
      <c r="BM347" s="109" t="s">
        <v>735</v>
      </c>
    </row>
    <row r="348" spans="2:47" s="7" customFormat="1" ht="27" customHeight="1">
      <c r="B348" s="27"/>
      <c r="C348" s="28"/>
      <c r="D348" s="179" t="s">
        <v>154</v>
      </c>
      <c r="E348" s="28"/>
      <c r="F348" s="180" t="s">
        <v>727</v>
      </c>
      <c r="G348" s="28"/>
      <c r="H348" s="28"/>
      <c r="J348" s="28"/>
      <c r="K348" s="28"/>
      <c r="L348" s="53"/>
      <c r="M348" s="69"/>
      <c r="N348" s="28"/>
      <c r="O348" s="28"/>
      <c r="P348" s="28"/>
      <c r="Q348" s="28"/>
      <c r="R348" s="28"/>
      <c r="S348" s="28"/>
      <c r="T348" s="70"/>
      <c r="AT348" s="7" t="s">
        <v>154</v>
      </c>
      <c r="AU348" s="7" t="s">
        <v>80</v>
      </c>
    </row>
    <row r="349" spans="2:63" s="153" customFormat="1" ht="37.5" customHeight="1">
      <c r="B349" s="154"/>
      <c r="C349" s="155"/>
      <c r="D349" s="156" t="s">
        <v>71</v>
      </c>
      <c r="E349" s="157" t="s">
        <v>221</v>
      </c>
      <c r="F349" s="157" t="s">
        <v>736</v>
      </c>
      <c r="G349" s="155"/>
      <c r="H349" s="155"/>
      <c r="J349" s="158">
        <f>$BK$349</f>
        <v>0</v>
      </c>
      <c r="K349" s="155"/>
      <c r="L349" s="159"/>
      <c r="M349" s="160"/>
      <c r="N349" s="155"/>
      <c r="O349" s="155"/>
      <c r="P349" s="161">
        <f>$P$350</f>
        <v>0</v>
      </c>
      <c r="Q349" s="155"/>
      <c r="R349" s="161">
        <f>$R$350</f>
        <v>0</v>
      </c>
      <c r="S349" s="155"/>
      <c r="T349" s="162">
        <f>$T$350</f>
        <v>0</v>
      </c>
      <c r="AR349" s="163" t="s">
        <v>144</v>
      </c>
      <c r="AT349" s="163" t="s">
        <v>71</v>
      </c>
      <c r="AU349" s="163" t="s">
        <v>72</v>
      </c>
      <c r="AY349" s="163" t="s">
        <v>143</v>
      </c>
      <c r="BK349" s="164">
        <f>$BK$350</f>
        <v>0</v>
      </c>
    </row>
    <row r="350" spans="2:63" s="153" customFormat="1" ht="21" customHeight="1">
      <c r="B350" s="154"/>
      <c r="C350" s="155"/>
      <c r="D350" s="156" t="s">
        <v>71</v>
      </c>
      <c r="E350" s="165" t="s">
        <v>737</v>
      </c>
      <c r="F350" s="165" t="s">
        <v>738</v>
      </c>
      <c r="G350" s="155"/>
      <c r="H350" s="155"/>
      <c r="J350" s="166">
        <f>$BK$350</f>
        <v>0</v>
      </c>
      <c r="K350" s="155"/>
      <c r="L350" s="159"/>
      <c r="M350" s="160"/>
      <c r="N350" s="155"/>
      <c r="O350" s="155"/>
      <c r="P350" s="161">
        <f>SUM($P$351:$P$366)</f>
        <v>0</v>
      </c>
      <c r="Q350" s="155"/>
      <c r="R350" s="161">
        <f>SUM($R$351:$R$366)</f>
        <v>0</v>
      </c>
      <c r="S350" s="155"/>
      <c r="T350" s="162">
        <f>SUM($T$351:$T$366)</f>
        <v>0</v>
      </c>
      <c r="AR350" s="163" t="s">
        <v>144</v>
      </c>
      <c r="AT350" s="163" t="s">
        <v>71</v>
      </c>
      <c r="AU350" s="163" t="s">
        <v>21</v>
      </c>
      <c r="AY350" s="163" t="s">
        <v>143</v>
      </c>
      <c r="BK350" s="164">
        <f>SUM($BK$351:$BK$366)</f>
        <v>0</v>
      </c>
    </row>
    <row r="351" spans="2:65" s="7" customFormat="1" ht="15.75" customHeight="1">
      <c r="B351" s="27"/>
      <c r="C351" s="167" t="s">
        <v>739</v>
      </c>
      <c r="D351" s="167" t="s">
        <v>147</v>
      </c>
      <c r="E351" s="168" t="s">
        <v>740</v>
      </c>
      <c r="F351" s="169" t="s">
        <v>741</v>
      </c>
      <c r="G351" s="170" t="s">
        <v>323</v>
      </c>
      <c r="H351" s="171">
        <v>1</v>
      </c>
      <c r="I351" s="172"/>
      <c r="J351" s="173">
        <f>ROUND($I$351*$H$351,2)</f>
        <v>0</v>
      </c>
      <c r="K351" s="169"/>
      <c r="L351" s="53"/>
      <c r="M351" s="174"/>
      <c r="N351" s="175" t="s">
        <v>43</v>
      </c>
      <c r="O351" s="28"/>
      <c r="P351" s="176">
        <f>$O$351*$H$351</f>
        <v>0</v>
      </c>
      <c r="Q351" s="176">
        <v>0</v>
      </c>
      <c r="R351" s="176">
        <f>$Q$351*$H$351</f>
        <v>0</v>
      </c>
      <c r="S351" s="176">
        <v>0</v>
      </c>
      <c r="T351" s="177">
        <f>$S$351*$H$351</f>
        <v>0</v>
      </c>
      <c r="AR351" s="109" t="s">
        <v>494</v>
      </c>
      <c r="AT351" s="109" t="s">
        <v>147</v>
      </c>
      <c r="AU351" s="109" t="s">
        <v>80</v>
      </c>
      <c r="AY351" s="7" t="s">
        <v>143</v>
      </c>
      <c r="BE351" s="178">
        <f>IF($N$351="základní",$J$351,0)</f>
        <v>0</v>
      </c>
      <c r="BF351" s="178">
        <f>IF($N$351="snížená",$J$351,0)</f>
        <v>0</v>
      </c>
      <c r="BG351" s="178">
        <f>IF($N$351="zákl. přenesená",$J$351,0)</f>
        <v>0</v>
      </c>
      <c r="BH351" s="178">
        <f>IF($N$351="sníž. přenesená",$J$351,0)</f>
        <v>0</v>
      </c>
      <c r="BI351" s="178">
        <f>IF($N$351="nulová",$J$351,0)</f>
        <v>0</v>
      </c>
      <c r="BJ351" s="109" t="s">
        <v>21</v>
      </c>
      <c r="BK351" s="178">
        <f>ROUND($I$351*$H$351,2)</f>
        <v>0</v>
      </c>
      <c r="BL351" s="109" t="s">
        <v>494</v>
      </c>
      <c r="BM351" s="109" t="s">
        <v>742</v>
      </c>
    </row>
    <row r="352" spans="2:47" s="7" customFormat="1" ht="16.5" customHeight="1">
      <c r="B352" s="27"/>
      <c r="C352" s="28"/>
      <c r="D352" s="179" t="s">
        <v>154</v>
      </c>
      <c r="E352" s="28"/>
      <c r="F352" s="180" t="s">
        <v>741</v>
      </c>
      <c r="G352" s="28"/>
      <c r="H352" s="28"/>
      <c r="J352" s="28"/>
      <c r="K352" s="28"/>
      <c r="L352" s="53"/>
      <c r="M352" s="69"/>
      <c r="N352" s="28"/>
      <c r="O352" s="28"/>
      <c r="P352" s="28"/>
      <c r="Q352" s="28"/>
      <c r="R352" s="28"/>
      <c r="S352" s="28"/>
      <c r="T352" s="70"/>
      <c r="AT352" s="7" t="s">
        <v>154</v>
      </c>
      <c r="AU352" s="7" t="s">
        <v>80</v>
      </c>
    </row>
    <row r="353" spans="2:65" s="7" customFormat="1" ht="15.75" customHeight="1">
      <c r="B353" s="27"/>
      <c r="C353" s="167" t="s">
        <v>743</v>
      </c>
      <c r="D353" s="167" t="s">
        <v>147</v>
      </c>
      <c r="E353" s="168" t="s">
        <v>744</v>
      </c>
      <c r="F353" s="169" t="s">
        <v>745</v>
      </c>
      <c r="G353" s="170" t="s">
        <v>235</v>
      </c>
      <c r="H353" s="171">
        <v>4</v>
      </c>
      <c r="I353" s="172"/>
      <c r="J353" s="173">
        <f>ROUND($I$353*$H$353,2)</f>
        <v>0</v>
      </c>
      <c r="K353" s="169"/>
      <c r="L353" s="53"/>
      <c r="M353" s="174"/>
      <c r="N353" s="175" t="s">
        <v>43</v>
      </c>
      <c r="O353" s="28"/>
      <c r="P353" s="176">
        <f>$O$353*$H$353</f>
        <v>0</v>
      </c>
      <c r="Q353" s="176">
        <v>0</v>
      </c>
      <c r="R353" s="176">
        <f>$Q$353*$H$353</f>
        <v>0</v>
      </c>
      <c r="S353" s="176">
        <v>0</v>
      </c>
      <c r="T353" s="177">
        <f>$S$353*$H$353</f>
        <v>0</v>
      </c>
      <c r="AR353" s="109" t="s">
        <v>494</v>
      </c>
      <c r="AT353" s="109" t="s">
        <v>147</v>
      </c>
      <c r="AU353" s="109" t="s">
        <v>80</v>
      </c>
      <c r="AY353" s="7" t="s">
        <v>143</v>
      </c>
      <c r="BE353" s="178">
        <f>IF($N$353="základní",$J$353,0)</f>
        <v>0</v>
      </c>
      <c r="BF353" s="178">
        <f>IF($N$353="snížená",$J$353,0)</f>
        <v>0</v>
      </c>
      <c r="BG353" s="178">
        <f>IF($N$353="zákl. přenesená",$J$353,0)</f>
        <v>0</v>
      </c>
      <c r="BH353" s="178">
        <f>IF($N$353="sníž. přenesená",$J$353,0)</f>
        <v>0</v>
      </c>
      <c r="BI353" s="178">
        <f>IF($N$353="nulová",$J$353,0)</f>
        <v>0</v>
      </c>
      <c r="BJ353" s="109" t="s">
        <v>21</v>
      </c>
      <c r="BK353" s="178">
        <f>ROUND($I$353*$H$353,2)</f>
        <v>0</v>
      </c>
      <c r="BL353" s="109" t="s">
        <v>494</v>
      </c>
      <c r="BM353" s="109" t="s">
        <v>746</v>
      </c>
    </row>
    <row r="354" spans="2:47" s="7" customFormat="1" ht="16.5" customHeight="1">
      <c r="B354" s="27"/>
      <c r="C354" s="28"/>
      <c r="D354" s="179" t="s">
        <v>154</v>
      </c>
      <c r="E354" s="28"/>
      <c r="F354" s="180" t="s">
        <v>745</v>
      </c>
      <c r="G354" s="28"/>
      <c r="H354" s="28"/>
      <c r="J354" s="28"/>
      <c r="K354" s="28"/>
      <c r="L354" s="53"/>
      <c r="M354" s="69"/>
      <c r="N354" s="28"/>
      <c r="O354" s="28"/>
      <c r="P354" s="28"/>
      <c r="Q354" s="28"/>
      <c r="R354" s="28"/>
      <c r="S354" s="28"/>
      <c r="T354" s="70"/>
      <c r="AT354" s="7" t="s">
        <v>154</v>
      </c>
      <c r="AU354" s="7" t="s">
        <v>80</v>
      </c>
    </row>
    <row r="355" spans="2:65" s="7" customFormat="1" ht="15.75" customHeight="1">
      <c r="B355" s="27"/>
      <c r="C355" s="167" t="s">
        <v>747</v>
      </c>
      <c r="D355" s="167" t="s">
        <v>147</v>
      </c>
      <c r="E355" s="168" t="s">
        <v>748</v>
      </c>
      <c r="F355" s="169" t="s">
        <v>749</v>
      </c>
      <c r="G355" s="170" t="s">
        <v>235</v>
      </c>
      <c r="H355" s="171">
        <v>4</v>
      </c>
      <c r="I355" s="172"/>
      <c r="J355" s="173">
        <f>ROUND($I$355*$H$355,2)</f>
        <v>0</v>
      </c>
      <c r="K355" s="169"/>
      <c r="L355" s="53"/>
      <c r="M355" s="174"/>
      <c r="N355" s="175" t="s">
        <v>43</v>
      </c>
      <c r="O355" s="28"/>
      <c r="P355" s="176">
        <f>$O$355*$H$355</f>
        <v>0</v>
      </c>
      <c r="Q355" s="176">
        <v>0</v>
      </c>
      <c r="R355" s="176">
        <f>$Q$355*$H$355</f>
        <v>0</v>
      </c>
      <c r="S355" s="176">
        <v>0</v>
      </c>
      <c r="T355" s="177">
        <f>$S$355*$H$355</f>
        <v>0</v>
      </c>
      <c r="AR355" s="109" t="s">
        <v>494</v>
      </c>
      <c r="AT355" s="109" t="s">
        <v>147</v>
      </c>
      <c r="AU355" s="109" t="s">
        <v>80</v>
      </c>
      <c r="AY355" s="7" t="s">
        <v>143</v>
      </c>
      <c r="BE355" s="178">
        <f>IF($N$355="základní",$J$355,0)</f>
        <v>0</v>
      </c>
      <c r="BF355" s="178">
        <f>IF($N$355="snížená",$J$355,0)</f>
        <v>0</v>
      </c>
      <c r="BG355" s="178">
        <f>IF($N$355="zákl. přenesená",$J$355,0)</f>
        <v>0</v>
      </c>
      <c r="BH355" s="178">
        <f>IF($N$355="sníž. přenesená",$J$355,0)</f>
        <v>0</v>
      </c>
      <c r="BI355" s="178">
        <f>IF($N$355="nulová",$J$355,0)</f>
        <v>0</v>
      </c>
      <c r="BJ355" s="109" t="s">
        <v>21</v>
      </c>
      <c r="BK355" s="178">
        <f>ROUND($I$355*$H$355,2)</f>
        <v>0</v>
      </c>
      <c r="BL355" s="109" t="s">
        <v>494</v>
      </c>
      <c r="BM355" s="109" t="s">
        <v>750</v>
      </c>
    </row>
    <row r="356" spans="2:47" s="7" customFormat="1" ht="16.5" customHeight="1">
      <c r="B356" s="27"/>
      <c r="C356" s="28"/>
      <c r="D356" s="179" t="s">
        <v>154</v>
      </c>
      <c r="E356" s="28"/>
      <c r="F356" s="180" t="s">
        <v>749</v>
      </c>
      <c r="G356" s="28"/>
      <c r="H356" s="28"/>
      <c r="J356" s="28"/>
      <c r="K356" s="28"/>
      <c r="L356" s="53"/>
      <c r="M356" s="69"/>
      <c r="N356" s="28"/>
      <c r="O356" s="28"/>
      <c r="P356" s="28"/>
      <c r="Q356" s="28"/>
      <c r="R356" s="28"/>
      <c r="S356" s="28"/>
      <c r="T356" s="70"/>
      <c r="AT356" s="7" t="s">
        <v>154</v>
      </c>
      <c r="AU356" s="7" t="s">
        <v>80</v>
      </c>
    </row>
    <row r="357" spans="2:65" s="7" customFormat="1" ht="15.75" customHeight="1">
      <c r="B357" s="27"/>
      <c r="C357" s="167" t="s">
        <v>751</v>
      </c>
      <c r="D357" s="167" t="s">
        <v>147</v>
      </c>
      <c r="E357" s="168" t="s">
        <v>752</v>
      </c>
      <c r="F357" s="169" t="s">
        <v>753</v>
      </c>
      <c r="G357" s="170" t="s">
        <v>201</v>
      </c>
      <c r="H357" s="171">
        <v>50</v>
      </c>
      <c r="I357" s="172"/>
      <c r="J357" s="173">
        <f>ROUND($I$357*$H$357,2)</f>
        <v>0</v>
      </c>
      <c r="K357" s="169"/>
      <c r="L357" s="53"/>
      <c r="M357" s="174"/>
      <c r="N357" s="175" t="s">
        <v>43</v>
      </c>
      <c r="O357" s="28"/>
      <c r="P357" s="176">
        <f>$O$357*$H$357</f>
        <v>0</v>
      </c>
      <c r="Q357" s="176">
        <v>0</v>
      </c>
      <c r="R357" s="176">
        <f>$Q$357*$H$357</f>
        <v>0</v>
      </c>
      <c r="S357" s="176">
        <v>0</v>
      </c>
      <c r="T357" s="177">
        <f>$S$357*$H$357</f>
        <v>0</v>
      </c>
      <c r="AR357" s="109" t="s">
        <v>494</v>
      </c>
      <c r="AT357" s="109" t="s">
        <v>147</v>
      </c>
      <c r="AU357" s="109" t="s">
        <v>80</v>
      </c>
      <c r="AY357" s="7" t="s">
        <v>143</v>
      </c>
      <c r="BE357" s="178">
        <f>IF($N$357="základní",$J$357,0)</f>
        <v>0</v>
      </c>
      <c r="BF357" s="178">
        <f>IF($N$357="snížená",$J$357,0)</f>
        <v>0</v>
      </c>
      <c r="BG357" s="178">
        <f>IF($N$357="zákl. přenesená",$J$357,0)</f>
        <v>0</v>
      </c>
      <c r="BH357" s="178">
        <f>IF($N$357="sníž. přenesená",$J$357,0)</f>
        <v>0</v>
      </c>
      <c r="BI357" s="178">
        <f>IF($N$357="nulová",$J$357,0)</f>
        <v>0</v>
      </c>
      <c r="BJ357" s="109" t="s">
        <v>21</v>
      </c>
      <c r="BK357" s="178">
        <f>ROUND($I$357*$H$357,2)</f>
        <v>0</v>
      </c>
      <c r="BL357" s="109" t="s">
        <v>494</v>
      </c>
      <c r="BM357" s="109" t="s">
        <v>754</v>
      </c>
    </row>
    <row r="358" spans="2:47" s="7" customFormat="1" ht="16.5" customHeight="1">
      <c r="B358" s="27"/>
      <c r="C358" s="28"/>
      <c r="D358" s="179" t="s">
        <v>154</v>
      </c>
      <c r="E358" s="28"/>
      <c r="F358" s="180" t="s">
        <v>755</v>
      </c>
      <c r="G358" s="28"/>
      <c r="H358" s="28"/>
      <c r="J358" s="28"/>
      <c r="K358" s="28"/>
      <c r="L358" s="53"/>
      <c r="M358" s="69"/>
      <c r="N358" s="28"/>
      <c r="O358" s="28"/>
      <c r="P358" s="28"/>
      <c r="Q358" s="28"/>
      <c r="R358" s="28"/>
      <c r="S358" s="28"/>
      <c r="T358" s="70"/>
      <c r="AT358" s="7" t="s">
        <v>154</v>
      </c>
      <c r="AU358" s="7" t="s">
        <v>80</v>
      </c>
    </row>
    <row r="359" spans="2:65" s="7" customFormat="1" ht="15.75" customHeight="1">
      <c r="B359" s="27"/>
      <c r="C359" s="167" t="s">
        <v>14</v>
      </c>
      <c r="D359" s="167" t="s">
        <v>147</v>
      </c>
      <c r="E359" s="168" t="s">
        <v>756</v>
      </c>
      <c r="F359" s="169" t="s">
        <v>757</v>
      </c>
      <c r="G359" s="170" t="s">
        <v>201</v>
      </c>
      <c r="H359" s="171">
        <v>2</v>
      </c>
      <c r="I359" s="172"/>
      <c r="J359" s="173">
        <f>ROUND($I$359*$H$359,2)</f>
        <v>0</v>
      </c>
      <c r="K359" s="169"/>
      <c r="L359" s="53"/>
      <c r="M359" s="174"/>
      <c r="N359" s="175" t="s">
        <v>43</v>
      </c>
      <c r="O359" s="28"/>
      <c r="P359" s="176">
        <f>$O$359*$H$359</f>
        <v>0</v>
      </c>
      <c r="Q359" s="176">
        <v>0</v>
      </c>
      <c r="R359" s="176">
        <f>$Q$359*$H$359</f>
        <v>0</v>
      </c>
      <c r="S359" s="176">
        <v>0</v>
      </c>
      <c r="T359" s="177">
        <f>$S$359*$H$359</f>
        <v>0</v>
      </c>
      <c r="AR359" s="109" t="s">
        <v>494</v>
      </c>
      <c r="AT359" s="109" t="s">
        <v>147</v>
      </c>
      <c r="AU359" s="109" t="s">
        <v>80</v>
      </c>
      <c r="AY359" s="7" t="s">
        <v>143</v>
      </c>
      <c r="BE359" s="178">
        <f>IF($N$359="základní",$J$359,0)</f>
        <v>0</v>
      </c>
      <c r="BF359" s="178">
        <f>IF($N$359="snížená",$J$359,0)</f>
        <v>0</v>
      </c>
      <c r="BG359" s="178">
        <f>IF($N$359="zákl. přenesená",$J$359,0)</f>
        <v>0</v>
      </c>
      <c r="BH359" s="178">
        <f>IF($N$359="sníž. přenesená",$J$359,0)</f>
        <v>0</v>
      </c>
      <c r="BI359" s="178">
        <f>IF($N$359="nulová",$J$359,0)</f>
        <v>0</v>
      </c>
      <c r="BJ359" s="109" t="s">
        <v>21</v>
      </c>
      <c r="BK359" s="178">
        <f>ROUND($I$359*$H$359,2)</f>
        <v>0</v>
      </c>
      <c r="BL359" s="109" t="s">
        <v>494</v>
      </c>
      <c r="BM359" s="109" t="s">
        <v>758</v>
      </c>
    </row>
    <row r="360" spans="2:47" s="7" customFormat="1" ht="16.5" customHeight="1">
      <c r="B360" s="27"/>
      <c r="C360" s="28"/>
      <c r="D360" s="179" t="s">
        <v>154</v>
      </c>
      <c r="E360" s="28"/>
      <c r="F360" s="180" t="s">
        <v>755</v>
      </c>
      <c r="G360" s="28"/>
      <c r="H360" s="28"/>
      <c r="J360" s="28"/>
      <c r="K360" s="28"/>
      <c r="L360" s="53"/>
      <c r="M360" s="69"/>
      <c r="N360" s="28"/>
      <c r="O360" s="28"/>
      <c r="P360" s="28"/>
      <c r="Q360" s="28"/>
      <c r="R360" s="28"/>
      <c r="S360" s="28"/>
      <c r="T360" s="70"/>
      <c r="AT360" s="7" t="s">
        <v>154</v>
      </c>
      <c r="AU360" s="7" t="s">
        <v>80</v>
      </c>
    </row>
    <row r="361" spans="2:65" s="7" customFormat="1" ht="15.75" customHeight="1">
      <c r="B361" s="27"/>
      <c r="C361" s="167" t="s">
        <v>759</v>
      </c>
      <c r="D361" s="167" t="s">
        <v>147</v>
      </c>
      <c r="E361" s="168" t="s">
        <v>760</v>
      </c>
      <c r="F361" s="169" t="s">
        <v>761</v>
      </c>
      <c r="G361" s="170" t="s">
        <v>235</v>
      </c>
      <c r="H361" s="171">
        <v>4</v>
      </c>
      <c r="I361" s="172"/>
      <c r="J361" s="173">
        <f>ROUND($I$361*$H$361,2)</f>
        <v>0</v>
      </c>
      <c r="K361" s="169"/>
      <c r="L361" s="53"/>
      <c r="M361" s="174"/>
      <c r="N361" s="175" t="s">
        <v>43</v>
      </c>
      <c r="O361" s="28"/>
      <c r="P361" s="176">
        <f>$O$361*$H$361</f>
        <v>0</v>
      </c>
      <c r="Q361" s="176">
        <v>0</v>
      </c>
      <c r="R361" s="176">
        <f>$Q$361*$H$361</f>
        <v>0</v>
      </c>
      <c r="S361" s="176">
        <v>0</v>
      </c>
      <c r="T361" s="177">
        <f>$S$361*$H$361</f>
        <v>0</v>
      </c>
      <c r="AR361" s="109" t="s">
        <v>494</v>
      </c>
      <c r="AT361" s="109" t="s">
        <v>147</v>
      </c>
      <c r="AU361" s="109" t="s">
        <v>80</v>
      </c>
      <c r="AY361" s="7" t="s">
        <v>143</v>
      </c>
      <c r="BE361" s="178">
        <f>IF($N$361="základní",$J$361,0)</f>
        <v>0</v>
      </c>
      <c r="BF361" s="178">
        <f>IF($N$361="snížená",$J$361,0)</f>
        <v>0</v>
      </c>
      <c r="BG361" s="178">
        <f>IF($N$361="zákl. přenesená",$J$361,0)</f>
        <v>0</v>
      </c>
      <c r="BH361" s="178">
        <f>IF($N$361="sníž. přenesená",$J$361,0)</f>
        <v>0</v>
      </c>
      <c r="BI361" s="178">
        <f>IF($N$361="nulová",$J$361,0)</f>
        <v>0</v>
      </c>
      <c r="BJ361" s="109" t="s">
        <v>21</v>
      </c>
      <c r="BK361" s="178">
        <f>ROUND($I$361*$H$361,2)</f>
        <v>0</v>
      </c>
      <c r="BL361" s="109" t="s">
        <v>494</v>
      </c>
      <c r="BM361" s="109" t="s">
        <v>762</v>
      </c>
    </row>
    <row r="362" spans="2:47" s="7" customFormat="1" ht="16.5" customHeight="1">
      <c r="B362" s="27"/>
      <c r="C362" s="28"/>
      <c r="D362" s="179" t="s">
        <v>154</v>
      </c>
      <c r="E362" s="28"/>
      <c r="F362" s="180" t="s">
        <v>763</v>
      </c>
      <c r="G362" s="28"/>
      <c r="H362" s="28"/>
      <c r="J362" s="28"/>
      <c r="K362" s="28"/>
      <c r="L362" s="53"/>
      <c r="M362" s="69"/>
      <c r="N362" s="28"/>
      <c r="O362" s="28"/>
      <c r="P362" s="28"/>
      <c r="Q362" s="28"/>
      <c r="R362" s="28"/>
      <c r="S362" s="28"/>
      <c r="T362" s="70"/>
      <c r="AT362" s="7" t="s">
        <v>154</v>
      </c>
      <c r="AU362" s="7" t="s">
        <v>80</v>
      </c>
    </row>
    <row r="363" spans="2:65" s="7" customFormat="1" ht="15.75" customHeight="1">
      <c r="B363" s="27"/>
      <c r="C363" s="167" t="s">
        <v>764</v>
      </c>
      <c r="D363" s="167" t="s">
        <v>147</v>
      </c>
      <c r="E363" s="168" t="s">
        <v>765</v>
      </c>
      <c r="F363" s="169" t="s">
        <v>766</v>
      </c>
      <c r="G363" s="170" t="s">
        <v>235</v>
      </c>
      <c r="H363" s="171">
        <v>4</v>
      </c>
      <c r="I363" s="172"/>
      <c r="J363" s="173">
        <f>ROUND($I$363*$H$363,2)</f>
        <v>0</v>
      </c>
      <c r="K363" s="169"/>
      <c r="L363" s="53"/>
      <c r="M363" s="174"/>
      <c r="N363" s="175" t="s">
        <v>43</v>
      </c>
      <c r="O363" s="28"/>
      <c r="P363" s="176">
        <f>$O$363*$H$363</f>
        <v>0</v>
      </c>
      <c r="Q363" s="176">
        <v>0</v>
      </c>
      <c r="R363" s="176">
        <f>$Q$363*$H$363</f>
        <v>0</v>
      </c>
      <c r="S363" s="176">
        <v>0</v>
      </c>
      <c r="T363" s="177">
        <f>$S$363*$H$363</f>
        <v>0</v>
      </c>
      <c r="AR363" s="109" t="s">
        <v>494</v>
      </c>
      <c r="AT363" s="109" t="s">
        <v>147</v>
      </c>
      <c r="AU363" s="109" t="s">
        <v>80</v>
      </c>
      <c r="AY363" s="7" t="s">
        <v>143</v>
      </c>
      <c r="BE363" s="178">
        <f>IF($N$363="základní",$J$363,0)</f>
        <v>0</v>
      </c>
      <c r="BF363" s="178">
        <f>IF($N$363="snížená",$J$363,0)</f>
        <v>0</v>
      </c>
      <c r="BG363" s="178">
        <f>IF($N$363="zákl. přenesená",$J$363,0)</f>
        <v>0</v>
      </c>
      <c r="BH363" s="178">
        <f>IF($N$363="sníž. přenesená",$J$363,0)</f>
        <v>0</v>
      </c>
      <c r="BI363" s="178">
        <f>IF($N$363="nulová",$J$363,0)</f>
        <v>0</v>
      </c>
      <c r="BJ363" s="109" t="s">
        <v>21</v>
      </c>
      <c r="BK363" s="178">
        <f>ROUND($I$363*$H$363,2)</f>
        <v>0</v>
      </c>
      <c r="BL363" s="109" t="s">
        <v>494</v>
      </c>
      <c r="BM363" s="109" t="s">
        <v>767</v>
      </c>
    </row>
    <row r="364" spans="2:47" s="7" customFormat="1" ht="16.5" customHeight="1">
      <c r="B364" s="27"/>
      <c r="C364" s="28"/>
      <c r="D364" s="179" t="s">
        <v>154</v>
      </c>
      <c r="E364" s="28"/>
      <c r="F364" s="180" t="s">
        <v>768</v>
      </c>
      <c r="G364" s="28"/>
      <c r="H364" s="28"/>
      <c r="J364" s="28"/>
      <c r="K364" s="28"/>
      <c r="L364" s="53"/>
      <c r="M364" s="69"/>
      <c r="N364" s="28"/>
      <c r="O364" s="28"/>
      <c r="P364" s="28"/>
      <c r="Q364" s="28"/>
      <c r="R364" s="28"/>
      <c r="S364" s="28"/>
      <c r="T364" s="70"/>
      <c r="AT364" s="7" t="s">
        <v>154</v>
      </c>
      <c r="AU364" s="7" t="s">
        <v>80</v>
      </c>
    </row>
    <row r="365" spans="2:65" s="7" customFormat="1" ht="15.75" customHeight="1">
      <c r="B365" s="27"/>
      <c r="C365" s="167" t="s">
        <v>769</v>
      </c>
      <c r="D365" s="167" t="s">
        <v>147</v>
      </c>
      <c r="E365" s="168" t="s">
        <v>770</v>
      </c>
      <c r="F365" s="169" t="s">
        <v>771</v>
      </c>
      <c r="G365" s="170" t="s">
        <v>235</v>
      </c>
      <c r="H365" s="171">
        <v>1</v>
      </c>
      <c r="I365" s="172"/>
      <c r="J365" s="173">
        <f>ROUND($I$365*$H$365,2)</f>
        <v>0</v>
      </c>
      <c r="K365" s="169"/>
      <c r="L365" s="53"/>
      <c r="M365" s="174"/>
      <c r="N365" s="175" t="s">
        <v>43</v>
      </c>
      <c r="O365" s="28"/>
      <c r="P365" s="176">
        <f>$O$365*$H$365</f>
        <v>0</v>
      </c>
      <c r="Q365" s="176">
        <v>0</v>
      </c>
      <c r="R365" s="176">
        <f>$Q$365*$H$365</f>
        <v>0</v>
      </c>
      <c r="S365" s="176">
        <v>0</v>
      </c>
      <c r="T365" s="177">
        <f>$S$365*$H$365</f>
        <v>0</v>
      </c>
      <c r="AR365" s="109" t="s">
        <v>494</v>
      </c>
      <c r="AT365" s="109" t="s">
        <v>147</v>
      </c>
      <c r="AU365" s="109" t="s">
        <v>80</v>
      </c>
      <c r="AY365" s="7" t="s">
        <v>143</v>
      </c>
      <c r="BE365" s="178">
        <f>IF($N$365="základní",$J$365,0)</f>
        <v>0</v>
      </c>
      <c r="BF365" s="178">
        <f>IF($N$365="snížená",$J$365,0)</f>
        <v>0</v>
      </c>
      <c r="BG365" s="178">
        <f>IF($N$365="zákl. přenesená",$J$365,0)</f>
        <v>0</v>
      </c>
      <c r="BH365" s="178">
        <f>IF($N$365="sníž. přenesená",$J$365,0)</f>
        <v>0</v>
      </c>
      <c r="BI365" s="178">
        <f>IF($N$365="nulová",$J$365,0)</f>
        <v>0</v>
      </c>
      <c r="BJ365" s="109" t="s">
        <v>21</v>
      </c>
      <c r="BK365" s="178">
        <f>ROUND($I$365*$H$365,2)</f>
        <v>0</v>
      </c>
      <c r="BL365" s="109" t="s">
        <v>494</v>
      </c>
      <c r="BM365" s="109" t="s">
        <v>772</v>
      </c>
    </row>
    <row r="366" spans="2:47" s="7" customFormat="1" ht="16.5" customHeight="1">
      <c r="B366" s="27"/>
      <c r="C366" s="28"/>
      <c r="D366" s="179" t="s">
        <v>154</v>
      </c>
      <c r="E366" s="28"/>
      <c r="F366" s="180" t="s">
        <v>773</v>
      </c>
      <c r="G366" s="28"/>
      <c r="H366" s="28"/>
      <c r="J366" s="28"/>
      <c r="K366" s="28"/>
      <c r="L366" s="53"/>
      <c r="M366" s="69"/>
      <c r="N366" s="28"/>
      <c r="O366" s="28"/>
      <c r="P366" s="28"/>
      <c r="Q366" s="28"/>
      <c r="R366" s="28"/>
      <c r="S366" s="28"/>
      <c r="T366" s="70"/>
      <c r="AT366" s="7" t="s">
        <v>154</v>
      </c>
      <c r="AU366" s="7" t="s">
        <v>80</v>
      </c>
    </row>
    <row r="367" spans="2:63" s="153" customFormat="1" ht="37.5" customHeight="1">
      <c r="B367" s="154"/>
      <c r="C367" s="155"/>
      <c r="D367" s="156" t="s">
        <v>71</v>
      </c>
      <c r="E367" s="157" t="s">
        <v>774</v>
      </c>
      <c r="F367" s="157" t="s">
        <v>775</v>
      </c>
      <c r="G367" s="155"/>
      <c r="H367" s="155"/>
      <c r="J367" s="158">
        <f>$BK$367</f>
        <v>0</v>
      </c>
      <c r="K367" s="155"/>
      <c r="L367" s="159"/>
      <c r="M367" s="160"/>
      <c r="N367" s="155"/>
      <c r="O367" s="155"/>
      <c r="P367" s="161">
        <f>$P$368</f>
        <v>0</v>
      </c>
      <c r="Q367" s="155"/>
      <c r="R367" s="161">
        <f>$R$368</f>
        <v>0</v>
      </c>
      <c r="S367" s="155"/>
      <c r="T367" s="162">
        <f>$T$368</f>
        <v>0</v>
      </c>
      <c r="AR367" s="163" t="s">
        <v>152</v>
      </c>
      <c r="AT367" s="163" t="s">
        <v>71</v>
      </c>
      <c r="AU367" s="163" t="s">
        <v>72</v>
      </c>
      <c r="AY367" s="163" t="s">
        <v>143</v>
      </c>
      <c r="BK367" s="164">
        <f>$BK$368</f>
        <v>0</v>
      </c>
    </row>
    <row r="368" spans="2:63" s="153" customFormat="1" ht="21" customHeight="1">
      <c r="B368" s="154"/>
      <c r="C368" s="155"/>
      <c r="D368" s="156" t="s">
        <v>71</v>
      </c>
      <c r="E368" s="165" t="s">
        <v>776</v>
      </c>
      <c r="F368" s="165" t="s">
        <v>775</v>
      </c>
      <c r="G368" s="155"/>
      <c r="H368" s="155"/>
      <c r="J368" s="166">
        <f>$BK$368</f>
        <v>0</v>
      </c>
      <c r="K368" s="155"/>
      <c r="L368" s="159"/>
      <c r="M368" s="160"/>
      <c r="N368" s="155"/>
      <c r="O368" s="155"/>
      <c r="P368" s="161">
        <f>SUM($P$369:$P$370)</f>
        <v>0</v>
      </c>
      <c r="Q368" s="155"/>
      <c r="R368" s="161">
        <f>SUM($R$369:$R$370)</f>
        <v>0</v>
      </c>
      <c r="S368" s="155"/>
      <c r="T368" s="162">
        <f>SUM($T$369:$T$370)</f>
        <v>0</v>
      </c>
      <c r="AR368" s="163" t="s">
        <v>152</v>
      </c>
      <c r="AT368" s="163" t="s">
        <v>71</v>
      </c>
      <c r="AU368" s="163" t="s">
        <v>21</v>
      </c>
      <c r="AY368" s="163" t="s">
        <v>143</v>
      </c>
      <c r="BK368" s="164">
        <f>SUM($BK$369:$BK$370)</f>
        <v>0</v>
      </c>
    </row>
    <row r="369" spans="2:65" s="7" customFormat="1" ht="15.75" customHeight="1">
      <c r="B369" s="27"/>
      <c r="C369" s="167" t="s">
        <v>777</v>
      </c>
      <c r="D369" s="167" t="s">
        <v>147</v>
      </c>
      <c r="E369" s="168" t="s">
        <v>778</v>
      </c>
      <c r="F369" s="169" t="s">
        <v>779</v>
      </c>
      <c r="G369" s="170" t="s">
        <v>379</v>
      </c>
      <c r="H369" s="191"/>
      <c r="I369" s="172"/>
      <c r="J369" s="173">
        <f>ROUND($I$369*$H$369,2)</f>
        <v>0</v>
      </c>
      <c r="K369" s="169"/>
      <c r="L369" s="53"/>
      <c r="M369" s="174"/>
      <c r="N369" s="175" t="s">
        <v>43</v>
      </c>
      <c r="O369" s="28"/>
      <c r="P369" s="176">
        <f>$O$369*$H$369</f>
        <v>0</v>
      </c>
      <c r="Q369" s="176">
        <v>0</v>
      </c>
      <c r="R369" s="176">
        <f>$Q$369*$H$369</f>
        <v>0</v>
      </c>
      <c r="S369" s="176">
        <v>0</v>
      </c>
      <c r="T369" s="177">
        <f>$S$369*$H$369</f>
        <v>0</v>
      </c>
      <c r="AR369" s="109" t="s">
        <v>780</v>
      </c>
      <c r="AT369" s="109" t="s">
        <v>147</v>
      </c>
      <c r="AU369" s="109" t="s">
        <v>80</v>
      </c>
      <c r="AY369" s="7" t="s">
        <v>143</v>
      </c>
      <c r="BE369" s="178">
        <f>IF($N$369="základní",$J$369,0)</f>
        <v>0</v>
      </c>
      <c r="BF369" s="178">
        <f>IF($N$369="snížená",$J$369,0)</f>
        <v>0</v>
      </c>
      <c r="BG369" s="178">
        <f>IF($N$369="zákl. přenesená",$J$369,0)</f>
        <v>0</v>
      </c>
      <c r="BH369" s="178">
        <f>IF($N$369="sníž. přenesená",$J$369,0)</f>
        <v>0</v>
      </c>
      <c r="BI369" s="178">
        <f>IF($N$369="nulová",$J$369,0)</f>
        <v>0</v>
      </c>
      <c r="BJ369" s="109" t="s">
        <v>21</v>
      </c>
      <c r="BK369" s="178">
        <f>ROUND($I$369*$H$369,2)</f>
        <v>0</v>
      </c>
      <c r="BL369" s="109" t="s">
        <v>780</v>
      </c>
      <c r="BM369" s="109" t="s">
        <v>781</v>
      </c>
    </row>
    <row r="370" spans="2:47" s="7" customFormat="1" ht="16.5" customHeight="1">
      <c r="B370" s="27"/>
      <c r="C370" s="28"/>
      <c r="D370" s="179" t="s">
        <v>154</v>
      </c>
      <c r="E370" s="28"/>
      <c r="F370" s="180" t="s">
        <v>779</v>
      </c>
      <c r="G370" s="28"/>
      <c r="H370" s="28"/>
      <c r="J370" s="28"/>
      <c r="K370" s="28"/>
      <c r="L370" s="53"/>
      <c r="M370" s="69"/>
      <c r="N370" s="28"/>
      <c r="O370" s="28"/>
      <c r="P370" s="28"/>
      <c r="Q370" s="28"/>
      <c r="R370" s="28"/>
      <c r="S370" s="28"/>
      <c r="T370" s="70"/>
      <c r="AT370" s="7" t="s">
        <v>154</v>
      </c>
      <c r="AU370" s="7" t="s">
        <v>80</v>
      </c>
    </row>
    <row r="371" spans="2:63" s="153" customFormat="1" ht="37.5" customHeight="1">
      <c r="B371" s="154"/>
      <c r="C371" s="155"/>
      <c r="D371" s="156" t="s">
        <v>71</v>
      </c>
      <c r="E371" s="157" t="s">
        <v>782</v>
      </c>
      <c r="F371" s="157" t="s">
        <v>783</v>
      </c>
      <c r="G371" s="155"/>
      <c r="H371" s="155"/>
      <c r="J371" s="158">
        <f>$BK$371</f>
        <v>0</v>
      </c>
      <c r="K371" s="155"/>
      <c r="L371" s="159"/>
      <c r="M371" s="160"/>
      <c r="N371" s="155"/>
      <c r="O371" s="155"/>
      <c r="P371" s="161">
        <f>$P$372+$P$375</f>
        <v>0</v>
      </c>
      <c r="Q371" s="155"/>
      <c r="R371" s="161">
        <f>$R$372+$R$375</f>
        <v>0</v>
      </c>
      <c r="S371" s="155"/>
      <c r="T371" s="162">
        <f>$T$372+$T$375</f>
        <v>0</v>
      </c>
      <c r="AR371" s="163" t="s">
        <v>784</v>
      </c>
      <c r="AT371" s="163" t="s">
        <v>71</v>
      </c>
      <c r="AU371" s="163" t="s">
        <v>72</v>
      </c>
      <c r="AY371" s="163" t="s">
        <v>143</v>
      </c>
      <c r="BK371" s="164">
        <f>$BK$372+$BK$375</f>
        <v>0</v>
      </c>
    </row>
    <row r="372" spans="2:63" s="153" customFormat="1" ht="21" customHeight="1">
      <c r="B372" s="154"/>
      <c r="C372" s="155"/>
      <c r="D372" s="156" t="s">
        <v>71</v>
      </c>
      <c r="E372" s="165" t="s">
        <v>785</v>
      </c>
      <c r="F372" s="165" t="s">
        <v>786</v>
      </c>
      <c r="G372" s="155"/>
      <c r="H372" s="155"/>
      <c r="J372" s="166">
        <f>$BK$372</f>
        <v>0</v>
      </c>
      <c r="K372" s="155"/>
      <c r="L372" s="159"/>
      <c r="M372" s="160"/>
      <c r="N372" s="155"/>
      <c r="O372" s="155"/>
      <c r="P372" s="161">
        <f>SUM($P$373:$P$374)</f>
        <v>0</v>
      </c>
      <c r="Q372" s="155"/>
      <c r="R372" s="161">
        <f>SUM($R$373:$R$374)</f>
        <v>0</v>
      </c>
      <c r="S372" s="155"/>
      <c r="T372" s="162">
        <f>SUM($T$373:$T$374)</f>
        <v>0</v>
      </c>
      <c r="AR372" s="163" t="s">
        <v>784</v>
      </c>
      <c r="AT372" s="163" t="s">
        <v>71</v>
      </c>
      <c r="AU372" s="163" t="s">
        <v>21</v>
      </c>
      <c r="AY372" s="163" t="s">
        <v>143</v>
      </c>
      <c r="BK372" s="164">
        <f>SUM($BK$373:$BK$374)</f>
        <v>0</v>
      </c>
    </row>
    <row r="373" spans="2:65" s="7" customFormat="1" ht="15.75" customHeight="1">
      <c r="B373" s="27"/>
      <c r="C373" s="167" t="s">
        <v>787</v>
      </c>
      <c r="D373" s="167" t="s">
        <v>147</v>
      </c>
      <c r="E373" s="168" t="s">
        <v>788</v>
      </c>
      <c r="F373" s="169" t="s">
        <v>786</v>
      </c>
      <c r="G373" s="170" t="s">
        <v>789</v>
      </c>
      <c r="H373" s="171">
        <v>1</v>
      </c>
      <c r="I373" s="172"/>
      <c r="J373" s="173">
        <f>ROUND($I$373*$H$373,2)</f>
        <v>0</v>
      </c>
      <c r="K373" s="169" t="s">
        <v>151</v>
      </c>
      <c r="L373" s="53"/>
      <c r="M373" s="174"/>
      <c r="N373" s="175" t="s">
        <v>43</v>
      </c>
      <c r="O373" s="28"/>
      <c r="P373" s="176">
        <f>$O$373*$H$373</f>
        <v>0</v>
      </c>
      <c r="Q373" s="176">
        <v>0</v>
      </c>
      <c r="R373" s="176">
        <f>$Q$373*$H$373</f>
        <v>0</v>
      </c>
      <c r="S373" s="176">
        <v>0</v>
      </c>
      <c r="T373" s="177">
        <f>$S$373*$H$373</f>
        <v>0</v>
      </c>
      <c r="AR373" s="109" t="s">
        <v>790</v>
      </c>
      <c r="AT373" s="109" t="s">
        <v>147</v>
      </c>
      <c r="AU373" s="109" t="s">
        <v>80</v>
      </c>
      <c r="AY373" s="7" t="s">
        <v>143</v>
      </c>
      <c r="BE373" s="178">
        <f>IF($N$373="základní",$J$373,0)</f>
        <v>0</v>
      </c>
      <c r="BF373" s="178">
        <f>IF($N$373="snížená",$J$373,0)</f>
        <v>0</v>
      </c>
      <c r="BG373" s="178">
        <f>IF($N$373="zákl. přenesená",$J$373,0)</f>
        <v>0</v>
      </c>
      <c r="BH373" s="178">
        <f>IF($N$373="sníž. přenesená",$J$373,0)</f>
        <v>0</v>
      </c>
      <c r="BI373" s="178">
        <f>IF($N$373="nulová",$J$373,0)</f>
        <v>0</v>
      </c>
      <c r="BJ373" s="109" t="s">
        <v>21</v>
      </c>
      <c r="BK373" s="178">
        <f>ROUND($I$373*$H$373,2)</f>
        <v>0</v>
      </c>
      <c r="BL373" s="109" t="s">
        <v>790</v>
      </c>
      <c r="BM373" s="109" t="s">
        <v>791</v>
      </c>
    </row>
    <row r="374" spans="2:47" s="7" customFormat="1" ht="16.5" customHeight="1">
      <c r="B374" s="27"/>
      <c r="C374" s="28"/>
      <c r="D374" s="179" t="s">
        <v>154</v>
      </c>
      <c r="E374" s="28"/>
      <c r="F374" s="180" t="s">
        <v>792</v>
      </c>
      <c r="G374" s="28"/>
      <c r="H374" s="28"/>
      <c r="J374" s="28"/>
      <c r="K374" s="28"/>
      <c r="L374" s="53"/>
      <c r="M374" s="69"/>
      <c r="N374" s="28"/>
      <c r="O374" s="28"/>
      <c r="P374" s="28"/>
      <c r="Q374" s="28"/>
      <c r="R374" s="28"/>
      <c r="S374" s="28"/>
      <c r="T374" s="70"/>
      <c r="AT374" s="7" t="s">
        <v>154</v>
      </c>
      <c r="AU374" s="7" t="s">
        <v>80</v>
      </c>
    </row>
    <row r="375" spans="2:63" s="153" customFormat="1" ht="30.75" customHeight="1">
      <c r="B375" s="154"/>
      <c r="C375" s="155"/>
      <c r="D375" s="156" t="s">
        <v>71</v>
      </c>
      <c r="E375" s="165" t="s">
        <v>793</v>
      </c>
      <c r="F375" s="165" t="s">
        <v>794</v>
      </c>
      <c r="G375" s="155"/>
      <c r="H375" s="155"/>
      <c r="J375" s="166">
        <f>$BK$375</f>
        <v>0</v>
      </c>
      <c r="K375" s="155"/>
      <c r="L375" s="159"/>
      <c r="M375" s="160"/>
      <c r="N375" s="155"/>
      <c r="O375" s="155"/>
      <c r="P375" s="161">
        <f>SUM($P$376:$P$377)</f>
        <v>0</v>
      </c>
      <c r="Q375" s="155"/>
      <c r="R375" s="161">
        <f>SUM($R$376:$R$377)</f>
        <v>0</v>
      </c>
      <c r="S375" s="155"/>
      <c r="T375" s="162">
        <f>SUM($T$376:$T$377)</f>
        <v>0</v>
      </c>
      <c r="AR375" s="163" t="s">
        <v>784</v>
      </c>
      <c r="AT375" s="163" t="s">
        <v>71</v>
      </c>
      <c r="AU375" s="163" t="s">
        <v>21</v>
      </c>
      <c r="AY375" s="163" t="s">
        <v>143</v>
      </c>
      <c r="BK375" s="164">
        <f>SUM($BK$376:$BK$377)</f>
        <v>0</v>
      </c>
    </row>
    <row r="376" spans="2:65" s="7" customFormat="1" ht="15.75" customHeight="1">
      <c r="B376" s="27"/>
      <c r="C376" s="167" t="s">
        <v>795</v>
      </c>
      <c r="D376" s="167" t="s">
        <v>147</v>
      </c>
      <c r="E376" s="168" t="s">
        <v>796</v>
      </c>
      <c r="F376" s="169" t="s">
        <v>797</v>
      </c>
      <c r="G376" s="170" t="s">
        <v>789</v>
      </c>
      <c r="H376" s="171">
        <v>1</v>
      </c>
      <c r="I376" s="172"/>
      <c r="J376" s="173">
        <f>ROUND($I$376*$H$376,2)</f>
        <v>0</v>
      </c>
      <c r="K376" s="169" t="s">
        <v>151</v>
      </c>
      <c r="L376" s="53"/>
      <c r="M376" s="174"/>
      <c r="N376" s="175" t="s">
        <v>43</v>
      </c>
      <c r="O376" s="28"/>
      <c r="P376" s="176">
        <f>$O$376*$H$376</f>
        <v>0</v>
      </c>
      <c r="Q376" s="176">
        <v>0</v>
      </c>
      <c r="R376" s="176">
        <f>$Q$376*$H$376</f>
        <v>0</v>
      </c>
      <c r="S376" s="176">
        <v>0</v>
      </c>
      <c r="T376" s="177">
        <f>$S$376*$H$376</f>
        <v>0</v>
      </c>
      <c r="AR376" s="109" t="s">
        <v>790</v>
      </c>
      <c r="AT376" s="109" t="s">
        <v>147</v>
      </c>
      <c r="AU376" s="109" t="s">
        <v>80</v>
      </c>
      <c r="AY376" s="7" t="s">
        <v>143</v>
      </c>
      <c r="BE376" s="178">
        <f>IF($N$376="základní",$J$376,0)</f>
        <v>0</v>
      </c>
      <c r="BF376" s="178">
        <f>IF($N$376="snížená",$J$376,0)</f>
        <v>0</v>
      </c>
      <c r="BG376" s="178">
        <f>IF($N$376="zákl. přenesená",$J$376,0)</f>
        <v>0</v>
      </c>
      <c r="BH376" s="178">
        <f>IF($N$376="sníž. přenesená",$J$376,0)</f>
        <v>0</v>
      </c>
      <c r="BI376" s="178">
        <f>IF($N$376="nulová",$J$376,0)</f>
        <v>0</v>
      </c>
      <c r="BJ376" s="109" t="s">
        <v>21</v>
      </c>
      <c r="BK376" s="178">
        <f>ROUND($I$376*$H$376,2)</f>
        <v>0</v>
      </c>
      <c r="BL376" s="109" t="s">
        <v>790</v>
      </c>
      <c r="BM376" s="109" t="s">
        <v>798</v>
      </c>
    </row>
    <row r="377" spans="2:47" s="7" customFormat="1" ht="16.5" customHeight="1">
      <c r="B377" s="27"/>
      <c r="C377" s="28"/>
      <c r="D377" s="179" t="s">
        <v>154</v>
      </c>
      <c r="E377" s="28"/>
      <c r="F377" s="180" t="s">
        <v>799</v>
      </c>
      <c r="G377" s="28"/>
      <c r="H377" s="28"/>
      <c r="J377" s="28"/>
      <c r="K377" s="28"/>
      <c r="L377" s="53"/>
      <c r="M377" s="202"/>
      <c r="N377" s="203"/>
      <c r="O377" s="203"/>
      <c r="P377" s="203"/>
      <c r="Q377" s="203"/>
      <c r="R377" s="203"/>
      <c r="S377" s="203"/>
      <c r="T377" s="204"/>
      <c r="AT377" s="7" t="s">
        <v>154</v>
      </c>
      <c r="AU377" s="7" t="s">
        <v>80</v>
      </c>
    </row>
    <row r="378" spans="2:12" s="7" customFormat="1" ht="7.5" customHeight="1">
      <c r="B378" s="48"/>
      <c r="C378" s="49"/>
      <c r="D378" s="49"/>
      <c r="E378" s="49"/>
      <c r="F378" s="49"/>
      <c r="G378" s="49"/>
      <c r="H378" s="49"/>
      <c r="I378" s="122"/>
      <c r="J378" s="49"/>
      <c r="K378" s="49"/>
      <c r="L378" s="53"/>
    </row>
    <row r="379" s="2" customFormat="1" ht="14.25" customHeight="1">
      <c r="AT379" s="2"/>
    </row>
  </sheetData>
  <sheetProtection sheet="1"/>
  <mergeCells count="9">
    <mergeCell ref="E7:H7"/>
    <mergeCell ref="E9:H9"/>
    <mergeCell ref="E24:H24"/>
    <mergeCell ref="E45:H45"/>
    <mergeCell ref="E47:H47"/>
    <mergeCell ref="E93:H93"/>
    <mergeCell ref="E95:H95"/>
    <mergeCell ref="G1:H1"/>
    <mergeCell ref="L2:V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3"/>
      <c r="H1" s="5"/>
      <c r="I1" s="5"/>
      <c r="J1" s="5"/>
      <c r="K1" s="6" t="s">
        <v>90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"/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83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106"/>
      <c r="J3" s="9"/>
      <c r="K3" s="10"/>
      <c r="AT3" s="2" t="s">
        <v>80</v>
      </c>
    </row>
    <row r="4" spans="2:46" s="2" customFormat="1" ht="37.5" customHeight="1">
      <c r="B4" s="11"/>
      <c r="C4" s="12"/>
      <c r="D4" s="13" t="s">
        <v>91</v>
      </c>
      <c r="E4" s="12"/>
      <c r="F4" s="12"/>
      <c r="G4" s="12"/>
      <c r="H4" s="12"/>
      <c r="J4" s="12"/>
      <c r="K4" s="14"/>
      <c r="M4" s="15" t="s">
        <v>10</v>
      </c>
      <c r="AT4" s="2" t="s">
        <v>4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107" t="str">
        <f>'Rekapitulace stavby'!$K$6</f>
        <v>Sociálky ZŠ Barvířská</v>
      </c>
      <c r="F7" s="12"/>
      <c r="G7" s="12"/>
      <c r="H7" s="12"/>
      <c r="J7" s="12"/>
      <c r="K7" s="14"/>
    </row>
    <row r="8" spans="2:11" s="7" customFormat="1" ht="15.75" customHeight="1">
      <c r="B8" s="27"/>
      <c r="C8" s="28"/>
      <c r="D8" s="22" t="s">
        <v>92</v>
      </c>
      <c r="E8" s="28"/>
      <c r="F8" s="28"/>
      <c r="G8" s="28"/>
      <c r="H8" s="28"/>
      <c r="J8" s="28"/>
      <c r="K8" s="32"/>
    </row>
    <row r="9" spans="2:11" s="7" customFormat="1" ht="37.5" customHeight="1">
      <c r="B9" s="27"/>
      <c r="C9" s="28"/>
      <c r="D9" s="28"/>
      <c r="E9" s="60" t="s">
        <v>800</v>
      </c>
      <c r="F9" s="28"/>
      <c r="G9" s="28"/>
      <c r="H9" s="28"/>
      <c r="J9" s="28"/>
      <c r="K9" s="32"/>
    </row>
    <row r="10" spans="2:11" s="7" customFormat="1" ht="14.25" customHeight="1">
      <c r="B10" s="27"/>
      <c r="C10" s="28"/>
      <c r="D10" s="28"/>
      <c r="E10" s="28"/>
      <c r="F10" s="28"/>
      <c r="G10" s="28"/>
      <c r="H10" s="28"/>
      <c r="J10" s="28"/>
      <c r="K10" s="32"/>
    </row>
    <row r="11" spans="2:11" s="7" customFormat="1" ht="15" customHeight="1">
      <c r="B11" s="27"/>
      <c r="C11" s="28"/>
      <c r="D11" s="22" t="s">
        <v>19</v>
      </c>
      <c r="E11" s="28"/>
      <c r="F11" s="18"/>
      <c r="G11" s="28"/>
      <c r="H11" s="28"/>
      <c r="I11" s="108" t="s">
        <v>20</v>
      </c>
      <c r="J11" s="18"/>
      <c r="K11" s="32"/>
    </row>
    <row r="12" spans="2:11" s="7" customFormat="1" ht="15" customHeight="1">
      <c r="B12" s="27"/>
      <c r="C12" s="28"/>
      <c r="D12" s="22" t="s">
        <v>22</v>
      </c>
      <c r="E12" s="28"/>
      <c r="F12" s="18" t="s">
        <v>23</v>
      </c>
      <c r="G12" s="28"/>
      <c r="H12" s="28"/>
      <c r="I12" s="108" t="s">
        <v>24</v>
      </c>
      <c r="J12" s="63">
        <f>'Rekapitulace stavby'!$AN$8</f>
        <v>0</v>
      </c>
      <c r="K12" s="32"/>
    </row>
    <row r="13" spans="2:11" s="7" customFormat="1" ht="12" customHeight="1">
      <c r="B13" s="27"/>
      <c r="C13" s="28"/>
      <c r="D13" s="28"/>
      <c r="E13" s="28"/>
      <c r="F13" s="28"/>
      <c r="G13" s="28"/>
      <c r="H13" s="28"/>
      <c r="J13" s="28"/>
      <c r="K13" s="32"/>
    </row>
    <row r="14" spans="2:11" s="7" customFormat="1" ht="15" customHeight="1">
      <c r="B14" s="27"/>
      <c r="C14" s="28"/>
      <c r="D14" s="22" t="s">
        <v>28</v>
      </c>
      <c r="E14" s="28"/>
      <c r="F14" s="28"/>
      <c r="G14" s="28"/>
      <c r="H14" s="28"/>
      <c r="I14" s="108" t="s">
        <v>29</v>
      </c>
      <c r="J14" s="18"/>
      <c r="K14" s="32"/>
    </row>
    <row r="15" spans="2:11" s="7" customFormat="1" ht="18.75" customHeight="1">
      <c r="B15" s="27"/>
      <c r="C15" s="28"/>
      <c r="D15" s="28"/>
      <c r="E15" s="18" t="s">
        <v>30</v>
      </c>
      <c r="F15" s="28"/>
      <c r="G15" s="28"/>
      <c r="H15" s="28"/>
      <c r="I15" s="108" t="s">
        <v>31</v>
      </c>
      <c r="J15" s="18"/>
      <c r="K15" s="32"/>
    </row>
    <row r="16" spans="2:11" s="7" customFormat="1" ht="7.5" customHeight="1">
      <c r="B16" s="27"/>
      <c r="C16" s="28"/>
      <c r="D16" s="28"/>
      <c r="E16" s="28"/>
      <c r="F16" s="28"/>
      <c r="G16" s="28"/>
      <c r="H16" s="28"/>
      <c r="J16" s="28"/>
      <c r="K16" s="32"/>
    </row>
    <row r="17" spans="2:11" s="7" customFormat="1" ht="15" customHeight="1">
      <c r="B17" s="27"/>
      <c r="C17" s="28"/>
      <c r="D17" s="22" t="s">
        <v>32</v>
      </c>
      <c r="E17" s="28"/>
      <c r="F17" s="28"/>
      <c r="G17" s="28"/>
      <c r="H17" s="28"/>
      <c r="I17" s="108" t="s">
        <v>29</v>
      </c>
      <c r="J17" s="18">
        <f>IF('Rekapitulace stavby'!$AN$13="Vyplň údaj","",IF('Rekapitulace stavby'!$AN$13="","",'Rekapitulace stavby'!$AN$13))</f>
        <v>0</v>
      </c>
      <c r="K17" s="32"/>
    </row>
    <row r="18" spans="2:11" s="7" customFormat="1" ht="18.75" customHeight="1">
      <c r="B18" s="27"/>
      <c r="C18" s="28"/>
      <c r="D18" s="28"/>
      <c r="E18" s="18">
        <f>IF('Rekapitulace stavby'!$E$14="Vyplň údaj","",IF('Rekapitulace stavby'!$E$14="","",'Rekapitulace stavby'!$E$14))</f>
        <v>0</v>
      </c>
      <c r="F18" s="28"/>
      <c r="G18" s="28"/>
      <c r="H18" s="28"/>
      <c r="I18" s="108" t="s">
        <v>31</v>
      </c>
      <c r="J18" s="18">
        <f>IF('Rekapitulace stavby'!$AN$14="Vyplň údaj","",IF('Rekapitulace stavby'!$AN$14="","",'Rekapitulace stavby'!$AN$14))</f>
        <v>0</v>
      </c>
      <c r="K18" s="32"/>
    </row>
    <row r="19" spans="2:11" s="7" customFormat="1" ht="7.5" customHeight="1">
      <c r="B19" s="27"/>
      <c r="C19" s="28"/>
      <c r="D19" s="28"/>
      <c r="E19" s="28"/>
      <c r="F19" s="28"/>
      <c r="G19" s="28"/>
      <c r="H19" s="28"/>
      <c r="J19" s="28"/>
      <c r="K19" s="32"/>
    </row>
    <row r="20" spans="2:11" s="7" customFormat="1" ht="15" customHeight="1">
      <c r="B20" s="27"/>
      <c r="C20" s="28"/>
      <c r="D20" s="22" t="s">
        <v>34</v>
      </c>
      <c r="E20" s="28"/>
      <c r="F20" s="28"/>
      <c r="G20" s="28"/>
      <c r="H20" s="28"/>
      <c r="I20" s="108" t="s">
        <v>29</v>
      </c>
      <c r="J20" s="18"/>
      <c r="K20" s="32"/>
    </row>
    <row r="21" spans="2:11" s="7" customFormat="1" ht="18.75" customHeight="1">
      <c r="B21" s="27"/>
      <c r="C21" s="28"/>
      <c r="D21" s="28"/>
      <c r="E21" s="18" t="s">
        <v>35</v>
      </c>
      <c r="F21" s="28"/>
      <c r="G21" s="28"/>
      <c r="H21" s="28"/>
      <c r="I21" s="108" t="s">
        <v>31</v>
      </c>
      <c r="J21" s="18"/>
      <c r="K21" s="32"/>
    </row>
    <row r="22" spans="2:11" s="7" customFormat="1" ht="7.5" customHeight="1">
      <c r="B22" s="27"/>
      <c r="C22" s="28"/>
      <c r="D22" s="28"/>
      <c r="E22" s="28"/>
      <c r="F22" s="28"/>
      <c r="G22" s="28"/>
      <c r="H22" s="28"/>
      <c r="J22" s="28"/>
      <c r="K22" s="32"/>
    </row>
    <row r="23" spans="2:11" s="7" customFormat="1" ht="15" customHeight="1">
      <c r="B23" s="27"/>
      <c r="C23" s="28"/>
      <c r="D23" s="22" t="s">
        <v>37</v>
      </c>
      <c r="E23" s="28"/>
      <c r="F23" s="28"/>
      <c r="G23" s="28"/>
      <c r="H23" s="28"/>
      <c r="J23" s="28"/>
      <c r="K23" s="32"/>
    </row>
    <row r="24" spans="2:11" s="109" customFormat="1" ht="15.75" customHeight="1">
      <c r="B24" s="110"/>
      <c r="C24" s="111"/>
      <c r="D24" s="111"/>
      <c r="E24" s="25"/>
      <c r="F24" s="111"/>
      <c r="G24" s="111"/>
      <c r="H24" s="111"/>
      <c r="J24" s="111"/>
      <c r="K24" s="112"/>
    </row>
    <row r="25" spans="2:11" s="7" customFormat="1" ht="7.5" customHeight="1">
      <c r="B25" s="27"/>
      <c r="C25" s="28"/>
      <c r="D25" s="28"/>
      <c r="E25" s="28"/>
      <c r="F25" s="28"/>
      <c r="G25" s="28"/>
      <c r="H25" s="28"/>
      <c r="J25" s="28"/>
      <c r="K25" s="32"/>
    </row>
    <row r="26" spans="2:11" s="7" customFormat="1" ht="7.5" customHeight="1">
      <c r="B26" s="27"/>
      <c r="C26" s="28"/>
      <c r="D26" s="80"/>
      <c r="E26" s="80"/>
      <c r="F26" s="80"/>
      <c r="G26" s="80"/>
      <c r="H26" s="80"/>
      <c r="I26" s="65"/>
      <c r="J26" s="80"/>
      <c r="K26" s="113"/>
    </row>
    <row r="27" spans="2:11" s="7" customFormat="1" ht="26.25" customHeight="1">
      <c r="B27" s="27"/>
      <c r="C27" s="28"/>
      <c r="D27" s="114" t="s">
        <v>38</v>
      </c>
      <c r="E27" s="28"/>
      <c r="F27" s="28"/>
      <c r="G27" s="28"/>
      <c r="H27" s="28"/>
      <c r="J27" s="83">
        <f>ROUND($J$92,2)</f>
        <v>0</v>
      </c>
      <c r="K27" s="32"/>
    </row>
    <row r="28" spans="2:11" s="7" customFormat="1" ht="7.5" customHeight="1">
      <c r="B28" s="27"/>
      <c r="C28" s="28"/>
      <c r="D28" s="80"/>
      <c r="E28" s="80"/>
      <c r="F28" s="80"/>
      <c r="G28" s="80"/>
      <c r="H28" s="80"/>
      <c r="I28" s="65"/>
      <c r="J28" s="80"/>
      <c r="K28" s="113"/>
    </row>
    <row r="29" spans="2:11" s="7" customFormat="1" ht="15" customHeight="1">
      <c r="B29" s="27"/>
      <c r="C29" s="28"/>
      <c r="D29" s="28"/>
      <c r="E29" s="28"/>
      <c r="F29" s="33" t="s">
        <v>40</v>
      </c>
      <c r="G29" s="28"/>
      <c r="H29" s="28"/>
      <c r="I29" s="115" t="s">
        <v>39</v>
      </c>
      <c r="J29" s="33" t="s">
        <v>41</v>
      </c>
      <c r="K29" s="32"/>
    </row>
    <row r="30" spans="2:11" s="7" customFormat="1" ht="15" customHeight="1">
      <c r="B30" s="27"/>
      <c r="C30" s="28"/>
      <c r="D30" s="116" t="s">
        <v>42</v>
      </c>
      <c r="E30" s="116" t="s">
        <v>43</v>
      </c>
      <c r="F30" s="117">
        <f>ROUND(SUM($BE$92:$BE$164),2)</f>
        <v>0</v>
      </c>
      <c r="G30" s="28"/>
      <c r="H30" s="28"/>
      <c r="I30" s="118">
        <v>0.21</v>
      </c>
      <c r="J30" s="117">
        <f>ROUND(ROUND((SUM($BE$92:$BE$164)),2)*$I$30,2)</f>
        <v>0</v>
      </c>
      <c r="K30" s="32"/>
    </row>
    <row r="31" spans="2:11" s="7" customFormat="1" ht="15" customHeight="1">
      <c r="B31" s="27"/>
      <c r="C31" s="28"/>
      <c r="D31" s="28"/>
      <c r="E31" s="116" t="s">
        <v>44</v>
      </c>
      <c r="F31" s="117">
        <f>ROUND(SUM($BF$92:$BF$164),2)</f>
        <v>0</v>
      </c>
      <c r="G31" s="28"/>
      <c r="H31" s="28"/>
      <c r="I31" s="118">
        <v>0.15</v>
      </c>
      <c r="J31" s="117">
        <f>ROUND(ROUND((SUM($BF$92:$BF$164)),2)*$I$31,2)</f>
        <v>0</v>
      </c>
      <c r="K31" s="32"/>
    </row>
    <row r="32" spans="2:11" s="7" customFormat="1" ht="15" customHeight="1" hidden="1">
      <c r="B32" s="27"/>
      <c r="C32" s="28"/>
      <c r="D32" s="28"/>
      <c r="E32" s="116" t="s">
        <v>45</v>
      </c>
      <c r="F32" s="117">
        <f>ROUND(SUM($BG$92:$BG$164),2)</f>
        <v>0</v>
      </c>
      <c r="G32" s="28"/>
      <c r="H32" s="28"/>
      <c r="I32" s="118">
        <v>0.21</v>
      </c>
      <c r="J32" s="117">
        <v>0</v>
      </c>
      <c r="K32" s="32"/>
    </row>
    <row r="33" spans="2:11" s="7" customFormat="1" ht="15" customHeight="1" hidden="1">
      <c r="B33" s="27"/>
      <c r="C33" s="28"/>
      <c r="D33" s="28"/>
      <c r="E33" s="116" t="s">
        <v>46</v>
      </c>
      <c r="F33" s="117">
        <f>ROUND(SUM($BH$92:$BH$164),2)</f>
        <v>0</v>
      </c>
      <c r="G33" s="28"/>
      <c r="H33" s="28"/>
      <c r="I33" s="118">
        <v>0.15</v>
      </c>
      <c r="J33" s="117">
        <v>0</v>
      </c>
      <c r="K33" s="32"/>
    </row>
    <row r="34" spans="2:11" s="7" customFormat="1" ht="15" customHeight="1" hidden="1">
      <c r="B34" s="27"/>
      <c r="C34" s="28"/>
      <c r="D34" s="28"/>
      <c r="E34" s="116" t="s">
        <v>47</v>
      </c>
      <c r="F34" s="117">
        <f>ROUND(SUM($BI$92:$BI$164),2)</f>
        <v>0</v>
      </c>
      <c r="G34" s="28"/>
      <c r="H34" s="28"/>
      <c r="I34" s="118">
        <v>0</v>
      </c>
      <c r="J34" s="117">
        <v>0</v>
      </c>
      <c r="K34" s="32"/>
    </row>
    <row r="35" spans="2:11" s="7" customFormat="1" ht="7.5" customHeight="1">
      <c r="B35" s="27"/>
      <c r="C35" s="28"/>
      <c r="D35" s="28"/>
      <c r="E35" s="28"/>
      <c r="F35" s="28"/>
      <c r="G35" s="28"/>
      <c r="H35" s="28"/>
      <c r="J35" s="28"/>
      <c r="K35" s="32"/>
    </row>
    <row r="36" spans="2:11" s="7" customFormat="1" ht="26.25" customHeight="1">
      <c r="B36" s="27"/>
      <c r="C36" s="40"/>
      <c r="D36" s="41" t="s">
        <v>48</v>
      </c>
      <c r="E36" s="42"/>
      <c r="F36" s="42"/>
      <c r="G36" s="119" t="s">
        <v>49</v>
      </c>
      <c r="H36" s="43" t="s">
        <v>50</v>
      </c>
      <c r="I36" s="120"/>
      <c r="J36" s="45">
        <f>SUM($J$27:$J$34)</f>
        <v>0</v>
      </c>
      <c r="K36" s="121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7" customFormat="1" ht="7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s="7" customFormat="1" ht="37.5" customHeight="1">
      <c r="B42" s="27"/>
      <c r="C42" s="13" t="s">
        <v>94</v>
      </c>
      <c r="D42" s="28"/>
      <c r="E42" s="28"/>
      <c r="F42" s="28"/>
      <c r="G42" s="28"/>
      <c r="H42" s="28"/>
      <c r="J42" s="28"/>
      <c r="K42" s="32"/>
    </row>
    <row r="43" spans="2:11" s="7" customFormat="1" ht="7.5" customHeight="1">
      <c r="B43" s="27"/>
      <c r="C43" s="28"/>
      <c r="D43" s="28"/>
      <c r="E43" s="28"/>
      <c r="F43" s="28"/>
      <c r="G43" s="28"/>
      <c r="H43" s="28"/>
      <c r="J43" s="28"/>
      <c r="K43" s="32"/>
    </row>
    <row r="44" spans="2:11" s="7" customFormat="1" ht="15" customHeight="1">
      <c r="B44" s="27"/>
      <c r="C44" s="22" t="s">
        <v>16</v>
      </c>
      <c r="D44" s="28"/>
      <c r="E44" s="28"/>
      <c r="F44" s="28"/>
      <c r="G44" s="28"/>
      <c r="H44" s="28"/>
      <c r="J44" s="28"/>
      <c r="K44" s="32"/>
    </row>
    <row r="45" spans="2:11" s="7" customFormat="1" ht="16.5" customHeight="1">
      <c r="B45" s="27"/>
      <c r="C45" s="28"/>
      <c r="D45" s="28"/>
      <c r="E45" s="107" t="str">
        <f>$E$7</f>
        <v>Sociálky ZŠ Barvířská</v>
      </c>
      <c r="F45" s="28"/>
      <c r="G45" s="28"/>
      <c r="H45" s="28"/>
      <c r="J45" s="28"/>
      <c r="K45" s="32"/>
    </row>
    <row r="46" spans="2:11" s="7" customFormat="1" ht="15" customHeight="1">
      <c r="B46" s="27"/>
      <c r="C46" s="22" t="s">
        <v>92</v>
      </c>
      <c r="D46" s="28"/>
      <c r="E46" s="28"/>
      <c r="F46" s="28"/>
      <c r="G46" s="28"/>
      <c r="H46" s="28"/>
      <c r="J46" s="28"/>
      <c r="K46" s="32"/>
    </row>
    <row r="47" spans="2:11" s="7" customFormat="1" ht="19.5" customHeight="1">
      <c r="B47" s="27"/>
      <c r="C47" s="28"/>
      <c r="D47" s="28"/>
      <c r="E47" s="60" t="str">
        <f>$E$9</f>
        <v>123b - vestavba kabinetu  učebna</v>
      </c>
      <c r="F47" s="28"/>
      <c r="G47" s="28"/>
      <c r="H47" s="28"/>
      <c r="J47" s="28"/>
      <c r="K47" s="32"/>
    </row>
    <row r="48" spans="2:11" s="7" customFormat="1" ht="7.5" customHeight="1">
      <c r="B48" s="27"/>
      <c r="C48" s="28"/>
      <c r="D48" s="28"/>
      <c r="E48" s="28"/>
      <c r="F48" s="28"/>
      <c r="G48" s="28"/>
      <c r="H48" s="28"/>
      <c r="J48" s="28"/>
      <c r="K48" s="32"/>
    </row>
    <row r="49" spans="2:11" s="7" customFormat="1" ht="18.75" customHeight="1">
      <c r="B49" s="27"/>
      <c r="C49" s="22" t="s">
        <v>22</v>
      </c>
      <c r="D49" s="28"/>
      <c r="E49" s="28"/>
      <c r="F49" s="18" t="str">
        <f>$F$12</f>
        <v>Liberec</v>
      </c>
      <c r="G49" s="28"/>
      <c r="H49" s="28"/>
      <c r="I49" s="108" t="s">
        <v>24</v>
      </c>
      <c r="J49" s="63">
        <f>IF($J$12="","",$J$12)</f>
        <v>0</v>
      </c>
      <c r="K49" s="32"/>
    </row>
    <row r="50" spans="2:11" s="7" customFormat="1" ht="7.5" customHeight="1">
      <c r="B50" s="27"/>
      <c r="C50" s="28"/>
      <c r="D50" s="28"/>
      <c r="E50" s="28"/>
      <c r="F50" s="28"/>
      <c r="G50" s="28"/>
      <c r="H50" s="28"/>
      <c r="J50" s="28"/>
      <c r="K50" s="32"/>
    </row>
    <row r="51" spans="2:11" s="7" customFormat="1" ht="15.75" customHeight="1">
      <c r="B51" s="27"/>
      <c r="C51" s="22" t="s">
        <v>28</v>
      </c>
      <c r="D51" s="28"/>
      <c r="E51" s="28"/>
      <c r="F51" s="18" t="str">
        <f>$E$15</f>
        <v>MML</v>
      </c>
      <c r="G51" s="28"/>
      <c r="H51" s="28"/>
      <c r="I51" s="108" t="s">
        <v>34</v>
      </c>
      <c r="J51" s="18" t="str">
        <f>$E$21</f>
        <v>xxx</v>
      </c>
      <c r="K51" s="32"/>
    </row>
    <row r="52" spans="2:11" s="7" customFormat="1" ht="15" customHeight="1">
      <c r="B52" s="27"/>
      <c r="C52" s="22" t="s">
        <v>32</v>
      </c>
      <c r="D52" s="28"/>
      <c r="E52" s="28"/>
      <c r="F52" s="18">
        <f>IF($E$18="","",$E$18)</f>
        <v>0</v>
      </c>
      <c r="G52" s="28"/>
      <c r="H52" s="28"/>
      <c r="J52" s="28"/>
      <c r="K52" s="32"/>
    </row>
    <row r="53" spans="2:11" s="7" customFormat="1" ht="11.25" customHeight="1">
      <c r="B53" s="27"/>
      <c r="C53" s="28"/>
      <c r="D53" s="28"/>
      <c r="E53" s="28"/>
      <c r="F53" s="28"/>
      <c r="G53" s="28"/>
      <c r="H53" s="28"/>
      <c r="J53" s="28"/>
      <c r="K53" s="32"/>
    </row>
    <row r="54" spans="2:11" s="7" customFormat="1" ht="30" customHeight="1">
      <c r="B54" s="27"/>
      <c r="C54" s="126" t="s">
        <v>95</v>
      </c>
      <c r="D54" s="40"/>
      <c r="E54" s="40"/>
      <c r="F54" s="40"/>
      <c r="G54" s="40"/>
      <c r="H54" s="40"/>
      <c r="I54" s="127"/>
      <c r="J54" s="128" t="s">
        <v>96</v>
      </c>
      <c r="K54" s="47"/>
    </row>
    <row r="55" spans="2:11" s="7" customFormat="1" ht="11.25" customHeight="1">
      <c r="B55" s="27"/>
      <c r="C55" s="28"/>
      <c r="D55" s="28"/>
      <c r="E55" s="28"/>
      <c r="F55" s="28"/>
      <c r="G55" s="28"/>
      <c r="H55" s="28"/>
      <c r="J55" s="28"/>
      <c r="K55" s="32"/>
    </row>
    <row r="56" spans="2:47" s="7" customFormat="1" ht="30" customHeight="1">
      <c r="B56" s="27"/>
      <c r="C56" s="82" t="s">
        <v>97</v>
      </c>
      <c r="D56" s="28"/>
      <c r="E56" s="28"/>
      <c r="F56" s="28"/>
      <c r="G56" s="28"/>
      <c r="H56" s="28"/>
      <c r="J56" s="83">
        <f>$J$92</f>
        <v>0</v>
      </c>
      <c r="K56" s="32"/>
      <c r="AU56" s="7" t="s">
        <v>98</v>
      </c>
    </row>
    <row r="57" spans="2:11" s="89" customFormat="1" ht="25.5" customHeight="1">
      <c r="B57" s="129"/>
      <c r="C57" s="130"/>
      <c r="D57" s="131" t="s">
        <v>105</v>
      </c>
      <c r="E57" s="131"/>
      <c r="F57" s="131"/>
      <c r="G57" s="131"/>
      <c r="H57" s="131"/>
      <c r="I57" s="132"/>
      <c r="J57" s="133">
        <f>$J$93</f>
        <v>0</v>
      </c>
      <c r="K57" s="134"/>
    </row>
    <row r="58" spans="2:11" s="135" customFormat="1" ht="21" customHeight="1">
      <c r="B58" s="136"/>
      <c r="C58" s="137"/>
      <c r="D58" s="138" t="s">
        <v>110</v>
      </c>
      <c r="E58" s="138"/>
      <c r="F58" s="138"/>
      <c r="G58" s="138"/>
      <c r="H58" s="138"/>
      <c r="I58" s="139"/>
      <c r="J58" s="140">
        <f>$J$94</f>
        <v>0</v>
      </c>
      <c r="K58" s="141"/>
    </row>
    <row r="59" spans="2:11" s="135" customFormat="1" ht="21" customHeight="1">
      <c r="B59" s="136"/>
      <c r="C59" s="137"/>
      <c r="D59" s="138" t="s">
        <v>111</v>
      </c>
      <c r="E59" s="138"/>
      <c r="F59" s="138"/>
      <c r="G59" s="138"/>
      <c r="H59" s="138"/>
      <c r="I59" s="139"/>
      <c r="J59" s="140">
        <f>$J$101</f>
        <v>0</v>
      </c>
      <c r="K59" s="141"/>
    </row>
    <row r="60" spans="2:11" s="135" customFormat="1" ht="21" customHeight="1">
      <c r="B60" s="136"/>
      <c r="C60" s="137"/>
      <c r="D60" s="138" t="s">
        <v>112</v>
      </c>
      <c r="E60" s="138"/>
      <c r="F60" s="138"/>
      <c r="G60" s="138"/>
      <c r="H60" s="138"/>
      <c r="I60" s="139"/>
      <c r="J60" s="140">
        <f>$J$104</f>
        <v>0</v>
      </c>
      <c r="K60" s="141"/>
    </row>
    <row r="61" spans="2:11" s="135" customFormat="1" ht="21" customHeight="1">
      <c r="B61" s="136"/>
      <c r="C61" s="137"/>
      <c r="D61" s="138" t="s">
        <v>113</v>
      </c>
      <c r="E61" s="138"/>
      <c r="F61" s="138"/>
      <c r="G61" s="138"/>
      <c r="H61" s="138"/>
      <c r="I61" s="139"/>
      <c r="J61" s="140">
        <f>$J$110</f>
        <v>0</v>
      </c>
      <c r="K61" s="141"/>
    </row>
    <row r="62" spans="2:11" s="135" customFormat="1" ht="21" customHeight="1">
      <c r="B62" s="136"/>
      <c r="C62" s="137"/>
      <c r="D62" s="138" t="s">
        <v>114</v>
      </c>
      <c r="E62" s="138"/>
      <c r="F62" s="138"/>
      <c r="G62" s="138"/>
      <c r="H62" s="138"/>
      <c r="I62" s="139"/>
      <c r="J62" s="140">
        <f>$J$119</f>
        <v>0</v>
      </c>
      <c r="K62" s="141"/>
    </row>
    <row r="63" spans="2:11" s="135" customFormat="1" ht="21" customHeight="1">
      <c r="B63" s="136"/>
      <c r="C63" s="137"/>
      <c r="D63" s="138" t="s">
        <v>801</v>
      </c>
      <c r="E63" s="138"/>
      <c r="F63" s="138"/>
      <c r="G63" s="138"/>
      <c r="H63" s="138"/>
      <c r="I63" s="139"/>
      <c r="J63" s="140">
        <f>$J$130</f>
        <v>0</v>
      </c>
      <c r="K63" s="141"/>
    </row>
    <row r="64" spans="2:11" s="135" customFormat="1" ht="21" customHeight="1">
      <c r="B64" s="136"/>
      <c r="C64" s="137"/>
      <c r="D64" s="138" t="s">
        <v>117</v>
      </c>
      <c r="E64" s="138"/>
      <c r="F64" s="138"/>
      <c r="G64" s="138"/>
      <c r="H64" s="138"/>
      <c r="I64" s="139"/>
      <c r="J64" s="140">
        <f>$J$138</f>
        <v>0</v>
      </c>
      <c r="K64" s="141"/>
    </row>
    <row r="65" spans="2:11" s="135" customFormat="1" ht="21" customHeight="1">
      <c r="B65" s="136"/>
      <c r="C65" s="137"/>
      <c r="D65" s="138" t="s">
        <v>118</v>
      </c>
      <c r="E65" s="138"/>
      <c r="F65" s="138"/>
      <c r="G65" s="138"/>
      <c r="H65" s="138"/>
      <c r="I65" s="139"/>
      <c r="J65" s="140">
        <f>$J$141</f>
        <v>0</v>
      </c>
      <c r="K65" s="141"/>
    </row>
    <row r="66" spans="2:11" s="89" customFormat="1" ht="25.5" customHeight="1">
      <c r="B66" s="129"/>
      <c r="C66" s="130"/>
      <c r="D66" s="131" t="s">
        <v>119</v>
      </c>
      <c r="E66" s="131"/>
      <c r="F66" s="131"/>
      <c r="G66" s="131"/>
      <c r="H66" s="131"/>
      <c r="I66" s="132"/>
      <c r="J66" s="133">
        <f>$J$144</f>
        <v>0</v>
      </c>
      <c r="K66" s="134"/>
    </row>
    <row r="67" spans="2:11" s="135" customFormat="1" ht="21" customHeight="1">
      <c r="B67" s="136"/>
      <c r="C67" s="137"/>
      <c r="D67" s="138" t="s">
        <v>120</v>
      </c>
      <c r="E67" s="138"/>
      <c r="F67" s="138"/>
      <c r="G67" s="138"/>
      <c r="H67" s="138"/>
      <c r="I67" s="139"/>
      <c r="J67" s="140">
        <f>$J$145</f>
        <v>0</v>
      </c>
      <c r="K67" s="141"/>
    </row>
    <row r="68" spans="2:11" s="89" customFormat="1" ht="25.5" customHeight="1">
      <c r="B68" s="129"/>
      <c r="C68" s="130"/>
      <c r="D68" s="131" t="s">
        <v>121</v>
      </c>
      <c r="E68" s="131"/>
      <c r="F68" s="131"/>
      <c r="G68" s="131"/>
      <c r="H68" s="131"/>
      <c r="I68" s="132"/>
      <c r="J68" s="133">
        <f>$J$154</f>
        <v>0</v>
      </c>
      <c r="K68" s="134"/>
    </row>
    <row r="69" spans="2:11" s="135" customFormat="1" ht="21" customHeight="1">
      <c r="B69" s="136"/>
      <c r="C69" s="137"/>
      <c r="D69" s="138" t="s">
        <v>122</v>
      </c>
      <c r="E69" s="138"/>
      <c r="F69" s="138"/>
      <c r="G69" s="138"/>
      <c r="H69" s="138"/>
      <c r="I69" s="139"/>
      <c r="J69" s="140">
        <f>$J$155</f>
        <v>0</v>
      </c>
      <c r="K69" s="141"/>
    </row>
    <row r="70" spans="2:11" s="89" customFormat="1" ht="25.5" customHeight="1">
      <c r="B70" s="129"/>
      <c r="C70" s="130"/>
      <c r="D70" s="131" t="s">
        <v>123</v>
      </c>
      <c r="E70" s="131"/>
      <c r="F70" s="131"/>
      <c r="G70" s="131"/>
      <c r="H70" s="131"/>
      <c r="I70" s="132"/>
      <c r="J70" s="133">
        <f>$J$158</f>
        <v>0</v>
      </c>
      <c r="K70" s="134"/>
    </row>
    <row r="71" spans="2:11" s="135" customFormat="1" ht="21" customHeight="1">
      <c r="B71" s="136"/>
      <c r="C71" s="137"/>
      <c r="D71" s="138" t="s">
        <v>124</v>
      </c>
      <c r="E71" s="138"/>
      <c r="F71" s="138"/>
      <c r="G71" s="138"/>
      <c r="H71" s="138"/>
      <c r="I71" s="139"/>
      <c r="J71" s="140">
        <f>$J$159</f>
        <v>0</v>
      </c>
      <c r="K71" s="141"/>
    </row>
    <row r="72" spans="2:11" s="135" customFormat="1" ht="21" customHeight="1">
      <c r="B72" s="136"/>
      <c r="C72" s="137"/>
      <c r="D72" s="138" t="s">
        <v>125</v>
      </c>
      <c r="E72" s="138"/>
      <c r="F72" s="138"/>
      <c r="G72" s="138"/>
      <c r="H72" s="138"/>
      <c r="I72" s="139"/>
      <c r="J72" s="140">
        <f>$J$162</f>
        <v>0</v>
      </c>
      <c r="K72" s="141"/>
    </row>
    <row r="73" spans="2:11" s="7" customFormat="1" ht="22.5" customHeight="1">
      <c r="B73" s="27"/>
      <c r="C73" s="28"/>
      <c r="D73" s="28"/>
      <c r="E73" s="28"/>
      <c r="F73" s="28"/>
      <c r="G73" s="28"/>
      <c r="H73" s="28"/>
      <c r="J73" s="28"/>
      <c r="K73" s="32"/>
    </row>
    <row r="74" spans="2:11" s="7" customFormat="1" ht="7.5" customHeight="1">
      <c r="B74" s="48"/>
      <c r="C74" s="49"/>
      <c r="D74" s="49"/>
      <c r="E74" s="49"/>
      <c r="F74" s="49"/>
      <c r="G74" s="49"/>
      <c r="H74" s="49"/>
      <c r="I74" s="122"/>
      <c r="J74" s="49"/>
      <c r="K74" s="50"/>
    </row>
    <row r="78" spans="2:12" s="7" customFormat="1" ht="7.5" customHeight="1">
      <c r="B78" s="51"/>
      <c r="C78" s="52"/>
      <c r="D78" s="52"/>
      <c r="E78" s="52"/>
      <c r="F78" s="52"/>
      <c r="G78" s="52"/>
      <c r="H78" s="52"/>
      <c r="I78" s="124"/>
      <c r="J78" s="52"/>
      <c r="K78" s="52"/>
      <c r="L78" s="53"/>
    </row>
    <row r="79" spans="2:12" s="7" customFormat="1" ht="37.5" customHeight="1">
      <c r="B79" s="27"/>
      <c r="C79" s="13" t="s">
        <v>126</v>
      </c>
      <c r="D79" s="28"/>
      <c r="E79" s="28"/>
      <c r="F79" s="28"/>
      <c r="G79" s="28"/>
      <c r="H79" s="28"/>
      <c r="J79" s="28"/>
      <c r="K79" s="28"/>
      <c r="L79" s="53"/>
    </row>
    <row r="80" spans="2:12" s="7" customFormat="1" ht="7.5" customHeight="1">
      <c r="B80" s="27"/>
      <c r="C80" s="28"/>
      <c r="D80" s="28"/>
      <c r="E80" s="28"/>
      <c r="F80" s="28"/>
      <c r="G80" s="28"/>
      <c r="H80" s="28"/>
      <c r="J80" s="28"/>
      <c r="K80" s="28"/>
      <c r="L80" s="53"/>
    </row>
    <row r="81" spans="2:12" s="7" customFormat="1" ht="15" customHeight="1">
      <c r="B81" s="27"/>
      <c r="C81" s="22" t="s">
        <v>16</v>
      </c>
      <c r="D81" s="28"/>
      <c r="E81" s="28"/>
      <c r="F81" s="28"/>
      <c r="G81" s="28"/>
      <c r="H81" s="28"/>
      <c r="J81" s="28"/>
      <c r="K81" s="28"/>
      <c r="L81" s="53"/>
    </row>
    <row r="82" spans="2:12" s="7" customFormat="1" ht="16.5" customHeight="1">
      <c r="B82" s="27"/>
      <c r="C82" s="28"/>
      <c r="D82" s="28"/>
      <c r="E82" s="107" t="str">
        <f>$E$7</f>
        <v>Sociálky ZŠ Barvířská</v>
      </c>
      <c r="F82" s="28"/>
      <c r="G82" s="28"/>
      <c r="H82" s="28"/>
      <c r="J82" s="28"/>
      <c r="K82" s="28"/>
      <c r="L82" s="53"/>
    </row>
    <row r="83" spans="2:12" s="7" customFormat="1" ht="15" customHeight="1">
      <c r="B83" s="27"/>
      <c r="C83" s="22" t="s">
        <v>92</v>
      </c>
      <c r="D83" s="28"/>
      <c r="E83" s="28"/>
      <c r="F83" s="28"/>
      <c r="G83" s="28"/>
      <c r="H83" s="28"/>
      <c r="J83" s="28"/>
      <c r="K83" s="28"/>
      <c r="L83" s="53"/>
    </row>
    <row r="84" spans="2:12" s="7" customFormat="1" ht="19.5" customHeight="1">
      <c r="B84" s="27"/>
      <c r="C84" s="28"/>
      <c r="D84" s="28"/>
      <c r="E84" s="60" t="str">
        <f>$E$9</f>
        <v>123b - vestavba kabinetu  učebna</v>
      </c>
      <c r="F84" s="28"/>
      <c r="G84" s="28"/>
      <c r="H84" s="28"/>
      <c r="J84" s="28"/>
      <c r="K84" s="28"/>
      <c r="L84" s="53"/>
    </row>
    <row r="85" spans="2:12" s="7" customFormat="1" ht="7.5" customHeight="1">
      <c r="B85" s="27"/>
      <c r="C85" s="28"/>
      <c r="D85" s="28"/>
      <c r="E85" s="28"/>
      <c r="F85" s="28"/>
      <c r="G85" s="28"/>
      <c r="H85" s="28"/>
      <c r="J85" s="28"/>
      <c r="K85" s="28"/>
      <c r="L85" s="53"/>
    </row>
    <row r="86" spans="2:12" s="7" customFormat="1" ht="18.75" customHeight="1">
      <c r="B86" s="27"/>
      <c r="C86" s="22" t="s">
        <v>22</v>
      </c>
      <c r="D86" s="28"/>
      <c r="E86" s="28"/>
      <c r="F86" s="18" t="str">
        <f>$F$12</f>
        <v>Liberec</v>
      </c>
      <c r="G86" s="28"/>
      <c r="H86" s="28"/>
      <c r="I86" s="108" t="s">
        <v>24</v>
      </c>
      <c r="J86" s="63">
        <f>IF($J$12="","",$J$12)</f>
        <v>0</v>
      </c>
      <c r="K86" s="28"/>
      <c r="L86" s="53"/>
    </row>
    <row r="87" spans="2:12" s="7" customFormat="1" ht="7.5" customHeight="1">
      <c r="B87" s="27"/>
      <c r="C87" s="28"/>
      <c r="D87" s="28"/>
      <c r="E87" s="28"/>
      <c r="F87" s="28"/>
      <c r="G87" s="28"/>
      <c r="H87" s="28"/>
      <c r="J87" s="28"/>
      <c r="K87" s="28"/>
      <c r="L87" s="53"/>
    </row>
    <row r="88" spans="2:12" s="7" customFormat="1" ht="15.75" customHeight="1">
      <c r="B88" s="27"/>
      <c r="C88" s="22" t="s">
        <v>28</v>
      </c>
      <c r="D88" s="28"/>
      <c r="E88" s="28"/>
      <c r="F88" s="18" t="str">
        <f>$E$15</f>
        <v>MML</v>
      </c>
      <c r="G88" s="28"/>
      <c r="H88" s="28"/>
      <c r="I88" s="108" t="s">
        <v>34</v>
      </c>
      <c r="J88" s="18" t="str">
        <f>$E$21</f>
        <v>xxx</v>
      </c>
      <c r="K88" s="28"/>
      <c r="L88" s="53"/>
    </row>
    <row r="89" spans="2:12" s="7" customFormat="1" ht="15" customHeight="1">
      <c r="B89" s="27"/>
      <c r="C89" s="22" t="s">
        <v>32</v>
      </c>
      <c r="D89" s="28"/>
      <c r="E89" s="28"/>
      <c r="F89" s="18">
        <f>IF($E$18="","",$E$18)</f>
        <v>0</v>
      </c>
      <c r="G89" s="28"/>
      <c r="H89" s="28"/>
      <c r="J89" s="28"/>
      <c r="K89" s="28"/>
      <c r="L89" s="53"/>
    </row>
    <row r="90" spans="2:12" s="7" customFormat="1" ht="11.25" customHeight="1">
      <c r="B90" s="27"/>
      <c r="C90" s="28"/>
      <c r="D90" s="28"/>
      <c r="E90" s="28"/>
      <c r="F90" s="28"/>
      <c r="G90" s="28"/>
      <c r="H90" s="28"/>
      <c r="J90" s="28"/>
      <c r="K90" s="28"/>
      <c r="L90" s="53"/>
    </row>
    <row r="91" spans="2:20" s="142" customFormat="1" ht="30" customHeight="1">
      <c r="B91" s="143"/>
      <c r="C91" s="144" t="s">
        <v>127</v>
      </c>
      <c r="D91" s="145" t="s">
        <v>57</v>
      </c>
      <c r="E91" s="145" t="s">
        <v>53</v>
      </c>
      <c r="F91" s="145" t="s">
        <v>128</v>
      </c>
      <c r="G91" s="145" t="s">
        <v>129</v>
      </c>
      <c r="H91" s="145" t="s">
        <v>130</v>
      </c>
      <c r="I91" s="146" t="s">
        <v>131</v>
      </c>
      <c r="J91" s="145" t="s">
        <v>132</v>
      </c>
      <c r="K91" s="147" t="s">
        <v>133</v>
      </c>
      <c r="L91" s="148"/>
      <c r="M91" s="75" t="s">
        <v>134</v>
      </c>
      <c r="N91" s="76" t="s">
        <v>42</v>
      </c>
      <c r="O91" s="76" t="s">
        <v>135</v>
      </c>
      <c r="P91" s="76" t="s">
        <v>136</v>
      </c>
      <c r="Q91" s="76" t="s">
        <v>137</v>
      </c>
      <c r="R91" s="76" t="s">
        <v>138</v>
      </c>
      <c r="S91" s="76" t="s">
        <v>139</v>
      </c>
      <c r="T91" s="77" t="s">
        <v>140</v>
      </c>
    </row>
    <row r="92" spans="2:63" s="7" customFormat="1" ht="30" customHeight="1">
      <c r="B92" s="27"/>
      <c r="C92" s="82" t="s">
        <v>97</v>
      </c>
      <c r="D92" s="28"/>
      <c r="E92" s="28"/>
      <c r="F92" s="28"/>
      <c r="G92" s="28"/>
      <c r="H92" s="28"/>
      <c r="J92" s="149">
        <f>$BK$92</f>
        <v>0</v>
      </c>
      <c r="K92" s="28"/>
      <c r="L92" s="53"/>
      <c r="M92" s="79"/>
      <c r="N92" s="80"/>
      <c r="O92" s="80"/>
      <c r="P92" s="150">
        <f>$P$93+$P$144+$P$154+$P$158</f>
        <v>0</v>
      </c>
      <c r="Q92" s="80"/>
      <c r="R92" s="150">
        <f>$R$93+$R$144+$R$154+$R$158</f>
        <v>0.65851856</v>
      </c>
      <c r="S92" s="80"/>
      <c r="T92" s="151">
        <f>$T$93+$T$144+$T$154+$T$158</f>
        <v>0</v>
      </c>
      <c r="AT92" s="7" t="s">
        <v>71</v>
      </c>
      <c r="AU92" s="7" t="s">
        <v>98</v>
      </c>
      <c r="BK92" s="152">
        <f>$BK$93+$BK$144+$BK$154+$BK$158</f>
        <v>0</v>
      </c>
    </row>
    <row r="93" spans="2:63" s="153" customFormat="1" ht="37.5" customHeight="1">
      <c r="B93" s="154"/>
      <c r="C93" s="155"/>
      <c r="D93" s="156" t="s">
        <v>71</v>
      </c>
      <c r="E93" s="157" t="s">
        <v>309</v>
      </c>
      <c r="F93" s="157" t="s">
        <v>310</v>
      </c>
      <c r="G93" s="155"/>
      <c r="H93" s="155"/>
      <c r="J93" s="158">
        <f>$BK$93</f>
        <v>0</v>
      </c>
      <c r="K93" s="155"/>
      <c r="L93" s="159"/>
      <c r="M93" s="160"/>
      <c r="N93" s="155"/>
      <c r="O93" s="155"/>
      <c r="P93" s="161">
        <f>$P$94+$P$101+$P$104+$P$110+$P$119+$P$130+$P$138+$P$141</f>
        <v>0</v>
      </c>
      <c r="Q93" s="155"/>
      <c r="R93" s="161">
        <f>$R$94+$R$101+$R$104+$R$110+$R$119+$R$130+$R$138+$R$141</f>
        <v>0.65851856</v>
      </c>
      <c r="S93" s="155"/>
      <c r="T93" s="162">
        <f>$T$94+$T$101+$T$104+$T$110+$T$119+$T$130+$T$138+$T$141</f>
        <v>0</v>
      </c>
      <c r="AR93" s="163" t="s">
        <v>80</v>
      </c>
      <c r="AT93" s="163" t="s">
        <v>71</v>
      </c>
      <c r="AU93" s="163" t="s">
        <v>72</v>
      </c>
      <c r="AY93" s="163" t="s">
        <v>143</v>
      </c>
      <c r="BK93" s="164">
        <f>$BK$94+$BK$101+$BK$104+$BK$110+$BK$119+$BK$130+$BK$138+$BK$141</f>
        <v>0</v>
      </c>
    </row>
    <row r="94" spans="2:63" s="153" customFormat="1" ht="21" customHeight="1">
      <c r="B94" s="154"/>
      <c r="C94" s="155"/>
      <c r="D94" s="156" t="s">
        <v>71</v>
      </c>
      <c r="E94" s="165" t="s">
        <v>499</v>
      </c>
      <c r="F94" s="165" t="s">
        <v>500</v>
      </c>
      <c r="G94" s="155"/>
      <c r="H94" s="155"/>
      <c r="J94" s="166">
        <f>$BK$94</f>
        <v>0</v>
      </c>
      <c r="K94" s="155"/>
      <c r="L94" s="159"/>
      <c r="M94" s="160"/>
      <c r="N94" s="155"/>
      <c r="O94" s="155"/>
      <c r="P94" s="161">
        <f>SUM($P$95:$P$100)</f>
        <v>0</v>
      </c>
      <c r="Q94" s="155"/>
      <c r="R94" s="161">
        <f>SUM($R$95:$R$100)</f>
        <v>0.00284</v>
      </c>
      <c r="S94" s="155"/>
      <c r="T94" s="162">
        <f>SUM($T$95:$T$100)</f>
        <v>0</v>
      </c>
      <c r="AR94" s="163" t="s">
        <v>80</v>
      </c>
      <c r="AT94" s="163" t="s">
        <v>71</v>
      </c>
      <c r="AU94" s="163" t="s">
        <v>21</v>
      </c>
      <c r="AY94" s="163" t="s">
        <v>143</v>
      </c>
      <c r="BK94" s="164">
        <f>SUM($BK$95:$BK$100)</f>
        <v>0</v>
      </c>
    </row>
    <row r="95" spans="2:65" s="7" customFormat="1" ht="15.75" customHeight="1">
      <c r="B95" s="27"/>
      <c r="C95" s="167" t="s">
        <v>21</v>
      </c>
      <c r="D95" s="167" t="s">
        <v>147</v>
      </c>
      <c r="E95" s="168" t="s">
        <v>502</v>
      </c>
      <c r="F95" s="169" t="s">
        <v>503</v>
      </c>
      <c r="G95" s="170" t="s">
        <v>235</v>
      </c>
      <c r="H95" s="171">
        <v>4</v>
      </c>
      <c r="I95" s="172"/>
      <c r="J95" s="173">
        <f>ROUND($I$95*$H$95,2)</f>
        <v>0</v>
      </c>
      <c r="K95" s="169"/>
      <c r="L95" s="53"/>
      <c r="M95" s="174"/>
      <c r="N95" s="175" t="s">
        <v>43</v>
      </c>
      <c r="O95" s="28"/>
      <c r="P95" s="176">
        <f>$O$95*$H$95</f>
        <v>0</v>
      </c>
      <c r="Q95" s="176">
        <v>0</v>
      </c>
      <c r="R95" s="176">
        <f>$Q$95*$H$95</f>
        <v>0</v>
      </c>
      <c r="S95" s="176">
        <v>0</v>
      </c>
      <c r="T95" s="177">
        <f>$S$95*$H$95</f>
        <v>0</v>
      </c>
      <c r="AR95" s="109" t="s">
        <v>241</v>
      </c>
      <c r="AT95" s="109" t="s">
        <v>147</v>
      </c>
      <c r="AU95" s="109" t="s">
        <v>80</v>
      </c>
      <c r="AY95" s="7" t="s">
        <v>143</v>
      </c>
      <c r="BE95" s="178">
        <f>IF($N$95="základní",$J$95,0)</f>
        <v>0</v>
      </c>
      <c r="BF95" s="178">
        <f>IF($N$95="snížená",$J$95,0)</f>
        <v>0</v>
      </c>
      <c r="BG95" s="178">
        <f>IF($N$95="zákl. přenesená",$J$95,0)</f>
        <v>0</v>
      </c>
      <c r="BH95" s="178">
        <f>IF($N$95="sníž. přenesená",$J$95,0)</f>
        <v>0</v>
      </c>
      <c r="BI95" s="178">
        <f>IF($N$95="nulová",$J$95,0)</f>
        <v>0</v>
      </c>
      <c r="BJ95" s="109" t="s">
        <v>21</v>
      </c>
      <c r="BK95" s="178">
        <f>ROUND($I$95*$H$95,2)</f>
        <v>0</v>
      </c>
      <c r="BL95" s="109" t="s">
        <v>241</v>
      </c>
      <c r="BM95" s="109" t="s">
        <v>802</v>
      </c>
    </row>
    <row r="96" spans="2:47" s="7" customFormat="1" ht="16.5" customHeight="1">
      <c r="B96" s="27"/>
      <c r="C96" s="28"/>
      <c r="D96" s="179" t="s">
        <v>154</v>
      </c>
      <c r="E96" s="28"/>
      <c r="F96" s="180" t="s">
        <v>503</v>
      </c>
      <c r="G96" s="28"/>
      <c r="H96" s="28"/>
      <c r="J96" s="28"/>
      <c r="K96" s="28"/>
      <c r="L96" s="53"/>
      <c r="M96" s="69"/>
      <c r="N96" s="28"/>
      <c r="O96" s="28"/>
      <c r="P96" s="28"/>
      <c r="Q96" s="28"/>
      <c r="R96" s="28"/>
      <c r="S96" s="28"/>
      <c r="T96" s="70"/>
      <c r="AT96" s="7" t="s">
        <v>154</v>
      </c>
      <c r="AU96" s="7" t="s">
        <v>80</v>
      </c>
    </row>
    <row r="97" spans="2:65" s="7" customFormat="1" ht="15.75" customHeight="1">
      <c r="B97" s="27"/>
      <c r="C97" s="167" t="s">
        <v>80</v>
      </c>
      <c r="D97" s="167" t="s">
        <v>147</v>
      </c>
      <c r="E97" s="168" t="s">
        <v>510</v>
      </c>
      <c r="F97" s="169" t="s">
        <v>511</v>
      </c>
      <c r="G97" s="170" t="s">
        <v>201</v>
      </c>
      <c r="H97" s="171">
        <v>4</v>
      </c>
      <c r="I97" s="172"/>
      <c r="J97" s="173">
        <f>ROUND($I$97*$H$97,2)</f>
        <v>0</v>
      </c>
      <c r="K97" s="169" t="s">
        <v>159</v>
      </c>
      <c r="L97" s="53"/>
      <c r="M97" s="174"/>
      <c r="N97" s="175" t="s">
        <v>43</v>
      </c>
      <c r="O97" s="28"/>
      <c r="P97" s="176">
        <f>$O$97*$H$97</f>
        <v>0</v>
      </c>
      <c r="Q97" s="176">
        <v>0.00071</v>
      </c>
      <c r="R97" s="176">
        <f>$Q$97*$H$97</f>
        <v>0.00284</v>
      </c>
      <c r="S97" s="176">
        <v>0</v>
      </c>
      <c r="T97" s="177">
        <f>$S$97*$H$97</f>
        <v>0</v>
      </c>
      <c r="AR97" s="109" t="s">
        <v>241</v>
      </c>
      <c r="AT97" s="109" t="s">
        <v>147</v>
      </c>
      <c r="AU97" s="109" t="s">
        <v>80</v>
      </c>
      <c r="AY97" s="7" t="s">
        <v>143</v>
      </c>
      <c r="BE97" s="178">
        <f>IF($N$97="základní",$J$97,0)</f>
        <v>0</v>
      </c>
      <c r="BF97" s="178">
        <f>IF($N$97="snížená",$J$97,0)</f>
        <v>0</v>
      </c>
      <c r="BG97" s="178">
        <f>IF($N$97="zákl. přenesená",$J$97,0)</f>
        <v>0</v>
      </c>
      <c r="BH97" s="178">
        <f>IF($N$97="sníž. přenesená",$J$97,0)</f>
        <v>0</v>
      </c>
      <c r="BI97" s="178">
        <f>IF($N$97="nulová",$J$97,0)</f>
        <v>0</v>
      </c>
      <c r="BJ97" s="109" t="s">
        <v>21</v>
      </c>
      <c r="BK97" s="178">
        <f>ROUND($I$97*$H$97,2)</f>
        <v>0</v>
      </c>
      <c r="BL97" s="109" t="s">
        <v>241</v>
      </c>
      <c r="BM97" s="109" t="s">
        <v>803</v>
      </c>
    </row>
    <row r="98" spans="2:47" s="7" customFormat="1" ht="16.5" customHeight="1">
      <c r="B98" s="27"/>
      <c r="C98" s="28"/>
      <c r="D98" s="179" t="s">
        <v>154</v>
      </c>
      <c r="E98" s="28"/>
      <c r="F98" s="180" t="s">
        <v>513</v>
      </c>
      <c r="G98" s="28"/>
      <c r="H98" s="28"/>
      <c r="J98" s="28"/>
      <c r="K98" s="28"/>
      <c r="L98" s="53"/>
      <c r="M98" s="69"/>
      <c r="N98" s="28"/>
      <c r="O98" s="28"/>
      <c r="P98" s="28"/>
      <c r="Q98" s="28"/>
      <c r="R98" s="28"/>
      <c r="S98" s="28"/>
      <c r="T98" s="70"/>
      <c r="AT98" s="7" t="s">
        <v>154</v>
      </c>
      <c r="AU98" s="7" t="s">
        <v>80</v>
      </c>
    </row>
    <row r="99" spans="2:65" s="7" customFormat="1" ht="15.75" customHeight="1">
      <c r="B99" s="27"/>
      <c r="C99" s="167" t="s">
        <v>144</v>
      </c>
      <c r="D99" s="167" t="s">
        <v>147</v>
      </c>
      <c r="E99" s="168" t="s">
        <v>515</v>
      </c>
      <c r="F99" s="169" t="s">
        <v>516</v>
      </c>
      <c r="G99" s="170" t="s">
        <v>379</v>
      </c>
      <c r="H99" s="191"/>
      <c r="I99" s="172"/>
      <c r="J99" s="173">
        <f>ROUND($I$99*$H$99,2)</f>
        <v>0</v>
      </c>
      <c r="K99" s="169" t="s">
        <v>151</v>
      </c>
      <c r="L99" s="53"/>
      <c r="M99" s="174"/>
      <c r="N99" s="175" t="s">
        <v>43</v>
      </c>
      <c r="O99" s="28"/>
      <c r="P99" s="176">
        <f>$O$99*$H$99</f>
        <v>0</v>
      </c>
      <c r="Q99" s="176">
        <v>0</v>
      </c>
      <c r="R99" s="176">
        <f>$Q$99*$H$99</f>
        <v>0</v>
      </c>
      <c r="S99" s="176">
        <v>0</v>
      </c>
      <c r="T99" s="177">
        <f>$S$99*$H$99</f>
        <v>0</v>
      </c>
      <c r="AR99" s="109" t="s">
        <v>241</v>
      </c>
      <c r="AT99" s="109" t="s">
        <v>147</v>
      </c>
      <c r="AU99" s="109" t="s">
        <v>80</v>
      </c>
      <c r="AY99" s="7" t="s">
        <v>143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109" t="s">
        <v>21</v>
      </c>
      <c r="BK99" s="178">
        <f>ROUND($I$99*$H$99,2)</f>
        <v>0</v>
      </c>
      <c r="BL99" s="109" t="s">
        <v>241</v>
      </c>
      <c r="BM99" s="109" t="s">
        <v>804</v>
      </c>
    </row>
    <row r="100" spans="2:47" s="7" customFormat="1" ht="27" customHeight="1">
      <c r="B100" s="27"/>
      <c r="C100" s="28"/>
      <c r="D100" s="179" t="s">
        <v>154</v>
      </c>
      <c r="E100" s="28"/>
      <c r="F100" s="180" t="s">
        <v>518</v>
      </c>
      <c r="G100" s="28"/>
      <c r="H100" s="28"/>
      <c r="J100" s="28"/>
      <c r="K100" s="28"/>
      <c r="L100" s="53"/>
      <c r="M100" s="69"/>
      <c r="N100" s="28"/>
      <c r="O100" s="28"/>
      <c r="P100" s="28"/>
      <c r="Q100" s="28"/>
      <c r="R100" s="28"/>
      <c r="S100" s="28"/>
      <c r="T100" s="70"/>
      <c r="AT100" s="7" t="s">
        <v>154</v>
      </c>
      <c r="AU100" s="7" t="s">
        <v>80</v>
      </c>
    </row>
    <row r="101" spans="2:63" s="153" customFormat="1" ht="30.75" customHeight="1">
      <c r="B101" s="154"/>
      <c r="C101" s="155"/>
      <c r="D101" s="156" t="s">
        <v>71</v>
      </c>
      <c r="E101" s="165" t="s">
        <v>519</v>
      </c>
      <c r="F101" s="165" t="s">
        <v>520</v>
      </c>
      <c r="G101" s="155"/>
      <c r="H101" s="155"/>
      <c r="J101" s="166">
        <f>$BK$101</f>
        <v>0</v>
      </c>
      <c r="K101" s="155"/>
      <c r="L101" s="159"/>
      <c r="M101" s="160"/>
      <c r="N101" s="155"/>
      <c r="O101" s="155"/>
      <c r="P101" s="161">
        <f>SUM($P$102:$P$103)</f>
        <v>0</v>
      </c>
      <c r="Q101" s="155"/>
      <c r="R101" s="161">
        <f>SUM($R$102:$R$103)</f>
        <v>0.00014</v>
      </c>
      <c r="S101" s="155"/>
      <c r="T101" s="162">
        <f>SUM($T$102:$T$103)</f>
        <v>0</v>
      </c>
      <c r="AR101" s="163" t="s">
        <v>80</v>
      </c>
      <c r="AT101" s="163" t="s">
        <v>71</v>
      </c>
      <c r="AU101" s="163" t="s">
        <v>21</v>
      </c>
      <c r="AY101" s="163" t="s">
        <v>143</v>
      </c>
      <c r="BK101" s="164">
        <f>SUM($BK$102:$BK$103)</f>
        <v>0</v>
      </c>
    </row>
    <row r="102" spans="2:65" s="7" customFormat="1" ht="15.75" customHeight="1">
      <c r="B102" s="27"/>
      <c r="C102" s="167" t="s">
        <v>152</v>
      </c>
      <c r="D102" s="167" t="s">
        <v>147</v>
      </c>
      <c r="E102" s="168" t="s">
        <v>522</v>
      </c>
      <c r="F102" s="169" t="s">
        <v>523</v>
      </c>
      <c r="G102" s="170" t="s">
        <v>217</v>
      </c>
      <c r="H102" s="171">
        <v>1</v>
      </c>
      <c r="I102" s="172"/>
      <c r="J102" s="173">
        <f>ROUND($I$102*$H$102,2)</f>
        <v>0</v>
      </c>
      <c r="K102" s="169" t="s">
        <v>151</v>
      </c>
      <c r="L102" s="53"/>
      <c r="M102" s="174"/>
      <c r="N102" s="175" t="s">
        <v>43</v>
      </c>
      <c r="O102" s="28"/>
      <c r="P102" s="176">
        <f>$O$102*$H$102</f>
        <v>0</v>
      </c>
      <c r="Q102" s="176">
        <v>0.00014</v>
      </c>
      <c r="R102" s="176">
        <f>$Q$102*$H$102</f>
        <v>0.00014</v>
      </c>
      <c r="S102" s="176">
        <v>0</v>
      </c>
      <c r="T102" s="177">
        <f>$S$102*$H$102</f>
        <v>0</v>
      </c>
      <c r="AR102" s="109" t="s">
        <v>241</v>
      </c>
      <c r="AT102" s="109" t="s">
        <v>147</v>
      </c>
      <c r="AU102" s="109" t="s">
        <v>80</v>
      </c>
      <c r="AY102" s="7" t="s">
        <v>143</v>
      </c>
      <c r="BE102" s="178">
        <f>IF($N$102="základní",$J$102,0)</f>
        <v>0</v>
      </c>
      <c r="BF102" s="178">
        <f>IF($N$102="snížená",$J$102,0)</f>
        <v>0</v>
      </c>
      <c r="BG102" s="178">
        <f>IF($N$102="zákl. přenesená",$J$102,0)</f>
        <v>0</v>
      </c>
      <c r="BH102" s="178">
        <f>IF($N$102="sníž. přenesená",$J$102,0)</f>
        <v>0</v>
      </c>
      <c r="BI102" s="178">
        <f>IF($N$102="nulová",$J$102,0)</f>
        <v>0</v>
      </c>
      <c r="BJ102" s="109" t="s">
        <v>21</v>
      </c>
      <c r="BK102" s="178">
        <f>ROUND($I$102*$H$102,2)</f>
        <v>0</v>
      </c>
      <c r="BL102" s="109" t="s">
        <v>241</v>
      </c>
      <c r="BM102" s="109" t="s">
        <v>805</v>
      </c>
    </row>
    <row r="103" spans="2:47" s="7" customFormat="1" ht="16.5" customHeight="1">
      <c r="B103" s="27"/>
      <c r="C103" s="28"/>
      <c r="D103" s="179" t="s">
        <v>154</v>
      </c>
      <c r="E103" s="28"/>
      <c r="F103" s="180" t="s">
        <v>525</v>
      </c>
      <c r="G103" s="28"/>
      <c r="H103" s="28"/>
      <c r="J103" s="28"/>
      <c r="K103" s="28"/>
      <c r="L103" s="53"/>
      <c r="M103" s="69"/>
      <c r="N103" s="28"/>
      <c r="O103" s="28"/>
      <c r="P103" s="28"/>
      <c r="Q103" s="28"/>
      <c r="R103" s="28"/>
      <c r="S103" s="28"/>
      <c r="T103" s="70"/>
      <c r="AT103" s="7" t="s">
        <v>154</v>
      </c>
      <c r="AU103" s="7" t="s">
        <v>80</v>
      </c>
    </row>
    <row r="104" spans="2:63" s="153" customFormat="1" ht="30.75" customHeight="1">
      <c r="B104" s="154"/>
      <c r="C104" s="155"/>
      <c r="D104" s="156" t="s">
        <v>71</v>
      </c>
      <c r="E104" s="165" t="s">
        <v>526</v>
      </c>
      <c r="F104" s="165" t="s">
        <v>527</v>
      </c>
      <c r="G104" s="155"/>
      <c r="H104" s="155"/>
      <c r="J104" s="166">
        <f>$BK$104</f>
        <v>0</v>
      </c>
      <c r="K104" s="155"/>
      <c r="L104" s="159"/>
      <c r="M104" s="160"/>
      <c r="N104" s="155"/>
      <c r="O104" s="155"/>
      <c r="P104" s="161">
        <f>SUM($P$105:$P$109)</f>
        <v>0</v>
      </c>
      <c r="Q104" s="155"/>
      <c r="R104" s="161">
        <f>SUM($R$105:$R$109)</f>
        <v>0.01075</v>
      </c>
      <c r="S104" s="155"/>
      <c r="T104" s="162">
        <f>SUM($T$105:$T$109)</f>
        <v>0</v>
      </c>
      <c r="AR104" s="163" t="s">
        <v>80</v>
      </c>
      <c r="AT104" s="163" t="s">
        <v>71</v>
      </c>
      <c r="AU104" s="163" t="s">
        <v>21</v>
      </c>
      <c r="AY104" s="163" t="s">
        <v>143</v>
      </c>
      <c r="BK104" s="164">
        <f>SUM($BK$105:$BK$109)</f>
        <v>0</v>
      </c>
    </row>
    <row r="105" spans="2:65" s="7" customFormat="1" ht="27" customHeight="1">
      <c r="B105" s="27"/>
      <c r="C105" s="167" t="s">
        <v>331</v>
      </c>
      <c r="D105" s="167" t="s">
        <v>147</v>
      </c>
      <c r="E105" s="168" t="s">
        <v>806</v>
      </c>
      <c r="F105" s="169" t="s">
        <v>807</v>
      </c>
      <c r="G105" s="170" t="s">
        <v>323</v>
      </c>
      <c r="H105" s="171">
        <v>1</v>
      </c>
      <c r="I105" s="172"/>
      <c r="J105" s="173">
        <f>ROUND($I$105*$H$105,2)</f>
        <v>0</v>
      </c>
      <c r="K105" s="169"/>
      <c r="L105" s="53"/>
      <c r="M105" s="174"/>
      <c r="N105" s="175" t="s">
        <v>43</v>
      </c>
      <c r="O105" s="28"/>
      <c r="P105" s="176">
        <f>$O$105*$H$105</f>
        <v>0</v>
      </c>
      <c r="Q105" s="176">
        <v>0</v>
      </c>
      <c r="R105" s="176">
        <f>$Q$105*$H$105</f>
        <v>0</v>
      </c>
      <c r="S105" s="176">
        <v>0</v>
      </c>
      <c r="T105" s="177">
        <f>$S$105*$H$105</f>
        <v>0</v>
      </c>
      <c r="AR105" s="109" t="s">
        <v>241</v>
      </c>
      <c r="AT105" s="109" t="s">
        <v>147</v>
      </c>
      <c r="AU105" s="109" t="s">
        <v>80</v>
      </c>
      <c r="AY105" s="7" t="s">
        <v>143</v>
      </c>
      <c r="BE105" s="178">
        <f>IF($N$105="základní",$J$105,0)</f>
        <v>0</v>
      </c>
      <c r="BF105" s="178">
        <f>IF($N$105="snížená",$J$105,0)</f>
        <v>0</v>
      </c>
      <c r="BG105" s="178">
        <f>IF($N$105="zákl. přenesená",$J$105,0)</f>
        <v>0</v>
      </c>
      <c r="BH105" s="178">
        <f>IF($N$105="sníž. přenesená",$J$105,0)</f>
        <v>0</v>
      </c>
      <c r="BI105" s="178">
        <f>IF($N$105="nulová",$J$105,0)</f>
        <v>0</v>
      </c>
      <c r="BJ105" s="109" t="s">
        <v>21</v>
      </c>
      <c r="BK105" s="178">
        <f>ROUND($I$105*$H$105,2)</f>
        <v>0</v>
      </c>
      <c r="BL105" s="109" t="s">
        <v>241</v>
      </c>
      <c r="BM105" s="109" t="s">
        <v>808</v>
      </c>
    </row>
    <row r="106" spans="2:65" s="7" customFormat="1" ht="15.75" customHeight="1">
      <c r="B106" s="27"/>
      <c r="C106" s="170" t="s">
        <v>784</v>
      </c>
      <c r="D106" s="170" t="s">
        <v>147</v>
      </c>
      <c r="E106" s="168" t="s">
        <v>534</v>
      </c>
      <c r="F106" s="169" t="s">
        <v>809</v>
      </c>
      <c r="G106" s="170" t="s">
        <v>217</v>
      </c>
      <c r="H106" s="171">
        <v>1</v>
      </c>
      <c r="I106" s="172"/>
      <c r="J106" s="173">
        <f>ROUND($I$106*$H$106,2)</f>
        <v>0</v>
      </c>
      <c r="K106" s="169"/>
      <c r="L106" s="53"/>
      <c r="M106" s="174"/>
      <c r="N106" s="175" t="s">
        <v>43</v>
      </c>
      <c r="O106" s="28"/>
      <c r="P106" s="176">
        <f>$O$106*$H$106</f>
        <v>0</v>
      </c>
      <c r="Q106" s="176">
        <v>0.01075</v>
      </c>
      <c r="R106" s="176">
        <f>$Q$106*$H$106</f>
        <v>0.01075</v>
      </c>
      <c r="S106" s="176">
        <v>0</v>
      </c>
      <c r="T106" s="177">
        <f>$S$106*$H$106</f>
        <v>0</v>
      </c>
      <c r="AR106" s="109" t="s">
        <v>241</v>
      </c>
      <c r="AT106" s="109" t="s">
        <v>147</v>
      </c>
      <c r="AU106" s="109" t="s">
        <v>80</v>
      </c>
      <c r="AY106" s="109" t="s">
        <v>143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109" t="s">
        <v>21</v>
      </c>
      <c r="BK106" s="178">
        <f>ROUND($I$106*$H$106,2)</f>
        <v>0</v>
      </c>
      <c r="BL106" s="109" t="s">
        <v>241</v>
      </c>
      <c r="BM106" s="109" t="s">
        <v>810</v>
      </c>
    </row>
    <row r="107" spans="2:47" s="7" customFormat="1" ht="16.5" customHeight="1">
      <c r="B107" s="27"/>
      <c r="C107" s="28"/>
      <c r="D107" s="179" t="s">
        <v>154</v>
      </c>
      <c r="E107" s="28"/>
      <c r="F107" s="180" t="s">
        <v>537</v>
      </c>
      <c r="G107" s="28"/>
      <c r="H107" s="28"/>
      <c r="J107" s="28"/>
      <c r="K107" s="28"/>
      <c r="L107" s="53"/>
      <c r="M107" s="69"/>
      <c r="N107" s="28"/>
      <c r="O107" s="28"/>
      <c r="P107" s="28"/>
      <c r="Q107" s="28"/>
      <c r="R107" s="28"/>
      <c r="S107" s="28"/>
      <c r="T107" s="70"/>
      <c r="AT107" s="7" t="s">
        <v>154</v>
      </c>
      <c r="AU107" s="7" t="s">
        <v>80</v>
      </c>
    </row>
    <row r="108" spans="2:65" s="7" customFormat="1" ht="15.75" customHeight="1">
      <c r="B108" s="27"/>
      <c r="C108" s="167" t="s">
        <v>162</v>
      </c>
      <c r="D108" s="167" t="s">
        <v>147</v>
      </c>
      <c r="E108" s="168" t="s">
        <v>539</v>
      </c>
      <c r="F108" s="169" t="s">
        <v>540</v>
      </c>
      <c r="G108" s="170" t="s">
        <v>379</v>
      </c>
      <c r="H108" s="191"/>
      <c r="I108" s="172"/>
      <c r="J108" s="173">
        <f>ROUND($I$108*$H$108,2)</f>
        <v>0</v>
      </c>
      <c r="K108" s="169" t="s">
        <v>159</v>
      </c>
      <c r="L108" s="53"/>
      <c r="M108" s="174"/>
      <c r="N108" s="175" t="s">
        <v>43</v>
      </c>
      <c r="O108" s="28"/>
      <c r="P108" s="176">
        <f>$O$108*$H$108</f>
        <v>0</v>
      </c>
      <c r="Q108" s="176">
        <v>0</v>
      </c>
      <c r="R108" s="176">
        <f>$Q$108*$H$108</f>
        <v>0</v>
      </c>
      <c r="S108" s="176">
        <v>0</v>
      </c>
      <c r="T108" s="177">
        <f>$S$108*$H$108</f>
        <v>0</v>
      </c>
      <c r="AR108" s="109" t="s">
        <v>241</v>
      </c>
      <c r="AT108" s="109" t="s">
        <v>147</v>
      </c>
      <c r="AU108" s="109" t="s">
        <v>80</v>
      </c>
      <c r="AY108" s="7" t="s">
        <v>143</v>
      </c>
      <c r="BE108" s="178">
        <f>IF($N$108="základní",$J$108,0)</f>
        <v>0</v>
      </c>
      <c r="BF108" s="178">
        <f>IF($N$108="snížená",$J$108,0)</f>
        <v>0</v>
      </c>
      <c r="BG108" s="178">
        <f>IF($N$108="zákl. přenesená",$J$108,0)</f>
        <v>0</v>
      </c>
      <c r="BH108" s="178">
        <f>IF($N$108="sníž. přenesená",$J$108,0)</f>
        <v>0</v>
      </c>
      <c r="BI108" s="178">
        <f>IF($N$108="nulová",$J$108,0)</f>
        <v>0</v>
      </c>
      <c r="BJ108" s="109" t="s">
        <v>21</v>
      </c>
      <c r="BK108" s="178">
        <f>ROUND($I$108*$H$108,2)</f>
        <v>0</v>
      </c>
      <c r="BL108" s="109" t="s">
        <v>241</v>
      </c>
      <c r="BM108" s="109" t="s">
        <v>811</v>
      </c>
    </row>
    <row r="109" spans="2:47" s="7" customFormat="1" ht="27" customHeight="1">
      <c r="B109" s="27"/>
      <c r="C109" s="28"/>
      <c r="D109" s="179" t="s">
        <v>154</v>
      </c>
      <c r="E109" s="28"/>
      <c r="F109" s="180" t="s">
        <v>542</v>
      </c>
      <c r="G109" s="28"/>
      <c r="H109" s="28"/>
      <c r="J109" s="28"/>
      <c r="K109" s="28"/>
      <c r="L109" s="53"/>
      <c r="M109" s="69"/>
      <c r="N109" s="28"/>
      <c r="O109" s="28"/>
      <c r="P109" s="28"/>
      <c r="Q109" s="28"/>
      <c r="R109" s="28"/>
      <c r="S109" s="28"/>
      <c r="T109" s="70"/>
      <c r="AT109" s="7" t="s">
        <v>154</v>
      </c>
      <c r="AU109" s="7" t="s">
        <v>80</v>
      </c>
    </row>
    <row r="110" spans="2:63" s="153" customFormat="1" ht="30.75" customHeight="1">
      <c r="B110" s="154"/>
      <c r="C110" s="155"/>
      <c r="D110" s="156" t="s">
        <v>71</v>
      </c>
      <c r="E110" s="165" t="s">
        <v>543</v>
      </c>
      <c r="F110" s="165" t="s">
        <v>544</v>
      </c>
      <c r="G110" s="155"/>
      <c r="H110" s="155"/>
      <c r="J110" s="166">
        <f>$BK$110</f>
        <v>0</v>
      </c>
      <c r="K110" s="155"/>
      <c r="L110" s="159"/>
      <c r="M110" s="160"/>
      <c r="N110" s="155"/>
      <c r="O110" s="155"/>
      <c r="P110" s="161">
        <f>SUM($P$111:$P$118)</f>
        <v>0</v>
      </c>
      <c r="Q110" s="155"/>
      <c r="R110" s="161">
        <f>SUM($R$111:$R$118)</f>
        <v>0.611018</v>
      </c>
      <c r="S110" s="155"/>
      <c r="T110" s="162">
        <f>SUM($T$111:$T$118)</f>
        <v>0</v>
      </c>
      <c r="AR110" s="163" t="s">
        <v>80</v>
      </c>
      <c r="AT110" s="163" t="s">
        <v>71</v>
      </c>
      <c r="AU110" s="163" t="s">
        <v>21</v>
      </c>
      <c r="AY110" s="163" t="s">
        <v>143</v>
      </c>
      <c r="BK110" s="164">
        <f>SUM($BK$111:$BK$118)</f>
        <v>0</v>
      </c>
    </row>
    <row r="111" spans="2:65" s="7" customFormat="1" ht="27" customHeight="1">
      <c r="B111" s="27"/>
      <c r="C111" s="167" t="s">
        <v>284</v>
      </c>
      <c r="D111" s="167" t="s">
        <v>147</v>
      </c>
      <c r="E111" s="168" t="s">
        <v>812</v>
      </c>
      <c r="F111" s="169" t="s">
        <v>813</v>
      </c>
      <c r="G111" s="170" t="s">
        <v>158</v>
      </c>
      <c r="H111" s="171">
        <v>18.7</v>
      </c>
      <c r="I111" s="172"/>
      <c r="J111" s="173">
        <f>ROUND($I$111*$H$111,2)</f>
        <v>0</v>
      </c>
      <c r="K111" s="169"/>
      <c r="L111" s="53"/>
      <c r="M111" s="174"/>
      <c r="N111" s="175" t="s">
        <v>43</v>
      </c>
      <c r="O111" s="28"/>
      <c r="P111" s="176">
        <f>$O$111*$H$111</f>
        <v>0</v>
      </c>
      <c r="Q111" s="176">
        <v>0.03134</v>
      </c>
      <c r="R111" s="176">
        <f>$Q$111*$H$111</f>
        <v>0.586058</v>
      </c>
      <c r="S111" s="176">
        <v>0</v>
      </c>
      <c r="T111" s="177">
        <f>$S$111*$H$111</f>
        <v>0</v>
      </c>
      <c r="AR111" s="109" t="s">
        <v>241</v>
      </c>
      <c r="AT111" s="109" t="s">
        <v>147</v>
      </c>
      <c r="AU111" s="109" t="s">
        <v>80</v>
      </c>
      <c r="AY111" s="7" t="s">
        <v>143</v>
      </c>
      <c r="BE111" s="178">
        <f>IF($N$111="základní",$J$111,0)</f>
        <v>0</v>
      </c>
      <c r="BF111" s="178">
        <f>IF($N$111="snížená",$J$111,0)</f>
        <v>0</v>
      </c>
      <c r="BG111" s="178">
        <f>IF($N$111="zákl. přenesená",$J$111,0)</f>
        <v>0</v>
      </c>
      <c r="BH111" s="178">
        <f>IF($N$111="sníž. přenesená",$J$111,0)</f>
        <v>0</v>
      </c>
      <c r="BI111" s="178">
        <f>IF($N$111="nulová",$J$111,0)</f>
        <v>0</v>
      </c>
      <c r="BJ111" s="109" t="s">
        <v>21</v>
      </c>
      <c r="BK111" s="178">
        <f>ROUND($I$111*$H$111,2)</f>
        <v>0</v>
      </c>
      <c r="BL111" s="109" t="s">
        <v>241</v>
      </c>
      <c r="BM111" s="109" t="s">
        <v>814</v>
      </c>
    </row>
    <row r="112" spans="2:47" s="7" customFormat="1" ht="27" customHeight="1">
      <c r="B112" s="27"/>
      <c r="C112" s="28"/>
      <c r="D112" s="179" t="s">
        <v>154</v>
      </c>
      <c r="E112" s="28"/>
      <c r="F112" s="180" t="s">
        <v>815</v>
      </c>
      <c r="G112" s="28"/>
      <c r="H112" s="28"/>
      <c r="J112" s="28"/>
      <c r="K112" s="28"/>
      <c r="L112" s="53"/>
      <c r="M112" s="69"/>
      <c r="N112" s="28"/>
      <c r="O112" s="28"/>
      <c r="P112" s="28"/>
      <c r="Q112" s="28"/>
      <c r="R112" s="28"/>
      <c r="S112" s="28"/>
      <c r="T112" s="70"/>
      <c r="AT112" s="7" t="s">
        <v>154</v>
      </c>
      <c r="AU112" s="7" t="s">
        <v>80</v>
      </c>
    </row>
    <row r="113" spans="2:65" s="7" customFormat="1" ht="15.75" customHeight="1">
      <c r="B113" s="27"/>
      <c r="C113" s="167" t="s">
        <v>289</v>
      </c>
      <c r="D113" s="167" t="s">
        <v>147</v>
      </c>
      <c r="E113" s="168" t="s">
        <v>816</v>
      </c>
      <c r="F113" s="169" t="s">
        <v>817</v>
      </c>
      <c r="G113" s="170" t="s">
        <v>217</v>
      </c>
      <c r="H113" s="171">
        <v>1</v>
      </c>
      <c r="I113" s="172"/>
      <c r="J113" s="173">
        <f>ROUND($I$113*$H$113,2)</f>
        <v>0</v>
      </c>
      <c r="K113" s="169" t="s">
        <v>151</v>
      </c>
      <c r="L113" s="53"/>
      <c r="M113" s="174"/>
      <c r="N113" s="175" t="s">
        <v>43</v>
      </c>
      <c r="O113" s="28"/>
      <c r="P113" s="176">
        <f>$O$113*$H$113</f>
        <v>0</v>
      </c>
      <c r="Q113" s="176">
        <v>0.00022</v>
      </c>
      <c r="R113" s="176">
        <f>$Q$113*$H$113</f>
        <v>0.00022</v>
      </c>
      <c r="S113" s="176">
        <v>0</v>
      </c>
      <c r="T113" s="177">
        <f>$S$113*$H$113</f>
        <v>0</v>
      </c>
      <c r="AR113" s="109" t="s">
        <v>241</v>
      </c>
      <c r="AT113" s="109" t="s">
        <v>147</v>
      </c>
      <c r="AU113" s="109" t="s">
        <v>80</v>
      </c>
      <c r="AY113" s="7" t="s">
        <v>143</v>
      </c>
      <c r="BE113" s="178">
        <f>IF($N$113="základní",$J$113,0)</f>
        <v>0</v>
      </c>
      <c r="BF113" s="178">
        <f>IF($N$113="snížená",$J$113,0)</f>
        <v>0</v>
      </c>
      <c r="BG113" s="178">
        <f>IF($N$113="zákl. přenesená",$J$113,0)</f>
        <v>0</v>
      </c>
      <c r="BH113" s="178">
        <f>IF($N$113="sníž. přenesená",$J$113,0)</f>
        <v>0</v>
      </c>
      <c r="BI113" s="178">
        <f>IF($N$113="nulová",$J$113,0)</f>
        <v>0</v>
      </c>
      <c r="BJ113" s="109" t="s">
        <v>21</v>
      </c>
      <c r="BK113" s="178">
        <f>ROUND($I$113*$H$113,2)</f>
        <v>0</v>
      </c>
      <c r="BL113" s="109" t="s">
        <v>241</v>
      </c>
      <c r="BM113" s="109" t="s">
        <v>818</v>
      </c>
    </row>
    <row r="114" spans="2:47" s="7" customFormat="1" ht="27" customHeight="1">
      <c r="B114" s="27"/>
      <c r="C114" s="28"/>
      <c r="D114" s="179" t="s">
        <v>154</v>
      </c>
      <c r="E114" s="28"/>
      <c r="F114" s="180" t="s">
        <v>819</v>
      </c>
      <c r="G114" s="28"/>
      <c r="H114" s="28"/>
      <c r="J114" s="28"/>
      <c r="K114" s="28"/>
      <c r="L114" s="53"/>
      <c r="M114" s="69"/>
      <c r="N114" s="28"/>
      <c r="O114" s="28"/>
      <c r="P114" s="28"/>
      <c r="Q114" s="28"/>
      <c r="R114" s="28"/>
      <c r="S114" s="28"/>
      <c r="T114" s="70"/>
      <c r="AT114" s="7" t="s">
        <v>154</v>
      </c>
      <c r="AU114" s="7" t="s">
        <v>80</v>
      </c>
    </row>
    <row r="115" spans="2:65" s="7" customFormat="1" ht="15.75" customHeight="1">
      <c r="B115" s="27"/>
      <c r="C115" s="181" t="s">
        <v>294</v>
      </c>
      <c r="D115" s="181" t="s">
        <v>221</v>
      </c>
      <c r="E115" s="182" t="s">
        <v>820</v>
      </c>
      <c r="F115" s="183" t="s">
        <v>821</v>
      </c>
      <c r="G115" s="184" t="s">
        <v>217</v>
      </c>
      <c r="H115" s="185">
        <v>1</v>
      </c>
      <c r="I115" s="186"/>
      <c r="J115" s="187">
        <f>ROUND($I$115*$H$115,2)</f>
        <v>0</v>
      </c>
      <c r="K115" s="183" t="s">
        <v>151</v>
      </c>
      <c r="L115" s="188"/>
      <c r="M115" s="189"/>
      <c r="N115" s="190" t="s">
        <v>43</v>
      </c>
      <c r="O115" s="28"/>
      <c r="P115" s="176">
        <f>$O$115*$H$115</f>
        <v>0</v>
      </c>
      <c r="Q115" s="176">
        <v>0.02474</v>
      </c>
      <c r="R115" s="176">
        <f>$Q$115*$H$115</f>
        <v>0.02474</v>
      </c>
      <c r="S115" s="176">
        <v>0</v>
      </c>
      <c r="T115" s="177">
        <f>$S$115*$H$115</f>
        <v>0</v>
      </c>
      <c r="AR115" s="109" t="s">
        <v>336</v>
      </c>
      <c r="AT115" s="109" t="s">
        <v>221</v>
      </c>
      <c r="AU115" s="109" t="s">
        <v>80</v>
      </c>
      <c r="AY115" s="7" t="s">
        <v>143</v>
      </c>
      <c r="BE115" s="178">
        <f>IF($N$115="základní",$J$115,0)</f>
        <v>0</v>
      </c>
      <c r="BF115" s="178">
        <f>IF($N$115="snížená",$J$115,0)</f>
        <v>0</v>
      </c>
      <c r="BG115" s="178">
        <f>IF($N$115="zákl. přenesená",$J$115,0)</f>
        <v>0</v>
      </c>
      <c r="BH115" s="178">
        <f>IF($N$115="sníž. přenesená",$J$115,0)</f>
        <v>0</v>
      </c>
      <c r="BI115" s="178">
        <f>IF($N$115="nulová",$J$115,0)</f>
        <v>0</v>
      </c>
      <c r="BJ115" s="109" t="s">
        <v>21</v>
      </c>
      <c r="BK115" s="178">
        <f>ROUND($I$115*$H$115,2)</f>
        <v>0</v>
      </c>
      <c r="BL115" s="109" t="s">
        <v>241</v>
      </c>
      <c r="BM115" s="109" t="s">
        <v>822</v>
      </c>
    </row>
    <row r="116" spans="2:47" s="7" customFormat="1" ht="16.5" customHeight="1">
      <c r="B116" s="27"/>
      <c r="C116" s="28"/>
      <c r="D116" s="179" t="s">
        <v>154</v>
      </c>
      <c r="E116" s="28"/>
      <c r="F116" s="180" t="s">
        <v>823</v>
      </c>
      <c r="G116" s="28"/>
      <c r="H116" s="28"/>
      <c r="J116" s="28"/>
      <c r="K116" s="28"/>
      <c r="L116" s="53"/>
      <c r="M116" s="69"/>
      <c r="N116" s="28"/>
      <c r="O116" s="28"/>
      <c r="P116" s="28"/>
      <c r="Q116" s="28"/>
      <c r="R116" s="28"/>
      <c r="S116" s="28"/>
      <c r="T116" s="70"/>
      <c r="AT116" s="7" t="s">
        <v>154</v>
      </c>
      <c r="AU116" s="7" t="s">
        <v>80</v>
      </c>
    </row>
    <row r="117" spans="2:65" s="7" customFormat="1" ht="15.75" customHeight="1">
      <c r="B117" s="27"/>
      <c r="C117" s="167" t="s">
        <v>224</v>
      </c>
      <c r="D117" s="167" t="s">
        <v>147</v>
      </c>
      <c r="E117" s="168" t="s">
        <v>555</v>
      </c>
      <c r="F117" s="169" t="s">
        <v>556</v>
      </c>
      <c r="G117" s="170" t="s">
        <v>379</v>
      </c>
      <c r="H117" s="191"/>
      <c r="I117" s="172"/>
      <c r="J117" s="173">
        <f>ROUND($I$117*$H$117,2)</f>
        <v>0</v>
      </c>
      <c r="K117" s="169" t="s">
        <v>151</v>
      </c>
      <c r="L117" s="53"/>
      <c r="M117" s="174"/>
      <c r="N117" s="175" t="s">
        <v>43</v>
      </c>
      <c r="O117" s="28"/>
      <c r="P117" s="176">
        <f>$O$117*$H$117</f>
        <v>0</v>
      </c>
      <c r="Q117" s="176">
        <v>0</v>
      </c>
      <c r="R117" s="176">
        <f>$Q$117*$H$117</f>
        <v>0</v>
      </c>
      <c r="S117" s="176">
        <v>0</v>
      </c>
      <c r="T117" s="177">
        <f>$S$117*$H$117</f>
        <v>0</v>
      </c>
      <c r="AR117" s="109" t="s">
        <v>241</v>
      </c>
      <c r="AT117" s="109" t="s">
        <v>147</v>
      </c>
      <c r="AU117" s="109" t="s">
        <v>80</v>
      </c>
      <c r="AY117" s="7" t="s">
        <v>143</v>
      </c>
      <c r="BE117" s="178">
        <f>IF($N$117="základní",$J$117,0)</f>
        <v>0</v>
      </c>
      <c r="BF117" s="178">
        <f>IF($N$117="snížená",$J$117,0)</f>
        <v>0</v>
      </c>
      <c r="BG117" s="178">
        <f>IF($N$117="zákl. přenesená",$J$117,0)</f>
        <v>0</v>
      </c>
      <c r="BH117" s="178">
        <f>IF($N$117="sníž. přenesená",$J$117,0)</f>
        <v>0</v>
      </c>
      <c r="BI117" s="178">
        <f>IF($N$117="nulová",$J$117,0)</f>
        <v>0</v>
      </c>
      <c r="BJ117" s="109" t="s">
        <v>21</v>
      </c>
      <c r="BK117" s="178">
        <f>ROUND($I$117*$H$117,2)</f>
        <v>0</v>
      </c>
      <c r="BL117" s="109" t="s">
        <v>241</v>
      </c>
      <c r="BM117" s="109" t="s">
        <v>824</v>
      </c>
    </row>
    <row r="118" spans="2:47" s="7" customFormat="1" ht="27" customHeight="1">
      <c r="B118" s="27"/>
      <c r="C118" s="28"/>
      <c r="D118" s="179" t="s">
        <v>154</v>
      </c>
      <c r="E118" s="28"/>
      <c r="F118" s="180" t="s">
        <v>558</v>
      </c>
      <c r="G118" s="28"/>
      <c r="H118" s="28"/>
      <c r="J118" s="28"/>
      <c r="K118" s="28"/>
      <c r="L118" s="53"/>
      <c r="M118" s="69"/>
      <c r="N118" s="28"/>
      <c r="O118" s="28"/>
      <c r="P118" s="28"/>
      <c r="Q118" s="28"/>
      <c r="R118" s="28"/>
      <c r="S118" s="28"/>
      <c r="T118" s="70"/>
      <c r="AT118" s="7" t="s">
        <v>154</v>
      </c>
      <c r="AU118" s="7" t="s">
        <v>80</v>
      </c>
    </row>
    <row r="119" spans="2:63" s="153" customFormat="1" ht="30.75" customHeight="1">
      <c r="B119" s="154"/>
      <c r="C119" s="155"/>
      <c r="D119" s="156" t="s">
        <v>71</v>
      </c>
      <c r="E119" s="165" t="s">
        <v>559</v>
      </c>
      <c r="F119" s="165" t="s">
        <v>560</v>
      </c>
      <c r="G119" s="155"/>
      <c r="H119" s="155"/>
      <c r="J119" s="166">
        <f>$BK$119</f>
        <v>0</v>
      </c>
      <c r="K119" s="155"/>
      <c r="L119" s="159"/>
      <c r="M119" s="160"/>
      <c r="N119" s="155"/>
      <c r="O119" s="155"/>
      <c r="P119" s="161">
        <f>SUM($P$120:$P$129)</f>
        <v>0</v>
      </c>
      <c r="Q119" s="155"/>
      <c r="R119" s="161">
        <f>SUM($R$120:$R$129)</f>
        <v>0.02035</v>
      </c>
      <c r="S119" s="155"/>
      <c r="T119" s="162">
        <f>SUM($T$120:$T$129)</f>
        <v>0</v>
      </c>
      <c r="AR119" s="163" t="s">
        <v>80</v>
      </c>
      <c r="AT119" s="163" t="s">
        <v>71</v>
      </c>
      <c r="AU119" s="163" t="s">
        <v>21</v>
      </c>
      <c r="AY119" s="163" t="s">
        <v>143</v>
      </c>
      <c r="BK119" s="164">
        <f>SUM($BK$120:$BK$129)</f>
        <v>0</v>
      </c>
    </row>
    <row r="120" spans="2:65" s="7" customFormat="1" ht="15.75" customHeight="1">
      <c r="B120" s="27"/>
      <c r="C120" s="167" t="s">
        <v>194</v>
      </c>
      <c r="D120" s="167" t="s">
        <v>147</v>
      </c>
      <c r="E120" s="168" t="s">
        <v>595</v>
      </c>
      <c r="F120" s="169" t="s">
        <v>596</v>
      </c>
      <c r="G120" s="170" t="s">
        <v>217</v>
      </c>
      <c r="H120" s="171">
        <v>1</v>
      </c>
      <c r="I120" s="172"/>
      <c r="J120" s="173">
        <f>ROUND($I$120*$H$120,2)</f>
        <v>0</v>
      </c>
      <c r="K120" s="169" t="s">
        <v>159</v>
      </c>
      <c r="L120" s="53"/>
      <c r="M120" s="174"/>
      <c r="N120" s="175" t="s">
        <v>43</v>
      </c>
      <c r="O120" s="28"/>
      <c r="P120" s="176">
        <f>$O$120*$H$120</f>
        <v>0</v>
      </c>
      <c r="Q120" s="176">
        <v>0</v>
      </c>
      <c r="R120" s="176">
        <f>$Q$120*$H$120</f>
        <v>0</v>
      </c>
      <c r="S120" s="176">
        <v>0</v>
      </c>
      <c r="T120" s="177">
        <f>$S$120*$H$120</f>
        <v>0</v>
      </c>
      <c r="AR120" s="109" t="s">
        <v>241</v>
      </c>
      <c r="AT120" s="109" t="s">
        <v>147</v>
      </c>
      <c r="AU120" s="109" t="s">
        <v>80</v>
      </c>
      <c r="AY120" s="7" t="s">
        <v>143</v>
      </c>
      <c r="BE120" s="178">
        <f>IF($N$120="základní",$J$120,0)</f>
        <v>0</v>
      </c>
      <c r="BF120" s="178">
        <f>IF($N$120="snížená",$J$120,0)</f>
        <v>0</v>
      </c>
      <c r="BG120" s="178">
        <f>IF($N$120="zákl. přenesená",$J$120,0)</f>
        <v>0</v>
      </c>
      <c r="BH120" s="178">
        <f>IF($N$120="sníž. přenesená",$J$120,0)</f>
        <v>0</v>
      </c>
      <c r="BI120" s="178">
        <f>IF($N$120="nulová",$J$120,0)</f>
        <v>0</v>
      </c>
      <c r="BJ120" s="109" t="s">
        <v>21</v>
      </c>
      <c r="BK120" s="178">
        <f>ROUND($I$120*$H$120,2)</f>
        <v>0</v>
      </c>
      <c r="BL120" s="109" t="s">
        <v>241</v>
      </c>
      <c r="BM120" s="109" t="s">
        <v>825</v>
      </c>
    </row>
    <row r="121" spans="2:47" s="7" customFormat="1" ht="27" customHeight="1">
      <c r="B121" s="27"/>
      <c r="C121" s="28"/>
      <c r="D121" s="179" t="s">
        <v>154</v>
      </c>
      <c r="E121" s="28"/>
      <c r="F121" s="180" t="s">
        <v>598</v>
      </c>
      <c r="G121" s="28"/>
      <c r="H121" s="28"/>
      <c r="J121" s="28"/>
      <c r="K121" s="28"/>
      <c r="L121" s="53"/>
      <c r="M121" s="69"/>
      <c r="N121" s="28"/>
      <c r="O121" s="28"/>
      <c r="P121" s="28"/>
      <c r="Q121" s="28"/>
      <c r="R121" s="28"/>
      <c r="S121" s="28"/>
      <c r="T121" s="70"/>
      <c r="AT121" s="7" t="s">
        <v>154</v>
      </c>
      <c r="AU121" s="7" t="s">
        <v>80</v>
      </c>
    </row>
    <row r="122" spans="2:65" s="7" customFormat="1" ht="27" customHeight="1">
      <c r="B122" s="27"/>
      <c r="C122" s="181" t="s">
        <v>26</v>
      </c>
      <c r="D122" s="181" t="s">
        <v>221</v>
      </c>
      <c r="E122" s="182" t="s">
        <v>826</v>
      </c>
      <c r="F122" s="183" t="s">
        <v>827</v>
      </c>
      <c r="G122" s="184" t="s">
        <v>217</v>
      </c>
      <c r="H122" s="185">
        <v>1</v>
      </c>
      <c r="I122" s="186"/>
      <c r="J122" s="187">
        <f>ROUND($I$122*$H$122,2)</f>
        <v>0</v>
      </c>
      <c r="K122" s="183"/>
      <c r="L122" s="188"/>
      <c r="M122" s="189"/>
      <c r="N122" s="190" t="s">
        <v>43</v>
      </c>
      <c r="O122" s="28"/>
      <c r="P122" s="176">
        <f>$O$122*$H$122</f>
        <v>0</v>
      </c>
      <c r="Q122" s="176">
        <v>0.0185</v>
      </c>
      <c r="R122" s="176">
        <f>$Q$122*$H$122</f>
        <v>0.0185</v>
      </c>
      <c r="S122" s="176">
        <v>0</v>
      </c>
      <c r="T122" s="177">
        <f>$S$122*$H$122</f>
        <v>0</v>
      </c>
      <c r="AR122" s="109" t="s">
        <v>336</v>
      </c>
      <c r="AT122" s="109" t="s">
        <v>221</v>
      </c>
      <c r="AU122" s="109" t="s">
        <v>80</v>
      </c>
      <c r="AY122" s="7" t="s">
        <v>143</v>
      </c>
      <c r="BE122" s="178">
        <f>IF($N$122="základní",$J$122,0)</f>
        <v>0</v>
      </c>
      <c r="BF122" s="178">
        <f>IF($N$122="snížená",$J$122,0)</f>
        <v>0</v>
      </c>
      <c r="BG122" s="178">
        <f>IF($N$122="zákl. přenesená",$J$122,0)</f>
        <v>0</v>
      </c>
      <c r="BH122" s="178">
        <f>IF($N$122="sníž. přenesená",$J$122,0)</f>
        <v>0</v>
      </c>
      <c r="BI122" s="178">
        <f>IF($N$122="nulová",$J$122,0)</f>
        <v>0</v>
      </c>
      <c r="BJ122" s="109" t="s">
        <v>21</v>
      </c>
      <c r="BK122" s="178">
        <f>ROUND($I$122*$H$122,2)</f>
        <v>0</v>
      </c>
      <c r="BL122" s="109" t="s">
        <v>241</v>
      </c>
      <c r="BM122" s="109" t="s">
        <v>828</v>
      </c>
    </row>
    <row r="123" spans="2:47" s="7" customFormat="1" ht="27" customHeight="1">
      <c r="B123" s="27"/>
      <c r="C123" s="28"/>
      <c r="D123" s="179" t="s">
        <v>154</v>
      </c>
      <c r="E123" s="28"/>
      <c r="F123" s="180" t="s">
        <v>829</v>
      </c>
      <c r="G123" s="28"/>
      <c r="H123" s="28"/>
      <c r="J123" s="28"/>
      <c r="K123" s="28"/>
      <c r="L123" s="53"/>
      <c r="M123" s="69"/>
      <c r="N123" s="28"/>
      <c r="O123" s="28"/>
      <c r="P123" s="28"/>
      <c r="Q123" s="28"/>
      <c r="R123" s="28"/>
      <c r="S123" s="28"/>
      <c r="T123" s="70"/>
      <c r="AT123" s="7" t="s">
        <v>154</v>
      </c>
      <c r="AU123" s="7" t="s">
        <v>80</v>
      </c>
    </row>
    <row r="124" spans="2:65" s="7" customFormat="1" ht="15.75" customHeight="1">
      <c r="B124" s="27"/>
      <c r="C124" s="167" t="s">
        <v>209</v>
      </c>
      <c r="D124" s="167" t="s">
        <v>147</v>
      </c>
      <c r="E124" s="168" t="s">
        <v>610</v>
      </c>
      <c r="F124" s="169" t="s">
        <v>611</v>
      </c>
      <c r="G124" s="170" t="s">
        <v>217</v>
      </c>
      <c r="H124" s="171">
        <v>1</v>
      </c>
      <c r="I124" s="172"/>
      <c r="J124" s="173">
        <f>ROUND($I$124*$H$124,2)</f>
        <v>0</v>
      </c>
      <c r="K124" s="169" t="s">
        <v>159</v>
      </c>
      <c r="L124" s="53"/>
      <c r="M124" s="174"/>
      <c r="N124" s="175" t="s">
        <v>43</v>
      </c>
      <c r="O124" s="28"/>
      <c r="P124" s="176">
        <f>$O$124*$H$124</f>
        <v>0</v>
      </c>
      <c r="Q124" s="176">
        <v>0</v>
      </c>
      <c r="R124" s="176">
        <f>$Q$124*$H$124</f>
        <v>0</v>
      </c>
      <c r="S124" s="176">
        <v>0</v>
      </c>
      <c r="T124" s="177">
        <f>$S$124*$H$124</f>
        <v>0</v>
      </c>
      <c r="AR124" s="109" t="s">
        <v>241</v>
      </c>
      <c r="AT124" s="109" t="s">
        <v>147</v>
      </c>
      <c r="AU124" s="109" t="s">
        <v>80</v>
      </c>
      <c r="AY124" s="7" t="s">
        <v>143</v>
      </c>
      <c r="BE124" s="178">
        <f>IF($N$124="základní",$J$124,0)</f>
        <v>0</v>
      </c>
      <c r="BF124" s="178">
        <f>IF($N$124="snížená",$J$124,0)</f>
        <v>0</v>
      </c>
      <c r="BG124" s="178">
        <f>IF($N$124="zákl. přenesená",$J$124,0)</f>
        <v>0</v>
      </c>
      <c r="BH124" s="178">
        <f>IF($N$124="sníž. přenesená",$J$124,0)</f>
        <v>0</v>
      </c>
      <c r="BI124" s="178">
        <f>IF($N$124="nulová",$J$124,0)</f>
        <v>0</v>
      </c>
      <c r="BJ124" s="109" t="s">
        <v>21</v>
      </c>
      <c r="BK124" s="178">
        <f>ROUND($I$124*$H$124,2)</f>
        <v>0</v>
      </c>
      <c r="BL124" s="109" t="s">
        <v>241</v>
      </c>
      <c r="BM124" s="109" t="s">
        <v>830</v>
      </c>
    </row>
    <row r="125" spans="2:47" s="7" customFormat="1" ht="16.5" customHeight="1">
      <c r="B125" s="27"/>
      <c r="C125" s="28"/>
      <c r="D125" s="179" t="s">
        <v>154</v>
      </c>
      <c r="E125" s="28"/>
      <c r="F125" s="180" t="s">
        <v>613</v>
      </c>
      <c r="G125" s="28"/>
      <c r="H125" s="28"/>
      <c r="J125" s="28"/>
      <c r="K125" s="28"/>
      <c r="L125" s="53"/>
      <c r="M125" s="69"/>
      <c r="N125" s="28"/>
      <c r="O125" s="28"/>
      <c r="P125" s="28"/>
      <c r="Q125" s="28"/>
      <c r="R125" s="28"/>
      <c r="S125" s="28"/>
      <c r="T125" s="70"/>
      <c r="AT125" s="7" t="s">
        <v>154</v>
      </c>
      <c r="AU125" s="7" t="s">
        <v>80</v>
      </c>
    </row>
    <row r="126" spans="2:65" s="7" customFormat="1" ht="15.75" customHeight="1">
      <c r="B126" s="27"/>
      <c r="C126" s="181" t="s">
        <v>214</v>
      </c>
      <c r="D126" s="181" t="s">
        <v>221</v>
      </c>
      <c r="E126" s="182" t="s">
        <v>831</v>
      </c>
      <c r="F126" s="183" t="s">
        <v>832</v>
      </c>
      <c r="G126" s="184" t="s">
        <v>217</v>
      </c>
      <c r="H126" s="185">
        <v>1</v>
      </c>
      <c r="I126" s="186"/>
      <c r="J126" s="187">
        <f>ROUND($I$126*$H$126,2)</f>
        <v>0</v>
      </c>
      <c r="K126" s="183"/>
      <c r="L126" s="188"/>
      <c r="M126" s="189"/>
      <c r="N126" s="190" t="s">
        <v>43</v>
      </c>
      <c r="O126" s="28"/>
      <c r="P126" s="176">
        <f>$O$126*$H$126</f>
        <v>0</v>
      </c>
      <c r="Q126" s="176">
        <v>0.00185</v>
      </c>
      <c r="R126" s="176">
        <f>$Q$126*$H$126</f>
        <v>0.00185</v>
      </c>
      <c r="S126" s="176">
        <v>0</v>
      </c>
      <c r="T126" s="177">
        <f>$S$126*$H$126</f>
        <v>0</v>
      </c>
      <c r="AR126" s="109" t="s">
        <v>336</v>
      </c>
      <c r="AT126" s="109" t="s">
        <v>221</v>
      </c>
      <c r="AU126" s="109" t="s">
        <v>80</v>
      </c>
      <c r="AY126" s="7" t="s">
        <v>143</v>
      </c>
      <c r="BE126" s="178">
        <f>IF($N$126="základní",$J$126,0)</f>
        <v>0</v>
      </c>
      <c r="BF126" s="178">
        <f>IF($N$126="snížená",$J$126,0)</f>
        <v>0</v>
      </c>
      <c r="BG126" s="178">
        <f>IF($N$126="zákl. přenesená",$J$126,0)</f>
        <v>0</v>
      </c>
      <c r="BH126" s="178">
        <f>IF($N$126="sníž. přenesená",$J$126,0)</f>
        <v>0</v>
      </c>
      <c r="BI126" s="178">
        <f>IF($N$126="nulová",$J$126,0)</f>
        <v>0</v>
      </c>
      <c r="BJ126" s="109" t="s">
        <v>21</v>
      </c>
      <c r="BK126" s="178">
        <f>ROUND($I$126*$H$126,2)</f>
        <v>0</v>
      </c>
      <c r="BL126" s="109" t="s">
        <v>241</v>
      </c>
      <c r="BM126" s="109" t="s">
        <v>833</v>
      </c>
    </row>
    <row r="127" spans="2:47" s="7" customFormat="1" ht="27" customHeight="1">
      <c r="B127" s="27"/>
      <c r="C127" s="28"/>
      <c r="D127" s="179" t="s">
        <v>154</v>
      </c>
      <c r="E127" s="28"/>
      <c r="F127" s="180" t="s">
        <v>834</v>
      </c>
      <c r="G127" s="28"/>
      <c r="H127" s="28"/>
      <c r="J127" s="28"/>
      <c r="K127" s="28"/>
      <c r="L127" s="53"/>
      <c r="M127" s="69"/>
      <c r="N127" s="28"/>
      <c r="O127" s="28"/>
      <c r="P127" s="28"/>
      <c r="Q127" s="28"/>
      <c r="R127" s="28"/>
      <c r="S127" s="28"/>
      <c r="T127" s="70"/>
      <c r="AT127" s="7" t="s">
        <v>154</v>
      </c>
      <c r="AU127" s="7" t="s">
        <v>80</v>
      </c>
    </row>
    <row r="128" spans="2:65" s="7" customFormat="1" ht="15.75" customHeight="1">
      <c r="B128" s="27"/>
      <c r="C128" s="167" t="s">
        <v>8</v>
      </c>
      <c r="D128" s="167" t="s">
        <v>147</v>
      </c>
      <c r="E128" s="168" t="s">
        <v>620</v>
      </c>
      <c r="F128" s="169" t="s">
        <v>621</v>
      </c>
      <c r="G128" s="170" t="s">
        <v>379</v>
      </c>
      <c r="H128" s="191"/>
      <c r="I128" s="172"/>
      <c r="J128" s="173">
        <f>ROUND($I$128*$H$128,2)</f>
        <v>0</v>
      </c>
      <c r="K128" s="169" t="s">
        <v>159</v>
      </c>
      <c r="L128" s="53"/>
      <c r="M128" s="174"/>
      <c r="N128" s="175" t="s">
        <v>43</v>
      </c>
      <c r="O128" s="28"/>
      <c r="P128" s="176">
        <f>$O$128*$H$128</f>
        <v>0</v>
      </c>
      <c r="Q128" s="176">
        <v>0</v>
      </c>
      <c r="R128" s="176">
        <f>$Q$128*$H$128</f>
        <v>0</v>
      </c>
      <c r="S128" s="176">
        <v>0</v>
      </c>
      <c r="T128" s="177">
        <f>$S$128*$H$128</f>
        <v>0</v>
      </c>
      <c r="AR128" s="109" t="s">
        <v>241</v>
      </c>
      <c r="AT128" s="109" t="s">
        <v>147</v>
      </c>
      <c r="AU128" s="109" t="s">
        <v>80</v>
      </c>
      <c r="AY128" s="7" t="s">
        <v>143</v>
      </c>
      <c r="BE128" s="178">
        <f>IF($N$128="základní",$J$128,0)</f>
        <v>0</v>
      </c>
      <c r="BF128" s="178">
        <f>IF($N$128="snížená",$J$128,0)</f>
        <v>0</v>
      </c>
      <c r="BG128" s="178">
        <f>IF($N$128="zákl. přenesená",$J$128,0)</f>
        <v>0</v>
      </c>
      <c r="BH128" s="178">
        <f>IF($N$128="sníž. přenesená",$J$128,0)</f>
        <v>0</v>
      </c>
      <c r="BI128" s="178">
        <f>IF($N$128="nulová",$J$128,0)</f>
        <v>0</v>
      </c>
      <c r="BJ128" s="109" t="s">
        <v>21</v>
      </c>
      <c r="BK128" s="178">
        <f>ROUND($I$128*$H$128,2)</f>
        <v>0</v>
      </c>
      <c r="BL128" s="109" t="s">
        <v>241</v>
      </c>
      <c r="BM128" s="109" t="s">
        <v>835</v>
      </c>
    </row>
    <row r="129" spans="2:47" s="7" customFormat="1" ht="27" customHeight="1">
      <c r="B129" s="27"/>
      <c r="C129" s="28"/>
      <c r="D129" s="179" t="s">
        <v>154</v>
      </c>
      <c r="E129" s="28"/>
      <c r="F129" s="180" t="s">
        <v>623</v>
      </c>
      <c r="G129" s="28"/>
      <c r="H129" s="28"/>
      <c r="J129" s="28"/>
      <c r="K129" s="28"/>
      <c r="L129" s="53"/>
      <c r="M129" s="69"/>
      <c r="N129" s="28"/>
      <c r="O129" s="28"/>
      <c r="P129" s="28"/>
      <c r="Q129" s="28"/>
      <c r="R129" s="28"/>
      <c r="S129" s="28"/>
      <c r="T129" s="70"/>
      <c r="AT129" s="7" t="s">
        <v>154</v>
      </c>
      <c r="AU129" s="7" t="s">
        <v>80</v>
      </c>
    </row>
    <row r="130" spans="2:63" s="153" customFormat="1" ht="30.75" customHeight="1">
      <c r="B130" s="154"/>
      <c r="C130" s="155"/>
      <c r="D130" s="156" t="s">
        <v>71</v>
      </c>
      <c r="E130" s="165" t="s">
        <v>836</v>
      </c>
      <c r="F130" s="165" t="s">
        <v>837</v>
      </c>
      <c r="G130" s="155"/>
      <c r="H130" s="155"/>
      <c r="J130" s="166">
        <f>$BK$130</f>
        <v>0</v>
      </c>
      <c r="K130" s="155"/>
      <c r="L130" s="159"/>
      <c r="M130" s="160"/>
      <c r="N130" s="155"/>
      <c r="O130" s="155"/>
      <c r="P130" s="161">
        <f>SUM($P$131:$P$137)</f>
        <v>0</v>
      </c>
      <c r="Q130" s="155"/>
      <c r="R130" s="161">
        <f>SUM($R$131:$R$137)</f>
        <v>0.00303056</v>
      </c>
      <c r="S130" s="155"/>
      <c r="T130" s="162">
        <f>SUM($T$131:$T$137)</f>
        <v>0</v>
      </c>
      <c r="AR130" s="163" t="s">
        <v>80</v>
      </c>
      <c r="AT130" s="163" t="s">
        <v>71</v>
      </c>
      <c r="AU130" s="163" t="s">
        <v>21</v>
      </c>
      <c r="AY130" s="163" t="s">
        <v>143</v>
      </c>
      <c r="BK130" s="164">
        <f>SUM($BK$131:$BK$137)</f>
        <v>0</v>
      </c>
    </row>
    <row r="131" spans="2:65" s="7" customFormat="1" ht="15.75" customHeight="1">
      <c r="B131" s="27"/>
      <c r="C131" s="167" t="s">
        <v>299</v>
      </c>
      <c r="D131" s="167" t="s">
        <v>147</v>
      </c>
      <c r="E131" s="168" t="s">
        <v>838</v>
      </c>
      <c r="F131" s="169" t="s">
        <v>839</v>
      </c>
      <c r="G131" s="170" t="s">
        <v>201</v>
      </c>
      <c r="H131" s="171">
        <v>12.4</v>
      </c>
      <c r="I131" s="172"/>
      <c r="J131" s="173">
        <f>ROUND($I$131*$H$131,2)</f>
        <v>0</v>
      </c>
      <c r="K131" s="169" t="s">
        <v>151</v>
      </c>
      <c r="L131" s="53"/>
      <c r="M131" s="174"/>
      <c r="N131" s="175" t="s">
        <v>43</v>
      </c>
      <c r="O131" s="28"/>
      <c r="P131" s="176">
        <f>$O$131*$H$131</f>
        <v>0</v>
      </c>
      <c r="Q131" s="176">
        <v>2E-05</v>
      </c>
      <c r="R131" s="176">
        <f>$Q$131*$H$131</f>
        <v>0.000248</v>
      </c>
      <c r="S131" s="176">
        <v>0</v>
      </c>
      <c r="T131" s="177">
        <f>$S$131*$H$131</f>
        <v>0</v>
      </c>
      <c r="AR131" s="109" t="s">
        <v>241</v>
      </c>
      <c r="AT131" s="109" t="s">
        <v>147</v>
      </c>
      <c r="AU131" s="109" t="s">
        <v>80</v>
      </c>
      <c r="AY131" s="7" t="s">
        <v>143</v>
      </c>
      <c r="BE131" s="178">
        <f>IF($N$131="základní",$J$131,0)</f>
        <v>0</v>
      </c>
      <c r="BF131" s="178">
        <f>IF($N$131="snížená",$J$131,0)</f>
        <v>0</v>
      </c>
      <c r="BG131" s="178">
        <f>IF($N$131="zákl. přenesená",$J$131,0)</f>
        <v>0</v>
      </c>
      <c r="BH131" s="178">
        <f>IF($N$131="sníž. přenesená",$J$131,0)</f>
        <v>0</v>
      </c>
      <c r="BI131" s="178">
        <f>IF($N$131="nulová",$J$131,0)</f>
        <v>0</v>
      </c>
      <c r="BJ131" s="109" t="s">
        <v>21</v>
      </c>
      <c r="BK131" s="178">
        <f>ROUND($I$131*$H$131,2)</f>
        <v>0</v>
      </c>
      <c r="BL131" s="109" t="s">
        <v>241</v>
      </c>
      <c r="BM131" s="109" t="s">
        <v>840</v>
      </c>
    </row>
    <row r="132" spans="2:47" s="7" customFormat="1" ht="16.5" customHeight="1">
      <c r="B132" s="27"/>
      <c r="C132" s="28"/>
      <c r="D132" s="179" t="s">
        <v>154</v>
      </c>
      <c r="E132" s="28"/>
      <c r="F132" s="180" t="s">
        <v>841</v>
      </c>
      <c r="G132" s="28"/>
      <c r="H132" s="28"/>
      <c r="J132" s="28"/>
      <c r="K132" s="28"/>
      <c r="L132" s="53"/>
      <c r="M132" s="69"/>
      <c r="N132" s="28"/>
      <c r="O132" s="28"/>
      <c r="P132" s="28"/>
      <c r="Q132" s="28"/>
      <c r="R132" s="28"/>
      <c r="S132" s="28"/>
      <c r="T132" s="70"/>
      <c r="AT132" s="7" t="s">
        <v>154</v>
      </c>
      <c r="AU132" s="7" t="s">
        <v>80</v>
      </c>
    </row>
    <row r="133" spans="2:65" s="7" customFormat="1" ht="15.75" customHeight="1">
      <c r="B133" s="27"/>
      <c r="C133" s="181" t="s">
        <v>304</v>
      </c>
      <c r="D133" s="181" t="s">
        <v>221</v>
      </c>
      <c r="E133" s="182" t="s">
        <v>842</v>
      </c>
      <c r="F133" s="183" t="s">
        <v>843</v>
      </c>
      <c r="G133" s="184" t="s">
        <v>201</v>
      </c>
      <c r="H133" s="185">
        <v>12.648</v>
      </c>
      <c r="I133" s="186"/>
      <c r="J133" s="187">
        <f>ROUND($I$133*$H$133,2)</f>
        <v>0</v>
      </c>
      <c r="K133" s="183" t="s">
        <v>151</v>
      </c>
      <c r="L133" s="188"/>
      <c r="M133" s="189"/>
      <c r="N133" s="190" t="s">
        <v>43</v>
      </c>
      <c r="O133" s="28"/>
      <c r="P133" s="176">
        <f>$O$133*$H$133</f>
        <v>0</v>
      </c>
      <c r="Q133" s="176">
        <v>0.00022</v>
      </c>
      <c r="R133" s="176">
        <f>$Q$133*$H$133</f>
        <v>0.00278256</v>
      </c>
      <c r="S133" s="176">
        <v>0</v>
      </c>
      <c r="T133" s="177">
        <f>$S$133*$H$133</f>
        <v>0</v>
      </c>
      <c r="AR133" s="109" t="s">
        <v>336</v>
      </c>
      <c r="AT133" s="109" t="s">
        <v>221</v>
      </c>
      <c r="AU133" s="109" t="s">
        <v>80</v>
      </c>
      <c r="AY133" s="7" t="s">
        <v>143</v>
      </c>
      <c r="BE133" s="178">
        <f>IF($N$133="základní",$J$133,0)</f>
        <v>0</v>
      </c>
      <c r="BF133" s="178">
        <f>IF($N$133="snížená",$J$133,0)</f>
        <v>0</v>
      </c>
      <c r="BG133" s="178">
        <f>IF($N$133="zákl. přenesená",$J$133,0)</f>
        <v>0</v>
      </c>
      <c r="BH133" s="178">
        <f>IF($N$133="sníž. přenesená",$J$133,0)</f>
        <v>0</v>
      </c>
      <c r="BI133" s="178">
        <f>IF($N$133="nulová",$J$133,0)</f>
        <v>0</v>
      </c>
      <c r="BJ133" s="109" t="s">
        <v>21</v>
      </c>
      <c r="BK133" s="178">
        <f>ROUND($I$133*$H$133,2)</f>
        <v>0</v>
      </c>
      <c r="BL133" s="109" t="s">
        <v>241</v>
      </c>
      <c r="BM133" s="109" t="s">
        <v>844</v>
      </c>
    </row>
    <row r="134" spans="2:47" s="7" customFormat="1" ht="27" customHeight="1">
      <c r="B134" s="27"/>
      <c r="C134" s="28"/>
      <c r="D134" s="179" t="s">
        <v>154</v>
      </c>
      <c r="E134" s="28"/>
      <c r="F134" s="180" t="s">
        <v>845</v>
      </c>
      <c r="G134" s="28"/>
      <c r="H134" s="28"/>
      <c r="J134" s="28"/>
      <c r="K134" s="28"/>
      <c r="L134" s="53"/>
      <c r="M134" s="69"/>
      <c r="N134" s="28"/>
      <c r="O134" s="28"/>
      <c r="P134" s="28"/>
      <c r="Q134" s="28"/>
      <c r="R134" s="28"/>
      <c r="S134" s="28"/>
      <c r="T134" s="70"/>
      <c r="AT134" s="7" t="s">
        <v>154</v>
      </c>
      <c r="AU134" s="7" t="s">
        <v>80</v>
      </c>
    </row>
    <row r="135" spans="2:51" s="7" customFormat="1" ht="15.75" customHeight="1">
      <c r="B135" s="192"/>
      <c r="C135" s="193"/>
      <c r="D135" s="194" t="s">
        <v>678</v>
      </c>
      <c r="E135" s="193"/>
      <c r="F135" s="195" t="s">
        <v>846</v>
      </c>
      <c r="G135" s="193"/>
      <c r="H135" s="196">
        <v>12.648</v>
      </c>
      <c r="J135" s="193"/>
      <c r="K135" s="193"/>
      <c r="L135" s="197"/>
      <c r="M135" s="198"/>
      <c r="N135" s="193"/>
      <c r="O135" s="193"/>
      <c r="P135" s="193"/>
      <c r="Q135" s="193"/>
      <c r="R135" s="193"/>
      <c r="S135" s="193"/>
      <c r="T135" s="199"/>
      <c r="AT135" s="200" t="s">
        <v>678</v>
      </c>
      <c r="AU135" s="200" t="s">
        <v>80</v>
      </c>
      <c r="AV135" s="201" t="s">
        <v>80</v>
      </c>
      <c r="AW135" s="201" t="s">
        <v>72</v>
      </c>
      <c r="AX135" s="201" t="s">
        <v>21</v>
      </c>
      <c r="AY135" s="200" t="s">
        <v>143</v>
      </c>
    </row>
    <row r="136" spans="2:65" s="7" customFormat="1" ht="15.75" customHeight="1">
      <c r="B136" s="27"/>
      <c r="C136" s="167" t="s">
        <v>320</v>
      </c>
      <c r="D136" s="167" t="s">
        <v>147</v>
      </c>
      <c r="E136" s="168" t="s">
        <v>847</v>
      </c>
      <c r="F136" s="169" t="s">
        <v>848</v>
      </c>
      <c r="G136" s="170" t="s">
        <v>379</v>
      </c>
      <c r="H136" s="191"/>
      <c r="I136" s="172"/>
      <c r="J136" s="173">
        <f>ROUND($I$136*$H$136,2)</f>
        <v>0</v>
      </c>
      <c r="K136" s="169" t="s">
        <v>151</v>
      </c>
      <c r="L136" s="53"/>
      <c r="M136" s="174"/>
      <c r="N136" s="175" t="s">
        <v>43</v>
      </c>
      <c r="O136" s="28"/>
      <c r="P136" s="176">
        <f>$O$136*$H$136</f>
        <v>0</v>
      </c>
      <c r="Q136" s="176">
        <v>0</v>
      </c>
      <c r="R136" s="176">
        <f>$Q$136*$H$136</f>
        <v>0</v>
      </c>
      <c r="S136" s="176">
        <v>0</v>
      </c>
      <c r="T136" s="177">
        <f>$S$136*$H$136</f>
        <v>0</v>
      </c>
      <c r="AR136" s="109" t="s">
        <v>241</v>
      </c>
      <c r="AT136" s="109" t="s">
        <v>147</v>
      </c>
      <c r="AU136" s="109" t="s">
        <v>80</v>
      </c>
      <c r="AY136" s="7" t="s">
        <v>143</v>
      </c>
      <c r="BE136" s="178">
        <f>IF($N$136="základní",$J$136,0)</f>
        <v>0</v>
      </c>
      <c r="BF136" s="178">
        <f>IF($N$136="snížená",$J$136,0)</f>
        <v>0</v>
      </c>
      <c r="BG136" s="178">
        <f>IF($N$136="zákl. přenesená",$J$136,0)</f>
        <v>0</v>
      </c>
      <c r="BH136" s="178">
        <f>IF($N$136="sníž. přenesená",$J$136,0)</f>
        <v>0</v>
      </c>
      <c r="BI136" s="178">
        <f>IF($N$136="nulová",$J$136,0)</f>
        <v>0</v>
      </c>
      <c r="BJ136" s="109" t="s">
        <v>21</v>
      </c>
      <c r="BK136" s="178">
        <f>ROUND($I$136*$H$136,2)</f>
        <v>0</v>
      </c>
      <c r="BL136" s="109" t="s">
        <v>241</v>
      </c>
      <c r="BM136" s="109" t="s">
        <v>849</v>
      </c>
    </row>
    <row r="137" spans="2:47" s="7" customFormat="1" ht="27" customHeight="1">
      <c r="B137" s="27"/>
      <c r="C137" s="28"/>
      <c r="D137" s="179" t="s">
        <v>154</v>
      </c>
      <c r="E137" s="28"/>
      <c r="F137" s="180" t="s">
        <v>850</v>
      </c>
      <c r="G137" s="28"/>
      <c r="H137" s="28"/>
      <c r="J137" s="28"/>
      <c r="K137" s="28"/>
      <c r="L137" s="53"/>
      <c r="M137" s="69"/>
      <c r="N137" s="28"/>
      <c r="O137" s="28"/>
      <c r="P137" s="28"/>
      <c r="Q137" s="28"/>
      <c r="R137" s="28"/>
      <c r="S137" s="28"/>
      <c r="T137" s="70"/>
      <c r="AT137" s="7" t="s">
        <v>154</v>
      </c>
      <c r="AU137" s="7" t="s">
        <v>80</v>
      </c>
    </row>
    <row r="138" spans="2:63" s="153" customFormat="1" ht="30.75" customHeight="1">
      <c r="B138" s="154"/>
      <c r="C138" s="155"/>
      <c r="D138" s="156" t="s">
        <v>71</v>
      </c>
      <c r="E138" s="165" t="s">
        <v>695</v>
      </c>
      <c r="F138" s="165" t="s">
        <v>696</v>
      </c>
      <c r="G138" s="155"/>
      <c r="H138" s="155"/>
      <c r="J138" s="166">
        <f>$BK$138</f>
        <v>0</v>
      </c>
      <c r="K138" s="155"/>
      <c r="L138" s="159"/>
      <c r="M138" s="160"/>
      <c r="N138" s="155"/>
      <c r="O138" s="155"/>
      <c r="P138" s="161">
        <f>SUM($P$139:$P$140)</f>
        <v>0</v>
      </c>
      <c r="Q138" s="155"/>
      <c r="R138" s="161">
        <f>SUM($R$139:$R$140)</f>
        <v>0.00051</v>
      </c>
      <c r="S138" s="155"/>
      <c r="T138" s="162">
        <f>SUM($T$139:$T$140)</f>
        <v>0</v>
      </c>
      <c r="AR138" s="163" t="s">
        <v>80</v>
      </c>
      <c r="AT138" s="163" t="s">
        <v>71</v>
      </c>
      <c r="AU138" s="163" t="s">
        <v>21</v>
      </c>
      <c r="AY138" s="163" t="s">
        <v>143</v>
      </c>
      <c r="BK138" s="164">
        <f>SUM($BK$139:$BK$140)</f>
        <v>0</v>
      </c>
    </row>
    <row r="139" spans="2:65" s="7" customFormat="1" ht="15.75" customHeight="1">
      <c r="B139" s="27"/>
      <c r="C139" s="167" t="s">
        <v>241</v>
      </c>
      <c r="D139" s="167" t="s">
        <v>147</v>
      </c>
      <c r="E139" s="168" t="s">
        <v>698</v>
      </c>
      <c r="F139" s="169" t="s">
        <v>851</v>
      </c>
      <c r="G139" s="170" t="s">
        <v>158</v>
      </c>
      <c r="H139" s="171">
        <v>1</v>
      </c>
      <c r="I139" s="172"/>
      <c r="J139" s="173">
        <f>ROUND($I$139*$H$139,2)</f>
        <v>0</v>
      </c>
      <c r="K139" s="169"/>
      <c r="L139" s="53"/>
      <c r="M139" s="174"/>
      <c r="N139" s="175" t="s">
        <v>43</v>
      </c>
      <c r="O139" s="28"/>
      <c r="P139" s="176">
        <f>$O$139*$H$139</f>
        <v>0</v>
      </c>
      <c r="Q139" s="176">
        <v>0.00051</v>
      </c>
      <c r="R139" s="176">
        <f>$Q$139*$H$139</f>
        <v>0.00051</v>
      </c>
      <c r="S139" s="176">
        <v>0</v>
      </c>
      <c r="T139" s="177">
        <f>$S$139*$H$139</f>
        <v>0</v>
      </c>
      <c r="AR139" s="109" t="s">
        <v>241</v>
      </c>
      <c r="AT139" s="109" t="s">
        <v>147</v>
      </c>
      <c r="AU139" s="109" t="s">
        <v>80</v>
      </c>
      <c r="AY139" s="7" t="s">
        <v>143</v>
      </c>
      <c r="BE139" s="178">
        <f>IF($N$139="základní",$J$139,0)</f>
        <v>0</v>
      </c>
      <c r="BF139" s="178">
        <f>IF($N$139="snížená",$J$139,0)</f>
        <v>0</v>
      </c>
      <c r="BG139" s="178">
        <f>IF($N$139="zákl. přenesená",$J$139,0)</f>
        <v>0</v>
      </c>
      <c r="BH139" s="178">
        <f>IF($N$139="sníž. přenesená",$J$139,0)</f>
        <v>0</v>
      </c>
      <c r="BI139" s="178">
        <f>IF($N$139="nulová",$J$139,0)</f>
        <v>0</v>
      </c>
      <c r="BJ139" s="109" t="s">
        <v>21</v>
      </c>
      <c r="BK139" s="178">
        <f>ROUND($I$139*$H$139,2)</f>
        <v>0</v>
      </c>
      <c r="BL139" s="109" t="s">
        <v>241</v>
      </c>
      <c r="BM139" s="109" t="s">
        <v>852</v>
      </c>
    </row>
    <row r="140" spans="2:47" s="7" customFormat="1" ht="16.5" customHeight="1">
      <c r="B140" s="27"/>
      <c r="C140" s="28"/>
      <c r="D140" s="179" t="s">
        <v>154</v>
      </c>
      <c r="E140" s="28"/>
      <c r="F140" s="180" t="s">
        <v>701</v>
      </c>
      <c r="G140" s="28"/>
      <c r="H140" s="28"/>
      <c r="J140" s="28"/>
      <c r="K140" s="28"/>
      <c r="L140" s="53"/>
      <c r="M140" s="69"/>
      <c r="N140" s="28"/>
      <c r="O140" s="28"/>
      <c r="P140" s="28"/>
      <c r="Q140" s="28"/>
      <c r="R140" s="28"/>
      <c r="S140" s="28"/>
      <c r="T140" s="70"/>
      <c r="AT140" s="7" t="s">
        <v>154</v>
      </c>
      <c r="AU140" s="7" t="s">
        <v>80</v>
      </c>
    </row>
    <row r="141" spans="2:63" s="153" customFormat="1" ht="30.75" customHeight="1">
      <c r="B141" s="154"/>
      <c r="C141" s="155"/>
      <c r="D141" s="156" t="s">
        <v>71</v>
      </c>
      <c r="E141" s="165" t="s">
        <v>716</v>
      </c>
      <c r="F141" s="165" t="s">
        <v>717</v>
      </c>
      <c r="G141" s="155"/>
      <c r="H141" s="155"/>
      <c r="J141" s="166">
        <f>$BK$141</f>
        <v>0</v>
      </c>
      <c r="K141" s="155"/>
      <c r="L141" s="159"/>
      <c r="M141" s="160"/>
      <c r="N141" s="155"/>
      <c r="O141" s="155"/>
      <c r="P141" s="161">
        <f>SUM($P$142:$P$143)</f>
        <v>0</v>
      </c>
      <c r="Q141" s="155"/>
      <c r="R141" s="161">
        <f>SUM($R$142:$R$143)</f>
        <v>0.00988</v>
      </c>
      <c r="S141" s="155"/>
      <c r="T141" s="162">
        <f>SUM($T$142:$T$143)</f>
        <v>0</v>
      </c>
      <c r="AR141" s="163" t="s">
        <v>80</v>
      </c>
      <c r="AT141" s="163" t="s">
        <v>71</v>
      </c>
      <c r="AU141" s="163" t="s">
        <v>21</v>
      </c>
      <c r="AY141" s="163" t="s">
        <v>143</v>
      </c>
      <c r="BK141" s="164">
        <f>SUM($BK$142:$BK$143)</f>
        <v>0</v>
      </c>
    </row>
    <row r="142" spans="2:65" s="7" customFormat="1" ht="15.75" customHeight="1">
      <c r="B142" s="27"/>
      <c r="C142" s="167" t="s">
        <v>246</v>
      </c>
      <c r="D142" s="167" t="s">
        <v>147</v>
      </c>
      <c r="E142" s="168" t="s">
        <v>724</v>
      </c>
      <c r="F142" s="169" t="s">
        <v>853</v>
      </c>
      <c r="G142" s="170" t="s">
        <v>158</v>
      </c>
      <c r="H142" s="171">
        <v>38</v>
      </c>
      <c r="I142" s="172"/>
      <c r="J142" s="173">
        <f>ROUND($I$142*$H$142,2)</f>
        <v>0</v>
      </c>
      <c r="K142" s="169" t="s">
        <v>151</v>
      </c>
      <c r="L142" s="53"/>
      <c r="M142" s="174"/>
      <c r="N142" s="175" t="s">
        <v>43</v>
      </c>
      <c r="O142" s="28"/>
      <c r="P142" s="176">
        <f>$O$142*$H$142</f>
        <v>0</v>
      </c>
      <c r="Q142" s="176">
        <v>0.00026</v>
      </c>
      <c r="R142" s="176">
        <f>$Q$142*$H$142</f>
        <v>0.00988</v>
      </c>
      <c r="S142" s="176">
        <v>0</v>
      </c>
      <c r="T142" s="177">
        <f>$S$142*$H$142</f>
        <v>0</v>
      </c>
      <c r="AR142" s="109" t="s">
        <v>241</v>
      </c>
      <c r="AT142" s="109" t="s">
        <v>147</v>
      </c>
      <c r="AU142" s="109" t="s">
        <v>80</v>
      </c>
      <c r="AY142" s="7" t="s">
        <v>143</v>
      </c>
      <c r="BE142" s="178">
        <f>IF($N$142="základní",$J$142,0)</f>
        <v>0</v>
      </c>
      <c r="BF142" s="178">
        <f>IF($N$142="snížená",$J$142,0)</f>
        <v>0</v>
      </c>
      <c r="BG142" s="178">
        <f>IF($N$142="zákl. přenesená",$J$142,0)</f>
        <v>0</v>
      </c>
      <c r="BH142" s="178">
        <f>IF($N$142="sníž. přenesená",$J$142,0)</f>
        <v>0</v>
      </c>
      <c r="BI142" s="178">
        <f>IF($N$142="nulová",$J$142,0)</f>
        <v>0</v>
      </c>
      <c r="BJ142" s="109" t="s">
        <v>21</v>
      </c>
      <c r="BK142" s="178">
        <f>ROUND($I$142*$H$142,2)</f>
        <v>0</v>
      </c>
      <c r="BL142" s="109" t="s">
        <v>241</v>
      </c>
      <c r="BM142" s="109" t="s">
        <v>854</v>
      </c>
    </row>
    <row r="143" spans="2:47" s="7" customFormat="1" ht="27" customHeight="1">
      <c r="B143" s="27"/>
      <c r="C143" s="28"/>
      <c r="D143" s="179" t="s">
        <v>154</v>
      </c>
      <c r="E143" s="28"/>
      <c r="F143" s="180" t="s">
        <v>727</v>
      </c>
      <c r="G143" s="28"/>
      <c r="H143" s="28"/>
      <c r="J143" s="28"/>
      <c r="K143" s="28"/>
      <c r="L143" s="53"/>
      <c r="M143" s="69"/>
      <c r="N143" s="28"/>
      <c r="O143" s="28"/>
      <c r="P143" s="28"/>
      <c r="Q143" s="28"/>
      <c r="R143" s="28"/>
      <c r="S143" s="28"/>
      <c r="T143" s="70"/>
      <c r="AT143" s="7" t="s">
        <v>154</v>
      </c>
      <c r="AU143" s="7" t="s">
        <v>80</v>
      </c>
    </row>
    <row r="144" spans="2:63" s="153" customFormat="1" ht="37.5" customHeight="1">
      <c r="B144" s="154"/>
      <c r="C144" s="155"/>
      <c r="D144" s="156" t="s">
        <v>71</v>
      </c>
      <c r="E144" s="157" t="s">
        <v>221</v>
      </c>
      <c r="F144" s="157" t="s">
        <v>736</v>
      </c>
      <c r="G144" s="155"/>
      <c r="H144" s="155"/>
      <c r="J144" s="158">
        <f>$BK$144</f>
        <v>0</v>
      </c>
      <c r="K144" s="155"/>
      <c r="L144" s="159"/>
      <c r="M144" s="160"/>
      <c r="N144" s="155"/>
      <c r="O144" s="155"/>
      <c r="P144" s="161">
        <f>$P$145</f>
        <v>0</v>
      </c>
      <c r="Q144" s="155"/>
      <c r="R144" s="161">
        <f>$R$145</f>
        <v>0</v>
      </c>
      <c r="S144" s="155"/>
      <c r="T144" s="162">
        <f>$T$145</f>
        <v>0</v>
      </c>
      <c r="AR144" s="163" t="s">
        <v>144</v>
      </c>
      <c r="AT144" s="163" t="s">
        <v>71</v>
      </c>
      <c r="AU144" s="163" t="s">
        <v>72</v>
      </c>
      <c r="AY144" s="163" t="s">
        <v>143</v>
      </c>
      <c r="BK144" s="164">
        <f>$BK$145</f>
        <v>0</v>
      </c>
    </row>
    <row r="145" spans="2:63" s="153" customFormat="1" ht="21" customHeight="1">
      <c r="B145" s="154"/>
      <c r="C145" s="155"/>
      <c r="D145" s="156" t="s">
        <v>71</v>
      </c>
      <c r="E145" s="165" t="s">
        <v>737</v>
      </c>
      <c r="F145" s="165" t="s">
        <v>738</v>
      </c>
      <c r="G145" s="155"/>
      <c r="H145" s="155"/>
      <c r="J145" s="166">
        <f>$BK$145</f>
        <v>0</v>
      </c>
      <c r="K145" s="155"/>
      <c r="L145" s="159"/>
      <c r="M145" s="160"/>
      <c r="N145" s="155"/>
      <c r="O145" s="155"/>
      <c r="P145" s="161">
        <f>SUM($P$146:$P$153)</f>
        <v>0</v>
      </c>
      <c r="Q145" s="155"/>
      <c r="R145" s="161">
        <f>SUM($R$146:$R$153)</f>
        <v>0</v>
      </c>
      <c r="S145" s="155"/>
      <c r="T145" s="162">
        <f>SUM($T$146:$T$153)</f>
        <v>0</v>
      </c>
      <c r="AR145" s="163" t="s">
        <v>144</v>
      </c>
      <c r="AT145" s="163" t="s">
        <v>71</v>
      </c>
      <c r="AU145" s="163" t="s">
        <v>21</v>
      </c>
      <c r="AY145" s="163" t="s">
        <v>143</v>
      </c>
      <c r="BK145" s="164">
        <f>SUM($BK$146:$BK$153)</f>
        <v>0</v>
      </c>
    </row>
    <row r="146" spans="2:65" s="7" customFormat="1" ht="27" customHeight="1">
      <c r="B146" s="27"/>
      <c r="C146" s="167" t="s">
        <v>855</v>
      </c>
      <c r="D146" s="167" t="s">
        <v>147</v>
      </c>
      <c r="E146" s="168" t="s">
        <v>740</v>
      </c>
      <c r="F146" s="169" t="s">
        <v>856</v>
      </c>
      <c r="G146" s="170" t="s">
        <v>323</v>
      </c>
      <c r="H146" s="171">
        <v>1</v>
      </c>
      <c r="I146" s="172"/>
      <c r="J146" s="173">
        <f>ROUND($I$146*$H$146,2)</f>
        <v>0</v>
      </c>
      <c r="K146" s="169"/>
      <c r="L146" s="53"/>
      <c r="M146" s="174"/>
      <c r="N146" s="175" t="s">
        <v>43</v>
      </c>
      <c r="O146" s="28"/>
      <c r="P146" s="176">
        <f>$O$146*$H$146</f>
        <v>0</v>
      </c>
      <c r="Q146" s="176">
        <v>0</v>
      </c>
      <c r="R146" s="176">
        <f>$Q$146*$H$146</f>
        <v>0</v>
      </c>
      <c r="S146" s="176">
        <v>0</v>
      </c>
      <c r="T146" s="177">
        <f>$S$146*$H$146</f>
        <v>0</v>
      </c>
      <c r="AR146" s="109" t="s">
        <v>494</v>
      </c>
      <c r="AT146" s="109" t="s">
        <v>147</v>
      </c>
      <c r="AU146" s="109" t="s">
        <v>80</v>
      </c>
      <c r="AY146" s="7" t="s">
        <v>143</v>
      </c>
      <c r="BE146" s="178">
        <f>IF($N$146="základní",$J$146,0)</f>
        <v>0</v>
      </c>
      <c r="BF146" s="178">
        <f>IF($N$146="snížená",$J$146,0)</f>
        <v>0</v>
      </c>
      <c r="BG146" s="178">
        <f>IF($N$146="zákl. přenesená",$J$146,0)</f>
        <v>0</v>
      </c>
      <c r="BH146" s="178">
        <f>IF($N$146="sníž. přenesená",$J$146,0)</f>
        <v>0</v>
      </c>
      <c r="BI146" s="178">
        <f>IF($N$146="nulová",$J$146,0)</f>
        <v>0</v>
      </c>
      <c r="BJ146" s="109" t="s">
        <v>21</v>
      </c>
      <c r="BK146" s="178">
        <f>ROUND($I$146*$H$146,2)</f>
        <v>0</v>
      </c>
      <c r="BL146" s="109" t="s">
        <v>494</v>
      </c>
      <c r="BM146" s="109" t="s">
        <v>857</v>
      </c>
    </row>
    <row r="147" spans="2:47" s="7" customFormat="1" ht="16.5" customHeight="1">
      <c r="B147" s="27"/>
      <c r="C147" s="28"/>
      <c r="D147" s="179" t="s">
        <v>154</v>
      </c>
      <c r="E147" s="28"/>
      <c r="F147" s="180" t="s">
        <v>755</v>
      </c>
      <c r="G147" s="28"/>
      <c r="H147" s="28"/>
      <c r="J147" s="28"/>
      <c r="K147" s="28"/>
      <c r="L147" s="53"/>
      <c r="M147" s="69"/>
      <c r="N147" s="28"/>
      <c r="O147" s="28"/>
      <c r="P147" s="28"/>
      <c r="Q147" s="28"/>
      <c r="R147" s="28"/>
      <c r="S147" s="28"/>
      <c r="T147" s="70"/>
      <c r="AT147" s="7" t="s">
        <v>154</v>
      </c>
      <c r="AU147" s="7" t="s">
        <v>80</v>
      </c>
    </row>
    <row r="148" spans="2:65" s="7" customFormat="1" ht="27" customHeight="1">
      <c r="B148" s="27"/>
      <c r="C148" s="167" t="s">
        <v>260</v>
      </c>
      <c r="D148" s="167" t="s">
        <v>147</v>
      </c>
      <c r="E148" s="168" t="s">
        <v>752</v>
      </c>
      <c r="F148" s="169" t="s">
        <v>858</v>
      </c>
      <c r="G148" s="170" t="s">
        <v>201</v>
      </c>
      <c r="H148" s="171">
        <v>15</v>
      </c>
      <c r="I148" s="172"/>
      <c r="J148" s="173">
        <f>ROUND($I$148*$H$148,2)</f>
        <v>0</v>
      </c>
      <c r="K148" s="169"/>
      <c r="L148" s="53"/>
      <c r="M148" s="174"/>
      <c r="N148" s="175" t="s">
        <v>43</v>
      </c>
      <c r="O148" s="28"/>
      <c r="P148" s="176">
        <f>$O$148*$H$148</f>
        <v>0</v>
      </c>
      <c r="Q148" s="176">
        <v>0</v>
      </c>
      <c r="R148" s="176">
        <f>$Q$148*$H$148</f>
        <v>0</v>
      </c>
      <c r="S148" s="176">
        <v>0</v>
      </c>
      <c r="T148" s="177">
        <f>$S$148*$H$148</f>
        <v>0</v>
      </c>
      <c r="AR148" s="109" t="s">
        <v>494</v>
      </c>
      <c r="AT148" s="109" t="s">
        <v>147</v>
      </c>
      <c r="AU148" s="109" t="s">
        <v>80</v>
      </c>
      <c r="AY148" s="7" t="s">
        <v>143</v>
      </c>
      <c r="BE148" s="178">
        <f>IF($N$148="základní",$J$148,0)</f>
        <v>0</v>
      </c>
      <c r="BF148" s="178">
        <f>IF($N$148="snížená",$J$148,0)</f>
        <v>0</v>
      </c>
      <c r="BG148" s="178">
        <f>IF($N$148="zákl. přenesená",$J$148,0)</f>
        <v>0</v>
      </c>
      <c r="BH148" s="178">
        <f>IF($N$148="sníž. přenesená",$J$148,0)</f>
        <v>0</v>
      </c>
      <c r="BI148" s="178">
        <f>IF($N$148="nulová",$J$148,0)</f>
        <v>0</v>
      </c>
      <c r="BJ148" s="109" t="s">
        <v>21</v>
      </c>
      <c r="BK148" s="178">
        <f>ROUND($I$148*$H$148,2)</f>
        <v>0</v>
      </c>
      <c r="BL148" s="109" t="s">
        <v>494</v>
      </c>
      <c r="BM148" s="109" t="s">
        <v>859</v>
      </c>
    </row>
    <row r="149" spans="2:47" s="7" customFormat="1" ht="16.5" customHeight="1">
      <c r="B149" s="27"/>
      <c r="C149" s="28"/>
      <c r="D149" s="179" t="s">
        <v>154</v>
      </c>
      <c r="E149" s="28"/>
      <c r="F149" s="180" t="s">
        <v>755</v>
      </c>
      <c r="G149" s="28"/>
      <c r="H149" s="28"/>
      <c r="J149" s="28"/>
      <c r="K149" s="28"/>
      <c r="L149" s="53"/>
      <c r="M149" s="69"/>
      <c r="N149" s="28"/>
      <c r="O149" s="28"/>
      <c r="P149" s="28"/>
      <c r="Q149" s="28"/>
      <c r="R149" s="28"/>
      <c r="S149" s="28"/>
      <c r="T149" s="70"/>
      <c r="AT149" s="7" t="s">
        <v>154</v>
      </c>
      <c r="AU149" s="7" t="s">
        <v>80</v>
      </c>
    </row>
    <row r="150" spans="2:65" s="7" customFormat="1" ht="15.75" customHeight="1">
      <c r="B150" s="27"/>
      <c r="C150" s="167" t="s">
        <v>326</v>
      </c>
      <c r="D150" s="167" t="s">
        <v>147</v>
      </c>
      <c r="E150" s="168" t="s">
        <v>765</v>
      </c>
      <c r="F150" s="169" t="s">
        <v>860</v>
      </c>
      <c r="G150" s="170" t="s">
        <v>235</v>
      </c>
      <c r="H150" s="171">
        <v>1</v>
      </c>
      <c r="I150" s="172"/>
      <c r="J150" s="173">
        <f>ROUND($I$150*$H$150,2)</f>
        <v>0</v>
      </c>
      <c r="K150" s="169"/>
      <c r="L150" s="53"/>
      <c r="M150" s="174"/>
      <c r="N150" s="175" t="s">
        <v>43</v>
      </c>
      <c r="O150" s="28"/>
      <c r="P150" s="176">
        <f>$O$150*$H$150</f>
        <v>0</v>
      </c>
      <c r="Q150" s="176">
        <v>0</v>
      </c>
      <c r="R150" s="176">
        <f>$Q$150*$H$150</f>
        <v>0</v>
      </c>
      <c r="S150" s="176">
        <v>0</v>
      </c>
      <c r="T150" s="177">
        <f>$S$150*$H$150</f>
        <v>0</v>
      </c>
      <c r="AR150" s="109" t="s">
        <v>494</v>
      </c>
      <c r="AT150" s="109" t="s">
        <v>147</v>
      </c>
      <c r="AU150" s="109" t="s">
        <v>80</v>
      </c>
      <c r="AY150" s="7" t="s">
        <v>143</v>
      </c>
      <c r="BE150" s="178">
        <f>IF($N$150="základní",$J$150,0)</f>
        <v>0</v>
      </c>
      <c r="BF150" s="178">
        <f>IF($N$150="snížená",$J$150,0)</f>
        <v>0</v>
      </c>
      <c r="BG150" s="178">
        <f>IF($N$150="zákl. přenesená",$J$150,0)</f>
        <v>0</v>
      </c>
      <c r="BH150" s="178">
        <f>IF($N$150="sníž. přenesená",$J$150,0)</f>
        <v>0</v>
      </c>
      <c r="BI150" s="178">
        <f>IF($N$150="nulová",$J$150,0)</f>
        <v>0</v>
      </c>
      <c r="BJ150" s="109" t="s">
        <v>21</v>
      </c>
      <c r="BK150" s="178">
        <f>ROUND($I$150*$H$150,2)</f>
        <v>0</v>
      </c>
      <c r="BL150" s="109" t="s">
        <v>494</v>
      </c>
      <c r="BM150" s="109" t="s">
        <v>861</v>
      </c>
    </row>
    <row r="151" spans="2:47" s="7" customFormat="1" ht="16.5" customHeight="1">
      <c r="B151" s="27"/>
      <c r="C151" s="28"/>
      <c r="D151" s="179" t="s">
        <v>154</v>
      </c>
      <c r="E151" s="28"/>
      <c r="F151" s="180" t="s">
        <v>862</v>
      </c>
      <c r="G151" s="28"/>
      <c r="H151" s="28"/>
      <c r="J151" s="28"/>
      <c r="K151" s="28"/>
      <c r="L151" s="53"/>
      <c r="M151" s="69"/>
      <c r="N151" s="28"/>
      <c r="O151" s="28"/>
      <c r="P151" s="28"/>
      <c r="Q151" s="28"/>
      <c r="R151" s="28"/>
      <c r="S151" s="28"/>
      <c r="T151" s="70"/>
      <c r="AT151" s="7" t="s">
        <v>154</v>
      </c>
      <c r="AU151" s="7" t="s">
        <v>80</v>
      </c>
    </row>
    <row r="152" spans="2:65" s="7" customFormat="1" ht="15.75" customHeight="1">
      <c r="B152" s="27"/>
      <c r="C152" s="167" t="s">
        <v>863</v>
      </c>
      <c r="D152" s="167" t="s">
        <v>147</v>
      </c>
      <c r="E152" s="168" t="s">
        <v>864</v>
      </c>
      <c r="F152" s="169" t="s">
        <v>865</v>
      </c>
      <c r="G152" s="170" t="s">
        <v>235</v>
      </c>
      <c r="H152" s="171">
        <v>1</v>
      </c>
      <c r="I152" s="172"/>
      <c r="J152" s="173">
        <f>ROUND($I$152*$H$152,2)</f>
        <v>0</v>
      </c>
      <c r="K152" s="169"/>
      <c r="L152" s="53"/>
      <c r="M152" s="174"/>
      <c r="N152" s="175" t="s">
        <v>43</v>
      </c>
      <c r="O152" s="28"/>
      <c r="P152" s="176">
        <f>$O$152*$H$152</f>
        <v>0</v>
      </c>
      <c r="Q152" s="176">
        <v>0</v>
      </c>
      <c r="R152" s="176">
        <f>$Q$152*$H$152</f>
        <v>0</v>
      </c>
      <c r="S152" s="176">
        <v>0</v>
      </c>
      <c r="T152" s="177">
        <f>$S$152*$H$152</f>
        <v>0</v>
      </c>
      <c r="AR152" s="109" t="s">
        <v>494</v>
      </c>
      <c r="AT152" s="109" t="s">
        <v>147</v>
      </c>
      <c r="AU152" s="109" t="s">
        <v>80</v>
      </c>
      <c r="AY152" s="7" t="s">
        <v>143</v>
      </c>
      <c r="BE152" s="178">
        <f>IF($N$152="základní",$J$152,0)</f>
        <v>0</v>
      </c>
      <c r="BF152" s="178">
        <f>IF($N$152="snížená",$J$152,0)</f>
        <v>0</v>
      </c>
      <c r="BG152" s="178">
        <f>IF($N$152="zákl. přenesená",$J$152,0)</f>
        <v>0</v>
      </c>
      <c r="BH152" s="178">
        <f>IF($N$152="sníž. přenesená",$J$152,0)</f>
        <v>0</v>
      </c>
      <c r="BI152" s="178">
        <f>IF($N$152="nulová",$J$152,0)</f>
        <v>0</v>
      </c>
      <c r="BJ152" s="109" t="s">
        <v>21</v>
      </c>
      <c r="BK152" s="178">
        <f>ROUND($I$152*$H$152,2)</f>
        <v>0</v>
      </c>
      <c r="BL152" s="109" t="s">
        <v>494</v>
      </c>
      <c r="BM152" s="109" t="s">
        <v>866</v>
      </c>
    </row>
    <row r="153" spans="2:47" s="7" customFormat="1" ht="16.5" customHeight="1">
      <c r="B153" s="27"/>
      <c r="C153" s="28"/>
      <c r="D153" s="179" t="s">
        <v>154</v>
      </c>
      <c r="E153" s="28"/>
      <c r="F153" s="180" t="s">
        <v>862</v>
      </c>
      <c r="G153" s="28"/>
      <c r="H153" s="28"/>
      <c r="J153" s="28"/>
      <c r="K153" s="28"/>
      <c r="L153" s="53"/>
      <c r="M153" s="69"/>
      <c r="N153" s="28"/>
      <c r="O153" s="28"/>
      <c r="P153" s="28"/>
      <c r="Q153" s="28"/>
      <c r="R153" s="28"/>
      <c r="S153" s="28"/>
      <c r="T153" s="70"/>
      <c r="AT153" s="7" t="s">
        <v>154</v>
      </c>
      <c r="AU153" s="7" t="s">
        <v>80</v>
      </c>
    </row>
    <row r="154" spans="2:63" s="153" customFormat="1" ht="37.5" customHeight="1">
      <c r="B154" s="154"/>
      <c r="C154" s="155"/>
      <c r="D154" s="156" t="s">
        <v>71</v>
      </c>
      <c r="E154" s="157" t="s">
        <v>774</v>
      </c>
      <c r="F154" s="157" t="s">
        <v>775</v>
      </c>
      <c r="G154" s="155"/>
      <c r="H154" s="155"/>
      <c r="J154" s="158">
        <f>$BK$154</f>
        <v>0</v>
      </c>
      <c r="K154" s="155"/>
      <c r="L154" s="159"/>
      <c r="M154" s="160"/>
      <c r="N154" s="155"/>
      <c r="O154" s="155"/>
      <c r="P154" s="161">
        <f>$P$155</f>
        <v>0</v>
      </c>
      <c r="Q154" s="155"/>
      <c r="R154" s="161">
        <f>$R$155</f>
        <v>0</v>
      </c>
      <c r="S154" s="155"/>
      <c r="T154" s="162">
        <f>$T$155</f>
        <v>0</v>
      </c>
      <c r="AR154" s="163" t="s">
        <v>152</v>
      </c>
      <c r="AT154" s="163" t="s">
        <v>71</v>
      </c>
      <c r="AU154" s="163" t="s">
        <v>72</v>
      </c>
      <c r="AY154" s="163" t="s">
        <v>143</v>
      </c>
      <c r="BK154" s="164">
        <f>$BK$155</f>
        <v>0</v>
      </c>
    </row>
    <row r="155" spans="2:63" s="153" customFormat="1" ht="21" customHeight="1">
      <c r="B155" s="154"/>
      <c r="C155" s="155"/>
      <c r="D155" s="156" t="s">
        <v>71</v>
      </c>
      <c r="E155" s="165" t="s">
        <v>776</v>
      </c>
      <c r="F155" s="165" t="s">
        <v>775</v>
      </c>
      <c r="G155" s="155"/>
      <c r="H155" s="155"/>
      <c r="J155" s="166">
        <f>$BK$155</f>
        <v>0</v>
      </c>
      <c r="K155" s="155"/>
      <c r="L155" s="159"/>
      <c r="M155" s="160"/>
      <c r="N155" s="155"/>
      <c r="O155" s="155"/>
      <c r="P155" s="161">
        <f>SUM($P$156:$P$157)</f>
        <v>0</v>
      </c>
      <c r="Q155" s="155"/>
      <c r="R155" s="161">
        <f>SUM($R$156:$R$157)</f>
        <v>0</v>
      </c>
      <c r="S155" s="155"/>
      <c r="T155" s="162">
        <f>SUM($T$156:$T$157)</f>
        <v>0</v>
      </c>
      <c r="AR155" s="163" t="s">
        <v>152</v>
      </c>
      <c r="AT155" s="163" t="s">
        <v>71</v>
      </c>
      <c r="AU155" s="163" t="s">
        <v>21</v>
      </c>
      <c r="AY155" s="163" t="s">
        <v>143</v>
      </c>
      <c r="BK155" s="164">
        <f>SUM($BK$156:$BK$157)</f>
        <v>0</v>
      </c>
    </row>
    <row r="156" spans="2:65" s="7" customFormat="1" ht="15.75" customHeight="1">
      <c r="B156" s="27"/>
      <c r="C156" s="167" t="s">
        <v>265</v>
      </c>
      <c r="D156" s="167" t="s">
        <v>147</v>
      </c>
      <c r="E156" s="168" t="s">
        <v>778</v>
      </c>
      <c r="F156" s="169" t="s">
        <v>779</v>
      </c>
      <c r="G156" s="170" t="s">
        <v>379</v>
      </c>
      <c r="H156" s="191"/>
      <c r="I156" s="172"/>
      <c r="J156" s="173">
        <f>ROUND($I$156*$H$156,2)</f>
        <v>0</v>
      </c>
      <c r="K156" s="169"/>
      <c r="L156" s="53"/>
      <c r="M156" s="174"/>
      <c r="N156" s="175" t="s">
        <v>43</v>
      </c>
      <c r="O156" s="28"/>
      <c r="P156" s="176">
        <f>$O$156*$H$156</f>
        <v>0</v>
      </c>
      <c r="Q156" s="176">
        <v>0</v>
      </c>
      <c r="R156" s="176">
        <f>$Q$156*$H$156</f>
        <v>0</v>
      </c>
      <c r="S156" s="176">
        <v>0</v>
      </c>
      <c r="T156" s="177">
        <f>$S$156*$H$156</f>
        <v>0</v>
      </c>
      <c r="AR156" s="109" t="s">
        <v>780</v>
      </c>
      <c r="AT156" s="109" t="s">
        <v>147</v>
      </c>
      <c r="AU156" s="109" t="s">
        <v>80</v>
      </c>
      <c r="AY156" s="7" t="s">
        <v>143</v>
      </c>
      <c r="BE156" s="178">
        <f>IF($N$156="základní",$J$156,0)</f>
        <v>0</v>
      </c>
      <c r="BF156" s="178">
        <f>IF($N$156="snížená",$J$156,0)</f>
        <v>0</v>
      </c>
      <c r="BG156" s="178">
        <f>IF($N$156="zákl. přenesená",$J$156,0)</f>
        <v>0</v>
      </c>
      <c r="BH156" s="178">
        <f>IF($N$156="sníž. přenesená",$J$156,0)</f>
        <v>0</v>
      </c>
      <c r="BI156" s="178">
        <f>IF($N$156="nulová",$J$156,0)</f>
        <v>0</v>
      </c>
      <c r="BJ156" s="109" t="s">
        <v>21</v>
      </c>
      <c r="BK156" s="178">
        <f>ROUND($I$156*$H$156,2)</f>
        <v>0</v>
      </c>
      <c r="BL156" s="109" t="s">
        <v>780</v>
      </c>
      <c r="BM156" s="109" t="s">
        <v>867</v>
      </c>
    </row>
    <row r="157" spans="2:47" s="7" customFormat="1" ht="16.5" customHeight="1">
      <c r="B157" s="27"/>
      <c r="C157" s="28"/>
      <c r="D157" s="179" t="s">
        <v>154</v>
      </c>
      <c r="E157" s="28"/>
      <c r="F157" s="180" t="s">
        <v>779</v>
      </c>
      <c r="G157" s="28"/>
      <c r="H157" s="28"/>
      <c r="J157" s="28"/>
      <c r="K157" s="28"/>
      <c r="L157" s="53"/>
      <c r="M157" s="69"/>
      <c r="N157" s="28"/>
      <c r="O157" s="28"/>
      <c r="P157" s="28"/>
      <c r="Q157" s="28"/>
      <c r="R157" s="28"/>
      <c r="S157" s="28"/>
      <c r="T157" s="70"/>
      <c r="AT157" s="7" t="s">
        <v>154</v>
      </c>
      <c r="AU157" s="7" t="s">
        <v>80</v>
      </c>
    </row>
    <row r="158" spans="2:63" s="153" customFormat="1" ht="37.5" customHeight="1">
      <c r="B158" s="154"/>
      <c r="C158" s="155"/>
      <c r="D158" s="156" t="s">
        <v>71</v>
      </c>
      <c r="E158" s="157" t="s">
        <v>782</v>
      </c>
      <c r="F158" s="157" t="s">
        <v>783</v>
      </c>
      <c r="G158" s="155"/>
      <c r="H158" s="155"/>
      <c r="J158" s="158">
        <f>$BK$158</f>
        <v>0</v>
      </c>
      <c r="K158" s="155"/>
      <c r="L158" s="159"/>
      <c r="M158" s="160"/>
      <c r="N158" s="155"/>
      <c r="O158" s="155"/>
      <c r="P158" s="161">
        <f>$P$159+$P$162</f>
        <v>0</v>
      </c>
      <c r="Q158" s="155"/>
      <c r="R158" s="161">
        <f>$R$159+$R$162</f>
        <v>0</v>
      </c>
      <c r="S158" s="155"/>
      <c r="T158" s="162">
        <f>$T$159+$T$162</f>
        <v>0</v>
      </c>
      <c r="AR158" s="163" t="s">
        <v>784</v>
      </c>
      <c r="AT158" s="163" t="s">
        <v>71</v>
      </c>
      <c r="AU158" s="163" t="s">
        <v>72</v>
      </c>
      <c r="AY158" s="163" t="s">
        <v>143</v>
      </c>
      <c r="BK158" s="164">
        <f>$BK$159+$BK$162</f>
        <v>0</v>
      </c>
    </row>
    <row r="159" spans="2:63" s="153" customFormat="1" ht="21" customHeight="1">
      <c r="B159" s="154"/>
      <c r="C159" s="155"/>
      <c r="D159" s="156" t="s">
        <v>71</v>
      </c>
      <c r="E159" s="165" t="s">
        <v>785</v>
      </c>
      <c r="F159" s="165" t="s">
        <v>786</v>
      </c>
      <c r="G159" s="155"/>
      <c r="H159" s="155"/>
      <c r="J159" s="166">
        <f>$BK$159</f>
        <v>0</v>
      </c>
      <c r="K159" s="155"/>
      <c r="L159" s="159"/>
      <c r="M159" s="160"/>
      <c r="N159" s="155"/>
      <c r="O159" s="155"/>
      <c r="P159" s="161">
        <f>SUM($P$160:$P$161)</f>
        <v>0</v>
      </c>
      <c r="Q159" s="155"/>
      <c r="R159" s="161">
        <f>SUM($R$160:$R$161)</f>
        <v>0</v>
      </c>
      <c r="S159" s="155"/>
      <c r="T159" s="162">
        <f>SUM($T$160:$T$161)</f>
        <v>0</v>
      </c>
      <c r="AR159" s="163" t="s">
        <v>784</v>
      </c>
      <c r="AT159" s="163" t="s">
        <v>71</v>
      </c>
      <c r="AU159" s="163" t="s">
        <v>21</v>
      </c>
      <c r="AY159" s="163" t="s">
        <v>143</v>
      </c>
      <c r="BK159" s="164">
        <f>SUM($BK$160:$BK$161)</f>
        <v>0</v>
      </c>
    </row>
    <row r="160" spans="2:65" s="7" customFormat="1" ht="15.75" customHeight="1">
      <c r="B160" s="27"/>
      <c r="C160" s="167" t="s">
        <v>7</v>
      </c>
      <c r="D160" s="167" t="s">
        <v>147</v>
      </c>
      <c r="E160" s="168" t="s">
        <v>788</v>
      </c>
      <c r="F160" s="169" t="s">
        <v>786</v>
      </c>
      <c r="G160" s="170" t="s">
        <v>789</v>
      </c>
      <c r="H160" s="171">
        <v>1</v>
      </c>
      <c r="I160" s="172"/>
      <c r="J160" s="173">
        <f>ROUND($I$160*$H$160,2)</f>
        <v>0</v>
      </c>
      <c r="K160" s="169" t="s">
        <v>151</v>
      </c>
      <c r="L160" s="53"/>
      <c r="M160" s="174"/>
      <c r="N160" s="175" t="s">
        <v>43</v>
      </c>
      <c r="O160" s="28"/>
      <c r="P160" s="176">
        <f>$O$160*$H$160</f>
        <v>0</v>
      </c>
      <c r="Q160" s="176">
        <v>0</v>
      </c>
      <c r="R160" s="176">
        <f>$Q$160*$H$160</f>
        <v>0</v>
      </c>
      <c r="S160" s="176">
        <v>0</v>
      </c>
      <c r="T160" s="177">
        <f>$S$160*$H$160</f>
        <v>0</v>
      </c>
      <c r="AR160" s="109" t="s">
        <v>790</v>
      </c>
      <c r="AT160" s="109" t="s">
        <v>147</v>
      </c>
      <c r="AU160" s="109" t="s">
        <v>80</v>
      </c>
      <c r="AY160" s="7" t="s">
        <v>143</v>
      </c>
      <c r="BE160" s="178">
        <f>IF($N$160="základní",$J$160,0)</f>
        <v>0</v>
      </c>
      <c r="BF160" s="178">
        <f>IF($N$160="snížená",$J$160,0)</f>
        <v>0</v>
      </c>
      <c r="BG160" s="178">
        <f>IF($N$160="zákl. přenesená",$J$160,0)</f>
        <v>0</v>
      </c>
      <c r="BH160" s="178">
        <f>IF($N$160="sníž. přenesená",$J$160,0)</f>
        <v>0</v>
      </c>
      <c r="BI160" s="178">
        <f>IF($N$160="nulová",$J$160,0)</f>
        <v>0</v>
      </c>
      <c r="BJ160" s="109" t="s">
        <v>21</v>
      </c>
      <c r="BK160" s="178">
        <f>ROUND($I$160*$H$160,2)</f>
        <v>0</v>
      </c>
      <c r="BL160" s="109" t="s">
        <v>790</v>
      </c>
      <c r="BM160" s="109" t="s">
        <v>868</v>
      </c>
    </row>
    <row r="161" spans="2:47" s="7" customFormat="1" ht="16.5" customHeight="1">
      <c r="B161" s="27"/>
      <c r="C161" s="28"/>
      <c r="D161" s="179" t="s">
        <v>154</v>
      </c>
      <c r="E161" s="28"/>
      <c r="F161" s="180" t="s">
        <v>792</v>
      </c>
      <c r="G161" s="28"/>
      <c r="H161" s="28"/>
      <c r="J161" s="28"/>
      <c r="K161" s="28"/>
      <c r="L161" s="53"/>
      <c r="M161" s="69"/>
      <c r="N161" s="28"/>
      <c r="O161" s="28"/>
      <c r="P161" s="28"/>
      <c r="Q161" s="28"/>
      <c r="R161" s="28"/>
      <c r="S161" s="28"/>
      <c r="T161" s="70"/>
      <c r="AT161" s="7" t="s">
        <v>154</v>
      </c>
      <c r="AU161" s="7" t="s">
        <v>80</v>
      </c>
    </row>
    <row r="162" spans="2:63" s="153" customFormat="1" ht="30.75" customHeight="1">
      <c r="B162" s="154"/>
      <c r="C162" s="155"/>
      <c r="D162" s="156" t="s">
        <v>71</v>
      </c>
      <c r="E162" s="165" t="s">
        <v>793</v>
      </c>
      <c r="F162" s="165" t="s">
        <v>794</v>
      </c>
      <c r="G162" s="155"/>
      <c r="H162" s="155"/>
      <c r="J162" s="166">
        <f>$BK$162</f>
        <v>0</v>
      </c>
      <c r="K162" s="155"/>
      <c r="L162" s="159"/>
      <c r="M162" s="160"/>
      <c r="N162" s="155"/>
      <c r="O162" s="155"/>
      <c r="P162" s="161">
        <f>SUM($P$163:$P$164)</f>
        <v>0</v>
      </c>
      <c r="Q162" s="155"/>
      <c r="R162" s="161">
        <f>SUM($R$163:$R$164)</f>
        <v>0</v>
      </c>
      <c r="S162" s="155"/>
      <c r="T162" s="162">
        <f>SUM($T$163:$T$164)</f>
        <v>0</v>
      </c>
      <c r="AR162" s="163" t="s">
        <v>784</v>
      </c>
      <c r="AT162" s="163" t="s">
        <v>71</v>
      </c>
      <c r="AU162" s="163" t="s">
        <v>21</v>
      </c>
      <c r="AY162" s="163" t="s">
        <v>143</v>
      </c>
      <c r="BK162" s="164">
        <f>SUM($BK$163:$BK$164)</f>
        <v>0</v>
      </c>
    </row>
    <row r="163" spans="2:65" s="7" customFormat="1" ht="15.75" customHeight="1">
      <c r="B163" s="27"/>
      <c r="C163" s="167" t="s">
        <v>276</v>
      </c>
      <c r="D163" s="167" t="s">
        <v>147</v>
      </c>
      <c r="E163" s="168" t="s">
        <v>796</v>
      </c>
      <c r="F163" s="169" t="s">
        <v>797</v>
      </c>
      <c r="G163" s="170" t="s">
        <v>789</v>
      </c>
      <c r="H163" s="171">
        <v>1</v>
      </c>
      <c r="I163" s="172"/>
      <c r="J163" s="173">
        <f>ROUND($I$163*$H$163,2)</f>
        <v>0</v>
      </c>
      <c r="K163" s="169" t="s">
        <v>151</v>
      </c>
      <c r="L163" s="53"/>
      <c r="M163" s="174"/>
      <c r="N163" s="175" t="s">
        <v>43</v>
      </c>
      <c r="O163" s="28"/>
      <c r="P163" s="176">
        <f>$O$163*$H$163</f>
        <v>0</v>
      </c>
      <c r="Q163" s="176">
        <v>0</v>
      </c>
      <c r="R163" s="176">
        <f>$Q$163*$H$163</f>
        <v>0</v>
      </c>
      <c r="S163" s="176">
        <v>0</v>
      </c>
      <c r="T163" s="177">
        <f>$S$163*$H$163</f>
        <v>0</v>
      </c>
      <c r="AR163" s="109" t="s">
        <v>790</v>
      </c>
      <c r="AT163" s="109" t="s">
        <v>147</v>
      </c>
      <c r="AU163" s="109" t="s">
        <v>80</v>
      </c>
      <c r="AY163" s="7" t="s">
        <v>143</v>
      </c>
      <c r="BE163" s="178">
        <f>IF($N$163="základní",$J$163,0)</f>
        <v>0</v>
      </c>
      <c r="BF163" s="178">
        <f>IF($N$163="snížená",$J$163,0)</f>
        <v>0</v>
      </c>
      <c r="BG163" s="178">
        <f>IF($N$163="zákl. přenesená",$J$163,0)</f>
        <v>0</v>
      </c>
      <c r="BH163" s="178">
        <f>IF($N$163="sníž. přenesená",$J$163,0)</f>
        <v>0</v>
      </c>
      <c r="BI163" s="178">
        <f>IF($N$163="nulová",$J$163,0)</f>
        <v>0</v>
      </c>
      <c r="BJ163" s="109" t="s">
        <v>21</v>
      </c>
      <c r="BK163" s="178">
        <f>ROUND($I$163*$H$163,2)</f>
        <v>0</v>
      </c>
      <c r="BL163" s="109" t="s">
        <v>790</v>
      </c>
      <c r="BM163" s="109" t="s">
        <v>869</v>
      </c>
    </row>
    <row r="164" spans="2:47" s="7" customFormat="1" ht="16.5" customHeight="1">
      <c r="B164" s="27"/>
      <c r="C164" s="28"/>
      <c r="D164" s="179" t="s">
        <v>154</v>
      </c>
      <c r="E164" s="28"/>
      <c r="F164" s="180" t="s">
        <v>799</v>
      </c>
      <c r="G164" s="28"/>
      <c r="H164" s="28"/>
      <c r="J164" s="28"/>
      <c r="K164" s="28"/>
      <c r="L164" s="53"/>
      <c r="M164" s="202"/>
      <c r="N164" s="203"/>
      <c r="O164" s="203"/>
      <c r="P164" s="203"/>
      <c r="Q164" s="203"/>
      <c r="R164" s="203"/>
      <c r="S164" s="203"/>
      <c r="T164" s="204"/>
      <c r="AT164" s="7" t="s">
        <v>154</v>
      </c>
      <c r="AU164" s="7" t="s">
        <v>80</v>
      </c>
    </row>
    <row r="165" spans="2:12" s="7" customFormat="1" ht="7.5" customHeight="1">
      <c r="B165" s="48"/>
      <c r="C165" s="49"/>
      <c r="D165" s="49"/>
      <c r="E165" s="49"/>
      <c r="F165" s="49"/>
      <c r="G165" s="49"/>
      <c r="H165" s="49"/>
      <c r="I165" s="122"/>
      <c r="J165" s="49"/>
      <c r="K165" s="49"/>
      <c r="L165" s="53"/>
    </row>
    <row r="379" s="2" customFormat="1" ht="14.25" customHeight="1">
      <c r="AT379" s="2"/>
    </row>
  </sheetData>
  <sheetProtection sheet="1"/>
  <mergeCells count="9">
    <mergeCell ref="E7:H7"/>
    <mergeCell ref="E9:H9"/>
    <mergeCell ref="E24:H24"/>
    <mergeCell ref="E45:H45"/>
    <mergeCell ref="E47:H47"/>
    <mergeCell ref="E82:H82"/>
    <mergeCell ref="E84:H84"/>
    <mergeCell ref="G1:H1"/>
    <mergeCell ref="L2:V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3"/>
      <c r="H1" s="5"/>
      <c r="I1" s="5"/>
      <c r="J1" s="5"/>
      <c r="K1" s="6" t="s">
        <v>90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"/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86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106"/>
      <c r="J3" s="9"/>
      <c r="K3" s="10"/>
      <c r="AT3" s="2" t="s">
        <v>80</v>
      </c>
    </row>
    <row r="4" spans="2:46" s="2" customFormat="1" ht="37.5" customHeight="1">
      <c r="B4" s="11"/>
      <c r="C4" s="12"/>
      <c r="D4" s="13" t="s">
        <v>91</v>
      </c>
      <c r="E4" s="12"/>
      <c r="F4" s="12"/>
      <c r="G4" s="12"/>
      <c r="H4" s="12"/>
      <c r="J4" s="12"/>
      <c r="K4" s="14"/>
      <c r="M4" s="15" t="s">
        <v>10</v>
      </c>
      <c r="AT4" s="2" t="s">
        <v>4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107" t="str">
        <f>'Rekapitulace stavby'!$K$6</f>
        <v>Sociálky ZŠ Barvířská</v>
      </c>
      <c r="F7" s="12"/>
      <c r="G7" s="12"/>
      <c r="H7" s="12"/>
      <c r="J7" s="12"/>
      <c r="K7" s="14"/>
    </row>
    <row r="8" spans="2:11" s="7" customFormat="1" ht="15.75" customHeight="1">
      <c r="B8" s="27"/>
      <c r="C8" s="28"/>
      <c r="D8" s="22" t="s">
        <v>92</v>
      </c>
      <c r="E8" s="28"/>
      <c r="F8" s="28"/>
      <c r="G8" s="28"/>
      <c r="H8" s="28"/>
      <c r="J8" s="28"/>
      <c r="K8" s="32"/>
    </row>
    <row r="9" spans="2:11" s="7" customFormat="1" ht="37.5" customHeight="1">
      <c r="B9" s="27"/>
      <c r="C9" s="28"/>
      <c r="D9" s="28"/>
      <c r="E9" s="60" t="s">
        <v>870</v>
      </c>
      <c r="F9" s="28"/>
      <c r="G9" s="28"/>
      <c r="H9" s="28"/>
      <c r="J9" s="28"/>
      <c r="K9" s="32"/>
    </row>
    <row r="10" spans="2:11" s="7" customFormat="1" ht="14.25" customHeight="1">
      <c r="B10" s="27"/>
      <c r="C10" s="28"/>
      <c r="D10" s="28"/>
      <c r="E10" s="28"/>
      <c r="F10" s="28"/>
      <c r="G10" s="28"/>
      <c r="H10" s="28"/>
      <c r="J10" s="28"/>
      <c r="K10" s="32"/>
    </row>
    <row r="11" spans="2:11" s="7" customFormat="1" ht="15" customHeight="1">
      <c r="B11" s="27"/>
      <c r="C11" s="28"/>
      <c r="D11" s="22" t="s">
        <v>19</v>
      </c>
      <c r="E11" s="28"/>
      <c r="F11" s="18"/>
      <c r="G11" s="28"/>
      <c r="H11" s="28"/>
      <c r="I11" s="108" t="s">
        <v>20</v>
      </c>
      <c r="J11" s="18"/>
      <c r="K11" s="32"/>
    </row>
    <row r="12" spans="2:11" s="7" customFormat="1" ht="15" customHeight="1">
      <c r="B12" s="27"/>
      <c r="C12" s="28"/>
      <c r="D12" s="22" t="s">
        <v>22</v>
      </c>
      <c r="E12" s="28"/>
      <c r="F12" s="18" t="s">
        <v>23</v>
      </c>
      <c r="G12" s="28"/>
      <c r="H12" s="28"/>
      <c r="I12" s="108" t="s">
        <v>24</v>
      </c>
      <c r="J12" s="63">
        <f>'Rekapitulace stavby'!$AN$8</f>
        <v>0</v>
      </c>
      <c r="K12" s="32"/>
    </row>
    <row r="13" spans="2:11" s="7" customFormat="1" ht="12" customHeight="1">
      <c r="B13" s="27"/>
      <c r="C13" s="28"/>
      <c r="D13" s="28"/>
      <c r="E13" s="28"/>
      <c r="F13" s="28"/>
      <c r="G13" s="28"/>
      <c r="H13" s="28"/>
      <c r="J13" s="28"/>
      <c r="K13" s="32"/>
    </row>
    <row r="14" spans="2:11" s="7" customFormat="1" ht="15" customHeight="1">
      <c r="B14" s="27"/>
      <c r="C14" s="28"/>
      <c r="D14" s="22" t="s">
        <v>28</v>
      </c>
      <c r="E14" s="28"/>
      <c r="F14" s="28"/>
      <c r="G14" s="28"/>
      <c r="H14" s="28"/>
      <c r="I14" s="108" t="s">
        <v>29</v>
      </c>
      <c r="J14" s="18"/>
      <c r="K14" s="32"/>
    </row>
    <row r="15" spans="2:11" s="7" customFormat="1" ht="18.75" customHeight="1">
      <c r="B15" s="27"/>
      <c r="C15" s="28"/>
      <c r="D15" s="28"/>
      <c r="E15" s="18" t="s">
        <v>30</v>
      </c>
      <c r="F15" s="28"/>
      <c r="G15" s="28"/>
      <c r="H15" s="28"/>
      <c r="I15" s="108" t="s">
        <v>31</v>
      </c>
      <c r="J15" s="18"/>
      <c r="K15" s="32"/>
    </row>
    <row r="16" spans="2:11" s="7" customFormat="1" ht="7.5" customHeight="1">
      <c r="B16" s="27"/>
      <c r="C16" s="28"/>
      <c r="D16" s="28"/>
      <c r="E16" s="28"/>
      <c r="F16" s="28"/>
      <c r="G16" s="28"/>
      <c r="H16" s="28"/>
      <c r="J16" s="28"/>
      <c r="K16" s="32"/>
    </row>
    <row r="17" spans="2:11" s="7" customFormat="1" ht="15" customHeight="1">
      <c r="B17" s="27"/>
      <c r="C17" s="28"/>
      <c r="D17" s="22" t="s">
        <v>32</v>
      </c>
      <c r="E17" s="28"/>
      <c r="F17" s="28"/>
      <c r="G17" s="28"/>
      <c r="H17" s="28"/>
      <c r="I17" s="108" t="s">
        <v>29</v>
      </c>
      <c r="J17" s="18">
        <f>IF('Rekapitulace stavby'!$AN$13="Vyplň údaj","",IF('Rekapitulace stavby'!$AN$13="","",'Rekapitulace stavby'!$AN$13))</f>
        <v>0</v>
      </c>
      <c r="K17" s="32"/>
    </row>
    <row r="18" spans="2:11" s="7" customFormat="1" ht="18.75" customHeight="1">
      <c r="B18" s="27"/>
      <c r="C18" s="28"/>
      <c r="D18" s="28"/>
      <c r="E18" s="18">
        <f>IF('Rekapitulace stavby'!$E$14="Vyplň údaj","",IF('Rekapitulace stavby'!$E$14="","",'Rekapitulace stavby'!$E$14))</f>
        <v>0</v>
      </c>
      <c r="F18" s="28"/>
      <c r="G18" s="28"/>
      <c r="H18" s="28"/>
      <c r="I18" s="108" t="s">
        <v>31</v>
      </c>
      <c r="J18" s="18">
        <f>IF('Rekapitulace stavby'!$AN$14="Vyplň údaj","",IF('Rekapitulace stavby'!$AN$14="","",'Rekapitulace stavby'!$AN$14))</f>
        <v>0</v>
      </c>
      <c r="K18" s="32"/>
    </row>
    <row r="19" spans="2:11" s="7" customFormat="1" ht="7.5" customHeight="1">
      <c r="B19" s="27"/>
      <c r="C19" s="28"/>
      <c r="D19" s="28"/>
      <c r="E19" s="28"/>
      <c r="F19" s="28"/>
      <c r="G19" s="28"/>
      <c r="H19" s="28"/>
      <c r="J19" s="28"/>
      <c r="K19" s="32"/>
    </row>
    <row r="20" spans="2:11" s="7" customFormat="1" ht="15" customHeight="1">
      <c r="B20" s="27"/>
      <c r="C20" s="28"/>
      <c r="D20" s="22" t="s">
        <v>34</v>
      </c>
      <c r="E20" s="28"/>
      <c r="F20" s="28"/>
      <c r="G20" s="28"/>
      <c r="H20" s="28"/>
      <c r="I20" s="108" t="s">
        <v>29</v>
      </c>
      <c r="J20" s="18"/>
      <c r="K20" s="32"/>
    </row>
    <row r="21" spans="2:11" s="7" customFormat="1" ht="18.75" customHeight="1">
      <c r="B21" s="27"/>
      <c r="C21" s="28"/>
      <c r="D21" s="28"/>
      <c r="E21" s="18" t="s">
        <v>35</v>
      </c>
      <c r="F21" s="28"/>
      <c r="G21" s="28"/>
      <c r="H21" s="28"/>
      <c r="I21" s="108" t="s">
        <v>31</v>
      </c>
      <c r="J21" s="18"/>
      <c r="K21" s="32"/>
    </row>
    <row r="22" spans="2:11" s="7" customFormat="1" ht="7.5" customHeight="1">
      <c r="B22" s="27"/>
      <c r="C22" s="28"/>
      <c r="D22" s="28"/>
      <c r="E22" s="28"/>
      <c r="F22" s="28"/>
      <c r="G22" s="28"/>
      <c r="H22" s="28"/>
      <c r="J22" s="28"/>
      <c r="K22" s="32"/>
    </row>
    <row r="23" spans="2:11" s="7" customFormat="1" ht="15" customHeight="1">
      <c r="B23" s="27"/>
      <c r="C23" s="28"/>
      <c r="D23" s="22" t="s">
        <v>37</v>
      </c>
      <c r="E23" s="28"/>
      <c r="F23" s="28"/>
      <c r="G23" s="28"/>
      <c r="H23" s="28"/>
      <c r="J23" s="28"/>
      <c r="K23" s="32"/>
    </row>
    <row r="24" spans="2:11" s="109" customFormat="1" ht="15.75" customHeight="1">
      <c r="B24" s="110"/>
      <c r="C24" s="111"/>
      <c r="D24" s="111"/>
      <c r="E24" s="25"/>
      <c r="F24" s="111"/>
      <c r="G24" s="111"/>
      <c r="H24" s="111"/>
      <c r="J24" s="111"/>
      <c r="K24" s="112"/>
    </row>
    <row r="25" spans="2:11" s="7" customFormat="1" ht="7.5" customHeight="1">
      <c r="B25" s="27"/>
      <c r="C25" s="28"/>
      <c r="D25" s="28"/>
      <c r="E25" s="28"/>
      <c r="F25" s="28"/>
      <c r="G25" s="28"/>
      <c r="H25" s="28"/>
      <c r="J25" s="28"/>
      <c r="K25" s="32"/>
    </row>
    <row r="26" spans="2:11" s="7" customFormat="1" ht="7.5" customHeight="1">
      <c r="B26" s="27"/>
      <c r="C26" s="28"/>
      <c r="D26" s="80"/>
      <c r="E26" s="80"/>
      <c r="F26" s="80"/>
      <c r="G26" s="80"/>
      <c r="H26" s="80"/>
      <c r="I26" s="65"/>
      <c r="J26" s="80"/>
      <c r="K26" s="113"/>
    </row>
    <row r="27" spans="2:11" s="7" customFormat="1" ht="26.25" customHeight="1">
      <c r="B27" s="27"/>
      <c r="C27" s="28"/>
      <c r="D27" s="114" t="s">
        <v>38</v>
      </c>
      <c r="E27" s="28"/>
      <c r="F27" s="28"/>
      <c r="G27" s="28"/>
      <c r="H27" s="28"/>
      <c r="J27" s="83">
        <f>ROUND($J$101,2)</f>
        <v>0</v>
      </c>
      <c r="K27" s="32"/>
    </row>
    <row r="28" spans="2:11" s="7" customFormat="1" ht="7.5" customHeight="1">
      <c r="B28" s="27"/>
      <c r="C28" s="28"/>
      <c r="D28" s="80"/>
      <c r="E28" s="80"/>
      <c r="F28" s="80"/>
      <c r="G28" s="80"/>
      <c r="H28" s="80"/>
      <c r="I28" s="65"/>
      <c r="J28" s="80"/>
      <c r="K28" s="113"/>
    </row>
    <row r="29" spans="2:11" s="7" customFormat="1" ht="15" customHeight="1">
      <c r="B29" s="27"/>
      <c r="C29" s="28"/>
      <c r="D29" s="28"/>
      <c r="E29" s="28"/>
      <c r="F29" s="33" t="s">
        <v>40</v>
      </c>
      <c r="G29" s="28"/>
      <c r="H29" s="28"/>
      <c r="I29" s="115" t="s">
        <v>39</v>
      </c>
      <c r="J29" s="33" t="s">
        <v>41</v>
      </c>
      <c r="K29" s="32"/>
    </row>
    <row r="30" spans="2:11" s="7" customFormat="1" ht="15" customHeight="1">
      <c r="B30" s="27"/>
      <c r="C30" s="28"/>
      <c r="D30" s="116" t="s">
        <v>42</v>
      </c>
      <c r="E30" s="116" t="s">
        <v>43</v>
      </c>
      <c r="F30" s="117">
        <f>ROUND(SUM($BE$101:$BE$269),2)</f>
        <v>0</v>
      </c>
      <c r="G30" s="28"/>
      <c r="H30" s="28"/>
      <c r="I30" s="118">
        <v>0.21</v>
      </c>
      <c r="J30" s="117">
        <f>ROUND(ROUND((SUM($BE$101:$BE$269)),2)*$I$30,2)</f>
        <v>0</v>
      </c>
      <c r="K30" s="32"/>
    </row>
    <row r="31" spans="2:11" s="7" customFormat="1" ht="15" customHeight="1">
      <c r="B31" s="27"/>
      <c r="C31" s="28"/>
      <c r="D31" s="28"/>
      <c r="E31" s="116" t="s">
        <v>44</v>
      </c>
      <c r="F31" s="117">
        <f>ROUND(SUM($BF$101:$BF$269),2)</f>
        <v>0</v>
      </c>
      <c r="G31" s="28"/>
      <c r="H31" s="28"/>
      <c r="I31" s="118">
        <v>0.15</v>
      </c>
      <c r="J31" s="117">
        <f>ROUND(ROUND((SUM($BF$101:$BF$269)),2)*$I$31,2)</f>
        <v>0</v>
      </c>
      <c r="K31" s="32"/>
    </row>
    <row r="32" spans="2:11" s="7" customFormat="1" ht="15" customHeight="1" hidden="1">
      <c r="B32" s="27"/>
      <c r="C32" s="28"/>
      <c r="D32" s="28"/>
      <c r="E32" s="116" t="s">
        <v>45</v>
      </c>
      <c r="F32" s="117">
        <f>ROUND(SUM($BG$101:$BG$269),2)</f>
        <v>0</v>
      </c>
      <c r="G32" s="28"/>
      <c r="H32" s="28"/>
      <c r="I32" s="118">
        <v>0.21</v>
      </c>
      <c r="J32" s="117">
        <v>0</v>
      </c>
      <c r="K32" s="32"/>
    </row>
    <row r="33" spans="2:11" s="7" customFormat="1" ht="15" customHeight="1" hidden="1">
      <c r="B33" s="27"/>
      <c r="C33" s="28"/>
      <c r="D33" s="28"/>
      <c r="E33" s="116" t="s">
        <v>46</v>
      </c>
      <c r="F33" s="117">
        <f>ROUND(SUM($BH$101:$BH$269),2)</f>
        <v>0</v>
      </c>
      <c r="G33" s="28"/>
      <c r="H33" s="28"/>
      <c r="I33" s="118">
        <v>0.15</v>
      </c>
      <c r="J33" s="117">
        <v>0</v>
      </c>
      <c r="K33" s="32"/>
    </row>
    <row r="34" spans="2:11" s="7" customFormat="1" ht="15" customHeight="1" hidden="1">
      <c r="B34" s="27"/>
      <c r="C34" s="28"/>
      <c r="D34" s="28"/>
      <c r="E34" s="116" t="s">
        <v>47</v>
      </c>
      <c r="F34" s="117">
        <f>ROUND(SUM($BI$101:$BI$269),2)</f>
        <v>0</v>
      </c>
      <c r="G34" s="28"/>
      <c r="H34" s="28"/>
      <c r="I34" s="118">
        <v>0</v>
      </c>
      <c r="J34" s="117">
        <v>0</v>
      </c>
      <c r="K34" s="32"/>
    </row>
    <row r="35" spans="2:11" s="7" customFormat="1" ht="7.5" customHeight="1">
      <c r="B35" s="27"/>
      <c r="C35" s="28"/>
      <c r="D35" s="28"/>
      <c r="E35" s="28"/>
      <c r="F35" s="28"/>
      <c r="G35" s="28"/>
      <c r="H35" s="28"/>
      <c r="J35" s="28"/>
      <c r="K35" s="32"/>
    </row>
    <row r="36" spans="2:11" s="7" customFormat="1" ht="26.25" customHeight="1">
      <c r="B36" s="27"/>
      <c r="C36" s="40"/>
      <c r="D36" s="41" t="s">
        <v>48</v>
      </c>
      <c r="E36" s="42"/>
      <c r="F36" s="42"/>
      <c r="G36" s="119" t="s">
        <v>49</v>
      </c>
      <c r="H36" s="43" t="s">
        <v>50</v>
      </c>
      <c r="I36" s="120"/>
      <c r="J36" s="45">
        <f>SUM($J$27:$J$34)</f>
        <v>0</v>
      </c>
      <c r="K36" s="121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7" customFormat="1" ht="7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s="7" customFormat="1" ht="37.5" customHeight="1">
      <c r="B42" s="27"/>
      <c r="C42" s="13" t="s">
        <v>94</v>
      </c>
      <c r="D42" s="28"/>
      <c r="E42" s="28"/>
      <c r="F42" s="28"/>
      <c r="G42" s="28"/>
      <c r="H42" s="28"/>
      <c r="J42" s="28"/>
      <c r="K42" s="32"/>
    </row>
    <row r="43" spans="2:11" s="7" customFormat="1" ht="7.5" customHeight="1">
      <c r="B43" s="27"/>
      <c r="C43" s="28"/>
      <c r="D43" s="28"/>
      <c r="E43" s="28"/>
      <c r="F43" s="28"/>
      <c r="G43" s="28"/>
      <c r="H43" s="28"/>
      <c r="J43" s="28"/>
      <c r="K43" s="32"/>
    </row>
    <row r="44" spans="2:11" s="7" customFormat="1" ht="15" customHeight="1">
      <c r="B44" s="27"/>
      <c r="C44" s="22" t="s">
        <v>16</v>
      </c>
      <c r="D44" s="28"/>
      <c r="E44" s="28"/>
      <c r="F44" s="28"/>
      <c r="G44" s="28"/>
      <c r="H44" s="28"/>
      <c r="J44" s="28"/>
      <c r="K44" s="32"/>
    </row>
    <row r="45" spans="2:11" s="7" customFormat="1" ht="16.5" customHeight="1">
      <c r="B45" s="27"/>
      <c r="C45" s="28"/>
      <c r="D45" s="28"/>
      <c r="E45" s="107" t="str">
        <f>$E$7</f>
        <v>Sociálky ZŠ Barvířská</v>
      </c>
      <c r="F45" s="28"/>
      <c r="G45" s="28"/>
      <c r="H45" s="28"/>
      <c r="J45" s="28"/>
      <c r="K45" s="32"/>
    </row>
    <row r="46" spans="2:11" s="7" customFormat="1" ht="15" customHeight="1">
      <c r="B46" s="27"/>
      <c r="C46" s="22" t="s">
        <v>92</v>
      </c>
      <c r="D46" s="28"/>
      <c r="E46" s="28"/>
      <c r="F46" s="28"/>
      <c r="G46" s="28"/>
      <c r="H46" s="28"/>
      <c r="J46" s="28"/>
      <c r="K46" s="32"/>
    </row>
    <row r="47" spans="2:11" s="7" customFormat="1" ht="19.5" customHeight="1">
      <c r="B47" s="27"/>
      <c r="C47" s="28"/>
      <c r="D47" s="28"/>
      <c r="E47" s="60" t="str">
        <f>$E$9</f>
        <v>123c - vestavba WC MŠ pod schody</v>
      </c>
      <c r="F47" s="28"/>
      <c r="G47" s="28"/>
      <c r="H47" s="28"/>
      <c r="J47" s="28"/>
      <c r="K47" s="32"/>
    </row>
    <row r="48" spans="2:11" s="7" customFormat="1" ht="7.5" customHeight="1">
      <c r="B48" s="27"/>
      <c r="C48" s="28"/>
      <c r="D48" s="28"/>
      <c r="E48" s="28"/>
      <c r="F48" s="28"/>
      <c r="G48" s="28"/>
      <c r="H48" s="28"/>
      <c r="J48" s="28"/>
      <c r="K48" s="32"/>
    </row>
    <row r="49" spans="2:11" s="7" customFormat="1" ht="18.75" customHeight="1">
      <c r="B49" s="27"/>
      <c r="C49" s="22" t="s">
        <v>22</v>
      </c>
      <c r="D49" s="28"/>
      <c r="E49" s="28"/>
      <c r="F49" s="18" t="str">
        <f>$F$12</f>
        <v>Liberec</v>
      </c>
      <c r="G49" s="28"/>
      <c r="H49" s="28"/>
      <c r="I49" s="108" t="s">
        <v>24</v>
      </c>
      <c r="J49" s="63">
        <f>IF($J$12="","",$J$12)</f>
        <v>0</v>
      </c>
      <c r="K49" s="32"/>
    </row>
    <row r="50" spans="2:11" s="7" customFormat="1" ht="7.5" customHeight="1">
      <c r="B50" s="27"/>
      <c r="C50" s="28"/>
      <c r="D50" s="28"/>
      <c r="E50" s="28"/>
      <c r="F50" s="28"/>
      <c r="G50" s="28"/>
      <c r="H50" s="28"/>
      <c r="J50" s="28"/>
      <c r="K50" s="32"/>
    </row>
    <row r="51" spans="2:11" s="7" customFormat="1" ht="15.75" customHeight="1">
      <c r="B51" s="27"/>
      <c r="C51" s="22" t="s">
        <v>28</v>
      </c>
      <c r="D51" s="28"/>
      <c r="E51" s="28"/>
      <c r="F51" s="18" t="str">
        <f>$E$15</f>
        <v>MML</v>
      </c>
      <c r="G51" s="28"/>
      <c r="H51" s="28"/>
      <c r="I51" s="108" t="s">
        <v>34</v>
      </c>
      <c r="J51" s="18" t="str">
        <f>$E$21</f>
        <v>xxx</v>
      </c>
      <c r="K51" s="32"/>
    </row>
    <row r="52" spans="2:11" s="7" customFormat="1" ht="15" customHeight="1">
      <c r="B52" s="27"/>
      <c r="C52" s="22" t="s">
        <v>32</v>
      </c>
      <c r="D52" s="28"/>
      <c r="E52" s="28"/>
      <c r="F52" s="18">
        <f>IF($E$18="","",$E$18)</f>
        <v>0</v>
      </c>
      <c r="G52" s="28"/>
      <c r="H52" s="28"/>
      <c r="J52" s="28"/>
      <c r="K52" s="32"/>
    </row>
    <row r="53" spans="2:11" s="7" customFormat="1" ht="11.25" customHeight="1">
      <c r="B53" s="27"/>
      <c r="C53" s="28"/>
      <c r="D53" s="28"/>
      <c r="E53" s="28"/>
      <c r="F53" s="28"/>
      <c r="G53" s="28"/>
      <c r="H53" s="28"/>
      <c r="J53" s="28"/>
      <c r="K53" s="32"/>
    </row>
    <row r="54" spans="2:11" s="7" customFormat="1" ht="30" customHeight="1">
      <c r="B54" s="27"/>
      <c r="C54" s="126" t="s">
        <v>95</v>
      </c>
      <c r="D54" s="40"/>
      <c r="E54" s="40"/>
      <c r="F54" s="40"/>
      <c r="G54" s="40"/>
      <c r="H54" s="40"/>
      <c r="I54" s="127"/>
      <c r="J54" s="128" t="s">
        <v>96</v>
      </c>
      <c r="K54" s="47"/>
    </row>
    <row r="55" spans="2:11" s="7" customFormat="1" ht="11.25" customHeight="1">
      <c r="B55" s="27"/>
      <c r="C55" s="28"/>
      <c r="D55" s="28"/>
      <c r="E55" s="28"/>
      <c r="F55" s="28"/>
      <c r="G55" s="28"/>
      <c r="H55" s="28"/>
      <c r="J55" s="28"/>
      <c r="K55" s="32"/>
    </row>
    <row r="56" spans="2:47" s="7" customFormat="1" ht="30" customHeight="1">
      <c r="B56" s="27"/>
      <c r="C56" s="82" t="s">
        <v>97</v>
      </c>
      <c r="D56" s="28"/>
      <c r="E56" s="28"/>
      <c r="F56" s="28"/>
      <c r="G56" s="28"/>
      <c r="H56" s="28"/>
      <c r="J56" s="83">
        <f>$J$101</f>
        <v>0</v>
      </c>
      <c r="K56" s="32"/>
      <c r="AU56" s="7" t="s">
        <v>98</v>
      </c>
    </row>
    <row r="57" spans="2:11" s="89" customFormat="1" ht="25.5" customHeight="1">
      <c r="B57" s="129"/>
      <c r="C57" s="130"/>
      <c r="D57" s="131" t="s">
        <v>99</v>
      </c>
      <c r="E57" s="131"/>
      <c r="F57" s="131"/>
      <c r="G57" s="131"/>
      <c r="H57" s="131"/>
      <c r="I57" s="132"/>
      <c r="J57" s="133">
        <f>$J$102</f>
        <v>0</v>
      </c>
      <c r="K57" s="134"/>
    </row>
    <row r="58" spans="2:11" s="135" customFormat="1" ht="21" customHeight="1">
      <c r="B58" s="136"/>
      <c r="C58" s="137"/>
      <c r="D58" s="138" t="s">
        <v>871</v>
      </c>
      <c r="E58" s="138"/>
      <c r="F58" s="138"/>
      <c r="G58" s="138"/>
      <c r="H58" s="138"/>
      <c r="I58" s="139"/>
      <c r="J58" s="140">
        <f>$J$103</f>
        <v>0</v>
      </c>
      <c r="K58" s="141"/>
    </row>
    <row r="59" spans="2:11" s="135" customFormat="1" ht="21" customHeight="1">
      <c r="B59" s="136"/>
      <c r="C59" s="137"/>
      <c r="D59" s="138" t="s">
        <v>101</v>
      </c>
      <c r="E59" s="138"/>
      <c r="F59" s="138"/>
      <c r="G59" s="138"/>
      <c r="H59" s="138"/>
      <c r="I59" s="139"/>
      <c r="J59" s="140">
        <f>$J$108</f>
        <v>0</v>
      </c>
      <c r="K59" s="141"/>
    </row>
    <row r="60" spans="2:11" s="135" customFormat="1" ht="21" customHeight="1">
      <c r="B60" s="136"/>
      <c r="C60" s="137"/>
      <c r="D60" s="138" t="s">
        <v>102</v>
      </c>
      <c r="E60" s="138"/>
      <c r="F60" s="138"/>
      <c r="G60" s="138"/>
      <c r="H60" s="138"/>
      <c r="I60" s="139"/>
      <c r="J60" s="140">
        <f>$J$113</f>
        <v>0</v>
      </c>
      <c r="K60" s="141"/>
    </row>
    <row r="61" spans="2:11" s="135" customFormat="1" ht="15.75" customHeight="1">
      <c r="B61" s="136"/>
      <c r="C61" s="137"/>
      <c r="D61" s="138" t="s">
        <v>103</v>
      </c>
      <c r="E61" s="138"/>
      <c r="F61" s="138"/>
      <c r="G61" s="138"/>
      <c r="H61" s="138"/>
      <c r="I61" s="139"/>
      <c r="J61" s="140">
        <f>$J$116</f>
        <v>0</v>
      </c>
      <c r="K61" s="141"/>
    </row>
    <row r="62" spans="2:11" s="89" customFormat="1" ht="25.5" customHeight="1">
      <c r="B62" s="129"/>
      <c r="C62" s="130"/>
      <c r="D62" s="131" t="s">
        <v>105</v>
      </c>
      <c r="E62" s="131"/>
      <c r="F62" s="131"/>
      <c r="G62" s="131"/>
      <c r="H62" s="131"/>
      <c r="I62" s="132"/>
      <c r="J62" s="133">
        <f>$J$119</f>
        <v>0</v>
      </c>
      <c r="K62" s="134"/>
    </row>
    <row r="63" spans="2:11" s="135" customFormat="1" ht="21" customHeight="1">
      <c r="B63" s="136"/>
      <c r="C63" s="137"/>
      <c r="D63" s="138" t="s">
        <v>872</v>
      </c>
      <c r="E63" s="138"/>
      <c r="F63" s="138"/>
      <c r="G63" s="138"/>
      <c r="H63" s="138"/>
      <c r="I63" s="139"/>
      <c r="J63" s="140">
        <f>$J$120</f>
        <v>0</v>
      </c>
      <c r="K63" s="141"/>
    </row>
    <row r="64" spans="2:11" s="135" customFormat="1" ht="21" customHeight="1">
      <c r="B64" s="136"/>
      <c r="C64" s="137"/>
      <c r="D64" s="138" t="s">
        <v>106</v>
      </c>
      <c r="E64" s="138"/>
      <c r="F64" s="138"/>
      <c r="G64" s="138"/>
      <c r="H64" s="138"/>
      <c r="I64" s="139"/>
      <c r="J64" s="140">
        <f>$J$136</f>
        <v>0</v>
      </c>
      <c r="K64" s="141"/>
    </row>
    <row r="65" spans="2:11" s="135" customFormat="1" ht="21" customHeight="1">
      <c r="B65" s="136"/>
      <c r="C65" s="137"/>
      <c r="D65" s="138" t="s">
        <v>107</v>
      </c>
      <c r="E65" s="138"/>
      <c r="F65" s="138"/>
      <c r="G65" s="138"/>
      <c r="H65" s="138"/>
      <c r="I65" s="139"/>
      <c r="J65" s="140">
        <f>$J$147</f>
        <v>0</v>
      </c>
      <c r="K65" s="141"/>
    </row>
    <row r="66" spans="2:11" s="135" customFormat="1" ht="21" customHeight="1">
      <c r="B66" s="136"/>
      <c r="C66" s="137"/>
      <c r="D66" s="138" t="s">
        <v>108</v>
      </c>
      <c r="E66" s="138"/>
      <c r="F66" s="138"/>
      <c r="G66" s="138"/>
      <c r="H66" s="138"/>
      <c r="I66" s="139"/>
      <c r="J66" s="140">
        <f>$J$162</f>
        <v>0</v>
      </c>
      <c r="K66" s="141"/>
    </row>
    <row r="67" spans="2:11" s="135" customFormat="1" ht="21" customHeight="1">
      <c r="B67" s="136"/>
      <c r="C67" s="137"/>
      <c r="D67" s="138" t="s">
        <v>109</v>
      </c>
      <c r="E67" s="138"/>
      <c r="F67" s="138"/>
      <c r="G67" s="138"/>
      <c r="H67" s="138"/>
      <c r="I67" s="139"/>
      <c r="J67" s="140">
        <f>$J$173</f>
        <v>0</v>
      </c>
      <c r="K67" s="141"/>
    </row>
    <row r="68" spans="2:11" s="135" customFormat="1" ht="21" customHeight="1">
      <c r="B68" s="136"/>
      <c r="C68" s="137"/>
      <c r="D68" s="138" t="s">
        <v>873</v>
      </c>
      <c r="E68" s="138"/>
      <c r="F68" s="138"/>
      <c r="G68" s="138"/>
      <c r="H68" s="138"/>
      <c r="I68" s="139"/>
      <c r="J68" s="140">
        <f>$J$188</f>
        <v>0</v>
      </c>
      <c r="K68" s="141"/>
    </row>
    <row r="69" spans="2:11" s="135" customFormat="1" ht="21" customHeight="1">
      <c r="B69" s="136"/>
      <c r="C69" s="137"/>
      <c r="D69" s="138" t="s">
        <v>113</v>
      </c>
      <c r="E69" s="138"/>
      <c r="F69" s="138"/>
      <c r="G69" s="138"/>
      <c r="H69" s="138"/>
      <c r="I69" s="139"/>
      <c r="J69" s="140">
        <f>$J$199</f>
        <v>0</v>
      </c>
      <c r="K69" s="141"/>
    </row>
    <row r="70" spans="2:11" s="135" customFormat="1" ht="21" customHeight="1">
      <c r="B70" s="136"/>
      <c r="C70" s="137"/>
      <c r="D70" s="138" t="s">
        <v>114</v>
      </c>
      <c r="E70" s="138"/>
      <c r="F70" s="138"/>
      <c r="G70" s="138"/>
      <c r="H70" s="138"/>
      <c r="I70" s="139"/>
      <c r="J70" s="140">
        <f>$J$210</f>
        <v>0</v>
      </c>
      <c r="K70" s="141"/>
    </row>
    <row r="71" spans="2:11" s="135" customFormat="1" ht="21" customHeight="1">
      <c r="B71" s="136"/>
      <c r="C71" s="137"/>
      <c r="D71" s="138" t="s">
        <v>115</v>
      </c>
      <c r="E71" s="138"/>
      <c r="F71" s="138"/>
      <c r="G71" s="138"/>
      <c r="H71" s="138"/>
      <c r="I71" s="139"/>
      <c r="J71" s="140">
        <f>$J$221</f>
        <v>0</v>
      </c>
      <c r="K71" s="141"/>
    </row>
    <row r="72" spans="2:11" s="135" customFormat="1" ht="21" customHeight="1">
      <c r="B72" s="136"/>
      <c r="C72" s="137"/>
      <c r="D72" s="138" t="s">
        <v>116</v>
      </c>
      <c r="E72" s="138"/>
      <c r="F72" s="138"/>
      <c r="G72" s="138"/>
      <c r="H72" s="138"/>
      <c r="I72" s="139"/>
      <c r="J72" s="140">
        <f>$J$231</f>
        <v>0</v>
      </c>
      <c r="K72" s="141"/>
    </row>
    <row r="73" spans="2:11" s="135" customFormat="1" ht="21" customHeight="1">
      <c r="B73" s="136"/>
      <c r="C73" s="137"/>
      <c r="D73" s="138" t="s">
        <v>117</v>
      </c>
      <c r="E73" s="138"/>
      <c r="F73" s="138"/>
      <c r="G73" s="138"/>
      <c r="H73" s="138"/>
      <c r="I73" s="139"/>
      <c r="J73" s="140">
        <f>$J$243</f>
        <v>0</v>
      </c>
      <c r="K73" s="141"/>
    </row>
    <row r="74" spans="2:11" s="135" customFormat="1" ht="21" customHeight="1">
      <c r="B74" s="136"/>
      <c r="C74" s="137"/>
      <c r="D74" s="138" t="s">
        <v>118</v>
      </c>
      <c r="E74" s="138"/>
      <c r="F74" s="138"/>
      <c r="G74" s="138"/>
      <c r="H74" s="138"/>
      <c r="I74" s="139"/>
      <c r="J74" s="140">
        <f>$J$246</f>
        <v>0</v>
      </c>
      <c r="K74" s="141"/>
    </row>
    <row r="75" spans="2:11" s="89" customFormat="1" ht="25.5" customHeight="1">
      <c r="B75" s="129"/>
      <c r="C75" s="130"/>
      <c r="D75" s="131" t="s">
        <v>119</v>
      </c>
      <c r="E75" s="131"/>
      <c r="F75" s="131"/>
      <c r="G75" s="131"/>
      <c r="H75" s="131"/>
      <c r="I75" s="132"/>
      <c r="J75" s="133">
        <f>$J$251</f>
        <v>0</v>
      </c>
      <c r="K75" s="134"/>
    </row>
    <row r="76" spans="2:11" s="135" customFormat="1" ht="21" customHeight="1">
      <c r="B76" s="136"/>
      <c r="C76" s="137"/>
      <c r="D76" s="138" t="s">
        <v>120</v>
      </c>
      <c r="E76" s="138"/>
      <c r="F76" s="138"/>
      <c r="G76" s="138"/>
      <c r="H76" s="138"/>
      <c r="I76" s="139"/>
      <c r="J76" s="140">
        <f>$J$252</f>
        <v>0</v>
      </c>
      <c r="K76" s="141"/>
    </row>
    <row r="77" spans="2:11" s="89" customFormat="1" ht="25.5" customHeight="1">
      <c r="B77" s="129"/>
      <c r="C77" s="130"/>
      <c r="D77" s="131" t="s">
        <v>121</v>
      </c>
      <c r="E77" s="131"/>
      <c r="F77" s="131"/>
      <c r="G77" s="131"/>
      <c r="H77" s="131"/>
      <c r="I77" s="132"/>
      <c r="J77" s="133">
        <f>$J$259</f>
        <v>0</v>
      </c>
      <c r="K77" s="134"/>
    </row>
    <row r="78" spans="2:11" s="135" customFormat="1" ht="21" customHeight="1">
      <c r="B78" s="136"/>
      <c r="C78" s="137"/>
      <c r="D78" s="138" t="s">
        <v>122</v>
      </c>
      <c r="E78" s="138"/>
      <c r="F78" s="138"/>
      <c r="G78" s="138"/>
      <c r="H78" s="138"/>
      <c r="I78" s="139"/>
      <c r="J78" s="140">
        <f>$J$260</f>
        <v>0</v>
      </c>
      <c r="K78" s="141"/>
    </row>
    <row r="79" spans="2:11" s="89" customFormat="1" ht="25.5" customHeight="1">
      <c r="B79" s="129"/>
      <c r="C79" s="130"/>
      <c r="D79" s="131" t="s">
        <v>123</v>
      </c>
      <c r="E79" s="131"/>
      <c r="F79" s="131"/>
      <c r="G79" s="131"/>
      <c r="H79" s="131"/>
      <c r="I79" s="132"/>
      <c r="J79" s="133">
        <f>$J$263</f>
        <v>0</v>
      </c>
      <c r="K79" s="134"/>
    </row>
    <row r="80" spans="2:11" s="135" customFormat="1" ht="21" customHeight="1">
      <c r="B80" s="136"/>
      <c r="C80" s="137"/>
      <c r="D80" s="138" t="s">
        <v>124</v>
      </c>
      <c r="E80" s="138"/>
      <c r="F80" s="138"/>
      <c r="G80" s="138"/>
      <c r="H80" s="138"/>
      <c r="I80" s="139"/>
      <c r="J80" s="140">
        <f>$J$264</f>
        <v>0</v>
      </c>
      <c r="K80" s="141"/>
    </row>
    <row r="81" spans="2:11" s="135" customFormat="1" ht="21" customHeight="1">
      <c r="B81" s="136"/>
      <c r="C81" s="137"/>
      <c r="D81" s="138" t="s">
        <v>125</v>
      </c>
      <c r="E81" s="138"/>
      <c r="F81" s="138"/>
      <c r="G81" s="138"/>
      <c r="H81" s="138"/>
      <c r="I81" s="139"/>
      <c r="J81" s="140">
        <f>$J$267</f>
        <v>0</v>
      </c>
      <c r="K81" s="141"/>
    </row>
    <row r="82" spans="2:11" s="7" customFormat="1" ht="22.5" customHeight="1">
      <c r="B82" s="27"/>
      <c r="C82" s="28"/>
      <c r="D82" s="28"/>
      <c r="E82" s="28"/>
      <c r="F82" s="28"/>
      <c r="G82" s="28"/>
      <c r="H82" s="28"/>
      <c r="J82" s="28"/>
      <c r="K82" s="32"/>
    </row>
    <row r="83" spans="2:11" s="7" customFormat="1" ht="7.5" customHeight="1">
      <c r="B83" s="48"/>
      <c r="C83" s="49"/>
      <c r="D83" s="49"/>
      <c r="E83" s="49"/>
      <c r="F83" s="49"/>
      <c r="G83" s="49"/>
      <c r="H83" s="49"/>
      <c r="I83" s="122"/>
      <c r="J83" s="49"/>
      <c r="K83" s="50"/>
    </row>
    <row r="87" spans="2:12" s="7" customFormat="1" ht="7.5" customHeight="1">
      <c r="B87" s="51"/>
      <c r="C87" s="52"/>
      <c r="D87" s="52"/>
      <c r="E87" s="52"/>
      <c r="F87" s="52"/>
      <c r="G87" s="52"/>
      <c r="H87" s="52"/>
      <c r="I87" s="124"/>
      <c r="J87" s="52"/>
      <c r="K87" s="52"/>
      <c r="L87" s="53"/>
    </row>
    <row r="88" spans="2:12" s="7" customFormat="1" ht="37.5" customHeight="1">
      <c r="B88" s="27"/>
      <c r="C88" s="13" t="s">
        <v>126</v>
      </c>
      <c r="D88" s="28"/>
      <c r="E88" s="28"/>
      <c r="F88" s="28"/>
      <c r="G88" s="28"/>
      <c r="H88" s="28"/>
      <c r="J88" s="28"/>
      <c r="K88" s="28"/>
      <c r="L88" s="53"/>
    </row>
    <row r="89" spans="2:12" s="7" customFormat="1" ht="7.5" customHeight="1">
      <c r="B89" s="27"/>
      <c r="C89" s="28"/>
      <c r="D89" s="28"/>
      <c r="E89" s="28"/>
      <c r="F89" s="28"/>
      <c r="G89" s="28"/>
      <c r="H89" s="28"/>
      <c r="J89" s="28"/>
      <c r="K89" s="28"/>
      <c r="L89" s="53"/>
    </row>
    <row r="90" spans="2:12" s="7" customFormat="1" ht="15" customHeight="1">
      <c r="B90" s="27"/>
      <c r="C90" s="22" t="s">
        <v>16</v>
      </c>
      <c r="D90" s="28"/>
      <c r="E90" s="28"/>
      <c r="F90" s="28"/>
      <c r="G90" s="28"/>
      <c r="H90" s="28"/>
      <c r="J90" s="28"/>
      <c r="K90" s="28"/>
      <c r="L90" s="53"/>
    </row>
    <row r="91" spans="2:12" s="7" customFormat="1" ht="16.5" customHeight="1">
      <c r="B91" s="27"/>
      <c r="C91" s="28"/>
      <c r="D91" s="28"/>
      <c r="E91" s="107" t="str">
        <f>$E$7</f>
        <v>Sociálky ZŠ Barvířská</v>
      </c>
      <c r="F91" s="28"/>
      <c r="G91" s="28"/>
      <c r="H91" s="28"/>
      <c r="J91" s="28"/>
      <c r="K91" s="28"/>
      <c r="L91" s="53"/>
    </row>
    <row r="92" spans="2:12" s="7" customFormat="1" ht="15" customHeight="1">
      <c r="B92" s="27"/>
      <c r="C92" s="22" t="s">
        <v>92</v>
      </c>
      <c r="D92" s="28"/>
      <c r="E92" s="28"/>
      <c r="F92" s="28"/>
      <c r="G92" s="28"/>
      <c r="H92" s="28"/>
      <c r="J92" s="28"/>
      <c r="K92" s="28"/>
      <c r="L92" s="53"/>
    </row>
    <row r="93" spans="2:12" s="7" customFormat="1" ht="19.5" customHeight="1">
      <c r="B93" s="27"/>
      <c r="C93" s="28"/>
      <c r="D93" s="28"/>
      <c r="E93" s="60" t="str">
        <f>$E$9</f>
        <v>123c - vestavba WC MŠ pod schody</v>
      </c>
      <c r="F93" s="28"/>
      <c r="G93" s="28"/>
      <c r="H93" s="28"/>
      <c r="J93" s="28"/>
      <c r="K93" s="28"/>
      <c r="L93" s="53"/>
    </row>
    <row r="94" spans="2:12" s="7" customFormat="1" ht="7.5" customHeight="1">
      <c r="B94" s="27"/>
      <c r="C94" s="28"/>
      <c r="D94" s="28"/>
      <c r="E94" s="28"/>
      <c r="F94" s="28"/>
      <c r="G94" s="28"/>
      <c r="H94" s="28"/>
      <c r="J94" s="28"/>
      <c r="K94" s="28"/>
      <c r="L94" s="53"/>
    </row>
    <row r="95" spans="2:12" s="7" customFormat="1" ht="18.75" customHeight="1">
      <c r="B95" s="27"/>
      <c r="C95" s="22" t="s">
        <v>22</v>
      </c>
      <c r="D95" s="28"/>
      <c r="E95" s="28"/>
      <c r="F95" s="18" t="str">
        <f>$F$12</f>
        <v>Liberec</v>
      </c>
      <c r="G95" s="28"/>
      <c r="H95" s="28"/>
      <c r="I95" s="108" t="s">
        <v>24</v>
      </c>
      <c r="J95" s="63">
        <f>IF($J$12="","",$J$12)</f>
        <v>0</v>
      </c>
      <c r="K95" s="28"/>
      <c r="L95" s="53"/>
    </row>
    <row r="96" spans="2:12" s="7" customFormat="1" ht="7.5" customHeight="1">
      <c r="B96" s="27"/>
      <c r="C96" s="28"/>
      <c r="D96" s="28"/>
      <c r="E96" s="28"/>
      <c r="F96" s="28"/>
      <c r="G96" s="28"/>
      <c r="H96" s="28"/>
      <c r="J96" s="28"/>
      <c r="K96" s="28"/>
      <c r="L96" s="53"/>
    </row>
    <row r="97" spans="2:12" s="7" customFormat="1" ht="15.75" customHeight="1">
      <c r="B97" s="27"/>
      <c r="C97" s="22" t="s">
        <v>28</v>
      </c>
      <c r="D97" s="28"/>
      <c r="E97" s="28"/>
      <c r="F97" s="18" t="str">
        <f>$E$15</f>
        <v>MML</v>
      </c>
      <c r="G97" s="28"/>
      <c r="H97" s="28"/>
      <c r="I97" s="108" t="s">
        <v>34</v>
      </c>
      <c r="J97" s="18" t="str">
        <f>$E$21</f>
        <v>xxx</v>
      </c>
      <c r="K97" s="28"/>
      <c r="L97" s="53"/>
    </row>
    <row r="98" spans="2:12" s="7" customFormat="1" ht="15" customHeight="1">
      <c r="B98" s="27"/>
      <c r="C98" s="22" t="s">
        <v>32</v>
      </c>
      <c r="D98" s="28"/>
      <c r="E98" s="28"/>
      <c r="F98" s="18">
        <f>IF($E$18="","",$E$18)</f>
        <v>0</v>
      </c>
      <c r="G98" s="28"/>
      <c r="H98" s="28"/>
      <c r="J98" s="28"/>
      <c r="K98" s="28"/>
      <c r="L98" s="53"/>
    </row>
    <row r="99" spans="2:12" s="7" customFormat="1" ht="11.25" customHeight="1">
      <c r="B99" s="27"/>
      <c r="C99" s="28"/>
      <c r="D99" s="28"/>
      <c r="E99" s="28"/>
      <c r="F99" s="28"/>
      <c r="G99" s="28"/>
      <c r="H99" s="28"/>
      <c r="J99" s="28"/>
      <c r="K99" s="28"/>
      <c r="L99" s="53"/>
    </row>
    <row r="100" spans="2:20" s="142" customFormat="1" ht="30" customHeight="1">
      <c r="B100" s="143"/>
      <c r="C100" s="144" t="s">
        <v>127</v>
      </c>
      <c r="D100" s="145" t="s">
        <v>57</v>
      </c>
      <c r="E100" s="145" t="s">
        <v>53</v>
      </c>
      <c r="F100" s="145" t="s">
        <v>128</v>
      </c>
      <c r="G100" s="145" t="s">
        <v>129</v>
      </c>
      <c r="H100" s="145" t="s">
        <v>130</v>
      </c>
      <c r="I100" s="146" t="s">
        <v>131</v>
      </c>
      <c r="J100" s="145" t="s">
        <v>132</v>
      </c>
      <c r="K100" s="147" t="s">
        <v>133</v>
      </c>
      <c r="L100" s="148"/>
      <c r="M100" s="75" t="s">
        <v>134</v>
      </c>
      <c r="N100" s="76" t="s">
        <v>42</v>
      </c>
      <c r="O100" s="76" t="s">
        <v>135</v>
      </c>
      <c r="P100" s="76" t="s">
        <v>136</v>
      </c>
      <c r="Q100" s="76" t="s">
        <v>137</v>
      </c>
      <c r="R100" s="76" t="s">
        <v>138</v>
      </c>
      <c r="S100" s="76" t="s">
        <v>139</v>
      </c>
      <c r="T100" s="77" t="s">
        <v>140</v>
      </c>
    </row>
    <row r="101" spans="2:63" s="7" customFormat="1" ht="30" customHeight="1">
      <c r="B101" s="27"/>
      <c r="C101" s="82" t="s">
        <v>97</v>
      </c>
      <c r="D101" s="28"/>
      <c r="E101" s="28"/>
      <c r="F101" s="28"/>
      <c r="G101" s="28"/>
      <c r="H101" s="28"/>
      <c r="J101" s="149">
        <f>$BK$101</f>
        <v>0</v>
      </c>
      <c r="K101" s="28"/>
      <c r="L101" s="53"/>
      <c r="M101" s="79"/>
      <c r="N101" s="80"/>
      <c r="O101" s="80"/>
      <c r="P101" s="150">
        <f>$P$102+$P$119+$P$251+$P$259+$P$263</f>
        <v>0</v>
      </c>
      <c r="Q101" s="80"/>
      <c r="R101" s="150">
        <f>$R$102+$R$119+$R$251+$R$259+$R$263</f>
        <v>1.37494</v>
      </c>
      <c r="S101" s="80"/>
      <c r="T101" s="151">
        <f>$T$102+$T$119+$T$251+$T$259+$T$263</f>
        <v>0.6696150000000001</v>
      </c>
      <c r="AT101" s="7" t="s">
        <v>71</v>
      </c>
      <c r="AU101" s="7" t="s">
        <v>98</v>
      </c>
      <c r="BK101" s="152">
        <f>$BK$102+$BK$119+$BK$251+$BK$259+$BK$263</f>
        <v>0</v>
      </c>
    </row>
    <row r="102" spans="2:63" s="153" customFormat="1" ht="37.5" customHeight="1">
      <c r="B102" s="154"/>
      <c r="C102" s="155"/>
      <c r="D102" s="156" t="s">
        <v>71</v>
      </c>
      <c r="E102" s="157" t="s">
        <v>141</v>
      </c>
      <c r="F102" s="157" t="s">
        <v>142</v>
      </c>
      <c r="G102" s="155"/>
      <c r="H102" s="155"/>
      <c r="J102" s="158">
        <f>$BK$102</f>
        <v>0</v>
      </c>
      <c r="K102" s="155"/>
      <c r="L102" s="159"/>
      <c r="M102" s="160"/>
      <c r="N102" s="155"/>
      <c r="O102" s="155"/>
      <c r="P102" s="161">
        <f>$P$103+$P$108+$P$113</f>
        <v>0</v>
      </c>
      <c r="Q102" s="155"/>
      <c r="R102" s="161">
        <f>$R$103+$R$108+$R$113</f>
        <v>0.7702619999999999</v>
      </c>
      <c r="S102" s="155"/>
      <c r="T102" s="162">
        <f>$T$103+$T$108+$T$113</f>
        <v>0.66</v>
      </c>
      <c r="AR102" s="163" t="s">
        <v>21</v>
      </c>
      <c r="AT102" s="163" t="s">
        <v>71</v>
      </c>
      <c r="AU102" s="163" t="s">
        <v>72</v>
      </c>
      <c r="AY102" s="163" t="s">
        <v>143</v>
      </c>
      <c r="BK102" s="164">
        <f>$BK$103+$BK$108+$BK$113</f>
        <v>0</v>
      </c>
    </row>
    <row r="103" spans="2:63" s="153" customFormat="1" ht="21" customHeight="1">
      <c r="B103" s="154"/>
      <c r="C103" s="155"/>
      <c r="D103" s="156" t="s">
        <v>71</v>
      </c>
      <c r="E103" s="165" t="s">
        <v>21</v>
      </c>
      <c r="F103" s="165" t="s">
        <v>874</v>
      </c>
      <c r="G103" s="155"/>
      <c r="H103" s="155"/>
      <c r="J103" s="166">
        <f>$BK$103</f>
        <v>0</v>
      </c>
      <c r="K103" s="155"/>
      <c r="L103" s="159"/>
      <c r="M103" s="160"/>
      <c r="N103" s="155"/>
      <c r="O103" s="155"/>
      <c r="P103" s="161">
        <f>SUM($P$104:$P$107)</f>
        <v>0</v>
      </c>
      <c r="Q103" s="155"/>
      <c r="R103" s="161">
        <f>SUM($R$104:$R$107)</f>
        <v>0</v>
      </c>
      <c r="S103" s="155"/>
      <c r="T103" s="162">
        <f>SUM($T$104:$T$107)</f>
        <v>0</v>
      </c>
      <c r="AR103" s="163" t="s">
        <v>21</v>
      </c>
      <c r="AT103" s="163" t="s">
        <v>71</v>
      </c>
      <c r="AU103" s="163" t="s">
        <v>21</v>
      </c>
      <c r="AY103" s="163" t="s">
        <v>143</v>
      </c>
      <c r="BK103" s="164">
        <f>SUM($BK$104:$BK$107)</f>
        <v>0</v>
      </c>
    </row>
    <row r="104" spans="2:65" s="7" customFormat="1" ht="15.75" customHeight="1">
      <c r="B104" s="27"/>
      <c r="C104" s="167" t="s">
        <v>466</v>
      </c>
      <c r="D104" s="167" t="s">
        <v>147</v>
      </c>
      <c r="E104" s="168" t="s">
        <v>875</v>
      </c>
      <c r="F104" s="169" t="s">
        <v>876</v>
      </c>
      <c r="G104" s="170" t="s">
        <v>150</v>
      </c>
      <c r="H104" s="171">
        <v>0.5</v>
      </c>
      <c r="I104" s="172"/>
      <c r="J104" s="173">
        <f>ROUND($I$104*$H$104,2)</f>
        <v>0</v>
      </c>
      <c r="K104" s="169" t="s">
        <v>151</v>
      </c>
      <c r="L104" s="53"/>
      <c r="M104" s="174"/>
      <c r="N104" s="175" t="s">
        <v>43</v>
      </c>
      <c r="O104" s="28"/>
      <c r="P104" s="176">
        <f>$O$104*$H$104</f>
        <v>0</v>
      </c>
      <c r="Q104" s="176">
        <v>0</v>
      </c>
      <c r="R104" s="176">
        <f>$Q$104*$H$104</f>
        <v>0</v>
      </c>
      <c r="S104" s="176">
        <v>0</v>
      </c>
      <c r="T104" s="177">
        <f>$S$104*$H$104</f>
        <v>0</v>
      </c>
      <c r="AR104" s="109" t="s">
        <v>152</v>
      </c>
      <c r="AT104" s="109" t="s">
        <v>147</v>
      </c>
      <c r="AU104" s="109" t="s">
        <v>80</v>
      </c>
      <c r="AY104" s="7" t="s">
        <v>143</v>
      </c>
      <c r="BE104" s="178">
        <f>IF($N$104="základní",$J$104,0)</f>
        <v>0</v>
      </c>
      <c r="BF104" s="178">
        <f>IF($N$104="snížená",$J$104,0)</f>
        <v>0</v>
      </c>
      <c r="BG104" s="178">
        <f>IF($N$104="zákl. přenesená",$J$104,0)</f>
        <v>0</v>
      </c>
      <c r="BH104" s="178">
        <f>IF($N$104="sníž. přenesená",$J$104,0)</f>
        <v>0</v>
      </c>
      <c r="BI104" s="178">
        <f>IF($N$104="nulová",$J$104,0)</f>
        <v>0</v>
      </c>
      <c r="BJ104" s="109" t="s">
        <v>21</v>
      </c>
      <c r="BK104" s="178">
        <f>ROUND($I$104*$H$104,2)</f>
        <v>0</v>
      </c>
      <c r="BL104" s="109" t="s">
        <v>152</v>
      </c>
      <c r="BM104" s="109" t="s">
        <v>877</v>
      </c>
    </row>
    <row r="105" spans="2:47" s="7" customFormat="1" ht="27" customHeight="1">
      <c r="B105" s="27"/>
      <c r="C105" s="28"/>
      <c r="D105" s="179" t="s">
        <v>154</v>
      </c>
      <c r="E105" s="28"/>
      <c r="F105" s="180" t="s">
        <v>878</v>
      </c>
      <c r="G105" s="28"/>
      <c r="H105" s="28"/>
      <c r="J105" s="28"/>
      <c r="K105" s="28"/>
      <c r="L105" s="53"/>
      <c r="M105" s="69"/>
      <c r="N105" s="28"/>
      <c r="O105" s="28"/>
      <c r="P105" s="28"/>
      <c r="Q105" s="28"/>
      <c r="R105" s="28"/>
      <c r="S105" s="28"/>
      <c r="T105" s="70"/>
      <c r="AT105" s="7" t="s">
        <v>154</v>
      </c>
      <c r="AU105" s="7" t="s">
        <v>80</v>
      </c>
    </row>
    <row r="106" spans="2:65" s="7" customFormat="1" ht="15.75" customHeight="1">
      <c r="B106" s="27"/>
      <c r="C106" s="167" t="s">
        <v>476</v>
      </c>
      <c r="D106" s="167" t="s">
        <v>147</v>
      </c>
      <c r="E106" s="168" t="s">
        <v>879</v>
      </c>
      <c r="F106" s="169" t="s">
        <v>880</v>
      </c>
      <c r="G106" s="170" t="s">
        <v>150</v>
      </c>
      <c r="H106" s="171">
        <v>0.5</v>
      </c>
      <c r="I106" s="172"/>
      <c r="J106" s="173">
        <f>ROUND($I$106*$H$106,2)</f>
        <v>0</v>
      </c>
      <c r="K106" s="169" t="s">
        <v>151</v>
      </c>
      <c r="L106" s="53"/>
      <c r="M106" s="174"/>
      <c r="N106" s="175" t="s">
        <v>43</v>
      </c>
      <c r="O106" s="28"/>
      <c r="P106" s="176">
        <f>$O$106*$H$106</f>
        <v>0</v>
      </c>
      <c r="Q106" s="176">
        <v>0</v>
      </c>
      <c r="R106" s="176">
        <f>$Q$106*$H$106</f>
        <v>0</v>
      </c>
      <c r="S106" s="176">
        <v>0</v>
      </c>
      <c r="T106" s="177">
        <f>$S$106*$H$106</f>
        <v>0</v>
      </c>
      <c r="AR106" s="109" t="s">
        <v>152</v>
      </c>
      <c r="AT106" s="109" t="s">
        <v>147</v>
      </c>
      <c r="AU106" s="109" t="s">
        <v>80</v>
      </c>
      <c r="AY106" s="7" t="s">
        <v>143</v>
      </c>
      <c r="BE106" s="178">
        <f>IF($N$106="základní",$J$106,0)</f>
        <v>0</v>
      </c>
      <c r="BF106" s="178">
        <f>IF($N$106="snížená",$J$106,0)</f>
        <v>0</v>
      </c>
      <c r="BG106" s="178">
        <f>IF($N$106="zákl. přenesená",$J$106,0)</f>
        <v>0</v>
      </c>
      <c r="BH106" s="178">
        <f>IF($N$106="sníž. přenesená",$J$106,0)</f>
        <v>0</v>
      </c>
      <c r="BI106" s="178">
        <f>IF($N$106="nulová",$J$106,0)</f>
        <v>0</v>
      </c>
      <c r="BJ106" s="109" t="s">
        <v>21</v>
      </c>
      <c r="BK106" s="178">
        <f>ROUND($I$106*$H$106,2)</f>
        <v>0</v>
      </c>
      <c r="BL106" s="109" t="s">
        <v>152</v>
      </c>
      <c r="BM106" s="109" t="s">
        <v>881</v>
      </c>
    </row>
    <row r="107" spans="2:47" s="7" customFormat="1" ht="27" customHeight="1">
      <c r="B107" s="27"/>
      <c r="C107" s="28"/>
      <c r="D107" s="179" t="s">
        <v>154</v>
      </c>
      <c r="E107" s="28"/>
      <c r="F107" s="180" t="s">
        <v>882</v>
      </c>
      <c r="G107" s="28"/>
      <c r="H107" s="28"/>
      <c r="J107" s="28"/>
      <c r="K107" s="28"/>
      <c r="L107" s="53"/>
      <c r="M107" s="69"/>
      <c r="N107" s="28"/>
      <c r="O107" s="28"/>
      <c r="P107" s="28"/>
      <c r="Q107" s="28"/>
      <c r="R107" s="28"/>
      <c r="S107" s="28"/>
      <c r="T107" s="70"/>
      <c r="AT107" s="7" t="s">
        <v>154</v>
      </c>
      <c r="AU107" s="7" t="s">
        <v>80</v>
      </c>
    </row>
    <row r="108" spans="2:63" s="153" customFormat="1" ht="30.75" customHeight="1">
      <c r="B108" s="154"/>
      <c r="C108" s="155"/>
      <c r="D108" s="156" t="s">
        <v>71</v>
      </c>
      <c r="E108" s="165" t="s">
        <v>162</v>
      </c>
      <c r="F108" s="165" t="s">
        <v>163</v>
      </c>
      <c r="G108" s="155"/>
      <c r="H108" s="155"/>
      <c r="J108" s="166">
        <f>$BK$108</f>
        <v>0</v>
      </c>
      <c r="K108" s="155"/>
      <c r="L108" s="159"/>
      <c r="M108" s="160"/>
      <c r="N108" s="155"/>
      <c r="O108" s="155"/>
      <c r="P108" s="161">
        <f>SUM($P$109:$P$112)</f>
        <v>0</v>
      </c>
      <c r="Q108" s="155"/>
      <c r="R108" s="161">
        <f>SUM($R$109:$R$112)</f>
        <v>0.7702619999999999</v>
      </c>
      <c r="S108" s="155"/>
      <c r="T108" s="162">
        <f>SUM($T$109:$T$112)</f>
        <v>0</v>
      </c>
      <c r="AR108" s="163" t="s">
        <v>21</v>
      </c>
      <c r="AT108" s="163" t="s">
        <v>71</v>
      </c>
      <c r="AU108" s="163" t="s">
        <v>21</v>
      </c>
      <c r="AY108" s="163" t="s">
        <v>143</v>
      </c>
      <c r="BK108" s="164">
        <f>SUM($BK$109:$BK$112)</f>
        <v>0</v>
      </c>
    </row>
    <row r="109" spans="2:65" s="7" customFormat="1" ht="15.75" customHeight="1">
      <c r="B109" s="27"/>
      <c r="C109" s="167" t="s">
        <v>533</v>
      </c>
      <c r="D109" s="167" t="s">
        <v>147</v>
      </c>
      <c r="E109" s="168" t="s">
        <v>883</v>
      </c>
      <c r="F109" s="169" t="s">
        <v>884</v>
      </c>
      <c r="G109" s="170" t="s">
        <v>150</v>
      </c>
      <c r="H109" s="171">
        <v>0.3</v>
      </c>
      <c r="I109" s="172"/>
      <c r="J109" s="173">
        <f>ROUND($I$109*$H$109,2)</f>
        <v>0</v>
      </c>
      <c r="K109" s="169" t="s">
        <v>151</v>
      </c>
      <c r="L109" s="53"/>
      <c r="M109" s="174"/>
      <c r="N109" s="175" t="s">
        <v>43</v>
      </c>
      <c r="O109" s="28"/>
      <c r="P109" s="176">
        <f>$O$109*$H$109</f>
        <v>0</v>
      </c>
      <c r="Q109" s="176">
        <v>2.25634</v>
      </c>
      <c r="R109" s="176">
        <f>$Q$109*$H$109</f>
        <v>0.6769019999999999</v>
      </c>
      <c r="S109" s="176">
        <v>0</v>
      </c>
      <c r="T109" s="177">
        <f>$S$109*$H$109</f>
        <v>0</v>
      </c>
      <c r="AR109" s="109" t="s">
        <v>152</v>
      </c>
      <c r="AT109" s="109" t="s">
        <v>147</v>
      </c>
      <c r="AU109" s="109" t="s">
        <v>80</v>
      </c>
      <c r="AY109" s="7" t="s">
        <v>143</v>
      </c>
      <c r="BE109" s="178">
        <f>IF($N$109="základní",$J$109,0)</f>
        <v>0</v>
      </c>
      <c r="BF109" s="178">
        <f>IF($N$109="snížená",$J$109,0)</f>
        <v>0</v>
      </c>
      <c r="BG109" s="178">
        <f>IF($N$109="zákl. přenesená",$J$109,0)</f>
        <v>0</v>
      </c>
      <c r="BH109" s="178">
        <f>IF($N$109="sníž. přenesená",$J$109,0)</f>
        <v>0</v>
      </c>
      <c r="BI109" s="178">
        <f>IF($N$109="nulová",$J$109,0)</f>
        <v>0</v>
      </c>
      <c r="BJ109" s="109" t="s">
        <v>21</v>
      </c>
      <c r="BK109" s="178">
        <f>ROUND($I$109*$H$109,2)</f>
        <v>0</v>
      </c>
      <c r="BL109" s="109" t="s">
        <v>152</v>
      </c>
      <c r="BM109" s="109" t="s">
        <v>885</v>
      </c>
    </row>
    <row r="110" spans="2:47" s="7" customFormat="1" ht="16.5" customHeight="1">
      <c r="B110" s="27"/>
      <c r="C110" s="28"/>
      <c r="D110" s="179" t="s">
        <v>154</v>
      </c>
      <c r="E110" s="28"/>
      <c r="F110" s="180" t="s">
        <v>886</v>
      </c>
      <c r="G110" s="28"/>
      <c r="H110" s="28"/>
      <c r="J110" s="28"/>
      <c r="K110" s="28"/>
      <c r="L110" s="53"/>
      <c r="M110" s="69"/>
      <c r="N110" s="28"/>
      <c r="O110" s="28"/>
      <c r="P110" s="28"/>
      <c r="Q110" s="28"/>
      <c r="R110" s="28"/>
      <c r="S110" s="28"/>
      <c r="T110" s="70"/>
      <c r="AT110" s="7" t="s">
        <v>154</v>
      </c>
      <c r="AU110" s="7" t="s">
        <v>80</v>
      </c>
    </row>
    <row r="111" spans="2:65" s="7" customFormat="1" ht="15.75" customHeight="1">
      <c r="B111" s="27"/>
      <c r="C111" s="167" t="s">
        <v>545</v>
      </c>
      <c r="D111" s="167" t="s">
        <v>147</v>
      </c>
      <c r="E111" s="168" t="s">
        <v>887</v>
      </c>
      <c r="F111" s="169" t="s">
        <v>888</v>
      </c>
      <c r="G111" s="170" t="s">
        <v>158</v>
      </c>
      <c r="H111" s="171">
        <v>1</v>
      </c>
      <c r="I111" s="172"/>
      <c r="J111" s="173">
        <f>ROUND($I$111*$H$111,2)</f>
        <v>0</v>
      </c>
      <c r="K111" s="169" t="s">
        <v>151</v>
      </c>
      <c r="L111" s="53"/>
      <c r="M111" s="174"/>
      <c r="N111" s="175" t="s">
        <v>43</v>
      </c>
      <c r="O111" s="28"/>
      <c r="P111" s="176">
        <f>$O$111*$H$111</f>
        <v>0</v>
      </c>
      <c r="Q111" s="176">
        <v>0.09336</v>
      </c>
      <c r="R111" s="176">
        <f>$Q$111*$H$111</f>
        <v>0.09336</v>
      </c>
      <c r="S111" s="176">
        <v>0</v>
      </c>
      <c r="T111" s="177">
        <f>$S$111*$H$111</f>
        <v>0</v>
      </c>
      <c r="AR111" s="109" t="s">
        <v>152</v>
      </c>
      <c r="AT111" s="109" t="s">
        <v>147</v>
      </c>
      <c r="AU111" s="109" t="s">
        <v>80</v>
      </c>
      <c r="AY111" s="7" t="s">
        <v>143</v>
      </c>
      <c r="BE111" s="178">
        <f>IF($N$111="základní",$J$111,0)</f>
        <v>0</v>
      </c>
      <c r="BF111" s="178">
        <f>IF($N$111="snížená",$J$111,0)</f>
        <v>0</v>
      </c>
      <c r="BG111" s="178">
        <f>IF($N$111="zákl. přenesená",$J$111,0)</f>
        <v>0</v>
      </c>
      <c r="BH111" s="178">
        <f>IF($N$111="sníž. přenesená",$J$111,0)</f>
        <v>0</v>
      </c>
      <c r="BI111" s="178">
        <f>IF($N$111="nulová",$J$111,0)</f>
        <v>0</v>
      </c>
      <c r="BJ111" s="109" t="s">
        <v>21</v>
      </c>
      <c r="BK111" s="178">
        <f>ROUND($I$111*$H$111,2)</f>
        <v>0</v>
      </c>
      <c r="BL111" s="109" t="s">
        <v>152</v>
      </c>
      <c r="BM111" s="109" t="s">
        <v>889</v>
      </c>
    </row>
    <row r="112" spans="2:47" s="7" customFormat="1" ht="27" customHeight="1">
      <c r="B112" s="27"/>
      <c r="C112" s="28"/>
      <c r="D112" s="179" t="s">
        <v>154</v>
      </c>
      <c r="E112" s="28"/>
      <c r="F112" s="180" t="s">
        <v>890</v>
      </c>
      <c r="G112" s="28"/>
      <c r="H112" s="28"/>
      <c r="J112" s="28"/>
      <c r="K112" s="28"/>
      <c r="L112" s="53"/>
      <c r="M112" s="69"/>
      <c r="N112" s="28"/>
      <c r="O112" s="28"/>
      <c r="P112" s="28"/>
      <c r="Q112" s="28"/>
      <c r="R112" s="28"/>
      <c r="S112" s="28"/>
      <c r="T112" s="70"/>
      <c r="AT112" s="7" t="s">
        <v>154</v>
      </c>
      <c r="AU112" s="7" t="s">
        <v>80</v>
      </c>
    </row>
    <row r="113" spans="2:63" s="153" customFormat="1" ht="30.75" customHeight="1">
      <c r="B113" s="154"/>
      <c r="C113" s="155"/>
      <c r="D113" s="156" t="s">
        <v>71</v>
      </c>
      <c r="E113" s="165" t="s">
        <v>194</v>
      </c>
      <c r="F113" s="165" t="s">
        <v>227</v>
      </c>
      <c r="G113" s="155"/>
      <c r="H113" s="155"/>
      <c r="J113" s="166">
        <f>$BK$113</f>
        <v>0</v>
      </c>
      <c r="K113" s="155"/>
      <c r="L113" s="159"/>
      <c r="M113" s="160"/>
      <c r="N113" s="155"/>
      <c r="O113" s="155"/>
      <c r="P113" s="161">
        <f>$P$114+$P$115+$P$116</f>
        <v>0</v>
      </c>
      <c r="Q113" s="155"/>
      <c r="R113" s="161">
        <f>$R$114+$R$115+$R$116</f>
        <v>0</v>
      </c>
      <c r="S113" s="155"/>
      <c r="T113" s="162">
        <f>$T$114+$T$115+$T$116</f>
        <v>0.66</v>
      </c>
      <c r="AR113" s="163" t="s">
        <v>21</v>
      </c>
      <c r="AT113" s="163" t="s">
        <v>71</v>
      </c>
      <c r="AU113" s="163" t="s">
        <v>21</v>
      </c>
      <c r="AY113" s="163" t="s">
        <v>143</v>
      </c>
      <c r="BK113" s="164">
        <f>$BK$114+$BK$115+$BK$116</f>
        <v>0</v>
      </c>
    </row>
    <row r="114" spans="2:65" s="7" customFormat="1" ht="15.75" customHeight="1">
      <c r="B114" s="27"/>
      <c r="C114" s="167" t="s">
        <v>891</v>
      </c>
      <c r="D114" s="167" t="s">
        <v>147</v>
      </c>
      <c r="E114" s="168" t="s">
        <v>892</v>
      </c>
      <c r="F114" s="169" t="s">
        <v>893</v>
      </c>
      <c r="G114" s="170" t="s">
        <v>150</v>
      </c>
      <c r="H114" s="171">
        <v>0.3</v>
      </c>
      <c r="I114" s="172"/>
      <c r="J114" s="173">
        <f>ROUND($I$114*$H$114,2)</f>
        <v>0</v>
      </c>
      <c r="K114" s="169" t="s">
        <v>151</v>
      </c>
      <c r="L114" s="53"/>
      <c r="M114" s="174"/>
      <c r="N114" s="175" t="s">
        <v>43</v>
      </c>
      <c r="O114" s="28"/>
      <c r="P114" s="176">
        <f>$O$114*$H$114</f>
        <v>0</v>
      </c>
      <c r="Q114" s="176">
        <v>0</v>
      </c>
      <c r="R114" s="176">
        <f>$Q$114*$H$114</f>
        <v>0</v>
      </c>
      <c r="S114" s="176">
        <v>2.2</v>
      </c>
      <c r="T114" s="177">
        <f>$S$114*$H$114</f>
        <v>0.66</v>
      </c>
      <c r="AR114" s="109" t="s">
        <v>152</v>
      </c>
      <c r="AT114" s="109" t="s">
        <v>147</v>
      </c>
      <c r="AU114" s="109" t="s">
        <v>80</v>
      </c>
      <c r="AY114" s="7" t="s">
        <v>143</v>
      </c>
      <c r="BE114" s="178">
        <f>IF($N$114="základní",$J$114,0)</f>
        <v>0</v>
      </c>
      <c r="BF114" s="178">
        <f>IF($N$114="snížená",$J$114,0)</f>
        <v>0</v>
      </c>
      <c r="BG114" s="178">
        <f>IF($N$114="zákl. přenesená",$J$114,0)</f>
        <v>0</v>
      </c>
      <c r="BH114" s="178">
        <f>IF($N$114="sníž. přenesená",$J$114,0)</f>
        <v>0</v>
      </c>
      <c r="BI114" s="178">
        <f>IF($N$114="nulová",$J$114,0)</f>
        <v>0</v>
      </c>
      <c r="BJ114" s="109" t="s">
        <v>21</v>
      </c>
      <c r="BK114" s="178">
        <f>ROUND($I$114*$H$114,2)</f>
        <v>0</v>
      </c>
      <c r="BL114" s="109" t="s">
        <v>152</v>
      </c>
      <c r="BM114" s="109" t="s">
        <v>894</v>
      </c>
    </row>
    <row r="115" spans="2:47" s="7" customFormat="1" ht="27" customHeight="1">
      <c r="B115" s="27"/>
      <c r="C115" s="28"/>
      <c r="D115" s="179" t="s">
        <v>154</v>
      </c>
      <c r="E115" s="28"/>
      <c r="F115" s="180" t="s">
        <v>895</v>
      </c>
      <c r="G115" s="28"/>
      <c r="H115" s="28"/>
      <c r="J115" s="28"/>
      <c r="K115" s="28"/>
      <c r="L115" s="53"/>
      <c r="M115" s="69"/>
      <c r="N115" s="28"/>
      <c r="O115" s="28"/>
      <c r="P115" s="28"/>
      <c r="Q115" s="28"/>
      <c r="R115" s="28"/>
      <c r="S115" s="28"/>
      <c r="T115" s="70"/>
      <c r="AT115" s="7" t="s">
        <v>154</v>
      </c>
      <c r="AU115" s="7" t="s">
        <v>80</v>
      </c>
    </row>
    <row r="116" spans="2:63" s="153" customFormat="1" ht="23.25" customHeight="1">
      <c r="B116" s="154"/>
      <c r="C116" s="155"/>
      <c r="D116" s="156" t="s">
        <v>71</v>
      </c>
      <c r="E116" s="165" t="s">
        <v>274</v>
      </c>
      <c r="F116" s="165" t="s">
        <v>275</v>
      </c>
      <c r="G116" s="155"/>
      <c r="H116" s="155"/>
      <c r="J116" s="166">
        <f>$BK$116</f>
        <v>0</v>
      </c>
      <c r="K116" s="155"/>
      <c r="L116" s="159"/>
      <c r="M116" s="160"/>
      <c r="N116" s="155"/>
      <c r="O116" s="155"/>
      <c r="P116" s="161">
        <f>SUM($P$117:$P$118)</f>
        <v>0</v>
      </c>
      <c r="Q116" s="155"/>
      <c r="R116" s="161">
        <f>SUM($R$117:$R$118)</f>
        <v>0</v>
      </c>
      <c r="S116" s="155"/>
      <c r="T116" s="162">
        <f>SUM($T$117:$T$118)</f>
        <v>0</v>
      </c>
      <c r="AR116" s="163" t="s">
        <v>21</v>
      </c>
      <c r="AT116" s="163" t="s">
        <v>71</v>
      </c>
      <c r="AU116" s="163" t="s">
        <v>80</v>
      </c>
      <c r="AY116" s="163" t="s">
        <v>143</v>
      </c>
      <c r="BK116" s="164">
        <f>SUM($BK$117:$BK$118)</f>
        <v>0</v>
      </c>
    </row>
    <row r="117" spans="2:65" s="7" customFormat="1" ht="15.75" customHeight="1">
      <c r="B117" s="27"/>
      <c r="C117" s="167" t="s">
        <v>538</v>
      </c>
      <c r="D117" s="167" t="s">
        <v>147</v>
      </c>
      <c r="E117" s="168" t="s">
        <v>277</v>
      </c>
      <c r="F117" s="169" t="s">
        <v>278</v>
      </c>
      <c r="G117" s="170" t="s">
        <v>279</v>
      </c>
      <c r="H117" s="171">
        <v>0.77</v>
      </c>
      <c r="I117" s="172"/>
      <c r="J117" s="173">
        <f>ROUND($I$117*$H$117,2)</f>
        <v>0</v>
      </c>
      <c r="K117" s="169" t="s">
        <v>159</v>
      </c>
      <c r="L117" s="53"/>
      <c r="M117" s="174"/>
      <c r="N117" s="175" t="s">
        <v>43</v>
      </c>
      <c r="O117" s="28"/>
      <c r="P117" s="176">
        <f>$O$117*$H$117</f>
        <v>0</v>
      </c>
      <c r="Q117" s="176">
        <v>0</v>
      </c>
      <c r="R117" s="176">
        <f>$Q$117*$H$117</f>
        <v>0</v>
      </c>
      <c r="S117" s="176">
        <v>0</v>
      </c>
      <c r="T117" s="177">
        <f>$S$117*$H$117</f>
        <v>0</v>
      </c>
      <c r="AR117" s="109" t="s">
        <v>152</v>
      </c>
      <c r="AT117" s="109" t="s">
        <v>147</v>
      </c>
      <c r="AU117" s="109" t="s">
        <v>144</v>
      </c>
      <c r="AY117" s="7" t="s">
        <v>143</v>
      </c>
      <c r="BE117" s="178">
        <f>IF($N$117="základní",$J$117,0)</f>
        <v>0</v>
      </c>
      <c r="BF117" s="178">
        <f>IF($N$117="snížená",$J$117,0)</f>
        <v>0</v>
      </c>
      <c r="BG117" s="178">
        <f>IF($N$117="zákl. přenesená",$J$117,0)</f>
        <v>0</v>
      </c>
      <c r="BH117" s="178">
        <f>IF($N$117="sníž. přenesená",$J$117,0)</f>
        <v>0</v>
      </c>
      <c r="BI117" s="178">
        <f>IF($N$117="nulová",$J$117,0)</f>
        <v>0</v>
      </c>
      <c r="BJ117" s="109" t="s">
        <v>21</v>
      </c>
      <c r="BK117" s="178">
        <f>ROUND($I$117*$H$117,2)</f>
        <v>0</v>
      </c>
      <c r="BL117" s="109" t="s">
        <v>152</v>
      </c>
      <c r="BM117" s="109" t="s">
        <v>896</v>
      </c>
    </row>
    <row r="118" spans="2:47" s="7" customFormat="1" ht="27" customHeight="1">
      <c r="B118" s="27"/>
      <c r="C118" s="28"/>
      <c r="D118" s="179" t="s">
        <v>154</v>
      </c>
      <c r="E118" s="28"/>
      <c r="F118" s="180" t="s">
        <v>281</v>
      </c>
      <c r="G118" s="28"/>
      <c r="H118" s="28"/>
      <c r="J118" s="28"/>
      <c r="K118" s="28"/>
      <c r="L118" s="53"/>
      <c r="M118" s="69"/>
      <c r="N118" s="28"/>
      <c r="O118" s="28"/>
      <c r="P118" s="28"/>
      <c r="Q118" s="28"/>
      <c r="R118" s="28"/>
      <c r="S118" s="28"/>
      <c r="T118" s="70"/>
      <c r="AT118" s="7" t="s">
        <v>154</v>
      </c>
      <c r="AU118" s="7" t="s">
        <v>144</v>
      </c>
    </row>
    <row r="119" spans="2:63" s="153" customFormat="1" ht="37.5" customHeight="1">
      <c r="B119" s="154"/>
      <c r="C119" s="155"/>
      <c r="D119" s="156" t="s">
        <v>71</v>
      </c>
      <c r="E119" s="157" t="s">
        <v>309</v>
      </c>
      <c r="F119" s="157" t="s">
        <v>310</v>
      </c>
      <c r="G119" s="155"/>
      <c r="H119" s="155"/>
      <c r="J119" s="158">
        <f>$BK$119</f>
        <v>0</v>
      </c>
      <c r="K119" s="155"/>
      <c r="L119" s="159"/>
      <c r="M119" s="160"/>
      <c r="N119" s="155"/>
      <c r="O119" s="155"/>
      <c r="P119" s="161">
        <f>$P$120+$P$136+$P$147+$P$162+$P$173+$P$188+$P$199+$P$210+$P$221+$P$231+$P$243+$P$246</f>
        <v>0</v>
      </c>
      <c r="Q119" s="155"/>
      <c r="R119" s="161">
        <f>$R$120+$R$136+$R$147+$R$162+$R$173+$R$188+$R$199+$R$210+$R$221+$R$231+$R$243+$R$246</f>
        <v>0.604678</v>
      </c>
      <c r="S119" s="155"/>
      <c r="T119" s="162">
        <f>$T$120+$T$136+$T$147+$T$162+$T$173+$T$188+$T$199+$T$210+$T$221+$T$231+$T$243+$T$246</f>
        <v>0.009615</v>
      </c>
      <c r="AR119" s="163" t="s">
        <v>80</v>
      </c>
      <c r="AT119" s="163" t="s">
        <v>71</v>
      </c>
      <c r="AU119" s="163" t="s">
        <v>72</v>
      </c>
      <c r="AY119" s="163" t="s">
        <v>143</v>
      </c>
      <c r="BK119" s="164">
        <f>$BK$120+$BK$136+$BK$147+$BK$162+$BK$173+$BK$188+$BK$199+$BK$210+$BK$221+$BK$231+$BK$243+$BK$246</f>
        <v>0</v>
      </c>
    </row>
    <row r="120" spans="2:63" s="153" customFormat="1" ht="21" customHeight="1">
      <c r="B120" s="154"/>
      <c r="C120" s="155"/>
      <c r="D120" s="156" t="s">
        <v>71</v>
      </c>
      <c r="E120" s="165" t="s">
        <v>897</v>
      </c>
      <c r="F120" s="165" t="s">
        <v>898</v>
      </c>
      <c r="G120" s="155"/>
      <c r="H120" s="155"/>
      <c r="J120" s="166">
        <f>$BK$120</f>
        <v>0</v>
      </c>
      <c r="K120" s="155"/>
      <c r="L120" s="159"/>
      <c r="M120" s="160"/>
      <c r="N120" s="155"/>
      <c r="O120" s="155"/>
      <c r="P120" s="161">
        <f>SUM($P$121:$P$135)</f>
        <v>0</v>
      </c>
      <c r="Q120" s="155"/>
      <c r="R120" s="161">
        <f>SUM($R$121:$R$135)</f>
        <v>0.010724000000000001</v>
      </c>
      <c r="S120" s="155"/>
      <c r="T120" s="162">
        <f>SUM($T$121:$T$135)</f>
        <v>0.008</v>
      </c>
      <c r="AR120" s="163" t="s">
        <v>80</v>
      </c>
      <c r="AT120" s="163" t="s">
        <v>71</v>
      </c>
      <c r="AU120" s="163" t="s">
        <v>21</v>
      </c>
      <c r="AY120" s="163" t="s">
        <v>143</v>
      </c>
      <c r="BK120" s="164">
        <f>SUM($BK$121:$BK$135)</f>
        <v>0</v>
      </c>
    </row>
    <row r="121" spans="2:65" s="7" customFormat="1" ht="15.75" customHeight="1">
      <c r="B121" s="27"/>
      <c r="C121" s="167" t="s">
        <v>899</v>
      </c>
      <c r="D121" s="167" t="s">
        <v>147</v>
      </c>
      <c r="E121" s="168" t="s">
        <v>900</v>
      </c>
      <c r="F121" s="169" t="s">
        <v>901</v>
      </c>
      <c r="G121" s="170" t="s">
        <v>158</v>
      </c>
      <c r="H121" s="171">
        <v>2</v>
      </c>
      <c r="I121" s="172"/>
      <c r="J121" s="173">
        <f>ROUND($I$121*$H$121,2)</f>
        <v>0</v>
      </c>
      <c r="K121" s="169" t="s">
        <v>151</v>
      </c>
      <c r="L121" s="53"/>
      <c r="M121" s="174"/>
      <c r="N121" s="175" t="s">
        <v>43</v>
      </c>
      <c r="O121" s="28"/>
      <c r="P121" s="176">
        <f>$O$121*$H$121</f>
        <v>0</v>
      </c>
      <c r="Q121" s="176">
        <v>0</v>
      </c>
      <c r="R121" s="176">
        <f>$Q$121*$H$121</f>
        <v>0</v>
      </c>
      <c r="S121" s="176">
        <v>0.004</v>
      </c>
      <c r="T121" s="177">
        <f>$S$121*$H$121</f>
        <v>0.008</v>
      </c>
      <c r="AR121" s="109" t="s">
        <v>241</v>
      </c>
      <c r="AT121" s="109" t="s">
        <v>147</v>
      </c>
      <c r="AU121" s="109" t="s">
        <v>80</v>
      </c>
      <c r="AY121" s="7" t="s">
        <v>143</v>
      </c>
      <c r="BE121" s="178">
        <f>IF($N$121="základní",$J$121,0)</f>
        <v>0</v>
      </c>
      <c r="BF121" s="178">
        <f>IF($N$121="snížená",$J$121,0)</f>
        <v>0</v>
      </c>
      <c r="BG121" s="178">
        <f>IF($N$121="zákl. přenesená",$J$121,0)</f>
        <v>0</v>
      </c>
      <c r="BH121" s="178">
        <f>IF($N$121="sníž. přenesená",$J$121,0)</f>
        <v>0</v>
      </c>
      <c r="BI121" s="178">
        <f>IF($N$121="nulová",$J$121,0)</f>
        <v>0</v>
      </c>
      <c r="BJ121" s="109" t="s">
        <v>21</v>
      </c>
      <c r="BK121" s="178">
        <f>ROUND($I$121*$H$121,2)</f>
        <v>0</v>
      </c>
      <c r="BL121" s="109" t="s">
        <v>241</v>
      </c>
      <c r="BM121" s="109" t="s">
        <v>902</v>
      </c>
    </row>
    <row r="122" spans="2:47" s="7" customFormat="1" ht="16.5" customHeight="1">
      <c r="B122" s="27"/>
      <c r="C122" s="28"/>
      <c r="D122" s="179" t="s">
        <v>154</v>
      </c>
      <c r="E122" s="28"/>
      <c r="F122" s="180" t="s">
        <v>903</v>
      </c>
      <c r="G122" s="28"/>
      <c r="H122" s="28"/>
      <c r="J122" s="28"/>
      <c r="K122" s="28"/>
      <c r="L122" s="53"/>
      <c r="M122" s="69"/>
      <c r="N122" s="28"/>
      <c r="O122" s="28"/>
      <c r="P122" s="28"/>
      <c r="Q122" s="28"/>
      <c r="R122" s="28"/>
      <c r="S122" s="28"/>
      <c r="T122" s="70"/>
      <c r="AT122" s="7" t="s">
        <v>154</v>
      </c>
      <c r="AU122" s="7" t="s">
        <v>80</v>
      </c>
    </row>
    <row r="123" spans="2:65" s="7" customFormat="1" ht="15.75" customHeight="1">
      <c r="B123" s="27"/>
      <c r="C123" s="167" t="s">
        <v>481</v>
      </c>
      <c r="D123" s="167" t="s">
        <v>147</v>
      </c>
      <c r="E123" s="168" t="s">
        <v>904</v>
      </c>
      <c r="F123" s="169" t="s">
        <v>905</v>
      </c>
      <c r="G123" s="170" t="s">
        <v>158</v>
      </c>
      <c r="H123" s="171">
        <v>2</v>
      </c>
      <c r="I123" s="172"/>
      <c r="J123" s="173">
        <f>ROUND($I$123*$H$123,2)</f>
        <v>0</v>
      </c>
      <c r="K123" s="169" t="s">
        <v>151</v>
      </c>
      <c r="L123" s="53"/>
      <c r="M123" s="174"/>
      <c r="N123" s="175" t="s">
        <v>43</v>
      </c>
      <c r="O123" s="28"/>
      <c r="P123" s="176">
        <f>$O$123*$H$123</f>
        <v>0</v>
      </c>
      <c r="Q123" s="176">
        <v>0.0004</v>
      </c>
      <c r="R123" s="176">
        <f>$Q$123*$H$123</f>
        <v>0.0008</v>
      </c>
      <c r="S123" s="176">
        <v>0</v>
      </c>
      <c r="T123" s="177">
        <f>$S$123*$H$123</f>
        <v>0</v>
      </c>
      <c r="AR123" s="109" t="s">
        <v>241</v>
      </c>
      <c r="AT123" s="109" t="s">
        <v>147</v>
      </c>
      <c r="AU123" s="109" t="s">
        <v>80</v>
      </c>
      <c r="AY123" s="7" t="s">
        <v>143</v>
      </c>
      <c r="BE123" s="178">
        <f>IF($N$123="základní",$J$123,0)</f>
        <v>0</v>
      </c>
      <c r="BF123" s="178">
        <f>IF($N$123="snížená",$J$123,0)</f>
        <v>0</v>
      </c>
      <c r="BG123" s="178">
        <f>IF($N$123="zákl. přenesená",$J$123,0)</f>
        <v>0</v>
      </c>
      <c r="BH123" s="178">
        <f>IF($N$123="sníž. přenesená",$J$123,0)</f>
        <v>0</v>
      </c>
      <c r="BI123" s="178">
        <f>IF($N$123="nulová",$J$123,0)</f>
        <v>0</v>
      </c>
      <c r="BJ123" s="109" t="s">
        <v>21</v>
      </c>
      <c r="BK123" s="178">
        <f>ROUND($I$123*$H$123,2)</f>
        <v>0</v>
      </c>
      <c r="BL123" s="109" t="s">
        <v>241</v>
      </c>
      <c r="BM123" s="109" t="s">
        <v>906</v>
      </c>
    </row>
    <row r="124" spans="2:47" s="7" customFormat="1" ht="16.5" customHeight="1">
      <c r="B124" s="27"/>
      <c r="C124" s="28"/>
      <c r="D124" s="179" t="s">
        <v>154</v>
      </c>
      <c r="E124" s="28"/>
      <c r="F124" s="180" t="s">
        <v>907</v>
      </c>
      <c r="G124" s="28"/>
      <c r="H124" s="28"/>
      <c r="J124" s="28"/>
      <c r="K124" s="28"/>
      <c r="L124" s="53"/>
      <c r="M124" s="69"/>
      <c r="N124" s="28"/>
      <c r="O124" s="28"/>
      <c r="P124" s="28"/>
      <c r="Q124" s="28"/>
      <c r="R124" s="28"/>
      <c r="S124" s="28"/>
      <c r="T124" s="70"/>
      <c r="AT124" s="7" t="s">
        <v>154</v>
      </c>
      <c r="AU124" s="7" t="s">
        <v>80</v>
      </c>
    </row>
    <row r="125" spans="2:65" s="7" customFormat="1" ht="15.75" customHeight="1">
      <c r="B125" s="27"/>
      <c r="C125" s="181" t="s">
        <v>908</v>
      </c>
      <c r="D125" s="181" t="s">
        <v>221</v>
      </c>
      <c r="E125" s="182" t="s">
        <v>909</v>
      </c>
      <c r="F125" s="183" t="s">
        <v>910</v>
      </c>
      <c r="G125" s="184" t="s">
        <v>158</v>
      </c>
      <c r="H125" s="185">
        <v>2.3</v>
      </c>
      <c r="I125" s="186"/>
      <c r="J125" s="187">
        <f>ROUND($I$125*$H$125,2)</f>
        <v>0</v>
      </c>
      <c r="K125" s="183" t="s">
        <v>151</v>
      </c>
      <c r="L125" s="188"/>
      <c r="M125" s="189"/>
      <c r="N125" s="190" t="s">
        <v>43</v>
      </c>
      <c r="O125" s="28"/>
      <c r="P125" s="176">
        <f>$O$125*$H$125</f>
        <v>0</v>
      </c>
      <c r="Q125" s="176">
        <v>0.00388</v>
      </c>
      <c r="R125" s="176">
        <f>$Q$125*$H$125</f>
        <v>0.008924</v>
      </c>
      <c r="S125" s="176">
        <v>0</v>
      </c>
      <c r="T125" s="177">
        <f>$S$125*$H$125</f>
        <v>0</v>
      </c>
      <c r="AR125" s="109" t="s">
        <v>336</v>
      </c>
      <c r="AT125" s="109" t="s">
        <v>221</v>
      </c>
      <c r="AU125" s="109" t="s">
        <v>80</v>
      </c>
      <c r="AY125" s="7" t="s">
        <v>143</v>
      </c>
      <c r="BE125" s="178">
        <f>IF($N$125="základní",$J$125,0)</f>
        <v>0</v>
      </c>
      <c r="BF125" s="178">
        <f>IF($N$125="snížená",$J$125,0)</f>
        <v>0</v>
      </c>
      <c r="BG125" s="178">
        <f>IF($N$125="zákl. přenesená",$J$125,0)</f>
        <v>0</v>
      </c>
      <c r="BH125" s="178">
        <f>IF($N$125="sníž. přenesená",$J$125,0)</f>
        <v>0</v>
      </c>
      <c r="BI125" s="178">
        <f>IF($N$125="nulová",$J$125,0)</f>
        <v>0</v>
      </c>
      <c r="BJ125" s="109" t="s">
        <v>21</v>
      </c>
      <c r="BK125" s="178">
        <f>ROUND($I$125*$H$125,2)</f>
        <v>0</v>
      </c>
      <c r="BL125" s="109" t="s">
        <v>241</v>
      </c>
      <c r="BM125" s="109" t="s">
        <v>911</v>
      </c>
    </row>
    <row r="126" spans="2:47" s="7" customFormat="1" ht="16.5" customHeight="1">
      <c r="B126" s="27"/>
      <c r="C126" s="28"/>
      <c r="D126" s="179" t="s">
        <v>154</v>
      </c>
      <c r="E126" s="28"/>
      <c r="F126" s="180" t="s">
        <v>912</v>
      </c>
      <c r="G126" s="28"/>
      <c r="H126" s="28"/>
      <c r="J126" s="28"/>
      <c r="K126" s="28"/>
      <c r="L126" s="53"/>
      <c r="M126" s="69"/>
      <c r="N126" s="28"/>
      <c r="O126" s="28"/>
      <c r="P126" s="28"/>
      <c r="Q126" s="28"/>
      <c r="R126" s="28"/>
      <c r="S126" s="28"/>
      <c r="T126" s="70"/>
      <c r="AT126" s="7" t="s">
        <v>154</v>
      </c>
      <c r="AU126" s="7" t="s">
        <v>80</v>
      </c>
    </row>
    <row r="127" spans="2:51" s="7" customFormat="1" ht="15.75" customHeight="1">
      <c r="B127" s="192"/>
      <c r="C127" s="193"/>
      <c r="D127" s="194" t="s">
        <v>678</v>
      </c>
      <c r="E127" s="193"/>
      <c r="F127" s="195" t="s">
        <v>913</v>
      </c>
      <c r="G127" s="193"/>
      <c r="H127" s="196">
        <v>2.3</v>
      </c>
      <c r="J127" s="193"/>
      <c r="K127" s="193"/>
      <c r="L127" s="197"/>
      <c r="M127" s="198"/>
      <c r="N127" s="193"/>
      <c r="O127" s="193"/>
      <c r="P127" s="193"/>
      <c r="Q127" s="193"/>
      <c r="R127" s="193"/>
      <c r="S127" s="193"/>
      <c r="T127" s="199"/>
      <c r="AT127" s="200" t="s">
        <v>678</v>
      </c>
      <c r="AU127" s="200" t="s">
        <v>80</v>
      </c>
      <c r="AV127" s="201" t="s">
        <v>80</v>
      </c>
      <c r="AW127" s="201" t="s">
        <v>72</v>
      </c>
      <c r="AX127" s="201" t="s">
        <v>21</v>
      </c>
      <c r="AY127" s="200" t="s">
        <v>143</v>
      </c>
    </row>
    <row r="128" spans="2:65" s="7" customFormat="1" ht="15.75" customHeight="1">
      <c r="B128" s="27"/>
      <c r="C128" s="167" t="s">
        <v>490</v>
      </c>
      <c r="D128" s="167" t="s">
        <v>147</v>
      </c>
      <c r="E128" s="168" t="s">
        <v>914</v>
      </c>
      <c r="F128" s="169" t="s">
        <v>915</v>
      </c>
      <c r="G128" s="170" t="s">
        <v>158</v>
      </c>
      <c r="H128" s="171">
        <v>2</v>
      </c>
      <c r="I128" s="172"/>
      <c r="J128" s="173">
        <f>ROUND($I$128*$H$128,2)</f>
        <v>0</v>
      </c>
      <c r="K128" s="169" t="s">
        <v>151</v>
      </c>
      <c r="L128" s="53"/>
      <c r="M128" s="174"/>
      <c r="N128" s="175" t="s">
        <v>43</v>
      </c>
      <c r="O128" s="28"/>
      <c r="P128" s="176">
        <f>$O$128*$H$128</f>
        <v>0</v>
      </c>
      <c r="Q128" s="176">
        <v>0</v>
      </c>
      <c r="R128" s="176">
        <f>$Q$128*$H$128</f>
        <v>0</v>
      </c>
      <c r="S128" s="176">
        <v>0</v>
      </c>
      <c r="T128" s="177">
        <f>$S$128*$H$128</f>
        <v>0</v>
      </c>
      <c r="AR128" s="109" t="s">
        <v>241</v>
      </c>
      <c r="AT128" s="109" t="s">
        <v>147</v>
      </c>
      <c r="AU128" s="109" t="s">
        <v>80</v>
      </c>
      <c r="AY128" s="7" t="s">
        <v>143</v>
      </c>
      <c r="BE128" s="178">
        <f>IF($N$128="základní",$J$128,0)</f>
        <v>0</v>
      </c>
      <c r="BF128" s="178">
        <f>IF($N$128="snížená",$J$128,0)</f>
        <v>0</v>
      </c>
      <c r="BG128" s="178">
        <f>IF($N$128="zákl. přenesená",$J$128,0)</f>
        <v>0</v>
      </c>
      <c r="BH128" s="178">
        <f>IF($N$128="sníž. přenesená",$J$128,0)</f>
        <v>0</v>
      </c>
      <c r="BI128" s="178">
        <f>IF($N$128="nulová",$J$128,0)</f>
        <v>0</v>
      </c>
      <c r="BJ128" s="109" t="s">
        <v>21</v>
      </c>
      <c r="BK128" s="178">
        <f>ROUND($I$128*$H$128,2)</f>
        <v>0</v>
      </c>
      <c r="BL128" s="109" t="s">
        <v>241</v>
      </c>
      <c r="BM128" s="109" t="s">
        <v>916</v>
      </c>
    </row>
    <row r="129" spans="2:47" s="7" customFormat="1" ht="27" customHeight="1">
      <c r="B129" s="27"/>
      <c r="C129" s="28"/>
      <c r="D129" s="179" t="s">
        <v>154</v>
      </c>
      <c r="E129" s="28"/>
      <c r="F129" s="180" t="s">
        <v>917</v>
      </c>
      <c r="G129" s="28"/>
      <c r="H129" s="28"/>
      <c r="J129" s="28"/>
      <c r="K129" s="28"/>
      <c r="L129" s="53"/>
      <c r="M129" s="69"/>
      <c r="N129" s="28"/>
      <c r="O129" s="28"/>
      <c r="P129" s="28"/>
      <c r="Q129" s="28"/>
      <c r="R129" s="28"/>
      <c r="S129" s="28"/>
      <c r="T129" s="70"/>
      <c r="AT129" s="7" t="s">
        <v>154</v>
      </c>
      <c r="AU129" s="7" t="s">
        <v>80</v>
      </c>
    </row>
    <row r="130" spans="2:65" s="7" customFormat="1" ht="15.75" customHeight="1">
      <c r="B130" s="27"/>
      <c r="C130" s="181" t="s">
        <v>918</v>
      </c>
      <c r="D130" s="181" t="s">
        <v>221</v>
      </c>
      <c r="E130" s="182" t="s">
        <v>919</v>
      </c>
      <c r="F130" s="183" t="s">
        <v>920</v>
      </c>
      <c r="G130" s="184" t="s">
        <v>279</v>
      </c>
      <c r="H130" s="185">
        <v>0.001</v>
      </c>
      <c r="I130" s="186"/>
      <c r="J130" s="187">
        <f>ROUND($I$130*$H$130,2)</f>
        <v>0</v>
      </c>
      <c r="K130" s="183" t="s">
        <v>151</v>
      </c>
      <c r="L130" s="188"/>
      <c r="M130" s="189"/>
      <c r="N130" s="190" t="s">
        <v>43</v>
      </c>
      <c r="O130" s="28"/>
      <c r="P130" s="176">
        <f>$O$130*$H$130</f>
        <v>0</v>
      </c>
      <c r="Q130" s="176">
        <v>1</v>
      </c>
      <c r="R130" s="176">
        <f>$Q$130*$H$130</f>
        <v>0.001</v>
      </c>
      <c r="S130" s="176">
        <v>0</v>
      </c>
      <c r="T130" s="177">
        <f>$S$130*$H$130</f>
        <v>0</v>
      </c>
      <c r="AR130" s="109" t="s">
        <v>336</v>
      </c>
      <c r="AT130" s="109" t="s">
        <v>221</v>
      </c>
      <c r="AU130" s="109" t="s">
        <v>80</v>
      </c>
      <c r="AY130" s="7" t="s">
        <v>143</v>
      </c>
      <c r="BE130" s="178">
        <f>IF($N$130="základní",$J$130,0)</f>
        <v>0</v>
      </c>
      <c r="BF130" s="178">
        <f>IF($N$130="snížená",$J$130,0)</f>
        <v>0</v>
      </c>
      <c r="BG130" s="178">
        <f>IF($N$130="zákl. přenesená",$J$130,0)</f>
        <v>0</v>
      </c>
      <c r="BH130" s="178">
        <f>IF($N$130="sníž. přenesená",$J$130,0)</f>
        <v>0</v>
      </c>
      <c r="BI130" s="178">
        <f>IF($N$130="nulová",$J$130,0)</f>
        <v>0</v>
      </c>
      <c r="BJ130" s="109" t="s">
        <v>21</v>
      </c>
      <c r="BK130" s="178">
        <f>ROUND($I$130*$H$130,2)</f>
        <v>0</v>
      </c>
      <c r="BL130" s="109" t="s">
        <v>241</v>
      </c>
      <c r="BM130" s="109" t="s">
        <v>921</v>
      </c>
    </row>
    <row r="131" spans="2:47" s="7" customFormat="1" ht="27" customHeight="1">
      <c r="B131" s="27"/>
      <c r="C131" s="28"/>
      <c r="D131" s="179" t="s">
        <v>154</v>
      </c>
      <c r="E131" s="28"/>
      <c r="F131" s="180" t="s">
        <v>922</v>
      </c>
      <c r="G131" s="28"/>
      <c r="H131" s="28"/>
      <c r="J131" s="28"/>
      <c r="K131" s="28"/>
      <c r="L131" s="53"/>
      <c r="M131" s="69"/>
      <c r="N131" s="28"/>
      <c r="O131" s="28"/>
      <c r="P131" s="28"/>
      <c r="Q131" s="28"/>
      <c r="R131" s="28"/>
      <c r="S131" s="28"/>
      <c r="T131" s="70"/>
      <c r="AT131" s="7" t="s">
        <v>154</v>
      </c>
      <c r="AU131" s="7" t="s">
        <v>80</v>
      </c>
    </row>
    <row r="132" spans="2:47" s="7" customFormat="1" ht="30.75" customHeight="1">
      <c r="B132" s="27"/>
      <c r="C132" s="28"/>
      <c r="D132" s="194" t="s">
        <v>923</v>
      </c>
      <c r="E132" s="28"/>
      <c r="F132" s="205" t="s">
        <v>924</v>
      </c>
      <c r="G132" s="28"/>
      <c r="H132" s="28"/>
      <c r="J132" s="28"/>
      <c r="K132" s="28"/>
      <c r="L132" s="53"/>
      <c r="M132" s="69"/>
      <c r="N132" s="28"/>
      <c r="O132" s="28"/>
      <c r="P132" s="28"/>
      <c r="Q132" s="28"/>
      <c r="R132" s="28"/>
      <c r="S132" s="28"/>
      <c r="T132" s="70"/>
      <c r="AT132" s="7" t="s">
        <v>923</v>
      </c>
      <c r="AU132" s="7" t="s">
        <v>80</v>
      </c>
    </row>
    <row r="133" spans="2:51" s="7" customFormat="1" ht="15.75" customHeight="1">
      <c r="B133" s="192"/>
      <c r="C133" s="193"/>
      <c r="D133" s="194" t="s">
        <v>678</v>
      </c>
      <c r="E133" s="193"/>
      <c r="F133" s="195" t="s">
        <v>925</v>
      </c>
      <c r="G133" s="193"/>
      <c r="H133" s="196">
        <v>0.001</v>
      </c>
      <c r="J133" s="193"/>
      <c r="K133" s="193"/>
      <c r="L133" s="197"/>
      <c r="M133" s="198"/>
      <c r="N133" s="193"/>
      <c r="O133" s="193"/>
      <c r="P133" s="193"/>
      <c r="Q133" s="193"/>
      <c r="R133" s="193"/>
      <c r="S133" s="193"/>
      <c r="T133" s="199"/>
      <c r="AT133" s="200" t="s">
        <v>678</v>
      </c>
      <c r="AU133" s="200" t="s">
        <v>80</v>
      </c>
      <c r="AV133" s="201" t="s">
        <v>80</v>
      </c>
      <c r="AW133" s="201" t="s">
        <v>72</v>
      </c>
      <c r="AX133" s="201" t="s">
        <v>21</v>
      </c>
      <c r="AY133" s="200" t="s">
        <v>143</v>
      </c>
    </row>
    <row r="134" spans="2:65" s="7" customFormat="1" ht="15.75" customHeight="1">
      <c r="B134" s="27"/>
      <c r="C134" s="167" t="s">
        <v>494</v>
      </c>
      <c r="D134" s="167" t="s">
        <v>147</v>
      </c>
      <c r="E134" s="168" t="s">
        <v>926</v>
      </c>
      <c r="F134" s="169" t="s">
        <v>927</v>
      </c>
      <c r="G134" s="170" t="s">
        <v>379</v>
      </c>
      <c r="H134" s="191"/>
      <c r="I134" s="172"/>
      <c r="J134" s="173">
        <f>ROUND($I$134*$H$134,2)</f>
        <v>0</v>
      </c>
      <c r="K134" s="169" t="s">
        <v>151</v>
      </c>
      <c r="L134" s="53"/>
      <c r="M134" s="174"/>
      <c r="N134" s="175" t="s">
        <v>43</v>
      </c>
      <c r="O134" s="28"/>
      <c r="P134" s="176">
        <f>$O$134*$H$134</f>
        <v>0</v>
      </c>
      <c r="Q134" s="176">
        <v>0</v>
      </c>
      <c r="R134" s="176">
        <f>$Q$134*$H$134</f>
        <v>0</v>
      </c>
      <c r="S134" s="176">
        <v>0</v>
      </c>
      <c r="T134" s="177">
        <f>$S$134*$H$134</f>
        <v>0</v>
      </c>
      <c r="AR134" s="109" t="s">
        <v>241</v>
      </c>
      <c r="AT134" s="109" t="s">
        <v>147</v>
      </c>
      <c r="AU134" s="109" t="s">
        <v>80</v>
      </c>
      <c r="AY134" s="7" t="s">
        <v>143</v>
      </c>
      <c r="BE134" s="178">
        <f>IF($N$134="základní",$J$134,0)</f>
        <v>0</v>
      </c>
      <c r="BF134" s="178">
        <f>IF($N$134="snížená",$J$134,0)</f>
        <v>0</v>
      </c>
      <c r="BG134" s="178">
        <f>IF($N$134="zákl. přenesená",$J$134,0)</f>
        <v>0</v>
      </c>
      <c r="BH134" s="178">
        <f>IF($N$134="sníž. přenesená",$J$134,0)</f>
        <v>0</v>
      </c>
      <c r="BI134" s="178">
        <f>IF($N$134="nulová",$J$134,0)</f>
        <v>0</v>
      </c>
      <c r="BJ134" s="109" t="s">
        <v>21</v>
      </c>
      <c r="BK134" s="178">
        <f>ROUND($I$134*$H$134,2)</f>
        <v>0</v>
      </c>
      <c r="BL134" s="109" t="s">
        <v>241</v>
      </c>
      <c r="BM134" s="109" t="s">
        <v>928</v>
      </c>
    </row>
    <row r="135" spans="2:47" s="7" customFormat="1" ht="27" customHeight="1">
      <c r="B135" s="27"/>
      <c r="C135" s="28"/>
      <c r="D135" s="179" t="s">
        <v>154</v>
      </c>
      <c r="E135" s="28"/>
      <c r="F135" s="180" t="s">
        <v>929</v>
      </c>
      <c r="G135" s="28"/>
      <c r="H135" s="28"/>
      <c r="J135" s="28"/>
      <c r="K135" s="28"/>
      <c r="L135" s="53"/>
      <c r="M135" s="69"/>
      <c r="N135" s="28"/>
      <c r="O135" s="28"/>
      <c r="P135" s="28"/>
      <c r="Q135" s="28"/>
      <c r="R135" s="28"/>
      <c r="S135" s="28"/>
      <c r="T135" s="70"/>
      <c r="AT135" s="7" t="s">
        <v>154</v>
      </c>
      <c r="AU135" s="7" t="s">
        <v>80</v>
      </c>
    </row>
    <row r="136" spans="2:63" s="153" customFormat="1" ht="30.75" customHeight="1">
      <c r="B136" s="154"/>
      <c r="C136" s="155"/>
      <c r="D136" s="156" t="s">
        <v>71</v>
      </c>
      <c r="E136" s="165" t="s">
        <v>311</v>
      </c>
      <c r="F136" s="165" t="s">
        <v>312</v>
      </c>
      <c r="G136" s="155"/>
      <c r="H136" s="155"/>
      <c r="J136" s="166">
        <f>$BK$136</f>
        <v>0</v>
      </c>
      <c r="K136" s="155"/>
      <c r="L136" s="159"/>
      <c r="M136" s="160"/>
      <c r="N136" s="155"/>
      <c r="O136" s="155"/>
      <c r="P136" s="161">
        <f>SUM($P$137:$P$146)</f>
        <v>0</v>
      </c>
      <c r="Q136" s="155"/>
      <c r="R136" s="161">
        <f>SUM($R$137:$R$146)</f>
        <v>0.00255</v>
      </c>
      <c r="S136" s="155"/>
      <c r="T136" s="162">
        <f>SUM($T$137:$T$146)</f>
        <v>0.00084</v>
      </c>
      <c r="AR136" s="163" t="s">
        <v>80</v>
      </c>
      <c r="AT136" s="163" t="s">
        <v>71</v>
      </c>
      <c r="AU136" s="163" t="s">
        <v>21</v>
      </c>
      <c r="AY136" s="163" t="s">
        <v>143</v>
      </c>
      <c r="BK136" s="164">
        <f>SUM($BK$137:$BK$146)</f>
        <v>0</v>
      </c>
    </row>
    <row r="137" spans="2:65" s="7" customFormat="1" ht="15.75" customHeight="1">
      <c r="B137" s="27"/>
      <c r="C137" s="167" t="s">
        <v>501</v>
      </c>
      <c r="D137" s="167" t="s">
        <v>147</v>
      </c>
      <c r="E137" s="168" t="s">
        <v>930</v>
      </c>
      <c r="F137" s="169" t="s">
        <v>931</v>
      </c>
      <c r="G137" s="170" t="s">
        <v>158</v>
      </c>
      <c r="H137" s="171">
        <v>2</v>
      </c>
      <c r="I137" s="172"/>
      <c r="J137" s="173">
        <f>ROUND($I$137*$H$137,2)</f>
        <v>0</v>
      </c>
      <c r="K137" s="169" t="s">
        <v>151</v>
      </c>
      <c r="L137" s="53"/>
      <c r="M137" s="174"/>
      <c r="N137" s="175" t="s">
        <v>43</v>
      </c>
      <c r="O137" s="28"/>
      <c r="P137" s="176">
        <f>$O$137*$H$137</f>
        <v>0</v>
      </c>
      <c r="Q137" s="176">
        <v>0</v>
      </c>
      <c r="R137" s="176">
        <f>$Q$137*$H$137</f>
        <v>0</v>
      </c>
      <c r="S137" s="176">
        <v>0.00042</v>
      </c>
      <c r="T137" s="177">
        <f>$S$137*$H$137</f>
        <v>0.00084</v>
      </c>
      <c r="AR137" s="109" t="s">
        <v>241</v>
      </c>
      <c r="AT137" s="109" t="s">
        <v>147</v>
      </c>
      <c r="AU137" s="109" t="s">
        <v>80</v>
      </c>
      <c r="AY137" s="7" t="s">
        <v>143</v>
      </c>
      <c r="BE137" s="178">
        <f>IF($N$137="základní",$J$137,0)</f>
        <v>0</v>
      </c>
      <c r="BF137" s="178">
        <f>IF($N$137="snížená",$J$137,0)</f>
        <v>0</v>
      </c>
      <c r="BG137" s="178">
        <f>IF($N$137="zákl. přenesená",$J$137,0)</f>
        <v>0</v>
      </c>
      <c r="BH137" s="178">
        <f>IF($N$137="sníž. přenesená",$J$137,0)</f>
        <v>0</v>
      </c>
      <c r="BI137" s="178">
        <f>IF($N$137="nulová",$J$137,0)</f>
        <v>0</v>
      </c>
      <c r="BJ137" s="109" t="s">
        <v>21</v>
      </c>
      <c r="BK137" s="178">
        <f>ROUND($I$137*$H$137,2)</f>
        <v>0</v>
      </c>
      <c r="BL137" s="109" t="s">
        <v>241</v>
      </c>
      <c r="BM137" s="109" t="s">
        <v>932</v>
      </c>
    </row>
    <row r="138" spans="2:47" s="7" customFormat="1" ht="27" customHeight="1">
      <c r="B138" s="27"/>
      <c r="C138" s="28"/>
      <c r="D138" s="179" t="s">
        <v>154</v>
      </c>
      <c r="E138" s="28"/>
      <c r="F138" s="180" t="s">
        <v>933</v>
      </c>
      <c r="G138" s="28"/>
      <c r="H138" s="28"/>
      <c r="J138" s="28"/>
      <c r="K138" s="28"/>
      <c r="L138" s="53"/>
      <c r="M138" s="69"/>
      <c r="N138" s="28"/>
      <c r="O138" s="28"/>
      <c r="P138" s="28"/>
      <c r="Q138" s="28"/>
      <c r="R138" s="28"/>
      <c r="S138" s="28"/>
      <c r="T138" s="70"/>
      <c r="AT138" s="7" t="s">
        <v>154</v>
      </c>
      <c r="AU138" s="7" t="s">
        <v>80</v>
      </c>
    </row>
    <row r="139" spans="2:65" s="7" customFormat="1" ht="15.75" customHeight="1">
      <c r="B139" s="27"/>
      <c r="C139" s="167" t="s">
        <v>505</v>
      </c>
      <c r="D139" s="167" t="s">
        <v>147</v>
      </c>
      <c r="E139" s="168" t="s">
        <v>934</v>
      </c>
      <c r="F139" s="169" t="s">
        <v>935</v>
      </c>
      <c r="G139" s="170" t="s">
        <v>158</v>
      </c>
      <c r="H139" s="171">
        <v>2</v>
      </c>
      <c r="I139" s="172"/>
      <c r="J139" s="173">
        <f>ROUND($I$139*$H$139,2)</f>
        <v>0</v>
      </c>
      <c r="K139" s="169" t="s">
        <v>151</v>
      </c>
      <c r="L139" s="53"/>
      <c r="M139" s="174"/>
      <c r="N139" s="175" t="s">
        <v>43</v>
      </c>
      <c r="O139" s="28"/>
      <c r="P139" s="176">
        <f>$O$139*$H$139</f>
        <v>0</v>
      </c>
      <c r="Q139" s="176">
        <v>0</v>
      </c>
      <c r="R139" s="176">
        <f>$Q$139*$H$139</f>
        <v>0</v>
      </c>
      <c r="S139" s="176">
        <v>0</v>
      </c>
      <c r="T139" s="177">
        <f>$S$139*$H$139</f>
        <v>0</v>
      </c>
      <c r="AR139" s="109" t="s">
        <v>241</v>
      </c>
      <c r="AT139" s="109" t="s">
        <v>147</v>
      </c>
      <c r="AU139" s="109" t="s">
        <v>80</v>
      </c>
      <c r="AY139" s="7" t="s">
        <v>143</v>
      </c>
      <c r="BE139" s="178">
        <f>IF($N$139="základní",$J$139,0)</f>
        <v>0</v>
      </c>
      <c r="BF139" s="178">
        <f>IF($N$139="snížená",$J$139,0)</f>
        <v>0</v>
      </c>
      <c r="BG139" s="178">
        <f>IF($N$139="zákl. přenesená",$J$139,0)</f>
        <v>0</v>
      </c>
      <c r="BH139" s="178">
        <f>IF($N$139="sníž. přenesená",$J$139,0)</f>
        <v>0</v>
      </c>
      <c r="BI139" s="178">
        <f>IF($N$139="nulová",$J$139,0)</f>
        <v>0</v>
      </c>
      <c r="BJ139" s="109" t="s">
        <v>21</v>
      </c>
      <c r="BK139" s="178">
        <f>ROUND($I$139*$H$139,2)</f>
        <v>0</v>
      </c>
      <c r="BL139" s="109" t="s">
        <v>241</v>
      </c>
      <c r="BM139" s="109" t="s">
        <v>936</v>
      </c>
    </row>
    <row r="140" spans="2:47" s="7" customFormat="1" ht="27" customHeight="1">
      <c r="B140" s="27"/>
      <c r="C140" s="28"/>
      <c r="D140" s="179" t="s">
        <v>154</v>
      </c>
      <c r="E140" s="28"/>
      <c r="F140" s="180" t="s">
        <v>937</v>
      </c>
      <c r="G140" s="28"/>
      <c r="H140" s="28"/>
      <c r="J140" s="28"/>
      <c r="K140" s="28"/>
      <c r="L140" s="53"/>
      <c r="M140" s="69"/>
      <c r="N140" s="28"/>
      <c r="O140" s="28"/>
      <c r="P140" s="28"/>
      <c r="Q140" s="28"/>
      <c r="R140" s="28"/>
      <c r="S140" s="28"/>
      <c r="T140" s="70"/>
      <c r="AT140" s="7" t="s">
        <v>154</v>
      </c>
      <c r="AU140" s="7" t="s">
        <v>80</v>
      </c>
    </row>
    <row r="141" spans="2:65" s="7" customFormat="1" ht="15.75" customHeight="1">
      <c r="B141" s="27"/>
      <c r="C141" s="181" t="s">
        <v>509</v>
      </c>
      <c r="D141" s="181" t="s">
        <v>221</v>
      </c>
      <c r="E141" s="182" t="s">
        <v>938</v>
      </c>
      <c r="F141" s="183" t="s">
        <v>939</v>
      </c>
      <c r="G141" s="184" t="s">
        <v>158</v>
      </c>
      <c r="H141" s="185">
        <v>2.04</v>
      </c>
      <c r="I141" s="186"/>
      <c r="J141" s="187">
        <f>ROUND($I$141*$H$141,2)</f>
        <v>0</v>
      </c>
      <c r="K141" s="183" t="s">
        <v>151</v>
      </c>
      <c r="L141" s="188"/>
      <c r="M141" s="189"/>
      <c r="N141" s="190" t="s">
        <v>43</v>
      </c>
      <c r="O141" s="28"/>
      <c r="P141" s="176">
        <f>$O$141*$H$141</f>
        <v>0</v>
      </c>
      <c r="Q141" s="176">
        <v>0.00125</v>
      </c>
      <c r="R141" s="176">
        <f>$Q$141*$H$141</f>
        <v>0.00255</v>
      </c>
      <c r="S141" s="176">
        <v>0</v>
      </c>
      <c r="T141" s="177">
        <f>$S$141*$H$141</f>
        <v>0</v>
      </c>
      <c r="AR141" s="109" t="s">
        <v>336</v>
      </c>
      <c r="AT141" s="109" t="s">
        <v>221</v>
      </c>
      <c r="AU141" s="109" t="s">
        <v>80</v>
      </c>
      <c r="AY141" s="7" t="s">
        <v>143</v>
      </c>
      <c r="BE141" s="178">
        <f>IF($N$141="základní",$J$141,0)</f>
        <v>0</v>
      </c>
      <c r="BF141" s="178">
        <f>IF($N$141="snížená",$J$141,0)</f>
        <v>0</v>
      </c>
      <c r="BG141" s="178">
        <f>IF($N$141="zákl. přenesená",$J$141,0)</f>
        <v>0</v>
      </c>
      <c r="BH141" s="178">
        <f>IF($N$141="sníž. přenesená",$J$141,0)</f>
        <v>0</v>
      </c>
      <c r="BI141" s="178">
        <f>IF($N$141="nulová",$J$141,0)</f>
        <v>0</v>
      </c>
      <c r="BJ141" s="109" t="s">
        <v>21</v>
      </c>
      <c r="BK141" s="178">
        <f>ROUND($I$141*$H$141,2)</f>
        <v>0</v>
      </c>
      <c r="BL141" s="109" t="s">
        <v>241</v>
      </c>
      <c r="BM141" s="109" t="s">
        <v>940</v>
      </c>
    </row>
    <row r="142" spans="2:47" s="7" customFormat="1" ht="27" customHeight="1">
      <c r="B142" s="27"/>
      <c r="C142" s="28"/>
      <c r="D142" s="179" t="s">
        <v>154</v>
      </c>
      <c r="E142" s="28"/>
      <c r="F142" s="180" t="s">
        <v>941</v>
      </c>
      <c r="G142" s="28"/>
      <c r="H142" s="28"/>
      <c r="J142" s="28"/>
      <c r="K142" s="28"/>
      <c r="L142" s="53"/>
      <c r="M142" s="69"/>
      <c r="N142" s="28"/>
      <c r="O142" s="28"/>
      <c r="P142" s="28"/>
      <c r="Q142" s="28"/>
      <c r="R142" s="28"/>
      <c r="S142" s="28"/>
      <c r="T142" s="70"/>
      <c r="AT142" s="7" t="s">
        <v>154</v>
      </c>
      <c r="AU142" s="7" t="s">
        <v>80</v>
      </c>
    </row>
    <row r="143" spans="2:47" s="7" customFormat="1" ht="30.75" customHeight="1">
      <c r="B143" s="27"/>
      <c r="C143" s="28"/>
      <c r="D143" s="194" t="s">
        <v>923</v>
      </c>
      <c r="E143" s="28"/>
      <c r="F143" s="205" t="s">
        <v>942</v>
      </c>
      <c r="G143" s="28"/>
      <c r="H143" s="28"/>
      <c r="J143" s="28"/>
      <c r="K143" s="28"/>
      <c r="L143" s="53"/>
      <c r="M143" s="69"/>
      <c r="N143" s="28"/>
      <c r="O143" s="28"/>
      <c r="P143" s="28"/>
      <c r="Q143" s="28"/>
      <c r="R143" s="28"/>
      <c r="S143" s="28"/>
      <c r="T143" s="70"/>
      <c r="AT143" s="7" t="s">
        <v>923</v>
      </c>
      <c r="AU143" s="7" t="s">
        <v>80</v>
      </c>
    </row>
    <row r="144" spans="2:51" s="7" customFormat="1" ht="15.75" customHeight="1">
      <c r="B144" s="192"/>
      <c r="C144" s="193"/>
      <c r="D144" s="194" t="s">
        <v>678</v>
      </c>
      <c r="E144" s="193"/>
      <c r="F144" s="195" t="s">
        <v>943</v>
      </c>
      <c r="G144" s="193"/>
      <c r="H144" s="196">
        <v>2.04</v>
      </c>
      <c r="J144" s="193"/>
      <c r="K144" s="193"/>
      <c r="L144" s="197"/>
      <c r="M144" s="198"/>
      <c r="N144" s="193"/>
      <c r="O144" s="193"/>
      <c r="P144" s="193"/>
      <c r="Q144" s="193"/>
      <c r="R144" s="193"/>
      <c r="S144" s="193"/>
      <c r="T144" s="199"/>
      <c r="AT144" s="200" t="s">
        <v>678</v>
      </c>
      <c r="AU144" s="200" t="s">
        <v>80</v>
      </c>
      <c r="AV144" s="201" t="s">
        <v>80</v>
      </c>
      <c r="AW144" s="201" t="s">
        <v>72</v>
      </c>
      <c r="AX144" s="201" t="s">
        <v>21</v>
      </c>
      <c r="AY144" s="200" t="s">
        <v>143</v>
      </c>
    </row>
    <row r="145" spans="2:65" s="7" customFormat="1" ht="15.75" customHeight="1">
      <c r="B145" s="27"/>
      <c r="C145" s="167" t="s">
        <v>514</v>
      </c>
      <c r="D145" s="167" t="s">
        <v>147</v>
      </c>
      <c r="E145" s="168" t="s">
        <v>944</v>
      </c>
      <c r="F145" s="169" t="s">
        <v>945</v>
      </c>
      <c r="G145" s="170" t="s">
        <v>379</v>
      </c>
      <c r="H145" s="191"/>
      <c r="I145" s="172"/>
      <c r="J145" s="173">
        <f>ROUND($I$145*$H$145,2)</f>
        <v>0</v>
      </c>
      <c r="K145" s="169" t="s">
        <v>151</v>
      </c>
      <c r="L145" s="53"/>
      <c r="M145" s="174"/>
      <c r="N145" s="175" t="s">
        <v>43</v>
      </c>
      <c r="O145" s="28"/>
      <c r="P145" s="176">
        <f>$O$145*$H$145</f>
        <v>0</v>
      </c>
      <c r="Q145" s="176">
        <v>0</v>
      </c>
      <c r="R145" s="176">
        <f>$Q$145*$H$145</f>
        <v>0</v>
      </c>
      <c r="S145" s="176">
        <v>0</v>
      </c>
      <c r="T145" s="177">
        <f>$S$145*$H$145</f>
        <v>0</v>
      </c>
      <c r="AR145" s="109" t="s">
        <v>241</v>
      </c>
      <c r="AT145" s="109" t="s">
        <v>147</v>
      </c>
      <c r="AU145" s="109" t="s">
        <v>80</v>
      </c>
      <c r="AY145" s="7" t="s">
        <v>143</v>
      </c>
      <c r="BE145" s="178">
        <f>IF($N$145="základní",$J$145,0)</f>
        <v>0</v>
      </c>
      <c r="BF145" s="178">
        <f>IF($N$145="snížená",$J$145,0)</f>
        <v>0</v>
      </c>
      <c r="BG145" s="178">
        <f>IF($N$145="zákl. přenesená",$J$145,0)</f>
        <v>0</v>
      </c>
      <c r="BH145" s="178">
        <f>IF($N$145="sníž. přenesená",$J$145,0)</f>
        <v>0</v>
      </c>
      <c r="BI145" s="178">
        <f>IF($N$145="nulová",$J$145,0)</f>
        <v>0</v>
      </c>
      <c r="BJ145" s="109" t="s">
        <v>21</v>
      </c>
      <c r="BK145" s="178">
        <f>ROUND($I$145*$H$145,2)</f>
        <v>0</v>
      </c>
      <c r="BL145" s="109" t="s">
        <v>241</v>
      </c>
      <c r="BM145" s="109" t="s">
        <v>946</v>
      </c>
    </row>
    <row r="146" spans="2:47" s="7" customFormat="1" ht="27" customHeight="1">
      <c r="B146" s="27"/>
      <c r="C146" s="28"/>
      <c r="D146" s="179" t="s">
        <v>154</v>
      </c>
      <c r="E146" s="28"/>
      <c r="F146" s="180" t="s">
        <v>947</v>
      </c>
      <c r="G146" s="28"/>
      <c r="H146" s="28"/>
      <c r="J146" s="28"/>
      <c r="K146" s="28"/>
      <c r="L146" s="53"/>
      <c r="M146" s="69"/>
      <c r="N146" s="28"/>
      <c r="O146" s="28"/>
      <c r="P146" s="28"/>
      <c r="Q146" s="28"/>
      <c r="R146" s="28"/>
      <c r="S146" s="28"/>
      <c r="T146" s="70"/>
      <c r="AT146" s="7" t="s">
        <v>154</v>
      </c>
      <c r="AU146" s="7" t="s">
        <v>80</v>
      </c>
    </row>
    <row r="147" spans="2:63" s="153" customFormat="1" ht="30.75" customHeight="1">
      <c r="B147" s="154"/>
      <c r="C147" s="155"/>
      <c r="D147" s="156" t="s">
        <v>71</v>
      </c>
      <c r="E147" s="165" t="s">
        <v>318</v>
      </c>
      <c r="F147" s="165" t="s">
        <v>319</v>
      </c>
      <c r="G147" s="155"/>
      <c r="H147" s="155"/>
      <c r="J147" s="166">
        <f>$BK$147</f>
        <v>0</v>
      </c>
      <c r="K147" s="155"/>
      <c r="L147" s="159"/>
      <c r="M147" s="160"/>
      <c r="N147" s="155"/>
      <c r="O147" s="155"/>
      <c r="P147" s="161">
        <f>SUM($P$148:$P$161)</f>
        <v>0</v>
      </c>
      <c r="Q147" s="155"/>
      <c r="R147" s="161">
        <f>SUM($R$148:$R$161)</f>
        <v>0.01316</v>
      </c>
      <c r="S147" s="155"/>
      <c r="T147" s="162">
        <f>SUM($T$148:$T$161)</f>
        <v>0</v>
      </c>
      <c r="AR147" s="163" t="s">
        <v>80</v>
      </c>
      <c r="AT147" s="163" t="s">
        <v>71</v>
      </c>
      <c r="AU147" s="163" t="s">
        <v>21</v>
      </c>
      <c r="AY147" s="163" t="s">
        <v>143</v>
      </c>
      <c r="BK147" s="164">
        <f>SUM($BK$148:$BK$161)</f>
        <v>0</v>
      </c>
    </row>
    <row r="148" spans="2:65" s="7" customFormat="1" ht="15.75" customHeight="1">
      <c r="B148" s="27"/>
      <c r="C148" s="167" t="s">
        <v>948</v>
      </c>
      <c r="D148" s="167" t="s">
        <v>147</v>
      </c>
      <c r="E148" s="168" t="s">
        <v>321</v>
      </c>
      <c r="F148" s="169" t="s">
        <v>949</v>
      </c>
      <c r="G148" s="170" t="s">
        <v>201</v>
      </c>
      <c r="H148" s="171">
        <v>6</v>
      </c>
      <c r="I148" s="172"/>
      <c r="J148" s="173">
        <f>ROUND($I$148*$H$148,2)</f>
        <v>0</v>
      </c>
      <c r="K148" s="169"/>
      <c r="L148" s="53"/>
      <c r="M148" s="174"/>
      <c r="N148" s="175" t="s">
        <v>43</v>
      </c>
      <c r="O148" s="28"/>
      <c r="P148" s="176">
        <f>$O$148*$H$148</f>
        <v>0</v>
      </c>
      <c r="Q148" s="176">
        <v>0</v>
      </c>
      <c r="R148" s="176">
        <f>$Q$148*$H$148</f>
        <v>0</v>
      </c>
      <c r="S148" s="176">
        <v>0</v>
      </c>
      <c r="T148" s="177">
        <f>$S$148*$H$148</f>
        <v>0</v>
      </c>
      <c r="AR148" s="109" t="s">
        <v>241</v>
      </c>
      <c r="AT148" s="109" t="s">
        <v>147</v>
      </c>
      <c r="AU148" s="109" t="s">
        <v>80</v>
      </c>
      <c r="AY148" s="7" t="s">
        <v>143</v>
      </c>
      <c r="BE148" s="178">
        <f>IF($N$148="základní",$J$148,0)</f>
        <v>0</v>
      </c>
      <c r="BF148" s="178">
        <f>IF($N$148="snížená",$J$148,0)</f>
        <v>0</v>
      </c>
      <c r="BG148" s="178">
        <f>IF($N$148="zákl. přenesená",$J$148,0)</f>
        <v>0</v>
      </c>
      <c r="BH148" s="178">
        <f>IF($N$148="sníž. přenesená",$J$148,0)</f>
        <v>0</v>
      </c>
      <c r="BI148" s="178">
        <f>IF($N$148="nulová",$J$148,0)</f>
        <v>0</v>
      </c>
      <c r="BJ148" s="109" t="s">
        <v>21</v>
      </c>
      <c r="BK148" s="178">
        <f>ROUND($I$148*$H$148,2)</f>
        <v>0</v>
      </c>
      <c r="BL148" s="109" t="s">
        <v>241</v>
      </c>
      <c r="BM148" s="109" t="s">
        <v>950</v>
      </c>
    </row>
    <row r="149" spans="2:47" s="7" customFormat="1" ht="16.5" customHeight="1">
      <c r="B149" s="27"/>
      <c r="C149" s="28"/>
      <c r="D149" s="179" t="s">
        <v>154</v>
      </c>
      <c r="E149" s="28"/>
      <c r="F149" s="180" t="s">
        <v>325</v>
      </c>
      <c r="G149" s="28"/>
      <c r="H149" s="28"/>
      <c r="J149" s="28"/>
      <c r="K149" s="28"/>
      <c r="L149" s="53"/>
      <c r="M149" s="69"/>
      <c r="N149" s="28"/>
      <c r="O149" s="28"/>
      <c r="P149" s="28"/>
      <c r="Q149" s="28"/>
      <c r="R149" s="28"/>
      <c r="S149" s="28"/>
      <c r="T149" s="70"/>
      <c r="AT149" s="7" t="s">
        <v>154</v>
      </c>
      <c r="AU149" s="7" t="s">
        <v>80</v>
      </c>
    </row>
    <row r="150" spans="2:65" s="7" customFormat="1" ht="15.75" customHeight="1">
      <c r="B150" s="27"/>
      <c r="C150" s="167" t="s">
        <v>951</v>
      </c>
      <c r="D150" s="167" t="s">
        <v>147</v>
      </c>
      <c r="E150" s="168" t="s">
        <v>952</v>
      </c>
      <c r="F150" s="169" t="s">
        <v>953</v>
      </c>
      <c r="G150" s="170" t="s">
        <v>235</v>
      </c>
      <c r="H150" s="171">
        <v>1</v>
      </c>
      <c r="I150" s="172"/>
      <c r="J150" s="173">
        <f>ROUND($I$150*$H$150,2)</f>
        <v>0</v>
      </c>
      <c r="K150" s="169"/>
      <c r="L150" s="53"/>
      <c r="M150" s="174"/>
      <c r="N150" s="175" t="s">
        <v>43</v>
      </c>
      <c r="O150" s="28"/>
      <c r="P150" s="176">
        <f>$O$150*$H$150</f>
        <v>0</v>
      </c>
      <c r="Q150" s="176">
        <v>0</v>
      </c>
      <c r="R150" s="176">
        <f>$Q$150*$H$150</f>
        <v>0</v>
      </c>
      <c r="S150" s="176">
        <v>0</v>
      </c>
      <c r="T150" s="177">
        <f>$S$150*$H$150</f>
        <v>0</v>
      </c>
      <c r="AR150" s="109" t="s">
        <v>241</v>
      </c>
      <c r="AT150" s="109" t="s">
        <v>147</v>
      </c>
      <c r="AU150" s="109" t="s">
        <v>80</v>
      </c>
      <c r="AY150" s="7" t="s">
        <v>143</v>
      </c>
      <c r="BE150" s="178">
        <f>IF($N$150="základní",$J$150,0)</f>
        <v>0</v>
      </c>
      <c r="BF150" s="178">
        <f>IF($N$150="snížená",$J$150,0)</f>
        <v>0</v>
      </c>
      <c r="BG150" s="178">
        <f>IF($N$150="zákl. přenesená",$J$150,0)</f>
        <v>0</v>
      </c>
      <c r="BH150" s="178">
        <f>IF($N$150="sníž. přenesená",$J$150,0)</f>
        <v>0</v>
      </c>
      <c r="BI150" s="178">
        <f>IF($N$150="nulová",$J$150,0)</f>
        <v>0</v>
      </c>
      <c r="BJ150" s="109" t="s">
        <v>21</v>
      </c>
      <c r="BK150" s="178">
        <f>ROUND($I$150*$H$150,2)</f>
        <v>0</v>
      </c>
      <c r="BL150" s="109" t="s">
        <v>241</v>
      </c>
      <c r="BM150" s="109" t="s">
        <v>954</v>
      </c>
    </row>
    <row r="151" spans="2:47" s="7" customFormat="1" ht="16.5" customHeight="1">
      <c r="B151" s="27"/>
      <c r="C151" s="28"/>
      <c r="D151" s="179" t="s">
        <v>154</v>
      </c>
      <c r="E151" s="28"/>
      <c r="F151" s="180" t="s">
        <v>325</v>
      </c>
      <c r="G151" s="28"/>
      <c r="H151" s="28"/>
      <c r="J151" s="28"/>
      <c r="K151" s="28"/>
      <c r="L151" s="53"/>
      <c r="M151" s="69"/>
      <c r="N151" s="28"/>
      <c r="O151" s="28"/>
      <c r="P151" s="28"/>
      <c r="Q151" s="28"/>
      <c r="R151" s="28"/>
      <c r="S151" s="28"/>
      <c r="T151" s="70"/>
      <c r="AT151" s="7" t="s">
        <v>154</v>
      </c>
      <c r="AU151" s="7" t="s">
        <v>80</v>
      </c>
    </row>
    <row r="152" spans="2:65" s="7" customFormat="1" ht="15.75" customHeight="1">
      <c r="B152" s="27"/>
      <c r="C152" s="167" t="s">
        <v>955</v>
      </c>
      <c r="D152" s="167" t="s">
        <v>147</v>
      </c>
      <c r="E152" s="168" t="s">
        <v>956</v>
      </c>
      <c r="F152" s="169" t="s">
        <v>957</v>
      </c>
      <c r="G152" s="170" t="s">
        <v>201</v>
      </c>
      <c r="H152" s="171">
        <v>3</v>
      </c>
      <c r="I152" s="172"/>
      <c r="J152" s="173">
        <f>ROUND($I$152*$H$152,2)</f>
        <v>0</v>
      </c>
      <c r="K152" s="169"/>
      <c r="L152" s="53"/>
      <c r="M152" s="174"/>
      <c r="N152" s="175" t="s">
        <v>43</v>
      </c>
      <c r="O152" s="28"/>
      <c r="P152" s="176">
        <f>$O$152*$H$152</f>
        <v>0</v>
      </c>
      <c r="Q152" s="176">
        <v>0.00168</v>
      </c>
      <c r="R152" s="176">
        <f>$Q$152*$H$152</f>
        <v>0.00504</v>
      </c>
      <c r="S152" s="176">
        <v>0</v>
      </c>
      <c r="T152" s="177">
        <f>$S$152*$H$152</f>
        <v>0</v>
      </c>
      <c r="AR152" s="109" t="s">
        <v>241</v>
      </c>
      <c r="AT152" s="109" t="s">
        <v>147</v>
      </c>
      <c r="AU152" s="109" t="s">
        <v>80</v>
      </c>
      <c r="AY152" s="7" t="s">
        <v>143</v>
      </c>
      <c r="BE152" s="178">
        <f>IF($N$152="základní",$J$152,0)</f>
        <v>0</v>
      </c>
      <c r="BF152" s="178">
        <f>IF($N$152="snížená",$J$152,0)</f>
        <v>0</v>
      </c>
      <c r="BG152" s="178">
        <f>IF($N$152="zákl. přenesená",$J$152,0)</f>
        <v>0</v>
      </c>
      <c r="BH152" s="178">
        <f>IF($N$152="sníž. přenesená",$J$152,0)</f>
        <v>0</v>
      </c>
      <c r="BI152" s="178">
        <f>IF($N$152="nulová",$J$152,0)</f>
        <v>0</v>
      </c>
      <c r="BJ152" s="109" t="s">
        <v>21</v>
      </c>
      <c r="BK152" s="178">
        <f>ROUND($I$152*$H$152,2)</f>
        <v>0</v>
      </c>
      <c r="BL152" s="109" t="s">
        <v>241</v>
      </c>
      <c r="BM152" s="109" t="s">
        <v>958</v>
      </c>
    </row>
    <row r="153" spans="2:47" s="7" customFormat="1" ht="16.5" customHeight="1">
      <c r="B153" s="27"/>
      <c r="C153" s="28"/>
      <c r="D153" s="179" t="s">
        <v>154</v>
      </c>
      <c r="E153" s="28"/>
      <c r="F153" s="180" t="s">
        <v>959</v>
      </c>
      <c r="G153" s="28"/>
      <c r="H153" s="28"/>
      <c r="J153" s="28"/>
      <c r="K153" s="28"/>
      <c r="L153" s="53"/>
      <c r="M153" s="69"/>
      <c r="N153" s="28"/>
      <c r="O153" s="28"/>
      <c r="P153" s="28"/>
      <c r="Q153" s="28"/>
      <c r="R153" s="28"/>
      <c r="S153" s="28"/>
      <c r="T153" s="70"/>
      <c r="AT153" s="7" t="s">
        <v>154</v>
      </c>
      <c r="AU153" s="7" t="s">
        <v>80</v>
      </c>
    </row>
    <row r="154" spans="2:65" s="7" customFormat="1" ht="15.75" customHeight="1">
      <c r="B154" s="27"/>
      <c r="C154" s="167" t="s">
        <v>461</v>
      </c>
      <c r="D154" s="167" t="s">
        <v>147</v>
      </c>
      <c r="E154" s="168" t="s">
        <v>960</v>
      </c>
      <c r="F154" s="169" t="s">
        <v>961</v>
      </c>
      <c r="G154" s="170" t="s">
        <v>201</v>
      </c>
      <c r="H154" s="171">
        <v>4</v>
      </c>
      <c r="I154" s="172"/>
      <c r="J154" s="173">
        <f>ROUND($I$154*$H$154,2)</f>
        <v>0</v>
      </c>
      <c r="K154" s="169" t="s">
        <v>151</v>
      </c>
      <c r="L154" s="53"/>
      <c r="M154" s="174"/>
      <c r="N154" s="175" t="s">
        <v>43</v>
      </c>
      <c r="O154" s="28"/>
      <c r="P154" s="176">
        <f>$O$154*$H$154</f>
        <v>0</v>
      </c>
      <c r="Q154" s="176">
        <v>0.00177</v>
      </c>
      <c r="R154" s="176">
        <f>$Q$154*$H$154</f>
        <v>0.00708</v>
      </c>
      <c r="S154" s="176">
        <v>0</v>
      </c>
      <c r="T154" s="177">
        <f>$S$154*$H$154</f>
        <v>0</v>
      </c>
      <c r="AR154" s="109" t="s">
        <v>241</v>
      </c>
      <c r="AT154" s="109" t="s">
        <v>147</v>
      </c>
      <c r="AU154" s="109" t="s">
        <v>80</v>
      </c>
      <c r="AY154" s="7" t="s">
        <v>143</v>
      </c>
      <c r="BE154" s="178">
        <f>IF($N$154="základní",$J$154,0)</f>
        <v>0</v>
      </c>
      <c r="BF154" s="178">
        <f>IF($N$154="snížená",$J$154,0)</f>
        <v>0</v>
      </c>
      <c r="BG154" s="178">
        <f>IF($N$154="zákl. přenesená",$J$154,0)</f>
        <v>0</v>
      </c>
      <c r="BH154" s="178">
        <f>IF($N$154="sníž. přenesená",$J$154,0)</f>
        <v>0</v>
      </c>
      <c r="BI154" s="178">
        <f>IF($N$154="nulová",$J$154,0)</f>
        <v>0</v>
      </c>
      <c r="BJ154" s="109" t="s">
        <v>21</v>
      </c>
      <c r="BK154" s="178">
        <f>ROUND($I$154*$H$154,2)</f>
        <v>0</v>
      </c>
      <c r="BL154" s="109" t="s">
        <v>241</v>
      </c>
      <c r="BM154" s="109" t="s">
        <v>962</v>
      </c>
    </row>
    <row r="155" spans="2:47" s="7" customFormat="1" ht="16.5" customHeight="1">
      <c r="B155" s="27"/>
      <c r="C155" s="28"/>
      <c r="D155" s="179" t="s">
        <v>154</v>
      </c>
      <c r="E155" s="28"/>
      <c r="F155" s="180" t="s">
        <v>963</v>
      </c>
      <c r="G155" s="28"/>
      <c r="H155" s="28"/>
      <c r="J155" s="28"/>
      <c r="K155" s="28"/>
      <c r="L155" s="53"/>
      <c r="M155" s="69"/>
      <c r="N155" s="28"/>
      <c r="O155" s="28"/>
      <c r="P155" s="28"/>
      <c r="Q155" s="28"/>
      <c r="R155" s="28"/>
      <c r="S155" s="28"/>
      <c r="T155" s="70"/>
      <c r="AT155" s="7" t="s">
        <v>154</v>
      </c>
      <c r="AU155" s="7" t="s">
        <v>80</v>
      </c>
    </row>
    <row r="156" spans="2:65" s="7" customFormat="1" ht="15.75" customHeight="1">
      <c r="B156" s="27"/>
      <c r="C156" s="167" t="s">
        <v>336</v>
      </c>
      <c r="D156" s="167" t="s">
        <v>147</v>
      </c>
      <c r="E156" s="168" t="s">
        <v>337</v>
      </c>
      <c r="F156" s="169" t="s">
        <v>964</v>
      </c>
      <c r="G156" s="170" t="s">
        <v>201</v>
      </c>
      <c r="H156" s="171">
        <v>2</v>
      </c>
      <c r="I156" s="172"/>
      <c r="J156" s="173">
        <f>ROUND($I$156*$H$156,2)</f>
        <v>0</v>
      </c>
      <c r="K156" s="169" t="s">
        <v>159</v>
      </c>
      <c r="L156" s="53"/>
      <c r="M156" s="174"/>
      <c r="N156" s="175" t="s">
        <v>43</v>
      </c>
      <c r="O156" s="28"/>
      <c r="P156" s="176">
        <f>$O$156*$H$156</f>
        <v>0</v>
      </c>
      <c r="Q156" s="176">
        <v>0.00052</v>
      </c>
      <c r="R156" s="176">
        <f>$Q$156*$H$156</f>
        <v>0.00104</v>
      </c>
      <c r="S156" s="176">
        <v>0</v>
      </c>
      <c r="T156" s="177">
        <f>$S$156*$H$156</f>
        <v>0</v>
      </c>
      <c r="AR156" s="109" t="s">
        <v>241</v>
      </c>
      <c r="AT156" s="109" t="s">
        <v>147</v>
      </c>
      <c r="AU156" s="109" t="s">
        <v>80</v>
      </c>
      <c r="AY156" s="7" t="s">
        <v>143</v>
      </c>
      <c r="BE156" s="178">
        <f>IF($N$156="základní",$J$156,0)</f>
        <v>0</v>
      </c>
      <c r="BF156" s="178">
        <f>IF($N$156="snížená",$J$156,0)</f>
        <v>0</v>
      </c>
      <c r="BG156" s="178">
        <f>IF($N$156="zákl. přenesená",$J$156,0)</f>
        <v>0</v>
      </c>
      <c r="BH156" s="178">
        <f>IF($N$156="sníž. přenesená",$J$156,0)</f>
        <v>0</v>
      </c>
      <c r="BI156" s="178">
        <f>IF($N$156="nulová",$J$156,0)</f>
        <v>0</v>
      </c>
      <c r="BJ156" s="109" t="s">
        <v>21</v>
      </c>
      <c r="BK156" s="178">
        <f>ROUND($I$156*$H$156,2)</f>
        <v>0</v>
      </c>
      <c r="BL156" s="109" t="s">
        <v>241</v>
      </c>
      <c r="BM156" s="109" t="s">
        <v>965</v>
      </c>
    </row>
    <row r="157" spans="2:47" s="7" customFormat="1" ht="16.5" customHeight="1">
      <c r="B157" s="27"/>
      <c r="C157" s="28"/>
      <c r="D157" s="179" t="s">
        <v>154</v>
      </c>
      <c r="E157" s="28"/>
      <c r="F157" s="180" t="s">
        <v>340</v>
      </c>
      <c r="G157" s="28"/>
      <c r="H157" s="28"/>
      <c r="J157" s="28"/>
      <c r="K157" s="28"/>
      <c r="L157" s="53"/>
      <c r="M157" s="69"/>
      <c r="N157" s="28"/>
      <c r="O157" s="28"/>
      <c r="P157" s="28"/>
      <c r="Q157" s="28"/>
      <c r="R157" s="28"/>
      <c r="S157" s="28"/>
      <c r="T157" s="70"/>
      <c r="AT157" s="7" t="s">
        <v>154</v>
      </c>
      <c r="AU157" s="7" t="s">
        <v>80</v>
      </c>
    </row>
    <row r="158" spans="2:65" s="7" customFormat="1" ht="15.75" customHeight="1">
      <c r="B158" s="27"/>
      <c r="C158" s="167" t="s">
        <v>341</v>
      </c>
      <c r="D158" s="167" t="s">
        <v>147</v>
      </c>
      <c r="E158" s="168" t="s">
        <v>362</v>
      </c>
      <c r="F158" s="169" t="s">
        <v>363</v>
      </c>
      <c r="G158" s="170" t="s">
        <v>201</v>
      </c>
      <c r="H158" s="171">
        <v>9</v>
      </c>
      <c r="I158" s="172"/>
      <c r="J158" s="173">
        <f>ROUND($I$158*$H$158,2)</f>
        <v>0</v>
      </c>
      <c r="K158" s="169" t="s">
        <v>159</v>
      </c>
      <c r="L158" s="53"/>
      <c r="M158" s="174"/>
      <c r="N158" s="175" t="s">
        <v>43</v>
      </c>
      <c r="O158" s="28"/>
      <c r="P158" s="176">
        <f>$O$158*$H$158</f>
        <v>0</v>
      </c>
      <c r="Q158" s="176">
        <v>0</v>
      </c>
      <c r="R158" s="176">
        <f>$Q$158*$H$158</f>
        <v>0</v>
      </c>
      <c r="S158" s="176">
        <v>0</v>
      </c>
      <c r="T158" s="177">
        <f>$S$158*$H$158</f>
        <v>0</v>
      </c>
      <c r="AR158" s="109" t="s">
        <v>241</v>
      </c>
      <c r="AT158" s="109" t="s">
        <v>147</v>
      </c>
      <c r="AU158" s="109" t="s">
        <v>80</v>
      </c>
      <c r="AY158" s="7" t="s">
        <v>143</v>
      </c>
      <c r="BE158" s="178">
        <f>IF($N$158="základní",$J$158,0)</f>
        <v>0</v>
      </c>
      <c r="BF158" s="178">
        <f>IF($N$158="snížená",$J$158,0)</f>
        <v>0</v>
      </c>
      <c r="BG158" s="178">
        <f>IF($N$158="zákl. přenesená",$J$158,0)</f>
        <v>0</v>
      </c>
      <c r="BH158" s="178">
        <f>IF($N$158="sníž. přenesená",$J$158,0)</f>
        <v>0</v>
      </c>
      <c r="BI158" s="178">
        <f>IF($N$158="nulová",$J$158,0)</f>
        <v>0</v>
      </c>
      <c r="BJ158" s="109" t="s">
        <v>21</v>
      </c>
      <c r="BK158" s="178">
        <f>ROUND($I$158*$H$158,2)</f>
        <v>0</v>
      </c>
      <c r="BL158" s="109" t="s">
        <v>241</v>
      </c>
      <c r="BM158" s="109" t="s">
        <v>966</v>
      </c>
    </row>
    <row r="159" spans="2:47" s="7" customFormat="1" ht="16.5" customHeight="1">
      <c r="B159" s="27"/>
      <c r="C159" s="28"/>
      <c r="D159" s="179" t="s">
        <v>154</v>
      </c>
      <c r="E159" s="28"/>
      <c r="F159" s="180" t="s">
        <v>365</v>
      </c>
      <c r="G159" s="28"/>
      <c r="H159" s="28"/>
      <c r="J159" s="28"/>
      <c r="K159" s="28"/>
      <c r="L159" s="53"/>
      <c r="M159" s="69"/>
      <c r="N159" s="28"/>
      <c r="O159" s="28"/>
      <c r="P159" s="28"/>
      <c r="Q159" s="28"/>
      <c r="R159" s="28"/>
      <c r="S159" s="28"/>
      <c r="T159" s="70"/>
      <c r="AT159" s="7" t="s">
        <v>154</v>
      </c>
      <c r="AU159" s="7" t="s">
        <v>80</v>
      </c>
    </row>
    <row r="160" spans="2:65" s="7" customFormat="1" ht="15.75" customHeight="1">
      <c r="B160" s="27"/>
      <c r="C160" s="167" t="s">
        <v>361</v>
      </c>
      <c r="D160" s="167" t="s">
        <v>147</v>
      </c>
      <c r="E160" s="168" t="s">
        <v>377</v>
      </c>
      <c r="F160" s="169" t="s">
        <v>378</v>
      </c>
      <c r="G160" s="170" t="s">
        <v>379</v>
      </c>
      <c r="H160" s="191"/>
      <c r="I160" s="172"/>
      <c r="J160" s="173">
        <f>ROUND($I$160*$H$160,2)</f>
        <v>0</v>
      </c>
      <c r="K160" s="169" t="s">
        <v>159</v>
      </c>
      <c r="L160" s="53"/>
      <c r="M160" s="174"/>
      <c r="N160" s="175" t="s">
        <v>43</v>
      </c>
      <c r="O160" s="28"/>
      <c r="P160" s="176">
        <f>$O$160*$H$160</f>
        <v>0</v>
      </c>
      <c r="Q160" s="176">
        <v>0</v>
      </c>
      <c r="R160" s="176">
        <f>$Q$160*$H$160</f>
        <v>0</v>
      </c>
      <c r="S160" s="176">
        <v>0</v>
      </c>
      <c r="T160" s="177">
        <f>$S$160*$H$160</f>
        <v>0</v>
      </c>
      <c r="AR160" s="109" t="s">
        <v>241</v>
      </c>
      <c r="AT160" s="109" t="s">
        <v>147</v>
      </c>
      <c r="AU160" s="109" t="s">
        <v>80</v>
      </c>
      <c r="AY160" s="7" t="s">
        <v>143</v>
      </c>
      <c r="BE160" s="178">
        <f>IF($N$160="základní",$J$160,0)</f>
        <v>0</v>
      </c>
      <c r="BF160" s="178">
        <f>IF($N$160="snížená",$J$160,0)</f>
        <v>0</v>
      </c>
      <c r="BG160" s="178">
        <f>IF($N$160="zákl. přenesená",$J$160,0)</f>
        <v>0</v>
      </c>
      <c r="BH160" s="178">
        <f>IF($N$160="sníž. přenesená",$J$160,0)</f>
        <v>0</v>
      </c>
      <c r="BI160" s="178">
        <f>IF($N$160="nulová",$J$160,0)</f>
        <v>0</v>
      </c>
      <c r="BJ160" s="109" t="s">
        <v>21</v>
      </c>
      <c r="BK160" s="178">
        <f>ROUND($I$160*$H$160,2)</f>
        <v>0</v>
      </c>
      <c r="BL160" s="109" t="s">
        <v>241</v>
      </c>
      <c r="BM160" s="109" t="s">
        <v>967</v>
      </c>
    </row>
    <row r="161" spans="2:47" s="7" customFormat="1" ht="27" customHeight="1">
      <c r="B161" s="27"/>
      <c r="C161" s="28"/>
      <c r="D161" s="179" t="s">
        <v>154</v>
      </c>
      <c r="E161" s="28"/>
      <c r="F161" s="180" t="s">
        <v>381</v>
      </c>
      <c r="G161" s="28"/>
      <c r="H161" s="28"/>
      <c r="J161" s="28"/>
      <c r="K161" s="28"/>
      <c r="L161" s="53"/>
      <c r="M161" s="69"/>
      <c r="N161" s="28"/>
      <c r="O161" s="28"/>
      <c r="P161" s="28"/>
      <c r="Q161" s="28"/>
      <c r="R161" s="28"/>
      <c r="S161" s="28"/>
      <c r="T161" s="70"/>
      <c r="AT161" s="7" t="s">
        <v>154</v>
      </c>
      <c r="AU161" s="7" t="s">
        <v>80</v>
      </c>
    </row>
    <row r="162" spans="2:63" s="153" customFormat="1" ht="30.75" customHeight="1">
      <c r="B162" s="154"/>
      <c r="C162" s="155"/>
      <c r="D162" s="156" t="s">
        <v>71</v>
      </c>
      <c r="E162" s="165" t="s">
        <v>382</v>
      </c>
      <c r="F162" s="165" t="s">
        <v>383</v>
      </c>
      <c r="G162" s="155"/>
      <c r="H162" s="155"/>
      <c r="J162" s="166">
        <f>$BK$162</f>
        <v>0</v>
      </c>
      <c r="K162" s="155"/>
      <c r="L162" s="159"/>
      <c r="M162" s="160"/>
      <c r="N162" s="155"/>
      <c r="O162" s="155"/>
      <c r="P162" s="161">
        <f>SUM($P$163:$P$172)</f>
        <v>0</v>
      </c>
      <c r="Q162" s="155"/>
      <c r="R162" s="161">
        <f>SUM($R$163:$R$172)</f>
        <v>0.015390000000000001</v>
      </c>
      <c r="S162" s="155"/>
      <c r="T162" s="162">
        <f>SUM($T$163:$T$172)</f>
        <v>0</v>
      </c>
      <c r="AR162" s="163" t="s">
        <v>80</v>
      </c>
      <c r="AT162" s="163" t="s">
        <v>71</v>
      </c>
      <c r="AU162" s="163" t="s">
        <v>21</v>
      </c>
      <c r="AY162" s="163" t="s">
        <v>143</v>
      </c>
      <c r="BK162" s="164">
        <f>SUM($BK$163:$BK$172)</f>
        <v>0</v>
      </c>
    </row>
    <row r="163" spans="2:65" s="7" customFormat="1" ht="15.75" customHeight="1">
      <c r="B163" s="27"/>
      <c r="C163" s="167" t="s">
        <v>968</v>
      </c>
      <c r="D163" s="167" t="s">
        <v>147</v>
      </c>
      <c r="E163" s="168" t="s">
        <v>385</v>
      </c>
      <c r="F163" s="169" t="s">
        <v>386</v>
      </c>
      <c r="G163" s="170" t="s">
        <v>323</v>
      </c>
      <c r="H163" s="171">
        <v>1</v>
      </c>
      <c r="I163" s="172"/>
      <c r="J163" s="173">
        <f>ROUND($I$163*$H$163,2)</f>
        <v>0</v>
      </c>
      <c r="K163" s="169"/>
      <c r="L163" s="53"/>
      <c r="M163" s="174"/>
      <c r="N163" s="175" t="s">
        <v>43</v>
      </c>
      <c r="O163" s="28"/>
      <c r="P163" s="176">
        <f>$O$163*$H$163</f>
        <v>0</v>
      </c>
      <c r="Q163" s="176">
        <v>0</v>
      </c>
      <c r="R163" s="176">
        <f>$Q$163*$H$163</f>
        <v>0</v>
      </c>
      <c r="S163" s="176">
        <v>0</v>
      </c>
      <c r="T163" s="177">
        <f>$S$163*$H$163</f>
        <v>0</v>
      </c>
      <c r="AR163" s="109" t="s">
        <v>241</v>
      </c>
      <c r="AT163" s="109" t="s">
        <v>147</v>
      </c>
      <c r="AU163" s="109" t="s">
        <v>80</v>
      </c>
      <c r="AY163" s="7" t="s">
        <v>143</v>
      </c>
      <c r="BE163" s="178">
        <f>IF($N$163="základní",$J$163,0)</f>
        <v>0</v>
      </c>
      <c r="BF163" s="178">
        <f>IF($N$163="snížená",$J$163,0)</f>
        <v>0</v>
      </c>
      <c r="BG163" s="178">
        <f>IF($N$163="zákl. přenesená",$J$163,0)</f>
        <v>0</v>
      </c>
      <c r="BH163" s="178">
        <f>IF($N$163="sníž. přenesená",$J$163,0)</f>
        <v>0</v>
      </c>
      <c r="BI163" s="178">
        <f>IF($N$163="nulová",$J$163,0)</f>
        <v>0</v>
      </c>
      <c r="BJ163" s="109" t="s">
        <v>21</v>
      </c>
      <c r="BK163" s="178">
        <f>ROUND($I$163*$H$163,2)</f>
        <v>0</v>
      </c>
      <c r="BL163" s="109" t="s">
        <v>241</v>
      </c>
      <c r="BM163" s="109" t="s">
        <v>969</v>
      </c>
    </row>
    <row r="164" spans="2:47" s="7" customFormat="1" ht="16.5" customHeight="1">
      <c r="B164" s="27"/>
      <c r="C164" s="28"/>
      <c r="D164" s="179" t="s">
        <v>154</v>
      </c>
      <c r="E164" s="28"/>
      <c r="F164" s="180" t="s">
        <v>386</v>
      </c>
      <c r="G164" s="28"/>
      <c r="H164" s="28"/>
      <c r="J164" s="28"/>
      <c r="K164" s="28"/>
      <c r="L164" s="53"/>
      <c r="M164" s="69"/>
      <c r="N164" s="28"/>
      <c r="O164" s="28"/>
      <c r="P164" s="28"/>
      <c r="Q164" s="28"/>
      <c r="R164" s="28"/>
      <c r="S164" s="28"/>
      <c r="T164" s="70"/>
      <c r="AT164" s="7" t="s">
        <v>154</v>
      </c>
      <c r="AU164" s="7" t="s">
        <v>80</v>
      </c>
    </row>
    <row r="165" spans="2:65" s="7" customFormat="1" ht="27" customHeight="1">
      <c r="B165" s="27"/>
      <c r="C165" s="167" t="s">
        <v>970</v>
      </c>
      <c r="D165" s="167" t="s">
        <v>147</v>
      </c>
      <c r="E165" s="168" t="s">
        <v>394</v>
      </c>
      <c r="F165" s="169" t="s">
        <v>395</v>
      </c>
      <c r="G165" s="170" t="s">
        <v>201</v>
      </c>
      <c r="H165" s="171">
        <v>15</v>
      </c>
      <c r="I165" s="172"/>
      <c r="J165" s="173">
        <f>ROUND($I$165*$H$165,2)</f>
        <v>0</v>
      </c>
      <c r="K165" s="169" t="s">
        <v>159</v>
      </c>
      <c r="L165" s="53"/>
      <c r="M165" s="174"/>
      <c r="N165" s="175" t="s">
        <v>43</v>
      </c>
      <c r="O165" s="28"/>
      <c r="P165" s="176">
        <f>$O$165*$H$165</f>
        <v>0</v>
      </c>
      <c r="Q165" s="176">
        <v>0.00078</v>
      </c>
      <c r="R165" s="176">
        <f>$Q$165*$H$165</f>
        <v>0.0117</v>
      </c>
      <c r="S165" s="176">
        <v>0</v>
      </c>
      <c r="T165" s="177">
        <f>$S$165*$H$165</f>
        <v>0</v>
      </c>
      <c r="AR165" s="109" t="s">
        <v>241</v>
      </c>
      <c r="AT165" s="109" t="s">
        <v>147</v>
      </c>
      <c r="AU165" s="109" t="s">
        <v>80</v>
      </c>
      <c r="AY165" s="7" t="s">
        <v>143</v>
      </c>
      <c r="BE165" s="178">
        <f>IF($N$165="základní",$J$165,0)</f>
        <v>0</v>
      </c>
      <c r="BF165" s="178">
        <f>IF($N$165="snížená",$J$165,0)</f>
        <v>0</v>
      </c>
      <c r="BG165" s="178">
        <f>IF($N$165="zákl. přenesená",$J$165,0)</f>
        <v>0</v>
      </c>
      <c r="BH165" s="178">
        <f>IF($N$165="sníž. přenesená",$J$165,0)</f>
        <v>0</v>
      </c>
      <c r="BI165" s="178">
        <f>IF($N$165="nulová",$J$165,0)</f>
        <v>0</v>
      </c>
      <c r="BJ165" s="109" t="s">
        <v>21</v>
      </c>
      <c r="BK165" s="178">
        <f>ROUND($I$165*$H$165,2)</f>
        <v>0</v>
      </c>
      <c r="BL165" s="109" t="s">
        <v>241</v>
      </c>
      <c r="BM165" s="109" t="s">
        <v>971</v>
      </c>
    </row>
    <row r="166" spans="2:47" s="7" customFormat="1" ht="16.5" customHeight="1">
      <c r="B166" s="27"/>
      <c r="C166" s="28"/>
      <c r="D166" s="179" t="s">
        <v>154</v>
      </c>
      <c r="E166" s="28"/>
      <c r="F166" s="180" t="s">
        <v>397</v>
      </c>
      <c r="G166" s="28"/>
      <c r="H166" s="28"/>
      <c r="J166" s="28"/>
      <c r="K166" s="28"/>
      <c r="L166" s="53"/>
      <c r="M166" s="69"/>
      <c r="N166" s="28"/>
      <c r="O166" s="28"/>
      <c r="P166" s="28"/>
      <c r="Q166" s="28"/>
      <c r="R166" s="28"/>
      <c r="S166" s="28"/>
      <c r="T166" s="70"/>
      <c r="AT166" s="7" t="s">
        <v>154</v>
      </c>
      <c r="AU166" s="7" t="s">
        <v>80</v>
      </c>
    </row>
    <row r="167" spans="2:65" s="7" customFormat="1" ht="15.75" customHeight="1">
      <c r="B167" s="27"/>
      <c r="C167" s="167" t="s">
        <v>371</v>
      </c>
      <c r="D167" s="167" t="s">
        <v>147</v>
      </c>
      <c r="E167" s="168" t="s">
        <v>399</v>
      </c>
      <c r="F167" s="169" t="s">
        <v>400</v>
      </c>
      <c r="G167" s="170" t="s">
        <v>201</v>
      </c>
      <c r="H167" s="171">
        <v>7</v>
      </c>
      <c r="I167" s="172"/>
      <c r="J167" s="173">
        <f>ROUND($I$167*$H$167,2)</f>
        <v>0</v>
      </c>
      <c r="K167" s="169" t="s">
        <v>159</v>
      </c>
      <c r="L167" s="53"/>
      <c r="M167" s="174"/>
      <c r="N167" s="175" t="s">
        <v>43</v>
      </c>
      <c r="O167" s="28"/>
      <c r="P167" s="176">
        <f>$O$167*$H$167</f>
        <v>0</v>
      </c>
      <c r="Q167" s="176">
        <v>0.00012</v>
      </c>
      <c r="R167" s="176">
        <f>$Q$167*$H$167</f>
        <v>0.00084</v>
      </c>
      <c r="S167" s="176">
        <v>0</v>
      </c>
      <c r="T167" s="177">
        <f>$S$167*$H$167</f>
        <v>0</v>
      </c>
      <c r="AR167" s="109" t="s">
        <v>241</v>
      </c>
      <c r="AT167" s="109" t="s">
        <v>147</v>
      </c>
      <c r="AU167" s="109" t="s">
        <v>80</v>
      </c>
      <c r="AY167" s="7" t="s">
        <v>143</v>
      </c>
      <c r="BE167" s="178">
        <f>IF($N$167="základní",$J$167,0)</f>
        <v>0</v>
      </c>
      <c r="BF167" s="178">
        <f>IF($N$167="snížená",$J$167,0)</f>
        <v>0</v>
      </c>
      <c r="BG167" s="178">
        <f>IF($N$167="zákl. přenesená",$J$167,0)</f>
        <v>0</v>
      </c>
      <c r="BH167" s="178">
        <f>IF($N$167="sníž. přenesená",$J$167,0)</f>
        <v>0</v>
      </c>
      <c r="BI167" s="178">
        <f>IF($N$167="nulová",$J$167,0)</f>
        <v>0</v>
      </c>
      <c r="BJ167" s="109" t="s">
        <v>21</v>
      </c>
      <c r="BK167" s="178">
        <f>ROUND($I$167*$H$167,2)</f>
        <v>0</v>
      </c>
      <c r="BL167" s="109" t="s">
        <v>241</v>
      </c>
      <c r="BM167" s="109" t="s">
        <v>972</v>
      </c>
    </row>
    <row r="168" spans="2:47" s="7" customFormat="1" ht="27" customHeight="1">
      <c r="B168" s="27"/>
      <c r="C168" s="28"/>
      <c r="D168" s="179" t="s">
        <v>154</v>
      </c>
      <c r="E168" s="28"/>
      <c r="F168" s="180" t="s">
        <v>402</v>
      </c>
      <c r="G168" s="28"/>
      <c r="H168" s="28"/>
      <c r="J168" s="28"/>
      <c r="K168" s="28"/>
      <c r="L168" s="53"/>
      <c r="M168" s="69"/>
      <c r="N168" s="28"/>
      <c r="O168" s="28"/>
      <c r="P168" s="28"/>
      <c r="Q168" s="28"/>
      <c r="R168" s="28"/>
      <c r="S168" s="28"/>
      <c r="T168" s="70"/>
      <c r="AT168" s="7" t="s">
        <v>154</v>
      </c>
      <c r="AU168" s="7" t="s">
        <v>80</v>
      </c>
    </row>
    <row r="169" spans="2:65" s="7" customFormat="1" ht="15.75" customHeight="1">
      <c r="B169" s="27"/>
      <c r="C169" s="167" t="s">
        <v>376</v>
      </c>
      <c r="D169" s="167" t="s">
        <v>147</v>
      </c>
      <c r="E169" s="168" t="s">
        <v>404</v>
      </c>
      <c r="F169" s="169" t="s">
        <v>405</v>
      </c>
      <c r="G169" s="170" t="s">
        <v>201</v>
      </c>
      <c r="H169" s="171">
        <v>15</v>
      </c>
      <c r="I169" s="172"/>
      <c r="J169" s="173">
        <f>ROUND($I$169*$H$169,2)</f>
        <v>0</v>
      </c>
      <c r="K169" s="169" t="s">
        <v>159</v>
      </c>
      <c r="L169" s="53"/>
      <c r="M169" s="174"/>
      <c r="N169" s="175" t="s">
        <v>43</v>
      </c>
      <c r="O169" s="28"/>
      <c r="P169" s="176">
        <f>$O$169*$H$169</f>
        <v>0</v>
      </c>
      <c r="Q169" s="176">
        <v>0.00019</v>
      </c>
      <c r="R169" s="176">
        <f>$Q$169*$H$169</f>
        <v>0.00285</v>
      </c>
      <c r="S169" s="176">
        <v>0</v>
      </c>
      <c r="T169" s="177">
        <f>$S$169*$H$169</f>
        <v>0</v>
      </c>
      <c r="AR169" s="109" t="s">
        <v>241</v>
      </c>
      <c r="AT169" s="109" t="s">
        <v>147</v>
      </c>
      <c r="AU169" s="109" t="s">
        <v>80</v>
      </c>
      <c r="AY169" s="7" t="s">
        <v>143</v>
      </c>
      <c r="BE169" s="178">
        <f>IF($N$169="základní",$J$169,0)</f>
        <v>0</v>
      </c>
      <c r="BF169" s="178">
        <f>IF($N$169="snížená",$J$169,0)</f>
        <v>0</v>
      </c>
      <c r="BG169" s="178">
        <f>IF($N$169="zákl. přenesená",$J$169,0)</f>
        <v>0</v>
      </c>
      <c r="BH169" s="178">
        <f>IF($N$169="sníž. přenesená",$J$169,0)</f>
        <v>0</v>
      </c>
      <c r="BI169" s="178">
        <f>IF($N$169="nulová",$J$169,0)</f>
        <v>0</v>
      </c>
      <c r="BJ169" s="109" t="s">
        <v>21</v>
      </c>
      <c r="BK169" s="178">
        <f>ROUND($I$169*$H$169,2)</f>
        <v>0</v>
      </c>
      <c r="BL169" s="109" t="s">
        <v>241</v>
      </c>
      <c r="BM169" s="109" t="s">
        <v>973</v>
      </c>
    </row>
    <row r="170" spans="2:47" s="7" customFormat="1" ht="16.5" customHeight="1">
      <c r="B170" s="27"/>
      <c r="C170" s="28"/>
      <c r="D170" s="179" t="s">
        <v>154</v>
      </c>
      <c r="E170" s="28"/>
      <c r="F170" s="180" t="s">
        <v>407</v>
      </c>
      <c r="G170" s="28"/>
      <c r="H170" s="28"/>
      <c r="J170" s="28"/>
      <c r="K170" s="28"/>
      <c r="L170" s="53"/>
      <c r="M170" s="69"/>
      <c r="N170" s="28"/>
      <c r="O170" s="28"/>
      <c r="P170" s="28"/>
      <c r="Q170" s="28"/>
      <c r="R170" s="28"/>
      <c r="S170" s="28"/>
      <c r="T170" s="70"/>
      <c r="AT170" s="7" t="s">
        <v>154</v>
      </c>
      <c r="AU170" s="7" t="s">
        <v>80</v>
      </c>
    </row>
    <row r="171" spans="2:65" s="7" customFormat="1" ht="15.75" customHeight="1">
      <c r="B171" s="27"/>
      <c r="C171" s="167" t="s">
        <v>384</v>
      </c>
      <c r="D171" s="167" t="s">
        <v>147</v>
      </c>
      <c r="E171" s="168" t="s">
        <v>409</v>
      </c>
      <c r="F171" s="169" t="s">
        <v>410</v>
      </c>
      <c r="G171" s="170" t="s">
        <v>379</v>
      </c>
      <c r="H171" s="191"/>
      <c r="I171" s="172"/>
      <c r="J171" s="173">
        <f>ROUND($I$171*$H$171,2)</f>
        <v>0</v>
      </c>
      <c r="K171" s="169" t="s">
        <v>159</v>
      </c>
      <c r="L171" s="53"/>
      <c r="M171" s="174"/>
      <c r="N171" s="175" t="s">
        <v>43</v>
      </c>
      <c r="O171" s="28"/>
      <c r="P171" s="176">
        <f>$O$171*$H$171</f>
        <v>0</v>
      </c>
      <c r="Q171" s="176">
        <v>0</v>
      </c>
      <c r="R171" s="176">
        <f>$Q$171*$H$171</f>
        <v>0</v>
      </c>
      <c r="S171" s="176">
        <v>0</v>
      </c>
      <c r="T171" s="177">
        <f>$S$171*$H$171</f>
        <v>0</v>
      </c>
      <c r="AR171" s="109" t="s">
        <v>241</v>
      </c>
      <c r="AT171" s="109" t="s">
        <v>147</v>
      </c>
      <c r="AU171" s="109" t="s">
        <v>80</v>
      </c>
      <c r="AY171" s="7" t="s">
        <v>143</v>
      </c>
      <c r="BE171" s="178">
        <f>IF($N$171="základní",$J$171,0)</f>
        <v>0</v>
      </c>
      <c r="BF171" s="178">
        <f>IF($N$171="snížená",$J$171,0)</f>
        <v>0</v>
      </c>
      <c r="BG171" s="178">
        <f>IF($N$171="zákl. přenesená",$J$171,0)</f>
        <v>0</v>
      </c>
      <c r="BH171" s="178">
        <f>IF($N$171="sníž. přenesená",$J$171,0)</f>
        <v>0</v>
      </c>
      <c r="BI171" s="178">
        <f>IF($N$171="nulová",$J$171,0)</f>
        <v>0</v>
      </c>
      <c r="BJ171" s="109" t="s">
        <v>21</v>
      </c>
      <c r="BK171" s="178">
        <f>ROUND($I$171*$H$171,2)</f>
        <v>0</v>
      </c>
      <c r="BL171" s="109" t="s">
        <v>241</v>
      </c>
      <c r="BM171" s="109" t="s">
        <v>974</v>
      </c>
    </row>
    <row r="172" spans="2:47" s="7" customFormat="1" ht="27" customHeight="1">
      <c r="B172" s="27"/>
      <c r="C172" s="28"/>
      <c r="D172" s="179" t="s">
        <v>154</v>
      </c>
      <c r="E172" s="28"/>
      <c r="F172" s="180" t="s">
        <v>412</v>
      </c>
      <c r="G172" s="28"/>
      <c r="H172" s="28"/>
      <c r="J172" s="28"/>
      <c r="K172" s="28"/>
      <c r="L172" s="53"/>
      <c r="M172" s="69"/>
      <c r="N172" s="28"/>
      <c r="O172" s="28"/>
      <c r="P172" s="28"/>
      <c r="Q172" s="28"/>
      <c r="R172" s="28"/>
      <c r="S172" s="28"/>
      <c r="T172" s="70"/>
      <c r="AT172" s="7" t="s">
        <v>154</v>
      </c>
      <c r="AU172" s="7" t="s">
        <v>80</v>
      </c>
    </row>
    <row r="173" spans="2:63" s="153" customFormat="1" ht="30.75" customHeight="1">
      <c r="B173" s="154"/>
      <c r="C173" s="155"/>
      <c r="D173" s="156" t="s">
        <v>71</v>
      </c>
      <c r="E173" s="165" t="s">
        <v>413</v>
      </c>
      <c r="F173" s="165" t="s">
        <v>414</v>
      </c>
      <c r="G173" s="155"/>
      <c r="H173" s="155"/>
      <c r="J173" s="166">
        <f>$BK$173</f>
        <v>0</v>
      </c>
      <c r="K173" s="155"/>
      <c r="L173" s="159"/>
      <c r="M173" s="160"/>
      <c r="N173" s="155"/>
      <c r="O173" s="155"/>
      <c r="P173" s="161">
        <f>SUM($P$174:$P$187)</f>
        <v>0</v>
      </c>
      <c r="Q173" s="155"/>
      <c r="R173" s="161">
        <f>SUM($R$174:$R$187)</f>
        <v>0.02583</v>
      </c>
      <c r="S173" s="155"/>
      <c r="T173" s="162">
        <f>SUM($T$174:$T$187)</f>
        <v>0</v>
      </c>
      <c r="AR173" s="163" t="s">
        <v>80</v>
      </c>
      <c r="AT173" s="163" t="s">
        <v>71</v>
      </c>
      <c r="AU173" s="163" t="s">
        <v>21</v>
      </c>
      <c r="AY173" s="163" t="s">
        <v>143</v>
      </c>
      <c r="BK173" s="164">
        <f>SUM($BK$174:$BK$187)</f>
        <v>0</v>
      </c>
    </row>
    <row r="174" spans="2:65" s="7" customFormat="1" ht="15.75" customHeight="1">
      <c r="B174" s="27"/>
      <c r="C174" s="167" t="s">
        <v>388</v>
      </c>
      <c r="D174" s="167" t="s">
        <v>147</v>
      </c>
      <c r="E174" s="168" t="s">
        <v>421</v>
      </c>
      <c r="F174" s="169" t="s">
        <v>422</v>
      </c>
      <c r="G174" s="170" t="s">
        <v>323</v>
      </c>
      <c r="H174" s="171">
        <v>2</v>
      </c>
      <c r="I174" s="172"/>
      <c r="J174" s="173">
        <f>ROUND($I$174*$H$174,2)</f>
        <v>0</v>
      </c>
      <c r="K174" s="169"/>
      <c r="L174" s="53"/>
      <c r="M174" s="174"/>
      <c r="N174" s="175" t="s">
        <v>43</v>
      </c>
      <c r="O174" s="28"/>
      <c r="P174" s="176">
        <f>$O$174*$H$174</f>
        <v>0</v>
      </c>
      <c r="Q174" s="176">
        <v>0</v>
      </c>
      <c r="R174" s="176">
        <f>$Q$174*$H$174</f>
        <v>0</v>
      </c>
      <c r="S174" s="176">
        <v>0</v>
      </c>
      <c r="T174" s="177">
        <f>$S$174*$H$174</f>
        <v>0</v>
      </c>
      <c r="AR174" s="109" t="s">
        <v>241</v>
      </c>
      <c r="AT174" s="109" t="s">
        <v>147</v>
      </c>
      <c r="AU174" s="109" t="s">
        <v>80</v>
      </c>
      <c r="AY174" s="7" t="s">
        <v>143</v>
      </c>
      <c r="BE174" s="178">
        <f>IF($N$174="základní",$J$174,0)</f>
        <v>0</v>
      </c>
      <c r="BF174" s="178">
        <f>IF($N$174="snížená",$J$174,0)</f>
        <v>0</v>
      </c>
      <c r="BG174" s="178">
        <f>IF($N$174="zákl. přenesená",$J$174,0)</f>
        <v>0</v>
      </c>
      <c r="BH174" s="178">
        <f>IF($N$174="sníž. přenesená",$J$174,0)</f>
        <v>0</v>
      </c>
      <c r="BI174" s="178">
        <f>IF($N$174="nulová",$J$174,0)</f>
        <v>0</v>
      </c>
      <c r="BJ174" s="109" t="s">
        <v>21</v>
      </c>
      <c r="BK174" s="178">
        <f>ROUND($I$174*$H$174,2)</f>
        <v>0</v>
      </c>
      <c r="BL174" s="109" t="s">
        <v>241</v>
      </c>
      <c r="BM174" s="109" t="s">
        <v>975</v>
      </c>
    </row>
    <row r="175" spans="2:47" s="7" customFormat="1" ht="16.5" customHeight="1">
      <c r="B175" s="27"/>
      <c r="C175" s="28"/>
      <c r="D175" s="179" t="s">
        <v>154</v>
      </c>
      <c r="E175" s="28"/>
      <c r="F175" s="180" t="s">
        <v>424</v>
      </c>
      <c r="G175" s="28"/>
      <c r="H175" s="28"/>
      <c r="J175" s="28"/>
      <c r="K175" s="28"/>
      <c r="L175" s="53"/>
      <c r="M175" s="69"/>
      <c r="N175" s="28"/>
      <c r="O175" s="28"/>
      <c r="P175" s="28"/>
      <c r="Q175" s="28"/>
      <c r="R175" s="28"/>
      <c r="S175" s="28"/>
      <c r="T175" s="70"/>
      <c r="AT175" s="7" t="s">
        <v>154</v>
      </c>
      <c r="AU175" s="7" t="s">
        <v>80</v>
      </c>
    </row>
    <row r="176" spans="2:65" s="7" customFormat="1" ht="15.75" customHeight="1">
      <c r="B176" s="27"/>
      <c r="C176" s="167" t="s">
        <v>393</v>
      </c>
      <c r="D176" s="167" t="s">
        <v>147</v>
      </c>
      <c r="E176" s="168" t="s">
        <v>431</v>
      </c>
      <c r="F176" s="169" t="s">
        <v>432</v>
      </c>
      <c r="G176" s="170" t="s">
        <v>323</v>
      </c>
      <c r="H176" s="171">
        <v>5</v>
      </c>
      <c r="I176" s="172"/>
      <c r="J176" s="173">
        <f>ROUND($I$176*$H$176,2)</f>
        <v>0</v>
      </c>
      <c r="K176" s="169"/>
      <c r="L176" s="53"/>
      <c r="M176" s="174"/>
      <c r="N176" s="175" t="s">
        <v>43</v>
      </c>
      <c r="O176" s="28"/>
      <c r="P176" s="176">
        <f>$O$176*$H$176</f>
        <v>0</v>
      </c>
      <c r="Q176" s="176">
        <v>0</v>
      </c>
      <c r="R176" s="176">
        <f>$Q$176*$H$176</f>
        <v>0</v>
      </c>
      <c r="S176" s="176">
        <v>0</v>
      </c>
      <c r="T176" s="177">
        <f>$S$176*$H$176</f>
        <v>0</v>
      </c>
      <c r="AR176" s="109" t="s">
        <v>241</v>
      </c>
      <c r="AT176" s="109" t="s">
        <v>147</v>
      </c>
      <c r="AU176" s="109" t="s">
        <v>80</v>
      </c>
      <c r="AY176" s="7" t="s">
        <v>143</v>
      </c>
      <c r="BE176" s="178">
        <f>IF($N$176="základní",$J$176,0)</f>
        <v>0</v>
      </c>
      <c r="BF176" s="178">
        <f>IF($N$176="snížená",$J$176,0)</f>
        <v>0</v>
      </c>
      <c r="BG176" s="178">
        <f>IF($N$176="zákl. přenesená",$J$176,0)</f>
        <v>0</v>
      </c>
      <c r="BH176" s="178">
        <f>IF($N$176="sníž. přenesená",$J$176,0)</f>
        <v>0</v>
      </c>
      <c r="BI176" s="178">
        <f>IF($N$176="nulová",$J$176,0)</f>
        <v>0</v>
      </c>
      <c r="BJ176" s="109" t="s">
        <v>21</v>
      </c>
      <c r="BK176" s="178">
        <f>ROUND($I$176*$H$176,2)</f>
        <v>0</v>
      </c>
      <c r="BL176" s="109" t="s">
        <v>241</v>
      </c>
      <c r="BM176" s="109" t="s">
        <v>976</v>
      </c>
    </row>
    <row r="177" spans="2:47" s="7" customFormat="1" ht="16.5" customHeight="1">
      <c r="B177" s="27"/>
      <c r="C177" s="28"/>
      <c r="D177" s="179" t="s">
        <v>154</v>
      </c>
      <c r="E177" s="28"/>
      <c r="F177" s="180" t="s">
        <v>434</v>
      </c>
      <c r="G177" s="28"/>
      <c r="H177" s="28"/>
      <c r="J177" s="28"/>
      <c r="K177" s="28"/>
      <c r="L177" s="53"/>
      <c r="M177" s="69"/>
      <c r="N177" s="28"/>
      <c r="O177" s="28"/>
      <c r="P177" s="28"/>
      <c r="Q177" s="28"/>
      <c r="R177" s="28"/>
      <c r="S177" s="28"/>
      <c r="T177" s="70"/>
      <c r="AT177" s="7" t="s">
        <v>154</v>
      </c>
      <c r="AU177" s="7" t="s">
        <v>80</v>
      </c>
    </row>
    <row r="178" spans="2:65" s="7" customFormat="1" ht="15.75" customHeight="1">
      <c r="B178" s="27"/>
      <c r="C178" s="167" t="s">
        <v>398</v>
      </c>
      <c r="D178" s="167" t="s">
        <v>147</v>
      </c>
      <c r="E178" s="168" t="s">
        <v>436</v>
      </c>
      <c r="F178" s="169" t="s">
        <v>977</v>
      </c>
      <c r="G178" s="170" t="s">
        <v>323</v>
      </c>
      <c r="H178" s="171">
        <v>5</v>
      </c>
      <c r="I178" s="172"/>
      <c r="J178" s="173">
        <f>ROUND($I$178*$H$178,2)</f>
        <v>0</v>
      </c>
      <c r="K178" s="169"/>
      <c r="L178" s="53"/>
      <c r="M178" s="174"/>
      <c r="N178" s="175" t="s">
        <v>43</v>
      </c>
      <c r="O178" s="28"/>
      <c r="P178" s="176">
        <f>$O$178*$H$178</f>
        <v>0</v>
      </c>
      <c r="Q178" s="176">
        <v>0</v>
      </c>
      <c r="R178" s="176">
        <f>$Q$178*$H$178</f>
        <v>0</v>
      </c>
      <c r="S178" s="176">
        <v>0</v>
      </c>
      <c r="T178" s="177">
        <f>$S$178*$H$178</f>
        <v>0</v>
      </c>
      <c r="AR178" s="109" t="s">
        <v>241</v>
      </c>
      <c r="AT178" s="109" t="s">
        <v>147</v>
      </c>
      <c r="AU178" s="109" t="s">
        <v>80</v>
      </c>
      <c r="AY178" s="7" t="s">
        <v>143</v>
      </c>
      <c r="BE178" s="178">
        <f>IF($N$178="základní",$J$178,0)</f>
        <v>0</v>
      </c>
      <c r="BF178" s="178">
        <f>IF($N$178="snížená",$J$178,0)</f>
        <v>0</v>
      </c>
      <c r="BG178" s="178">
        <f>IF($N$178="zákl. přenesená",$J$178,0)</f>
        <v>0</v>
      </c>
      <c r="BH178" s="178">
        <f>IF($N$178="sníž. přenesená",$J$178,0)</f>
        <v>0</v>
      </c>
      <c r="BI178" s="178">
        <f>IF($N$178="nulová",$J$178,0)</f>
        <v>0</v>
      </c>
      <c r="BJ178" s="109" t="s">
        <v>21</v>
      </c>
      <c r="BK178" s="178">
        <f>ROUND($I$178*$H$178,2)</f>
        <v>0</v>
      </c>
      <c r="BL178" s="109" t="s">
        <v>241</v>
      </c>
      <c r="BM178" s="109" t="s">
        <v>978</v>
      </c>
    </row>
    <row r="179" spans="2:47" s="7" customFormat="1" ht="16.5" customHeight="1">
      <c r="B179" s="27"/>
      <c r="C179" s="28"/>
      <c r="D179" s="179" t="s">
        <v>154</v>
      </c>
      <c r="E179" s="28"/>
      <c r="F179" s="180" t="s">
        <v>439</v>
      </c>
      <c r="G179" s="28"/>
      <c r="H179" s="28"/>
      <c r="J179" s="28"/>
      <c r="K179" s="28"/>
      <c r="L179" s="53"/>
      <c r="M179" s="69"/>
      <c r="N179" s="28"/>
      <c r="O179" s="28"/>
      <c r="P179" s="28"/>
      <c r="Q179" s="28"/>
      <c r="R179" s="28"/>
      <c r="S179" s="28"/>
      <c r="T179" s="70"/>
      <c r="AT179" s="7" t="s">
        <v>154</v>
      </c>
      <c r="AU179" s="7" t="s">
        <v>80</v>
      </c>
    </row>
    <row r="180" spans="2:65" s="7" customFormat="1" ht="27" customHeight="1">
      <c r="B180" s="27"/>
      <c r="C180" s="167" t="s">
        <v>430</v>
      </c>
      <c r="D180" s="167" t="s">
        <v>147</v>
      </c>
      <c r="E180" s="168" t="s">
        <v>979</v>
      </c>
      <c r="F180" s="169" t="s">
        <v>980</v>
      </c>
      <c r="G180" s="170" t="s">
        <v>448</v>
      </c>
      <c r="H180" s="171">
        <v>1</v>
      </c>
      <c r="I180" s="172"/>
      <c r="J180" s="173">
        <f>ROUND($I$180*$H$180,2)</f>
        <v>0</v>
      </c>
      <c r="K180" s="169" t="s">
        <v>151</v>
      </c>
      <c r="L180" s="53"/>
      <c r="M180" s="174"/>
      <c r="N180" s="175" t="s">
        <v>43</v>
      </c>
      <c r="O180" s="28"/>
      <c r="P180" s="176">
        <f>$O$180*$H$180</f>
        <v>0</v>
      </c>
      <c r="Q180" s="176">
        <v>0.01023</v>
      </c>
      <c r="R180" s="176">
        <f>$Q$180*$H$180</f>
        <v>0.01023</v>
      </c>
      <c r="S180" s="176">
        <v>0</v>
      </c>
      <c r="T180" s="177">
        <f>$S$180*$H$180</f>
        <v>0</v>
      </c>
      <c r="AR180" s="109" t="s">
        <v>241</v>
      </c>
      <c r="AT180" s="109" t="s">
        <v>147</v>
      </c>
      <c r="AU180" s="109" t="s">
        <v>80</v>
      </c>
      <c r="AY180" s="7" t="s">
        <v>143</v>
      </c>
      <c r="BE180" s="178">
        <f>IF($N$180="základní",$J$180,0)</f>
        <v>0</v>
      </c>
      <c r="BF180" s="178">
        <f>IF($N$180="snížená",$J$180,0)</f>
        <v>0</v>
      </c>
      <c r="BG180" s="178">
        <f>IF($N$180="zákl. přenesená",$J$180,0)</f>
        <v>0</v>
      </c>
      <c r="BH180" s="178">
        <f>IF($N$180="sníž. přenesená",$J$180,0)</f>
        <v>0</v>
      </c>
      <c r="BI180" s="178">
        <f>IF($N$180="nulová",$J$180,0)</f>
        <v>0</v>
      </c>
      <c r="BJ180" s="109" t="s">
        <v>21</v>
      </c>
      <c r="BK180" s="178">
        <f>ROUND($I$180*$H$180,2)</f>
        <v>0</v>
      </c>
      <c r="BL180" s="109" t="s">
        <v>241</v>
      </c>
      <c r="BM180" s="109" t="s">
        <v>981</v>
      </c>
    </row>
    <row r="181" spans="2:47" s="7" customFormat="1" ht="16.5" customHeight="1">
      <c r="B181" s="27"/>
      <c r="C181" s="28"/>
      <c r="D181" s="179" t="s">
        <v>154</v>
      </c>
      <c r="E181" s="28"/>
      <c r="F181" s="180" t="s">
        <v>982</v>
      </c>
      <c r="G181" s="28"/>
      <c r="H181" s="28"/>
      <c r="J181" s="28"/>
      <c r="K181" s="28"/>
      <c r="L181" s="53"/>
      <c r="M181" s="69"/>
      <c r="N181" s="28"/>
      <c r="O181" s="28"/>
      <c r="P181" s="28"/>
      <c r="Q181" s="28"/>
      <c r="R181" s="28"/>
      <c r="S181" s="28"/>
      <c r="T181" s="70"/>
      <c r="AT181" s="7" t="s">
        <v>154</v>
      </c>
      <c r="AU181" s="7" t="s">
        <v>80</v>
      </c>
    </row>
    <row r="182" spans="2:65" s="7" customFormat="1" ht="15.75" customHeight="1">
      <c r="B182" s="27"/>
      <c r="C182" s="167" t="s">
        <v>408</v>
      </c>
      <c r="D182" s="167" t="s">
        <v>147</v>
      </c>
      <c r="E182" s="168" t="s">
        <v>983</v>
      </c>
      <c r="F182" s="169" t="s">
        <v>984</v>
      </c>
      <c r="G182" s="170" t="s">
        <v>448</v>
      </c>
      <c r="H182" s="171">
        <v>1</v>
      </c>
      <c r="I182" s="172"/>
      <c r="J182" s="173">
        <f>ROUND($I$182*$H$182,2)</f>
        <v>0</v>
      </c>
      <c r="K182" s="169" t="s">
        <v>151</v>
      </c>
      <c r="L182" s="53"/>
      <c r="M182" s="174"/>
      <c r="N182" s="175" t="s">
        <v>43</v>
      </c>
      <c r="O182" s="28"/>
      <c r="P182" s="176">
        <f>$O$182*$H$182</f>
        <v>0</v>
      </c>
      <c r="Q182" s="176">
        <v>0.01376</v>
      </c>
      <c r="R182" s="176">
        <f>$Q$182*$H$182</f>
        <v>0.01376</v>
      </c>
      <c r="S182" s="176">
        <v>0</v>
      </c>
      <c r="T182" s="177">
        <f>$S$182*$H$182</f>
        <v>0</v>
      </c>
      <c r="AR182" s="109" t="s">
        <v>241</v>
      </c>
      <c r="AT182" s="109" t="s">
        <v>147</v>
      </c>
      <c r="AU182" s="109" t="s">
        <v>80</v>
      </c>
      <c r="AY182" s="7" t="s">
        <v>143</v>
      </c>
      <c r="BE182" s="178">
        <f>IF($N$182="základní",$J$182,0)</f>
        <v>0</v>
      </c>
      <c r="BF182" s="178">
        <f>IF($N$182="snížená",$J$182,0)</f>
        <v>0</v>
      </c>
      <c r="BG182" s="178">
        <f>IF($N$182="zákl. přenesená",$J$182,0)</f>
        <v>0</v>
      </c>
      <c r="BH182" s="178">
        <f>IF($N$182="sníž. přenesená",$J$182,0)</f>
        <v>0</v>
      </c>
      <c r="BI182" s="178">
        <f>IF($N$182="nulová",$J$182,0)</f>
        <v>0</v>
      </c>
      <c r="BJ182" s="109" t="s">
        <v>21</v>
      </c>
      <c r="BK182" s="178">
        <f>ROUND($I$182*$H$182,2)</f>
        <v>0</v>
      </c>
      <c r="BL182" s="109" t="s">
        <v>241</v>
      </c>
      <c r="BM182" s="109" t="s">
        <v>985</v>
      </c>
    </row>
    <row r="183" spans="2:47" s="7" customFormat="1" ht="27" customHeight="1">
      <c r="B183" s="27"/>
      <c r="C183" s="28"/>
      <c r="D183" s="179" t="s">
        <v>154</v>
      </c>
      <c r="E183" s="28"/>
      <c r="F183" s="180" t="s">
        <v>986</v>
      </c>
      <c r="G183" s="28"/>
      <c r="H183" s="28"/>
      <c r="J183" s="28"/>
      <c r="K183" s="28"/>
      <c r="L183" s="53"/>
      <c r="M183" s="69"/>
      <c r="N183" s="28"/>
      <c r="O183" s="28"/>
      <c r="P183" s="28"/>
      <c r="Q183" s="28"/>
      <c r="R183" s="28"/>
      <c r="S183" s="28"/>
      <c r="T183" s="70"/>
      <c r="AT183" s="7" t="s">
        <v>154</v>
      </c>
      <c r="AU183" s="7" t="s">
        <v>80</v>
      </c>
    </row>
    <row r="184" spans="2:65" s="7" customFormat="1" ht="15.75" customHeight="1">
      <c r="B184" s="27"/>
      <c r="C184" s="167" t="s">
        <v>425</v>
      </c>
      <c r="D184" s="167" t="s">
        <v>147</v>
      </c>
      <c r="E184" s="168" t="s">
        <v>487</v>
      </c>
      <c r="F184" s="169" t="s">
        <v>488</v>
      </c>
      <c r="G184" s="170" t="s">
        <v>448</v>
      </c>
      <c r="H184" s="171">
        <v>1</v>
      </c>
      <c r="I184" s="172"/>
      <c r="J184" s="173">
        <f>ROUND($I$184*$H$184,2)</f>
        <v>0</v>
      </c>
      <c r="K184" s="169" t="s">
        <v>151</v>
      </c>
      <c r="L184" s="53"/>
      <c r="M184" s="174"/>
      <c r="N184" s="175" t="s">
        <v>43</v>
      </c>
      <c r="O184" s="28"/>
      <c r="P184" s="176">
        <f>$O$184*$H$184</f>
        <v>0</v>
      </c>
      <c r="Q184" s="176">
        <v>0.00184</v>
      </c>
      <c r="R184" s="176">
        <f>$Q$184*$H$184</f>
        <v>0.00184</v>
      </c>
      <c r="S184" s="176">
        <v>0</v>
      </c>
      <c r="T184" s="177">
        <f>$S$184*$H$184</f>
        <v>0</v>
      </c>
      <c r="AR184" s="109" t="s">
        <v>241</v>
      </c>
      <c r="AT184" s="109" t="s">
        <v>147</v>
      </c>
      <c r="AU184" s="109" t="s">
        <v>80</v>
      </c>
      <c r="AY184" s="7" t="s">
        <v>143</v>
      </c>
      <c r="BE184" s="178">
        <f>IF($N$184="základní",$J$184,0)</f>
        <v>0</v>
      </c>
      <c r="BF184" s="178">
        <f>IF($N$184="snížená",$J$184,0)</f>
        <v>0</v>
      </c>
      <c r="BG184" s="178">
        <f>IF($N$184="zákl. přenesená",$J$184,0)</f>
        <v>0</v>
      </c>
      <c r="BH184" s="178">
        <f>IF($N$184="sníž. přenesená",$J$184,0)</f>
        <v>0</v>
      </c>
      <c r="BI184" s="178">
        <f>IF($N$184="nulová",$J$184,0)</f>
        <v>0</v>
      </c>
      <c r="BJ184" s="109" t="s">
        <v>21</v>
      </c>
      <c r="BK184" s="178">
        <f>ROUND($I$184*$H$184,2)</f>
        <v>0</v>
      </c>
      <c r="BL184" s="109" t="s">
        <v>241</v>
      </c>
      <c r="BM184" s="109" t="s">
        <v>987</v>
      </c>
    </row>
    <row r="185" spans="2:47" s="7" customFormat="1" ht="16.5" customHeight="1">
      <c r="B185" s="27"/>
      <c r="C185" s="28"/>
      <c r="D185" s="179" t="s">
        <v>154</v>
      </c>
      <c r="E185" s="28"/>
      <c r="F185" s="180" t="s">
        <v>488</v>
      </c>
      <c r="G185" s="28"/>
      <c r="H185" s="28"/>
      <c r="J185" s="28"/>
      <c r="K185" s="28"/>
      <c r="L185" s="53"/>
      <c r="M185" s="69"/>
      <c r="N185" s="28"/>
      <c r="O185" s="28"/>
      <c r="P185" s="28"/>
      <c r="Q185" s="28"/>
      <c r="R185" s="28"/>
      <c r="S185" s="28"/>
      <c r="T185" s="70"/>
      <c r="AT185" s="7" t="s">
        <v>154</v>
      </c>
      <c r="AU185" s="7" t="s">
        <v>80</v>
      </c>
    </row>
    <row r="186" spans="2:65" s="7" customFormat="1" ht="15.75" customHeight="1">
      <c r="B186" s="27"/>
      <c r="C186" s="167" t="s">
        <v>420</v>
      </c>
      <c r="D186" s="167" t="s">
        <v>147</v>
      </c>
      <c r="E186" s="168" t="s">
        <v>495</v>
      </c>
      <c r="F186" s="169" t="s">
        <v>496</v>
      </c>
      <c r="G186" s="170" t="s">
        <v>379</v>
      </c>
      <c r="H186" s="191"/>
      <c r="I186" s="172"/>
      <c r="J186" s="173">
        <f>ROUND($I$186*$H$186,2)</f>
        <v>0</v>
      </c>
      <c r="K186" s="169" t="s">
        <v>159</v>
      </c>
      <c r="L186" s="53"/>
      <c r="M186" s="174"/>
      <c r="N186" s="175" t="s">
        <v>43</v>
      </c>
      <c r="O186" s="28"/>
      <c r="P186" s="176">
        <f>$O$186*$H$186</f>
        <v>0</v>
      </c>
      <c r="Q186" s="176">
        <v>0</v>
      </c>
      <c r="R186" s="176">
        <f>$Q$186*$H$186</f>
        <v>0</v>
      </c>
      <c r="S186" s="176">
        <v>0</v>
      </c>
      <c r="T186" s="177">
        <f>$S$186*$H$186</f>
        <v>0</v>
      </c>
      <c r="AR186" s="109" t="s">
        <v>241</v>
      </c>
      <c r="AT186" s="109" t="s">
        <v>147</v>
      </c>
      <c r="AU186" s="109" t="s">
        <v>80</v>
      </c>
      <c r="AY186" s="7" t="s">
        <v>143</v>
      </c>
      <c r="BE186" s="178">
        <f>IF($N$186="základní",$J$186,0)</f>
        <v>0</v>
      </c>
      <c r="BF186" s="178">
        <f>IF($N$186="snížená",$J$186,0)</f>
        <v>0</v>
      </c>
      <c r="BG186" s="178">
        <f>IF($N$186="zákl. přenesená",$J$186,0)</f>
        <v>0</v>
      </c>
      <c r="BH186" s="178">
        <f>IF($N$186="sníž. přenesená",$J$186,0)</f>
        <v>0</v>
      </c>
      <c r="BI186" s="178">
        <f>IF($N$186="nulová",$J$186,0)</f>
        <v>0</v>
      </c>
      <c r="BJ186" s="109" t="s">
        <v>21</v>
      </c>
      <c r="BK186" s="178">
        <f>ROUND($I$186*$H$186,2)</f>
        <v>0</v>
      </c>
      <c r="BL186" s="109" t="s">
        <v>241</v>
      </c>
      <c r="BM186" s="109" t="s">
        <v>988</v>
      </c>
    </row>
    <row r="187" spans="2:47" s="7" customFormat="1" ht="27" customHeight="1">
      <c r="B187" s="27"/>
      <c r="C187" s="28"/>
      <c r="D187" s="179" t="s">
        <v>154</v>
      </c>
      <c r="E187" s="28"/>
      <c r="F187" s="180" t="s">
        <v>498</v>
      </c>
      <c r="G187" s="28"/>
      <c r="H187" s="28"/>
      <c r="J187" s="28"/>
      <c r="K187" s="28"/>
      <c r="L187" s="53"/>
      <c r="M187" s="69"/>
      <c r="N187" s="28"/>
      <c r="O187" s="28"/>
      <c r="P187" s="28"/>
      <c r="Q187" s="28"/>
      <c r="R187" s="28"/>
      <c r="S187" s="28"/>
      <c r="T187" s="70"/>
      <c r="AT187" s="7" t="s">
        <v>154</v>
      </c>
      <c r="AU187" s="7" t="s">
        <v>80</v>
      </c>
    </row>
    <row r="188" spans="2:63" s="153" customFormat="1" ht="30.75" customHeight="1">
      <c r="B188" s="154"/>
      <c r="C188" s="155"/>
      <c r="D188" s="156" t="s">
        <v>71</v>
      </c>
      <c r="E188" s="165" t="s">
        <v>989</v>
      </c>
      <c r="F188" s="165" t="s">
        <v>990</v>
      </c>
      <c r="G188" s="155"/>
      <c r="H188" s="155"/>
      <c r="J188" s="166">
        <f>$BK$188</f>
        <v>0</v>
      </c>
      <c r="K188" s="155"/>
      <c r="L188" s="159"/>
      <c r="M188" s="160"/>
      <c r="N188" s="155"/>
      <c r="O188" s="155"/>
      <c r="P188" s="161">
        <f>SUM($P$189:$P$198)</f>
        <v>0</v>
      </c>
      <c r="Q188" s="155"/>
      <c r="R188" s="161">
        <f>SUM($R$189:$R$198)</f>
        <v>0.0078</v>
      </c>
      <c r="S188" s="155"/>
      <c r="T188" s="162">
        <f>SUM($T$189:$T$198)</f>
        <v>0</v>
      </c>
      <c r="AR188" s="163" t="s">
        <v>80</v>
      </c>
      <c r="AT188" s="163" t="s">
        <v>71</v>
      </c>
      <c r="AU188" s="163" t="s">
        <v>21</v>
      </c>
      <c r="AY188" s="163" t="s">
        <v>143</v>
      </c>
      <c r="BK188" s="164">
        <f>SUM($BK$189:$BK$198)</f>
        <v>0</v>
      </c>
    </row>
    <row r="189" spans="2:65" s="7" customFormat="1" ht="15.75" customHeight="1">
      <c r="B189" s="27"/>
      <c r="C189" s="167" t="s">
        <v>440</v>
      </c>
      <c r="D189" s="167" t="s">
        <v>147</v>
      </c>
      <c r="E189" s="168" t="s">
        <v>991</v>
      </c>
      <c r="F189" s="169" t="s">
        <v>992</v>
      </c>
      <c r="G189" s="170" t="s">
        <v>235</v>
      </c>
      <c r="H189" s="171">
        <v>1</v>
      </c>
      <c r="I189" s="172"/>
      <c r="J189" s="173">
        <f>ROUND($I$189*$H$189,2)</f>
        <v>0</v>
      </c>
      <c r="K189" s="169"/>
      <c r="L189" s="53"/>
      <c r="M189" s="174"/>
      <c r="N189" s="175" t="s">
        <v>43</v>
      </c>
      <c r="O189" s="28"/>
      <c r="P189" s="176">
        <f>$O$189*$H$189</f>
        <v>0</v>
      </c>
      <c r="Q189" s="176">
        <v>0</v>
      </c>
      <c r="R189" s="176">
        <f>$Q$189*$H$189</f>
        <v>0</v>
      </c>
      <c r="S189" s="176">
        <v>0</v>
      </c>
      <c r="T189" s="177">
        <f>$S$189*$H$189</f>
        <v>0</v>
      </c>
      <c r="AR189" s="109" t="s">
        <v>241</v>
      </c>
      <c r="AT189" s="109" t="s">
        <v>147</v>
      </c>
      <c r="AU189" s="109" t="s">
        <v>80</v>
      </c>
      <c r="AY189" s="7" t="s">
        <v>143</v>
      </c>
      <c r="BE189" s="178">
        <f>IF($N$189="základní",$J$189,0)</f>
        <v>0</v>
      </c>
      <c r="BF189" s="178">
        <f>IF($N$189="snížená",$J$189,0)</f>
        <v>0</v>
      </c>
      <c r="BG189" s="178">
        <f>IF($N$189="zákl. přenesená",$J$189,0)</f>
        <v>0</v>
      </c>
      <c r="BH189" s="178">
        <f>IF($N$189="sníž. přenesená",$J$189,0)</f>
        <v>0</v>
      </c>
      <c r="BI189" s="178">
        <f>IF($N$189="nulová",$J$189,0)</f>
        <v>0</v>
      </c>
      <c r="BJ189" s="109" t="s">
        <v>21</v>
      </c>
      <c r="BK189" s="178">
        <f>ROUND($I$189*$H$189,2)</f>
        <v>0</v>
      </c>
      <c r="BL189" s="109" t="s">
        <v>241</v>
      </c>
      <c r="BM189" s="109" t="s">
        <v>993</v>
      </c>
    </row>
    <row r="190" spans="2:47" s="7" customFormat="1" ht="16.5" customHeight="1">
      <c r="B190" s="27"/>
      <c r="C190" s="28"/>
      <c r="D190" s="179" t="s">
        <v>154</v>
      </c>
      <c r="E190" s="28"/>
      <c r="F190" s="180" t="s">
        <v>994</v>
      </c>
      <c r="G190" s="28"/>
      <c r="H190" s="28"/>
      <c r="J190" s="28"/>
      <c r="K190" s="28"/>
      <c r="L190" s="53"/>
      <c r="M190" s="69"/>
      <c r="N190" s="28"/>
      <c r="O190" s="28"/>
      <c r="P190" s="28"/>
      <c r="Q190" s="28"/>
      <c r="R190" s="28"/>
      <c r="S190" s="28"/>
      <c r="T190" s="70"/>
      <c r="AT190" s="7" t="s">
        <v>154</v>
      </c>
      <c r="AU190" s="7" t="s">
        <v>80</v>
      </c>
    </row>
    <row r="191" spans="2:65" s="7" customFormat="1" ht="27" customHeight="1">
      <c r="B191" s="27"/>
      <c r="C191" s="167" t="s">
        <v>995</v>
      </c>
      <c r="D191" s="167" t="s">
        <v>147</v>
      </c>
      <c r="E191" s="168" t="s">
        <v>996</v>
      </c>
      <c r="F191" s="169" t="s">
        <v>997</v>
      </c>
      <c r="G191" s="170" t="s">
        <v>235</v>
      </c>
      <c r="H191" s="171">
        <v>1</v>
      </c>
      <c r="I191" s="172"/>
      <c r="J191" s="173">
        <f>ROUND($I$191*$H$191,2)</f>
        <v>0</v>
      </c>
      <c r="K191" s="169"/>
      <c r="L191" s="53"/>
      <c r="M191" s="174"/>
      <c r="N191" s="175" t="s">
        <v>43</v>
      </c>
      <c r="O191" s="28"/>
      <c r="P191" s="176">
        <f>$O$191*$H$191</f>
        <v>0</v>
      </c>
      <c r="Q191" s="176">
        <v>0</v>
      </c>
      <c r="R191" s="176">
        <f>$Q$191*$H$191</f>
        <v>0</v>
      </c>
      <c r="S191" s="176">
        <v>0</v>
      </c>
      <c r="T191" s="177">
        <f>$S$191*$H$191</f>
        <v>0</v>
      </c>
      <c r="AR191" s="109" t="s">
        <v>241</v>
      </c>
      <c r="AT191" s="109" t="s">
        <v>147</v>
      </c>
      <c r="AU191" s="109" t="s">
        <v>80</v>
      </c>
      <c r="AY191" s="7" t="s">
        <v>143</v>
      </c>
      <c r="BE191" s="178">
        <f>IF($N$191="základní",$J$191,0)</f>
        <v>0</v>
      </c>
      <c r="BF191" s="178">
        <f>IF($N$191="snížená",$J$191,0)</f>
        <v>0</v>
      </c>
      <c r="BG191" s="178">
        <f>IF($N$191="zákl. přenesená",$J$191,0)</f>
        <v>0</v>
      </c>
      <c r="BH191" s="178">
        <f>IF($N$191="sníž. přenesená",$J$191,0)</f>
        <v>0</v>
      </c>
      <c r="BI191" s="178">
        <f>IF($N$191="nulová",$J$191,0)</f>
        <v>0</v>
      </c>
      <c r="BJ191" s="109" t="s">
        <v>21</v>
      </c>
      <c r="BK191" s="178">
        <f>ROUND($I$191*$H$191,2)</f>
        <v>0</v>
      </c>
      <c r="BL191" s="109" t="s">
        <v>241</v>
      </c>
      <c r="BM191" s="109" t="s">
        <v>998</v>
      </c>
    </row>
    <row r="192" spans="2:47" s="7" customFormat="1" ht="16.5" customHeight="1">
      <c r="B192" s="27"/>
      <c r="C192" s="28"/>
      <c r="D192" s="179" t="s">
        <v>154</v>
      </c>
      <c r="E192" s="28"/>
      <c r="F192" s="180" t="s">
        <v>994</v>
      </c>
      <c r="G192" s="28"/>
      <c r="H192" s="28"/>
      <c r="J192" s="28"/>
      <c r="K192" s="28"/>
      <c r="L192" s="53"/>
      <c r="M192" s="69"/>
      <c r="N192" s="28"/>
      <c r="O192" s="28"/>
      <c r="P192" s="28"/>
      <c r="Q192" s="28"/>
      <c r="R192" s="28"/>
      <c r="S192" s="28"/>
      <c r="T192" s="70"/>
      <c r="AT192" s="7" t="s">
        <v>154</v>
      </c>
      <c r="AU192" s="7" t="s">
        <v>80</v>
      </c>
    </row>
    <row r="193" spans="2:65" s="7" customFormat="1" ht="15.75" customHeight="1">
      <c r="B193" s="27"/>
      <c r="C193" s="167" t="s">
        <v>554</v>
      </c>
      <c r="D193" s="167" t="s">
        <v>147</v>
      </c>
      <c r="E193" s="168" t="s">
        <v>999</v>
      </c>
      <c r="F193" s="169" t="s">
        <v>1000</v>
      </c>
      <c r="G193" s="170" t="s">
        <v>217</v>
      </c>
      <c r="H193" s="171">
        <v>1</v>
      </c>
      <c r="I193" s="172"/>
      <c r="J193" s="173">
        <f>ROUND($I$193*$H$193,2)</f>
        <v>0</v>
      </c>
      <c r="K193" s="169"/>
      <c r="L193" s="53"/>
      <c r="M193" s="174"/>
      <c r="N193" s="175" t="s">
        <v>43</v>
      </c>
      <c r="O193" s="28"/>
      <c r="P193" s="176">
        <f>$O$193*$H$193</f>
        <v>0</v>
      </c>
      <c r="Q193" s="176">
        <v>0</v>
      </c>
      <c r="R193" s="176">
        <f>$Q$193*$H$193</f>
        <v>0</v>
      </c>
      <c r="S193" s="176">
        <v>0</v>
      </c>
      <c r="T193" s="177">
        <f>$S$193*$H$193</f>
        <v>0</v>
      </c>
      <c r="AR193" s="109" t="s">
        <v>241</v>
      </c>
      <c r="AT193" s="109" t="s">
        <v>147</v>
      </c>
      <c r="AU193" s="109" t="s">
        <v>80</v>
      </c>
      <c r="AY193" s="7" t="s">
        <v>143</v>
      </c>
      <c r="BE193" s="178">
        <f>IF($N$193="základní",$J$193,0)</f>
        <v>0</v>
      </c>
      <c r="BF193" s="178">
        <f>IF($N$193="snížená",$J$193,0)</f>
        <v>0</v>
      </c>
      <c r="BG193" s="178">
        <f>IF($N$193="zákl. přenesená",$J$193,0)</f>
        <v>0</v>
      </c>
      <c r="BH193" s="178">
        <f>IF($N$193="sníž. přenesená",$J$193,0)</f>
        <v>0</v>
      </c>
      <c r="BI193" s="178">
        <f>IF($N$193="nulová",$J$193,0)</f>
        <v>0</v>
      </c>
      <c r="BJ193" s="109" t="s">
        <v>21</v>
      </c>
      <c r="BK193" s="178">
        <f>ROUND($I$193*$H$193,2)</f>
        <v>0</v>
      </c>
      <c r="BL193" s="109" t="s">
        <v>241</v>
      </c>
      <c r="BM193" s="109" t="s">
        <v>1001</v>
      </c>
    </row>
    <row r="194" spans="2:47" s="7" customFormat="1" ht="16.5" customHeight="1">
      <c r="B194" s="27"/>
      <c r="C194" s="28"/>
      <c r="D194" s="179" t="s">
        <v>154</v>
      </c>
      <c r="E194" s="28"/>
      <c r="F194" s="180" t="s">
        <v>1002</v>
      </c>
      <c r="G194" s="28"/>
      <c r="H194" s="28"/>
      <c r="J194" s="28"/>
      <c r="K194" s="28"/>
      <c r="L194" s="53"/>
      <c r="M194" s="69"/>
      <c r="N194" s="28"/>
      <c r="O194" s="28"/>
      <c r="P194" s="28"/>
      <c r="Q194" s="28"/>
      <c r="R194" s="28"/>
      <c r="S194" s="28"/>
      <c r="T194" s="70"/>
      <c r="AT194" s="7" t="s">
        <v>154</v>
      </c>
      <c r="AU194" s="7" t="s">
        <v>80</v>
      </c>
    </row>
    <row r="195" spans="2:65" s="7" customFormat="1" ht="27" customHeight="1">
      <c r="B195" s="27"/>
      <c r="C195" s="167" t="s">
        <v>445</v>
      </c>
      <c r="D195" s="167" t="s">
        <v>147</v>
      </c>
      <c r="E195" s="168" t="s">
        <v>1003</v>
      </c>
      <c r="F195" s="169" t="s">
        <v>1004</v>
      </c>
      <c r="G195" s="170" t="s">
        <v>201</v>
      </c>
      <c r="H195" s="171">
        <v>2.5</v>
      </c>
      <c r="I195" s="172"/>
      <c r="J195" s="173">
        <f>ROUND($I$195*$H$195,2)</f>
        <v>0</v>
      </c>
      <c r="K195" s="169"/>
      <c r="L195" s="53"/>
      <c r="M195" s="174"/>
      <c r="N195" s="175" t="s">
        <v>43</v>
      </c>
      <c r="O195" s="28"/>
      <c r="P195" s="176">
        <f>$O$195*$H$195</f>
        <v>0</v>
      </c>
      <c r="Q195" s="176">
        <v>0.00312</v>
      </c>
      <c r="R195" s="176">
        <f>$Q$195*$H$195</f>
        <v>0.0078</v>
      </c>
      <c r="S195" s="176">
        <v>0</v>
      </c>
      <c r="T195" s="177">
        <f>$S$195*$H$195</f>
        <v>0</v>
      </c>
      <c r="AR195" s="109" t="s">
        <v>241</v>
      </c>
      <c r="AT195" s="109" t="s">
        <v>147</v>
      </c>
      <c r="AU195" s="109" t="s">
        <v>80</v>
      </c>
      <c r="AY195" s="7" t="s">
        <v>143</v>
      </c>
      <c r="BE195" s="178">
        <f>IF($N$195="základní",$J$195,0)</f>
        <v>0</v>
      </c>
      <c r="BF195" s="178">
        <f>IF($N$195="snížená",$J$195,0)</f>
        <v>0</v>
      </c>
      <c r="BG195" s="178">
        <f>IF($N$195="zákl. přenesená",$J$195,0)</f>
        <v>0</v>
      </c>
      <c r="BH195" s="178">
        <f>IF($N$195="sníž. přenesená",$J$195,0)</f>
        <v>0</v>
      </c>
      <c r="BI195" s="178">
        <f>IF($N$195="nulová",$J$195,0)</f>
        <v>0</v>
      </c>
      <c r="BJ195" s="109" t="s">
        <v>21</v>
      </c>
      <c r="BK195" s="178">
        <f>ROUND($I$195*$H$195,2)</f>
        <v>0</v>
      </c>
      <c r="BL195" s="109" t="s">
        <v>241</v>
      </c>
      <c r="BM195" s="109" t="s">
        <v>1005</v>
      </c>
    </row>
    <row r="196" spans="2:47" s="7" customFormat="1" ht="16.5" customHeight="1">
      <c r="B196" s="27"/>
      <c r="C196" s="28"/>
      <c r="D196" s="179" t="s">
        <v>154</v>
      </c>
      <c r="E196" s="28"/>
      <c r="F196" s="180" t="s">
        <v>1006</v>
      </c>
      <c r="G196" s="28"/>
      <c r="H196" s="28"/>
      <c r="J196" s="28"/>
      <c r="K196" s="28"/>
      <c r="L196" s="53"/>
      <c r="M196" s="69"/>
      <c r="N196" s="28"/>
      <c r="O196" s="28"/>
      <c r="P196" s="28"/>
      <c r="Q196" s="28"/>
      <c r="R196" s="28"/>
      <c r="S196" s="28"/>
      <c r="T196" s="70"/>
      <c r="AT196" s="7" t="s">
        <v>154</v>
      </c>
      <c r="AU196" s="7" t="s">
        <v>80</v>
      </c>
    </row>
    <row r="197" spans="2:65" s="7" customFormat="1" ht="15.75" customHeight="1">
      <c r="B197" s="27"/>
      <c r="C197" s="167" t="s">
        <v>451</v>
      </c>
      <c r="D197" s="167" t="s">
        <v>147</v>
      </c>
      <c r="E197" s="168" t="s">
        <v>1007</v>
      </c>
      <c r="F197" s="169" t="s">
        <v>1008</v>
      </c>
      <c r="G197" s="170" t="s">
        <v>379</v>
      </c>
      <c r="H197" s="191"/>
      <c r="I197" s="172"/>
      <c r="J197" s="173">
        <f>ROUND($I$197*$H$197,2)</f>
        <v>0</v>
      </c>
      <c r="K197" s="169" t="s">
        <v>1009</v>
      </c>
      <c r="L197" s="53"/>
      <c r="M197" s="174"/>
      <c r="N197" s="175" t="s">
        <v>43</v>
      </c>
      <c r="O197" s="28"/>
      <c r="P197" s="176">
        <f>$O$197*$H$197</f>
        <v>0</v>
      </c>
      <c r="Q197" s="176">
        <v>0</v>
      </c>
      <c r="R197" s="176">
        <f>$Q$197*$H$197</f>
        <v>0</v>
      </c>
      <c r="S197" s="176">
        <v>0</v>
      </c>
      <c r="T197" s="177">
        <f>$S$197*$H$197</f>
        <v>0</v>
      </c>
      <c r="AR197" s="109" t="s">
        <v>241</v>
      </c>
      <c r="AT197" s="109" t="s">
        <v>147</v>
      </c>
      <c r="AU197" s="109" t="s">
        <v>80</v>
      </c>
      <c r="AY197" s="7" t="s">
        <v>143</v>
      </c>
      <c r="BE197" s="178">
        <f>IF($N$197="základní",$J$197,0)</f>
        <v>0</v>
      </c>
      <c r="BF197" s="178">
        <f>IF($N$197="snížená",$J$197,0)</f>
        <v>0</v>
      </c>
      <c r="BG197" s="178">
        <f>IF($N$197="zákl. přenesená",$J$197,0)</f>
        <v>0</v>
      </c>
      <c r="BH197" s="178">
        <f>IF($N$197="sníž. přenesená",$J$197,0)</f>
        <v>0</v>
      </c>
      <c r="BI197" s="178">
        <f>IF($N$197="nulová",$J$197,0)</f>
        <v>0</v>
      </c>
      <c r="BJ197" s="109" t="s">
        <v>21</v>
      </c>
      <c r="BK197" s="178">
        <f>ROUND($I$197*$H$197,2)</f>
        <v>0</v>
      </c>
      <c r="BL197" s="109" t="s">
        <v>241</v>
      </c>
      <c r="BM197" s="109" t="s">
        <v>1010</v>
      </c>
    </row>
    <row r="198" spans="2:47" s="7" customFormat="1" ht="27" customHeight="1">
      <c r="B198" s="27"/>
      <c r="C198" s="28"/>
      <c r="D198" s="179" t="s">
        <v>154</v>
      </c>
      <c r="E198" s="28"/>
      <c r="F198" s="180" t="s">
        <v>1011</v>
      </c>
      <c r="G198" s="28"/>
      <c r="H198" s="28"/>
      <c r="J198" s="28"/>
      <c r="K198" s="28"/>
      <c r="L198" s="53"/>
      <c r="M198" s="69"/>
      <c r="N198" s="28"/>
      <c r="O198" s="28"/>
      <c r="P198" s="28"/>
      <c r="Q198" s="28"/>
      <c r="R198" s="28"/>
      <c r="S198" s="28"/>
      <c r="T198" s="70"/>
      <c r="AT198" s="7" t="s">
        <v>154</v>
      </c>
      <c r="AU198" s="7" t="s">
        <v>80</v>
      </c>
    </row>
    <row r="199" spans="2:63" s="153" customFormat="1" ht="30.75" customHeight="1">
      <c r="B199" s="154"/>
      <c r="C199" s="155"/>
      <c r="D199" s="156" t="s">
        <v>71</v>
      </c>
      <c r="E199" s="165" t="s">
        <v>543</v>
      </c>
      <c r="F199" s="165" t="s">
        <v>544</v>
      </c>
      <c r="G199" s="155"/>
      <c r="H199" s="155"/>
      <c r="J199" s="166">
        <f>$BK$199</f>
        <v>0</v>
      </c>
      <c r="K199" s="155"/>
      <c r="L199" s="159"/>
      <c r="M199" s="160"/>
      <c r="N199" s="155"/>
      <c r="O199" s="155"/>
      <c r="P199" s="161">
        <f>SUM($P$200:$P$209)</f>
        <v>0</v>
      </c>
      <c r="Q199" s="155"/>
      <c r="R199" s="161">
        <f>SUM($R$200:$R$209)</f>
        <v>0.322313</v>
      </c>
      <c r="S199" s="155"/>
      <c r="T199" s="162">
        <f>SUM($T$200:$T$209)</f>
        <v>0</v>
      </c>
      <c r="AR199" s="163" t="s">
        <v>80</v>
      </c>
      <c r="AT199" s="163" t="s">
        <v>71</v>
      </c>
      <c r="AU199" s="163" t="s">
        <v>21</v>
      </c>
      <c r="AY199" s="163" t="s">
        <v>143</v>
      </c>
      <c r="BK199" s="164">
        <f>SUM($BK$200:$BK$209)</f>
        <v>0</v>
      </c>
    </row>
    <row r="200" spans="2:65" s="7" customFormat="1" ht="27" customHeight="1">
      <c r="B200" s="27"/>
      <c r="C200" s="167" t="s">
        <v>21</v>
      </c>
      <c r="D200" s="167" t="s">
        <v>147</v>
      </c>
      <c r="E200" s="168" t="s">
        <v>812</v>
      </c>
      <c r="F200" s="169" t="s">
        <v>1012</v>
      </c>
      <c r="G200" s="170" t="s">
        <v>158</v>
      </c>
      <c r="H200" s="171">
        <v>9</v>
      </c>
      <c r="I200" s="172"/>
      <c r="J200" s="173">
        <f>ROUND($I$200*$H$200,2)</f>
        <v>0</v>
      </c>
      <c r="K200" s="169"/>
      <c r="L200" s="53"/>
      <c r="M200" s="174"/>
      <c r="N200" s="175" t="s">
        <v>43</v>
      </c>
      <c r="O200" s="28"/>
      <c r="P200" s="176">
        <f>$O$200*$H$200</f>
        <v>0</v>
      </c>
      <c r="Q200" s="176">
        <v>0.03134</v>
      </c>
      <c r="R200" s="176">
        <f>$Q$200*$H$200</f>
        <v>0.28206</v>
      </c>
      <c r="S200" s="176">
        <v>0</v>
      </c>
      <c r="T200" s="177">
        <f>$S$200*$H$200</f>
        <v>0</v>
      </c>
      <c r="AR200" s="109" t="s">
        <v>241</v>
      </c>
      <c r="AT200" s="109" t="s">
        <v>147</v>
      </c>
      <c r="AU200" s="109" t="s">
        <v>80</v>
      </c>
      <c r="AY200" s="7" t="s">
        <v>143</v>
      </c>
      <c r="BE200" s="178">
        <f>IF($N$200="základní",$J$200,0)</f>
        <v>0</v>
      </c>
      <c r="BF200" s="178">
        <f>IF($N$200="snížená",$J$200,0)</f>
        <v>0</v>
      </c>
      <c r="BG200" s="178">
        <f>IF($N$200="zákl. přenesená",$J$200,0)</f>
        <v>0</v>
      </c>
      <c r="BH200" s="178">
        <f>IF($N$200="sníž. přenesená",$J$200,0)</f>
        <v>0</v>
      </c>
      <c r="BI200" s="178">
        <f>IF($N$200="nulová",$J$200,0)</f>
        <v>0</v>
      </c>
      <c r="BJ200" s="109" t="s">
        <v>21</v>
      </c>
      <c r="BK200" s="178">
        <f>ROUND($I$200*$H$200,2)</f>
        <v>0</v>
      </c>
      <c r="BL200" s="109" t="s">
        <v>241</v>
      </c>
      <c r="BM200" s="109" t="s">
        <v>1013</v>
      </c>
    </row>
    <row r="201" spans="2:47" s="7" customFormat="1" ht="27" customHeight="1">
      <c r="B201" s="27"/>
      <c r="C201" s="28"/>
      <c r="D201" s="179" t="s">
        <v>154</v>
      </c>
      <c r="E201" s="28"/>
      <c r="F201" s="180" t="s">
        <v>815</v>
      </c>
      <c r="G201" s="28"/>
      <c r="H201" s="28"/>
      <c r="J201" s="28"/>
      <c r="K201" s="28"/>
      <c r="L201" s="53"/>
      <c r="M201" s="69"/>
      <c r="N201" s="28"/>
      <c r="O201" s="28"/>
      <c r="P201" s="28"/>
      <c r="Q201" s="28"/>
      <c r="R201" s="28"/>
      <c r="S201" s="28"/>
      <c r="T201" s="70"/>
      <c r="AT201" s="7" t="s">
        <v>154</v>
      </c>
      <c r="AU201" s="7" t="s">
        <v>80</v>
      </c>
    </row>
    <row r="202" spans="2:65" s="7" customFormat="1" ht="15.75" customHeight="1">
      <c r="B202" s="27"/>
      <c r="C202" s="167" t="s">
        <v>265</v>
      </c>
      <c r="D202" s="167" t="s">
        <v>147</v>
      </c>
      <c r="E202" s="168" t="s">
        <v>1014</v>
      </c>
      <c r="F202" s="169" t="s">
        <v>1015</v>
      </c>
      <c r="G202" s="170" t="s">
        <v>158</v>
      </c>
      <c r="H202" s="171">
        <v>1.1</v>
      </c>
      <c r="I202" s="172"/>
      <c r="J202" s="173">
        <f>ROUND($I$202*$H$202,2)</f>
        <v>0</v>
      </c>
      <c r="K202" s="169" t="s">
        <v>151</v>
      </c>
      <c r="L202" s="53"/>
      <c r="M202" s="174"/>
      <c r="N202" s="175" t="s">
        <v>43</v>
      </c>
      <c r="O202" s="28"/>
      <c r="P202" s="176">
        <f>$O$202*$H$202</f>
        <v>0</v>
      </c>
      <c r="Q202" s="176">
        <v>0.01453</v>
      </c>
      <c r="R202" s="176">
        <f>$Q$202*$H$202</f>
        <v>0.015983</v>
      </c>
      <c r="S202" s="176">
        <v>0</v>
      </c>
      <c r="T202" s="177">
        <f>$S$202*$H$202</f>
        <v>0</v>
      </c>
      <c r="AR202" s="109" t="s">
        <v>241</v>
      </c>
      <c r="AT202" s="109" t="s">
        <v>147</v>
      </c>
      <c r="AU202" s="109" t="s">
        <v>80</v>
      </c>
      <c r="AY202" s="7" t="s">
        <v>143</v>
      </c>
      <c r="BE202" s="178">
        <f>IF($N$202="základní",$J$202,0)</f>
        <v>0</v>
      </c>
      <c r="BF202" s="178">
        <f>IF($N$202="snížená",$J$202,0)</f>
        <v>0</v>
      </c>
      <c r="BG202" s="178">
        <f>IF($N$202="zákl. přenesená",$J$202,0)</f>
        <v>0</v>
      </c>
      <c r="BH202" s="178">
        <f>IF($N$202="sníž. přenesená",$J$202,0)</f>
        <v>0</v>
      </c>
      <c r="BI202" s="178">
        <f>IF($N$202="nulová",$J$202,0)</f>
        <v>0</v>
      </c>
      <c r="BJ202" s="109" t="s">
        <v>21</v>
      </c>
      <c r="BK202" s="178">
        <f>ROUND($I$202*$H$202,2)</f>
        <v>0</v>
      </c>
      <c r="BL202" s="109" t="s">
        <v>241</v>
      </c>
      <c r="BM202" s="109" t="s">
        <v>1016</v>
      </c>
    </row>
    <row r="203" spans="2:47" s="7" customFormat="1" ht="27" customHeight="1">
      <c r="B203" s="27"/>
      <c r="C203" s="28"/>
      <c r="D203" s="179" t="s">
        <v>154</v>
      </c>
      <c r="E203" s="28"/>
      <c r="F203" s="180" t="s">
        <v>1017</v>
      </c>
      <c r="G203" s="28"/>
      <c r="H203" s="28"/>
      <c r="J203" s="28"/>
      <c r="K203" s="28"/>
      <c r="L203" s="53"/>
      <c r="M203" s="69"/>
      <c r="N203" s="28"/>
      <c r="O203" s="28"/>
      <c r="P203" s="28"/>
      <c r="Q203" s="28"/>
      <c r="R203" s="28"/>
      <c r="S203" s="28"/>
      <c r="T203" s="70"/>
      <c r="AT203" s="7" t="s">
        <v>154</v>
      </c>
      <c r="AU203" s="7" t="s">
        <v>80</v>
      </c>
    </row>
    <row r="204" spans="2:65" s="7" customFormat="1" ht="15.75" customHeight="1">
      <c r="B204" s="27"/>
      <c r="C204" s="167" t="s">
        <v>80</v>
      </c>
      <c r="D204" s="167" t="s">
        <v>147</v>
      </c>
      <c r="E204" s="168" t="s">
        <v>816</v>
      </c>
      <c r="F204" s="169" t="s">
        <v>817</v>
      </c>
      <c r="G204" s="170" t="s">
        <v>217</v>
      </c>
      <c r="H204" s="171">
        <v>1</v>
      </c>
      <c r="I204" s="172"/>
      <c r="J204" s="173">
        <f>ROUND($I$204*$H$204,2)</f>
        <v>0</v>
      </c>
      <c r="K204" s="169" t="s">
        <v>151</v>
      </c>
      <c r="L204" s="53"/>
      <c r="M204" s="174"/>
      <c r="N204" s="175" t="s">
        <v>43</v>
      </c>
      <c r="O204" s="28"/>
      <c r="P204" s="176">
        <f>$O$204*$H$204</f>
        <v>0</v>
      </c>
      <c r="Q204" s="176">
        <v>0.00022</v>
      </c>
      <c r="R204" s="176">
        <f>$Q$204*$H$204</f>
        <v>0.00022</v>
      </c>
      <c r="S204" s="176">
        <v>0</v>
      </c>
      <c r="T204" s="177">
        <f>$S$204*$H$204</f>
        <v>0</v>
      </c>
      <c r="AR204" s="109" t="s">
        <v>241</v>
      </c>
      <c r="AT204" s="109" t="s">
        <v>147</v>
      </c>
      <c r="AU204" s="109" t="s">
        <v>80</v>
      </c>
      <c r="AY204" s="7" t="s">
        <v>143</v>
      </c>
      <c r="BE204" s="178">
        <f>IF($N$204="základní",$J$204,0)</f>
        <v>0</v>
      </c>
      <c r="BF204" s="178">
        <f>IF($N$204="snížená",$J$204,0)</f>
        <v>0</v>
      </c>
      <c r="BG204" s="178">
        <f>IF($N$204="zákl. přenesená",$J$204,0)</f>
        <v>0</v>
      </c>
      <c r="BH204" s="178">
        <f>IF($N$204="sníž. přenesená",$J$204,0)</f>
        <v>0</v>
      </c>
      <c r="BI204" s="178">
        <f>IF($N$204="nulová",$J$204,0)</f>
        <v>0</v>
      </c>
      <c r="BJ204" s="109" t="s">
        <v>21</v>
      </c>
      <c r="BK204" s="178">
        <f>ROUND($I$204*$H$204,2)</f>
        <v>0</v>
      </c>
      <c r="BL204" s="109" t="s">
        <v>241</v>
      </c>
      <c r="BM204" s="109" t="s">
        <v>1018</v>
      </c>
    </row>
    <row r="205" spans="2:47" s="7" customFormat="1" ht="27" customHeight="1">
      <c r="B205" s="27"/>
      <c r="C205" s="28"/>
      <c r="D205" s="179" t="s">
        <v>154</v>
      </c>
      <c r="E205" s="28"/>
      <c r="F205" s="180" t="s">
        <v>819</v>
      </c>
      <c r="G205" s="28"/>
      <c r="H205" s="28"/>
      <c r="J205" s="28"/>
      <c r="K205" s="28"/>
      <c r="L205" s="53"/>
      <c r="M205" s="69"/>
      <c r="N205" s="28"/>
      <c r="O205" s="28"/>
      <c r="P205" s="28"/>
      <c r="Q205" s="28"/>
      <c r="R205" s="28"/>
      <c r="S205" s="28"/>
      <c r="T205" s="70"/>
      <c r="AT205" s="7" t="s">
        <v>154</v>
      </c>
      <c r="AU205" s="7" t="s">
        <v>80</v>
      </c>
    </row>
    <row r="206" spans="2:65" s="7" customFormat="1" ht="15.75" customHeight="1">
      <c r="B206" s="27"/>
      <c r="C206" s="181" t="s">
        <v>863</v>
      </c>
      <c r="D206" s="181" t="s">
        <v>221</v>
      </c>
      <c r="E206" s="182" t="s">
        <v>1019</v>
      </c>
      <c r="F206" s="183" t="s">
        <v>1020</v>
      </c>
      <c r="G206" s="184" t="s">
        <v>217</v>
      </c>
      <c r="H206" s="185">
        <v>1</v>
      </c>
      <c r="I206" s="186"/>
      <c r="J206" s="187">
        <f>ROUND($I$206*$H$206,2)</f>
        <v>0</v>
      </c>
      <c r="K206" s="183" t="s">
        <v>151</v>
      </c>
      <c r="L206" s="188"/>
      <c r="M206" s="189"/>
      <c r="N206" s="190" t="s">
        <v>43</v>
      </c>
      <c r="O206" s="28"/>
      <c r="P206" s="176">
        <f>$O$206*$H$206</f>
        <v>0</v>
      </c>
      <c r="Q206" s="176">
        <v>0.02405</v>
      </c>
      <c r="R206" s="176">
        <f>$Q$206*$H$206</f>
        <v>0.02405</v>
      </c>
      <c r="S206" s="176">
        <v>0</v>
      </c>
      <c r="T206" s="177">
        <f>$S$206*$H$206</f>
        <v>0</v>
      </c>
      <c r="AR206" s="109" t="s">
        <v>336</v>
      </c>
      <c r="AT206" s="109" t="s">
        <v>221</v>
      </c>
      <c r="AU206" s="109" t="s">
        <v>80</v>
      </c>
      <c r="AY206" s="7" t="s">
        <v>143</v>
      </c>
      <c r="BE206" s="178">
        <f>IF($N$206="základní",$J$206,0)</f>
        <v>0</v>
      </c>
      <c r="BF206" s="178">
        <f>IF($N$206="snížená",$J$206,0)</f>
        <v>0</v>
      </c>
      <c r="BG206" s="178">
        <f>IF($N$206="zákl. přenesená",$J$206,0)</f>
        <v>0</v>
      </c>
      <c r="BH206" s="178">
        <f>IF($N$206="sníž. přenesená",$J$206,0)</f>
        <v>0</v>
      </c>
      <c r="BI206" s="178">
        <f>IF($N$206="nulová",$J$206,0)</f>
        <v>0</v>
      </c>
      <c r="BJ206" s="109" t="s">
        <v>21</v>
      </c>
      <c r="BK206" s="178">
        <f>ROUND($I$206*$H$206,2)</f>
        <v>0</v>
      </c>
      <c r="BL206" s="109" t="s">
        <v>241</v>
      </c>
      <c r="BM206" s="109" t="s">
        <v>1021</v>
      </c>
    </row>
    <row r="207" spans="2:47" s="7" customFormat="1" ht="16.5" customHeight="1">
      <c r="B207" s="27"/>
      <c r="C207" s="28"/>
      <c r="D207" s="179" t="s">
        <v>154</v>
      </c>
      <c r="E207" s="28"/>
      <c r="F207" s="180" t="s">
        <v>1022</v>
      </c>
      <c r="G207" s="28"/>
      <c r="H207" s="28"/>
      <c r="J207" s="28"/>
      <c r="K207" s="28"/>
      <c r="L207" s="53"/>
      <c r="M207" s="69"/>
      <c r="N207" s="28"/>
      <c r="O207" s="28"/>
      <c r="P207" s="28"/>
      <c r="Q207" s="28"/>
      <c r="R207" s="28"/>
      <c r="S207" s="28"/>
      <c r="T207" s="70"/>
      <c r="AT207" s="7" t="s">
        <v>154</v>
      </c>
      <c r="AU207" s="7" t="s">
        <v>80</v>
      </c>
    </row>
    <row r="208" spans="2:65" s="7" customFormat="1" ht="15.75" customHeight="1">
      <c r="B208" s="27"/>
      <c r="C208" s="167" t="s">
        <v>152</v>
      </c>
      <c r="D208" s="167" t="s">
        <v>147</v>
      </c>
      <c r="E208" s="168" t="s">
        <v>555</v>
      </c>
      <c r="F208" s="169" t="s">
        <v>556</v>
      </c>
      <c r="G208" s="170" t="s">
        <v>379</v>
      </c>
      <c r="H208" s="191"/>
      <c r="I208" s="172"/>
      <c r="J208" s="173">
        <f>ROUND($I$208*$H$208,2)</f>
        <v>0</v>
      </c>
      <c r="K208" s="169" t="s">
        <v>151</v>
      </c>
      <c r="L208" s="53"/>
      <c r="M208" s="174"/>
      <c r="N208" s="175" t="s">
        <v>43</v>
      </c>
      <c r="O208" s="28"/>
      <c r="P208" s="176">
        <f>$O$208*$H$208</f>
        <v>0</v>
      </c>
      <c r="Q208" s="176">
        <v>0</v>
      </c>
      <c r="R208" s="176">
        <f>$Q$208*$H$208</f>
        <v>0</v>
      </c>
      <c r="S208" s="176">
        <v>0</v>
      </c>
      <c r="T208" s="177">
        <f>$S$208*$H$208</f>
        <v>0</v>
      </c>
      <c r="AR208" s="109" t="s">
        <v>241</v>
      </c>
      <c r="AT208" s="109" t="s">
        <v>147</v>
      </c>
      <c r="AU208" s="109" t="s">
        <v>80</v>
      </c>
      <c r="AY208" s="7" t="s">
        <v>143</v>
      </c>
      <c r="BE208" s="178">
        <f>IF($N$208="základní",$J$208,0)</f>
        <v>0</v>
      </c>
      <c r="BF208" s="178">
        <f>IF($N$208="snížená",$J$208,0)</f>
        <v>0</v>
      </c>
      <c r="BG208" s="178">
        <f>IF($N$208="zákl. přenesená",$J$208,0)</f>
        <v>0</v>
      </c>
      <c r="BH208" s="178">
        <f>IF($N$208="sníž. přenesená",$J$208,0)</f>
        <v>0</v>
      </c>
      <c r="BI208" s="178">
        <f>IF($N$208="nulová",$J$208,0)</f>
        <v>0</v>
      </c>
      <c r="BJ208" s="109" t="s">
        <v>21</v>
      </c>
      <c r="BK208" s="178">
        <f>ROUND($I$208*$H$208,2)</f>
        <v>0</v>
      </c>
      <c r="BL208" s="109" t="s">
        <v>241</v>
      </c>
      <c r="BM208" s="109" t="s">
        <v>1023</v>
      </c>
    </row>
    <row r="209" spans="2:47" s="7" customFormat="1" ht="27" customHeight="1">
      <c r="B209" s="27"/>
      <c r="C209" s="28"/>
      <c r="D209" s="179" t="s">
        <v>154</v>
      </c>
      <c r="E209" s="28"/>
      <c r="F209" s="180" t="s">
        <v>558</v>
      </c>
      <c r="G209" s="28"/>
      <c r="H209" s="28"/>
      <c r="J209" s="28"/>
      <c r="K209" s="28"/>
      <c r="L209" s="53"/>
      <c r="M209" s="69"/>
      <c r="N209" s="28"/>
      <c r="O209" s="28"/>
      <c r="P209" s="28"/>
      <c r="Q209" s="28"/>
      <c r="R209" s="28"/>
      <c r="S209" s="28"/>
      <c r="T209" s="70"/>
      <c r="AT209" s="7" t="s">
        <v>154</v>
      </c>
      <c r="AU209" s="7" t="s">
        <v>80</v>
      </c>
    </row>
    <row r="210" spans="2:63" s="153" customFormat="1" ht="30.75" customHeight="1">
      <c r="B210" s="154"/>
      <c r="C210" s="155"/>
      <c r="D210" s="156" t="s">
        <v>71</v>
      </c>
      <c r="E210" s="165" t="s">
        <v>559</v>
      </c>
      <c r="F210" s="165" t="s">
        <v>560</v>
      </c>
      <c r="G210" s="155"/>
      <c r="H210" s="155"/>
      <c r="J210" s="166">
        <f>$BK$210</f>
        <v>0</v>
      </c>
      <c r="K210" s="155"/>
      <c r="L210" s="159"/>
      <c r="M210" s="160"/>
      <c r="N210" s="155"/>
      <c r="O210" s="155"/>
      <c r="P210" s="161">
        <f>SUM($P$211:$P$220)</f>
        <v>0</v>
      </c>
      <c r="Q210" s="155"/>
      <c r="R210" s="161">
        <f>SUM($R$211:$R$220)</f>
        <v>0.02035</v>
      </c>
      <c r="S210" s="155"/>
      <c r="T210" s="162">
        <f>SUM($T$211:$T$220)</f>
        <v>0</v>
      </c>
      <c r="AR210" s="163" t="s">
        <v>80</v>
      </c>
      <c r="AT210" s="163" t="s">
        <v>71</v>
      </c>
      <c r="AU210" s="163" t="s">
        <v>21</v>
      </c>
      <c r="AY210" s="163" t="s">
        <v>143</v>
      </c>
      <c r="BK210" s="164">
        <f>SUM($BK$211:$BK$220)</f>
        <v>0</v>
      </c>
    </row>
    <row r="211" spans="2:65" s="7" customFormat="1" ht="15.75" customHeight="1">
      <c r="B211" s="27"/>
      <c r="C211" s="167" t="s">
        <v>784</v>
      </c>
      <c r="D211" s="167" t="s">
        <v>147</v>
      </c>
      <c r="E211" s="168" t="s">
        <v>595</v>
      </c>
      <c r="F211" s="169" t="s">
        <v>596</v>
      </c>
      <c r="G211" s="170" t="s">
        <v>217</v>
      </c>
      <c r="H211" s="171">
        <v>1</v>
      </c>
      <c r="I211" s="172"/>
      <c r="J211" s="173">
        <f>ROUND($I$211*$H$211,2)</f>
        <v>0</v>
      </c>
      <c r="K211" s="169" t="s">
        <v>159</v>
      </c>
      <c r="L211" s="53"/>
      <c r="M211" s="174"/>
      <c r="N211" s="175" t="s">
        <v>43</v>
      </c>
      <c r="O211" s="28"/>
      <c r="P211" s="176">
        <f>$O$211*$H$211</f>
        <v>0</v>
      </c>
      <c r="Q211" s="176">
        <v>0</v>
      </c>
      <c r="R211" s="176">
        <f>$Q$211*$H$211</f>
        <v>0</v>
      </c>
      <c r="S211" s="176">
        <v>0</v>
      </c>
      <c r="T211" s="177">
        <f>$S$211*$H$211</f>
        <v>0</v>
      </c>
      <c r="AR211" s="109" t="s">
        <v>241</v>
      </c>
      <c r="AT211" s="109" t="s">
        <v>147</v>
      </c>
      <c r="AU211" s="109" t="s">
        <v>80</v>
      </c>
      <c r="AY211" s="7" t="s">
        <v>143</v>
      </c>
      <c r="BE211" s="178">
        <f>IF($N$211="základní",$J$211,0)</f>
        <v>0</v>
      </c>
      <c r="BF211" s="178">
        <f>IF($N$211="snížená",$J$211,0)</f>
        <v>0</v>
      </c>
      <c r="BG211" s="178">
        <f>IF($N$211="zákl. přenesená",$J$211,0)</f>
        <v>0</v>
      </c>
      <c r="BH211" s="178">
        <f>IF($N$211="sníž. přenesená",$J$211,0)</f>
        <v>0</v>
      </c>
      <c r="BI211" s="178">
        <f>IF($N$211="nulová",$J$211,0)</f>
        <v>0</v>
      </c>
      <c r="BJ211" s="109" t="s">
        <v>21</v>
      </c>
      <c r="BK211" s="178">
        <f>ROUND($I$211*$H$211,2)</f>
        <v>0</v>
      </c>
      <c r="BL211" s="109" t="s">
        <v>241</v>
      </c>
      <c r="BM211" s="109" t="s">
        <v>1024</v>
      </c>
    </row>
    <row r="212" spans="2:47" s="7" customFormat="1" ht="27" customHeight="1">
      <c r="B212" s="27"/>
      <c r="C212" s="28"/>
      <c r="D212" s="179" t="s">
        <v>154</v>
      </c>
      <c r="E212" s="28"/>
      <c r="F212" s="180" t="s">
        <v>598</v>
      </c>
      <c r="G212" s="28"/>
      <c r="H212" s="28"/>
      <c r="J212" s="28"/>
      <c r="K212" s="28"/>
      <c r="L212" s="53"/>
      <c r="M212" s="69"/>
      <c r="N212" s="28"/>
      <c r="O212" s="28"/>
      <c r="P212" s="28"/>
      <c r="Q212" s="28"/>
      <c r="R212" s="28"/>
      <c r="S212" s="28"/>
      <c r="T212" s="70"/>
      <c r="AT212" s="7" t="s">
        <v>154</v>
      </c>
      <c r="AU212" s="7" t="s">
        <v>80</v>
      </c>
    </row>
    <row r="213" spans="2:65" s="7" customFormat="1" ht="27" customHeight="1">
      <c r="B213" s="27"/>
      <c r="C213" s="181" t="s">
        <v>162</v>
      </c>
      <c r="D213" s="181" t="s">
        <v>221</v>
      </c>
      <c r="E213" s="182" t="s">
        <v>826</v>
      </c>
      <c r="F213" s="183" t="s">
        <v>1025</v>
      </c>
      <c r="G213" s="184" t="s">
        <v>217</v>
      </c>
      <c r="H213" s="185">
        <v>1</v>
      </c>
      <c r="I213" s="186"/>
      <c r="J213" s="187">
        <f>ROUND($I$213*$H$213,2)</f>
        <v>0</v>
      </c>
      <c r="K213" s="183"/>
      <c r="L213" s="188"/>
      <c r="M213" s="189"/>
      <c r="N213" s="190" t="s">
        <v>43</v>
      </c>
      <c r="O213" s="28"/>
      <c r="P213" s="176">
        <f>$O$213*$H$213</f>
        <v>0</v>
      </c>
      <c r="Q213" s="176">
        <v>0.0185</v>
      </c>
      <c r="R213" s="176">
        <f>$Q$213*$H$213</f>
        <v>0.0185</v>
      </c>
      <c r="S213" s="176">
        <v>0</v>
      </c>
      <c r="T213" s="177">
        <f>$S$213*$H$213</f>
        <v>0</v>
      </c>
      <c r="AR213" s="109" t="s">
        <v>336</v>
      </c>
      <c r="AT213" s="109" t="s">
        <v>221</v>
      </c>
      <c r="AU213" s="109" t="s">
        <v>80</v>
      </c>
      <c r="AY213" s="7" t="s">
        <v>143</v>
      </c>
      <c r="BE213" s="178">
        <f>IF($N$213="základní",$J$213,0)</f>
        <v>0</v>
      </c>
      <c r="BF213" s="178">
        <f>IF($N$213="snížená",$J$213,0)</f>
        <v>0</v>
      </c>
      <c r="BG213" s="178">
        <f>IF($N$213="zákl. přenesená",$J$213,0)</f>
        <v>0</v>
      </c>
      <c r="BH213" s="178">
        <f>IF($N$213="sníž. přenesená",$J$213,0)</f>
        <v>0</v>
      </c>
      <c r="BI213" s="178">
        <f>IF($N$213="nulová",$J$213,0)</f>
        <v>0</v>
      </c>
      <c r="BJ213" s="109" t="s">
        <v>21</v>
      </c>
      <c r="BK213" s="178">
        <f>ROUND($I$213*$H$213,2)</f>
        <v>0</v>
      </c>
      <c r="BL213" s="109" t="s">
        <v>241</v>
      </c>
      <c r="BM213" s="109" t="s">
        <v>1026</v>
      </c>
    </row>
    <row r="214" spans="2:47" s="7" customFormat="1" ht="27" customHeight="1">
      <c r="B214" s="27"/>
      <c r="C214" s="28"/>
      <c r="D214" s="179" t="s">
        <v>154</v>
      </c>
      <c r="E214" s="28"/>
      <c r="F214" s="180" t="s">
        <v>829</v>
      </c>
      <c r="G214" s="28"/>
      <c r="H214" s="28"/>
      <c r="J214" s="28"/>
      <c r="K214" s="28"/>
      <c r="L214" s="53"/>
      <c r="M214" s="69"/>
      <c r="N214" s="28"/>
      <c r="O214" s="28"/>
      <c r="P214" s="28"/>
      <c r="Q214" s="28"/>
      <c r="R214" s="28"/>
      <c r="S214" s="28"/>
      <c r="T214" s="70"/>
      <c r="AT214" s="7" t="s">
        <v>154</v>
      </c>
      <c r="AU214" s="7" t="s">
        <v>80</v>
      </c>
    </row>
    <row r="215" spans="2:65" s="7" customFormat="1" ht="15.75" customHeight="1">
      <c r="B215" s="27"/>
      <c r="C215" s="167" t="s">
        <v>180</v>
      </c>
      <c r="D215" s="167" t="s">
        <v>147</v>
      </c>
      <c r="E215" s="168" t="s">
        <v>610</v>
      </c>
      <c r="F215" s="169" t="s">
        <v>611</v>
      </c>
      <c r="G215" s="170" t="s">
        <v>217</v>
      </c>
      <c r="H215" s="171">
        <v>1</v>
      </c>
      <c r="I215" s="172"/>
      <c r="J215" s="173">
        <f>ROUND($I$215*$H$215,2)</f>
        <v>0</v>
      </c>
      <c r="K215" s="169" t="s">
        <v>159</v>
      </c>
      <c r="L215" s="53"/>
      <c r="M215" s="174"/>
      <c r="N215" s="175" t="s">
        <v>43</v>
      </c>
      <c r="O215" s="28"/>
      <c r="P215" s="176">
        <f>$O$215*$H$215</f>
        <v>0</v>
      </c>
      <c r="Q215" s="176">
        <v>0</v>
      </c>
      <c r="R215" s="176">
        <f>$Q$215*$H$215</f>
        <v>0</v>
      </c>
      <c r="S215" s="176">
        <v>0</v>
      </c>
      <c r="T215" s="177">
        <f>$S$215*$H$215</f>
        <v>0</v>
      </c>
      <c r="AR215" s="109" t="s">
        <v>241</v>
      </c>
      <c r="AT215" s="109" t="s">
        <v>147</v>
      </c>
      <c r="AU215" s="109" t="s">
        <v>80</v>
      </c>
      <c r="AY215" s="7" t="s">
        <v>143</v>
      </c>
      <c r="BE215" s="178">
        <f>IF($N$215="základní",$J$215,0)</f>
        <v>0</v>
      </c>
      <c r="BF215" s="178">
        <f>IF($N$215="snížená",$J$215,0)</f>
        <v>0</v>
      </c>
      <c r="BG215" s="178">
        <f>IF($N$215="zákl. přenesená",$J$215,0)</f>
        <v>0</v>
      </c>
      <c r="BH215" s="178">
        <f>IF($N$215="sníž. přenesená",$J$215,0)</f>
        <v>0</v>
      </c>
      <c r="BI215" s="178">
        <f>IF($N$215="nulová",$J$215,0)</f>
        <v>0</v>
      </c>
      <c r="BJ215" s="109" t="s">
        <v>21</v>
      </c>
      <c r="BK215" s="178">
        <f>ROUND($I$215*$H$215,2)</f>
        <v>0</v>
      </c>
      <c r="BL215" s="109" t="s">
        <v>241</v>
      </c>
      <c r="BM215" s="109" t="s">
        <v>1027</v>
      </c>
    </row>
    <row r="216" spans="2:47" s="7" customFormat="1" ht="16.5" customHeight="1">
      <c r="B216" s="27"/>
      <c r="C216" s="28"/>
      <c r="D216" s="179" t="s">
        <v>154</v>
      </c>
      <c r="E216" s="28"/>
      <c r="F216" s="180" t="s">
        <v>613</v>
      </c>
      <c r="G216" s="28"/>
      <c r="H216" s="28"/>
      <c r="J216" s="28"/>
      <c r="K216" s="28"/>
      <c r="L216" s="53"/>
      <c r="M216" s="69"/>
      <c r="N216" s="28"/>
      <c r="O216" s="28"/>
      <c r="P216" s="28"/>
      <c r="Q216" s="28"/>
      <c r="R216" s="28"/>
      <c r="S216" s="28"/>
      <c r="T216" s="70"/>
      <c r="AT216" s="7" t="s">
        <v>154</v>
      </c>
      <c r="AU216" s="7" t="s">
        <v>80</v>
      </c>
    </row>
    <row r="217" spans="2:65" s="7" customFormat="1" ht="15.75" customHeight="1">
      <c r="B217" s="27"/>
      <c r="C217" s="181" t="s">
        <v>224</v>
      </c>
      <c r="D217" s="181" t="s">
        <v>221</v>
      </c>
      <c r="E217" s="182" t="s">
        <v>831</v>
      </c>
      <c r="F217" s="183" t="s">
        <v>1028</v>
      </c>
      <c r="G217" s="184" t="s">
        <v>217</v>
      </c>
      <c r="H217" s="185">
        <v>1</v>
      </c>
      <c r="I217" s="186"/>
      <c r="J217" s="187">
        <f>ROUND($I$217*$H$217,2)</f>
        <v>0</v>
      </c>
      <c r="K217" s="183"/>
      <c r="L217" s="188"/>
      <c r="M217" s="189"/>
      <c r="N217" s="190" t="s">
        <v>43</v>
      </c>
      <c r="O217" s="28"/>
      <c r="P217" s="176">
        <f>$O$217*$H$217</f>
        <v>0</v>
      </c>
      <c r="Q217" s="176">
        <v>0.00185</v>
      </c>
      <c r="R217" s="176">
        <f>$Q$217*$H$217</f>
        <v>0.00185</v>
      </c>
      <c r="S217" s="176">
        <v>0</v>
      </c>
      <c r="T217" s="177">
        <f>$S$217*$H$217</f>
        <v>0</v>
      </c>
      <c r="AR217" s="109" t="s">
        <v>336</v>
      </c>
      <c r="AT217" s="109" t="s">
        <v>221</v>
      </c>
      <c r="AU217" s="109" t="s">
        <v>80</v>
      </c>
      <c r="AY217" s="7" t="s">
        <v>143</v>
      </c>
      <c r="BE217" s="178">
        <f>IF($N$217="základní",$J$217,0)</f>
        <v>0</v>
      </c>
      <c r="BF217" s="178">
        <f>IF($N$217="snížená",$J$217,0)</f>
        <v>0</v>
      </c>
      <c r="BG217" s="178">
        <f>IF($N$217="zákl. přenesená",$J$217,0)</f>
        <v>0</v>
      </c>
      <c r="BH217" s="178">
        <f>IF($N$217="sníž. přenesená",$J$217,0)</f>
        <v>0</v>
      </c>
      <c r="BI217" s="178">
        <f>IF($N$217="nulová",$J$217,0)</f>
        <v>0</v>
      </c>
      <c r="BJ217" s="109" t="s">
        <v>21</v>
      </c>
      <c r="BK217" s="178">
        <f>ROUND($I$217*$H$217,2)</f>
        <v>0</v>
      </c>
      <c r="BL217" s="109" t="s">
        <v>241</v>
      </c>
      <c r="BM217" s="109" t="s">
        <v>1029</v>
      </c>
    </row>
    <row r="218" spans="2:47" s="7" customFormat="1" ht="27" customHeight="1">
      <c r="B218" s="27"/>
      <c r="C218" s="28"/>
      <c r="D218" s="179" t="s">
        <v>154</v>
      </c>
      <c r="E218" s="28"/>
      <c r="F218" s="180" t="s">
        <v>834</v>
      </c>
      <c r="G218" s="28"/>
      <c r="H218" s="28"/>
      <c r="J218" s="28"/>
      <c r="K218" s="28"/>
      <c r="L218" s="53"/>
      <c r="M218" s="69"/>
      <c r="N218" s="28"/>
      <c r="O218" s="28"/>
      <c r="P218" s="28"/>
      <c r="Q218" s="28"/>
      <c r="R218" s="28"/>
      <c r="S218" s="28"/>
      <c r="T218" s="70"/>
      <c r="AT218" s="7" t="s">
        <v>154</v>
      </c>
      <c r="AU218" s="7" t="s">
        <v>80</v>
      </c>
    </row>
    <row r="219" spans="2:65" s="7" customFormat="1" ht="15.75" customHeight="1">
      <c r="B219" s="27"/>
      <c r="C219" s="167" t="s">
        <v>194</v>
      </c>
      <c r="D219" s="167" t="s">
        <v>147</v>
      </c>
      <c r="E219" s="168" t="s">
        <v>620</v>
      </c>
      <c r="F219" s="169" t="s">
        <v>621</v>
      </c>
      <c r="G219" s="170" t="s">
        <v>379</v>
      </c>
      <c r="H219" s="191"/>
      <c r="I219" s="172"/>
      <c r="J219" s="173">
        <f>ROUND($I$219*$H$219,2)</f>
        <v>0</v>
      </c>
      <c r="K219" s="169" t="s">
        <v>159</v>
      </c>
      <c r="L219" s="53"/>
      <c r="M219" s="174"/>
      <c r="N219" s="175" t="s">
        <v>43</v>
      </c>
      <c r="O219" s="28"/>
      <c r="P219" s="176">
        <f>$O$219*$H$219</f>
        <v>0</v>
      </c>
      <c r="Q219" s="176">
        <v>0</v>
      </c>
      <c r="R219" s="176">
        <f>$Q$219*$H$219</f>
        <v>0</v>
      </c>
      <c r="S219" s="176">
        <v>0</v>
      </c>
      <c r="T219" s="177">
        <f>$S$219*$H$219</f>
        <v>0</v>
      </c>
      <c r="AR219" s="109" t="s">
        <v>241</v>
      </c>
      <c r="AT219" s="109" t="s">
        <v>147</v>
      </c>
      <c r="AU219" s="109" t="s">
        <v>80</v>
      </c>
      <c r="AY219" s="7" t="s">
        <v>143</v>
      </c>
      <c r="BE219" s="178">
        <f>IF($N$219="základní",$J$219,0)</f>
        <v>0</v>
      </c>
      <c r="BF219" s="178">
        <f>IF($N$219="snížená",$J$219,0)</f>
        <v>0</v>
      </c>
      <c r="BG219" s="178">
        <f>IF($N$219="zákl. přenesená",$J$219,0)</f>
        <v>0</v>
      </c>
      <c r="BH219" s="178">
        <f>IF($N$219="sníž. přenesená",$J$219,0)</f>
        <v>0</v>
      </c>
      <c r="BI219" s="178">
        <f>IF($N$219="nulová",$J$219,0)</f>
        <v>0</v>
      </c>
      <c r="BJ219" s="109" t="s">
        <v>21</v>
      </c>
      <c r="BK219" s="178">
        <f>ROUND($I$219*$H$219,2)</f>
        <v>0</v>
      </c>
      <c r="BL219" s="109" t="s">
        <v>241</v>
      </c>
      <c r="BM219" s="109" t="s">
        <v>1030</v>
      </c>
    </row>
    <row r="220" spans="2:47" s="7" customFormat="1" ht="27" customHeight="1">
      <c r="B220" s="27"/>
      <c r="C220" s="28"/>
      <c r="D220" s="179" t="s">
        <v>154</v>
      </c>
      <c r="E220" s="28"/>
      <c r="F220" s="180" t="s">
        <v>623</v>
      </c>
      <c r="G220" s="28"/>
      <c r="H220" s="28"/>
      <c r="J220" s="28"/>
      <c r="K220" s="28"/>
      <c r="L220" s="53"/>
      <c r="M220" s="69"/>
      <c r="N220" s="28"/>
      <c r="O220" s="28"/>
      <c r="P220" s="28"/>
      <c r="Q220" s="28"/>
      <c r="R220" s="28"/>
      <c r="S220" s="28"/>
      <c r="T220" s="70"/>
      <c r="AT220" s="7" t="s">
        <v>154</v>
      </c>
      <c r="AU220" s="7" t="s">
        <v>80</v>
      </c>
    </row>
    <row r="221" spans="2:63" s="153" customFormat="1" ht="30.75" customHeight="1">
      <c r="B221" s="154"/>
      <c r="C221" s="155"/>
      <c r="D221" s="156" t="s">
        <v>71</v>
      </c>
      <c r="E221" s="165" t="s">
        <v>624</v>
      </c>
      <c r="F221" s="165" t="s">
        <v>625</v>
      </c>
      <c r="G221" s="155"/>
      <c r="H221" s="155"/>
      <c r="J221" s="166">
        <f>$BK$221</f>
        <v>0</v>
      </c>
      <c r="K221" s="155"/>
      <c r="L221" s="159"/>
      <c r="M221" s="160"/>
      <c r="N221" s="155"/>
      <c r="O221" s="155"/>
      <c r="P221" s="161">
        <f>SUM($P$222:$P$230)</f>
        <v>0</v>
      </c>
      <c r="Q221" s="155"/>
      <c r="R221" s="161">
        <f>SUM($R$222:$R$230)</f>
        <v>0.033275</v>
      </c>
      <c r="S221" s="155"/>
      <c r="T221" s="162">
        <f>SUM($T$222:$T$230)</f>
        <v>0</v>
      </c>
      <c r="AR221" s="163" t="s">
        <v>80</v>
      </c>
      <c r="AT221" s="163" t="s">
        <v>71</v>
      </c>
      <c r="AU221" s="163" t="s">
        <v>21</v>
      </c>
      <c r="AY221" s="163" t="s">
        <v>143</v>
      </c>
      <c r="BK221" s="164">
        <f>SUM($BK$222:$BK$230)</f>
        <v>0</v>
      </c>
    </row>
    <row r="222" spans="2:65" s="7" customFormat="1" ht="15.75" customHeight="1">
      <c r="B222" s="27"/>
      <c r="C222" s="167" t="s">
        <v>304</v>
      </c>
      <c r="D222" s="167" t="s">
        <v>147</v>
      </c>
      <c r="E222" s="168" t="s">
        <v>1031</v>
      </c>
      <c r="F222" s="169" t="s">
        <v>1032</v>
      </c>
      <c r="G222" s="170" t="s">
        <v>201</v>
      </c>
      <c r="H222" s="171">
        <v>2.5</v>
      </c>
      <c r="I222" s="172"/>
      <c r="J222" s="173">
        <f>ROUND($I$222*$H$222,2)</f>
        <v>0</v>
      </c>
      <c r="K222" s="169" t="s">
        <v>151</v>
      </c>
      <c r="L222" s="53"/>
      <c r="M222" s="174"/>
      <c r="N222" s="175" t="s">
        <v>43</v>
      </c>
      <c r="O222" s="28"/>
      <c r="P222" s="176">
        <f>$O$222*$H$222</f>
        <v>0</v>
      </c>
      <c r="Q222" s="176">
        <v>0.00041</v>
      </c>
      <c r="R222" s="176">
        <f>$Q$222*$H$222</f>
        <v>0.0010249999999999999</v>
      </c>
      <c r="S222" s="176">
        <v>0</v>
      </c>
      <c r="T222" s="177">
        <f>$S$222*$H$222</f>
        <v>0</v>
      </c>
      <c r="AR222" s="109" t="s">
        <v>241</v>
      </c>
      <c r="AT222" s="109" t="s">
        <v>147</v>
      </c>
      <c r="AU222" s="109" t="s">
        <v>80</v>
      </c>
      <c r="AY222" s="7" t="s">
        <v>143</v>
      </c>
      <c r="BE222" s="178">
        <f>IF($N$222="základní",$J$222,0)</f>
        <v>0</v>
      </c>
      <c r="BF222" s="178">
        <f>IF($N$222="snížená",$J$222,0)</f>
        <v>0</v>
      </c>
      <c r="BG222" s="178">
        <f>IF($N$222="zákl. přenesená",$J$222,0)</f>
        <v>0</v>
      </c>
      <c r="BH222" s="178">
        <f>IF($N$222="sníž. přenesená",$J$222,0)</f>
        <v>0</v>
      </c>
      <c r="BI222" s="178">
        <f>IF($N$222="nulová",$J$222,0)</f>
        <v>0</v>
      </c>
      <c r="BJ222" s="109" t="s">
        <v>21</v>
      </c>
      <c r="BK222" s="178">
        <f>ROUND($I$222*$H$222,2)</f>
        <v>0</v>
      </c>
      <c r="BL222" s="109" t="s">
        <v>241</v>
      </c>
      <c r="BM222" s="109" t="s">
        <v>1033</v>
      </c>
    </row>
    <row r="223" spans="2:47" s="7" customFormat="1" ht="16.5" customHeight="1">
      <c r="B223" s="27"/>
      <c r="C223" s="28"/>
      <c r="D223" s="179" t="s">
        <v>154</v>
      </c>
      <c r="E223" s="28"/>
      <c r="F223" s="180" t="s">
        <v>1034</v>
      </c>
      <c r="G223" s="28"/>
      <c r="H223" s="28"/>
      <c r="J223" s="28"/>
      <c r="K223" s="28"/>
      <c r="L223" s="53"/>
      <c r="M223" s="69"/>
      <c r="N223" s="28"/>
      <c r="O223" s="28"/>
      <c r="P223" s="28"/>
      <c r="Q223" s="28"/>
      <c r="R223" s="28"/>
      <c r="S223" s="28"/>
      <c r="T223" s="70"/>
      <c r="AT223" s="7" t="s">
        <v>154</v>
      </c>
      <c r="AU223" s="7" t="s">
        <v>80</v>
      </c>
    </row>
    <row r="224" spans="2:65" s="7" customFormat="1" ht="27" customHeight="1">
      <c r="B224" s="27"/>
      <c r="C224" s="181" t="s">
        <v>320</v>
      </c>
      <c r="D224" s="181" t="s">
        <v>221</v>
      </c>
      <c r="E224" s="182" t="s">
        <v>647</v>
      </c>
      <c r="F224" s="183" t="s">
        <v>1035</v>
      </c>
      <c r="G224" s="184" t="s">
        <v>158</v>
      </c>
      <c r="H224" s="185">
        <v>1.5</v>
      </c>
      <c r="I224" s="186"/>
      <c r="J224" s="187">
        <f>ROUND($I$224*$H$224,2)</f>
        <v>0</v>
      </c>
      <c r="K224" s="183" t="s">
        <v>151</v>
      </c>
      <c r="L224" s="188"/>
      <c r="M224" s="189"/>
      <c r="N224" s="190" t="s">
        <v>43</v>
      </c>
      <c r="O224" s="28"/>
      <c r="P224" s="176">
        <f>$O$224*$H$224</f>
        <v>0</v>
      </c>
      <c r="Q224" s="176">
        <v>0.0192</v>
      </c>
      <c r="R224" s="176">
        <f>$Q$224*$H$224</f>
        <v>0.0288</v>
      </c>
      <c r="S224" s="176">
        <v>0</v>
      </c>
      <c r="T224" s="177">
        <f>$S$224*$H$224</f>
        <v>0</v>
      </c>
      <c r="AR224" s="109" t="s">
        <v>336</v>
      </c>
      <c r="AT224" s="109" t="s">
        <v>221</v>
      </c>
      <c r="AU224" s="109" t="s">
        <v>80</v>
      </c>
      <c r="AY224" s="7" t="s">
        <v>143</v>
      </c>
      <c r="BE224" s="178">
        <f>IF($N$224="základní",$J$224,0)</f>
        <v>0</v>
      </c>
      <c r="BF224" s="178">
        <f>IF($N$224="snížená",$J$224,0)</f>
        <v>0</v>
      </c>
      <c r="BG224" s="178">
        <f>IF($N$224="zákl. přenesená",$J$224,0)</f>
        <v>0</v>
      </c>
      <c r="BH224" s="178">
        <f>IF($N$224="sníž. přenesená",$J$224,0)</f>
        <v>0</v>
      </c>
      <c r="BI224" s="178">
        <f>IF($N$224="nulová",$J$224,0)</f>
        <v>0</v>
      </c>
      <c r="BJ224" s="109" t="s">
        <v>21</v>
      </c>
      <c r="BK224" s="178">
        <f>ROUND($I$224*$H$224,2)</f>
        <v>0</v>
      </c>
      <c r="BL224" s="109" t="s">
        <v>241</v>
      </c>
      <c r="BM224" s="109" t="s">
        <v>1036</v>
      </c>
    </row>
    <row r="225" spans="2:47" s="7" customFormat="1" ht="27" customHeight="1">
      <c r="B225" s="27"/>
      <c r="C225" s="28"/>
      <c r="D225" s="179" t="s">
        <v>154</v>
      </c>
      <c r="E225" s="28"/>
      <c r="F225" s="180" t="s">
        <v>1037</v>
      </c>
      <c r="G225" s="28"/>
      <c r="H225" s="28"/>
      <c r="J225" s="28"/>
      <c r="K225" s="28"/>
      <c r="L225" s="53"/>
      <c r="M225" s="69"/>
      <c r="N225" s="28"/>
      <c r="O225" s="28"/>
      <c r="P225" s="28"/>
      <c r="Q225" s="28"/>
      <c r="R225" s="28"/>
      <c r="S225" s="28"/>
      <c r="T225" s="70"/>
      <c r="AT225" s="7" t="s">
        <v>154</v>
      </c>
      <c r="AU225" s="7" t="s">
        <v>80</v>
      </c>
    </row>
    <row r="226" spans="2:51" s="7" customFormat="1" ht="15.75" customHeight="1">
      <c r="B226" s="192"/>
      <c r="C226" s="193"/>
      <c r="D226" s="194" t="s">
        <v>678</v>
      </c>
      <c r="E226" s="193"/>
      <c r="F226" s="195" t="s">
        <v>1038</v>
      </c>
      <c r="G226" s="193"/>
      <c r="H226" s="196">
        <v>1.5</v>
      </c>
      <c r="J226" s="193"/>
      <c r="K226" s="193"/>
      <c r="L226" s="197"/>
      <c r="M226" s="198"/>
      <c r="N226" s="193"/>
      <c r="O226" s="193"/>
      <c r="P226" s="193"/>
      <c r="Q226" s="193"/>
      <c r="R226" s="193"/>
      <c r="S226" s="193"/>
      <c r="T226" s="199"/>
      <c r="AT226" s="200" t="s">
        <v>678</v>
      </c>
      <c r="AU226" s="200" t="s">
        <v>80</v>
      </c>
      <c r="AV226" s="201" t="s">
        <v>80</v>
      </c>
      <c r="AW226" s="201" t="s">
        <v>72</v>
      </c>
      <c r="AX226" s="201" t="s">
        <v>21</v>
      </c>
      <c r="AY226" s="200" t="s">
        <v>143</v>
      </c>
    </row>
    <row r="227" spans="2:65" s="7" customFormat="1" ht="15.75" customHeight="1">
      <c r="B227" s="27"/>
      <c r="C227" s="167" t="s">
        <v>521</v>
      </c>
      <c r="D227" s="167" t="s">
        <v>147</v>
      </c>
      <c r="E227" s="168" t="s">
        <v>642</v>
      </c>
      <c r="F227" s="169" t="s">
        <v>643</v>
      </c>
      <c r="G227" s="170" t="s">
        <v>158</v>
      </c>
      <c r="H227" s="171">
        <v>1</v>
      </c>
      <c r="I227" s="172"/>
      <c r="J227" s="173">
        <f>ROUND($I$227*$H$227,2)</f>
        <v>0</v>
      </c>
      <c r="K227" s="169" t="s">
        <v>159</v>
      </c>
      <c r="L227" s="53"/>
      <c r="M227" s="174"/>
      <c r="N227" s="175" t="s">
        <v>43</v>
      </c>
      <c r="O227" s="28"/>
      <c r="P227" s="176">
        <f>$O$227*$H$227</f>
        <v>0</v>
      </c>
      <c r="Q227" s="176">
        <v>0.00345</v>
      </c>
      <c r="R227" s="176">
        <f>$Q$227*$H$227</f>
        <v>0.00345</v>
      </c>
      <c r="S227" s="176">
        <v>0</v>
      </c>
      <c r="T227" s="177">
        <f>$S$227*$H$227</f>
        <v>0</v>
      </c>
      <c r="AR227" s="109" t="s">
        <v>241</v>
      </c>
      <c r="AT227" s="109" t="s">
        <v>147</v>
      </c>
      <c r="AU227" s="109" t="s">
        <v>80</v>
      </c>
      <c r="AY227" s="7" t="s">
        <v>143</v>
      </c>
      <c r="BE227" s="178">
        <f>IF($N$227="základní",$J$227,0)</f>
        <v>0</v>
      </c>
      <c r="BF227" s="178">
        <f>IF($N$227="snížená",$J$227,0)</f>
        <v>0</v>
      </c>
      <c r="BG227" s="178">
        <f>IF($N$227="zákl. přenesená",$J$227,0)</f>
        <v>0</v>
      </c>
      <c r="BH227" s="178">
        <f>IF($N$227="sníž. přenesená",$J$227,0)</f>
        <v>0</v>
      </c>
      <c r="BI227" s="178">
        <f>IF($N$227="nulová",$J$227,0)</f>
        <v>0</v>
      </c>
      <c r="BJ227" s="109" t="s">
        <v>21</v>
      </c>
      <c r="BK227" s="178">
        <f>ROUND($I$227*$H$227,2)</f>
        <v>0</v>
      </c>
      <c r="BL227" s="109" t="s">
        <v>241</v>
      </c>
      <c r="BM227" s="109" t="s">
        <v>1039</v>
      </c>
    </row>
    <row r="228" spans="2:47" s="7" customFormat="1" ht="16.5" customHeight="1">
      <c r="B228" s="27"/>
      <c r="C228" s="28"/>
      <c r="D228" s="179" t="s">
        <v>154</v>
      </c>
      <c r="E228" s="28"/>
      <c r="F228" s="180" t="s">
        <v>645</v>
      </c>
      <c r="G228" s="28"/>
      <c r="H228" s="28"/>
      <c r="J228" s="28"/>
      <c r="K228" s="28"/>
      <c r="L228" s="53"/>
      <c r="M228" s="69"/>
      <c r="N228" s="28"/>
      <c r="O228" s="28"/>
      <c r="P228" s="28"/>
      <c r="Q228" s="28"/>
      <c r="R228" s="28"/>
      <c r="S228" s="28"/>
      <c r="T228" s="70"/>
      <c r="AT228" s="7" t="s">
        <v>154</v>
      </c>
      <c r="AU228" s="7" t="s">
        <v>80</v>
      </c>
    </row>
    <row r="229" spans="2:65" s="7" customFormat="1" ht="15.75" customHeight="1">
      <c r="B229" s="27"/>
      <c r="C229" s="167" t="s">
        <v>528</v>
      </c>
      <c r="D229" s="167" t="s">
        <v>147</v>
      </c>
      <c r="E229" s="168" t="s">
        <v>652</v>
      </c>
      <c r="F229" s="169" t="s">
        <v>1040</v>
      </c>
      <c r="G229" s="170" t="s">
        <v>201</v>
      </c>
      <c r="H229" s="171">
        <v>1</v>
      </c>
      <c r="I229" s="172"/>
      <c r="J229" s="173">
        <f>ROUND($I$229*$H$229,2)</f>
        <v>0</v>
      </c>
      <c r="K229" s="169" t="s">
        <v>151</v>
      </c>
      <c r="L229" s="53"/>
      <c r="M229" s="174"/>
      <c r="N229" s="175" t="s">
        <v>43</v>
      </c>
      <c r="O229" s="28"/>
      <c r="P229" s="176">
        <f>$O$229*$H$229</f>
        <v>0</v>
      </c>
      <c r="Q229" s="176">
        <v>0</v>
      </c>
      <c r="R229" s="176">
        <f>$Q$229*$H$229</f>
        <v>0</v>
      </c>
      <c r="S229" s="176">
        <v>0</v>
      </c>
      <c r="T229" s="177">
        <f>$S$229*$H$229</f>
        <v>0</v>
      </c>
      <c r="AR229" s="109" t="s">
        <v>241</v>
      </c>
      <c r="AT229" s="109" t="s">
        <v>147</v>
      </c>
      <c r="AU229" s="109" t="s">
        <v>80</v>
      </c>
      <c r="AY229" s="7" t="s">
        <v>143</v>
      </c>
      <c r="BE229" s="178">
        <f>IF($N$229="základní",$J$229,0)</f>
        <v>0</v>
      </c>
      <c r="BF229" s="178">
        <f>IF($N$229="snížená",$J$229,0)</f>
        <v>0</v>
      </c>
      <c r="BG229" s="178">
        <f>IF($N$229="zákl. přenesená",$J$229,0)</f>
        <v>0</v>
      </c>
      <c r="BH229" s="178">
        <f>IF($N$229="sníž. přenesená",$J$229,0)</f>
        <v>0</v>
      </c>
      <c r="BI229" s="178">
        <f>IF($N$229="nulová",$J$229,0)</f>
        <v>0</v>
      </c>
      <c r="BJ229" s="109" t="s">
        <v>21</v>
      </c>
      <c r="BK229" s="178">
        <f>ROUND($I$229*$H$229,2)</f>
        <v>0</v>
      </c>
      <c r="BL229" s="109" t="s">
        <v>241</v>
      </c>
      <c r="BM229" s="109" t="s">
        <v>1041</v>
      </c>
    </row>
    <row r="230" spans="2:47" s="7" customFormat="1" ht="16.5" customHeight="1">
      <c r="B230" s="27"/>
      <c r="C230" s="28"/>
      <c r="D230" s="179" t="s">
        <v>154</v>
      </c>
      <c r="E230" s="28"/>
      <c r="F230" s="180" t="s">
        <v>655</v>
      </c>
      <c r="G230" s="28"/>
      <c r="H230" s="28"/>
      <c r="J230" s="28"/>
      <c r="K230" s="28"/>
      <c r="L230" s="53"/>
      <c r="M230" s="69"/>
      <c r="N230" s="28"/>
      <c r="O230" s="28"/>
      <c r="P230" s="28"/>
      <c r="Q230" s="28"/>
      <c r="R230" s="28"/>
      <c r="S230" s="28"/>
      <c r="T230" s="70"/>
      <c r="AT230" s="7" t="s">
        <v>154</v>
      </c>
      <c r="AU230" s="7" t="s">
        <v>80</v>
      </c>
    </row>
    <row r="231" spans="2:63" s="153" customFormat="1" ht="30.75" customHeight="1">
      <c r="B231" s="154"/>
      <c r="C231" s="155"/>
      <c r="D231" s="156" t="s">
        <v>71</v>
      </c>
      <c r="E231" s="165" t="s">
        <v>666</v>
      </c>
      <c r="F231" s="165" t="s">
        <v>667</v>
      </c>
      <c r="G231" s="155"/>
      <c r="H231" s="155"/>
      <c r="J231" s="166">
        <f>$BK$231</f>
        <v>0</v>
      </c>
      <c r="K231" s="155"/>
      <c r="L231" s="159"/>
      <c r="M231" s="160"/>
      <c r="N231" s="155"/>
      <c r="O231" s="155"/>
      <c r="P231" s="161">
        <f>SUM($P$232:$P$242)</f>
        <v>0</v>
      </c>
      <c r="Q231" s="155"/>
      <c r="R231" s="161">
        <f>SUM($R$232:$R$242)</f>
        <v>0.14741600000000002</v>
      </c>
      <c r="S231" s="155"/>
      <c r="T231" s="162">
        <f>SUM($T$232:$T$242)</f>
        <v>0</v>
      </c>
      <c r="AR231" s="163" t="s">
        <v>80</v>
      </c>
      <c r="AT231" s="163" t="s">
        <v>71</v>
      </c>
      <c r="AU231" s="163" t="s">
        <v>21</v>
      </c>
      <c r="AY231" s="163" t="s">
        <v>143</v>
      </c>
      <c r="BK231" s="164">
        <f>SUM($BK$232:$BK$242)</f>
        <v>0</v>
      </c>
    </row>
    <row r="232" spans="2:65" s="7" customFormat="1" ht="15.75" customHeight="1">
      <c r="B232" s="27"/>
      <c r="C232" s="167" t="s">
        <v>435</v>
      </c>
      <c r="D232" s="167" t="s">
        <v>147</v>
      </c>
      <c r="E232" s="168" t="s">
        <v>1042</v>
      </c>
      <c r="F232" s="169" t="s">
        <v>1043</v>
      </c>
      <c r="G232" s="170" t="s">
        <v>235</v>
      </c>
      <c r="H232" s="171">
        <v>2</v>
      </c>
      <c r="I232" s="172"/>
      <c r="J232" s="173">
        <f>ROUND($I$232*$H$232,2)</f>
        <v>0</v>
      </c>
      <c r="K232" s="169"/>
      <c r="L232" s="53"/>
      <c r="M232" s="174"/>
      <c r="N232" s="175" t="s">
        <v>43</v>
      </c>
      <c r="O232" s="28"/>
      <c r="P232" s="176">
        <f>$O$232*$H$232</f>
        <v>0</v>
      </c>
      <c r="Q232" s="176">
        <v>0</v>
      </c>
      <c r="R232" s="176">
        <f>$Q$232*$H$232</f>
        <v>0</v>
      </c>
      <c r="S232" s="176">
        <v>0</v>
      </c>
      <c r="T232" s="177">
        <f>$S$232*$H$232</f>
        <v>0</v>
      </c>
      <c r="AR232" s="109" t="s">
        <v>241</v>
      </c>
      <c r="AT232" s="109" t="s">
        <v>147</v>
      </c>
      <c r="AU232" s="109" t="s">
        <v>80</v>
      </c>
      <c r="AY232" s="7" t="s">
        <v>143</v>
      </c>
      <c r="BE232" s="178">
        <f>IF($N$232="základní",$J$232,0)</f>
        <v>0</v>
      </c>
      <c r="BF232" s="178">
        <f>IF($N$232="snížená",$J$232,0)</f>
        <v>0</v>
      </c>
      <c r="BG232" s="178">
        <f>IF($N$232="zákl. přenesená",$J$232,0)</f>
        <v>0</v>
      </c>
      <c r="BH232" s="178">
        <f>IF($N$232="sníž. přenesená",$J$232,0)</f>
        <v>0</v>
      </c>
      <c r="BI232" s="178">
        <f>IF($N$232="nulová",$J$232,0)</f>
        <v>0</v>
      </c>
      <c r="BJ232" s="109" t="s">
        <v>21</v>
      </c>
      <c r="BK232" s="178">
        <f>ROUND($I$232*$H$232,2)</f>
        <v>0</v>
      </c>
      <c r="BL232" s="109" t="s">
        <v>241</v>
      </c>
      <c r="BM232" s="109" t="s">
        <v>1044</v>
      </c>
    </row>
    <row r="233" spans="2:47" s="7" customFormat="1" ht="16.5" customHeight="1">
      <c r="B233" s="27"/>
      <c r="C233" s="28"/>
      <c r="D233" s="179" t="s">
        <v>154</v>
      </c>
      <c r="E233" s="28"/>
      <c r="F233" s="180" t="s">
        <v>1043</v>
      </c>
      <c r="G233" s="28"/>
      <c r="H233" s="28"/>
      <c r="J233" s="28"/>
      <c r="K233" s="28"/>
      <c r="L233" s="53"/>
      <c r="M233" s="69"/>
      <c r="N233" s="28"/>
      <c r="O233" s="28"/>
      <c r="P233" s="28"/>
      <c r="Q233" s="28"/>
      <c r="R233" s="28"/>
      <c r="S233" s="28"/>
      <c r="T233" s="70"/>
      <c r="AT233" s="7" t="s">
        <v>154</v>
      </c>
      <c r="AU233" s="7" t="s">
        <v>80</v>
      </c>
    </row>
    <row r="234" spans="2:65" s="7" customFormat="1" ht="27" customHeight="1">
      <c r="B234" s="27"/>
      <c r="C234" s="167" t="s">
        <v>276</v>
      </c>
      <c r="D234" s="167" t="s">
        <v>147</v>
      </c>
      <c r="E234" s="168" t="s">
        <v>669</v>
      </c>
      <c r="F234" s="169" t="s">
        <v>1045</v>
      </c>
      <c r="G234" s="170" t="s">
        <v>158</v>
      </c>
      <c r="H234" s="171">
        <v>9</v>
      </c>
      <c r="I234" s="172"/>
      <c r="J234" s="173">
        <f>ROUND($I$234*$H$234,2)</f>
        <v>0</v>
      </c>
      <c r="K234" s="169" t="s">
        <v>159</v>
      </c>
      <c r="L234" s="53"/>
      <c r="M234" s="174"/>
      <c r="N234" s="175" t="s">
        <v>43</v>
      </c>
      <c r="O234" s="28"/>
      <c r="P234" s="176">
        <f>$O$234*$H$234</f>
        <v>0</v>
      </c>
      <c r="Q234" s="176">
        <v>0.003</v>
      </c>
      <c r="R234" s="176">
        <f>$Q$234*$H$234</f>
        <v>0.027</v>
      </c>
      <c r="S234" s="176">
        <v>0</v>
      </c>
      <c r="T234" s="177">
        <f>$S$234*$H$234</f>
        <v>0</v>
      </c>
      <c r="AR234" s="109" t="s">
        <v>241</v>
      </c>
      <c r="AT234" s="109" t="s">
        <v>147</v>
      </c>
      <c r="AU234" s="109" t="s">
        <v>80</v>
      </c>
      <c r="AY234" s="7" t="s">
        <v>143</v>
      </c>
      <c r="BE234" s="178">
        <f>IF($N$234="základní",$J$234,0)</f>
        <v>0</v>
      </c>
      <c r="BF234" s="178">
        <f>IF($N$234="snížená",$J$234,0)</f>
        <v>0</v>
      </c>
      <c r="BG234" s="178">
        <f>IF($N$234="zákl. přenesená",$J$234,0)</f>
        <v>0</v>
      </c>
      <c r="BH234" s="178">
        <f>IF($N$234="sníž. přenesená",$J$234,0)</f>
        <v>0</v>
      </c>
      <c r="BI234" s="178">
        <f>IF($N$234="nulová",$J$234,0)</f>
        <v>0</v>
      </c>
      <c r="BJ234" s="109" t="s">
        <v>21</v>
      </c>
      <c r="BK234" s="178">
        <f>ROUND($I$234*$H$234,2)</f>
        <v>0</v>
      </c>
      <c r="BL234" s="109" t="s">
        <v>241</v>
      </c>
      <c r="BM234" s="109" t="s">
        <v>1046</v>
      </c>
    </row>
    <row r="235" spans="2:47" s="7" customFormat="1" ht="27" customHeight="1">
      <c r="B235" s="27"/>
      <c r="C235" s="28"/>
      <c r="D235" s="179" t="s">
        <v>154</v>
      </c>
      <c r="E235" s="28"/>
      <c r="F235" s="180" t="s">
        <v>672</v>
      </c>
      <c r="G235" s="28"/>
      <c r="H235" s="28"/>
      <c r="J235" s="28"/>
      <c r="K235" s="28"/>
      <c r="L235" s="53"/>
      <c r="M235" s="69"/>
      <c r="N235" s="28"/>
      <c r="O235" s="28"/>
      <c r="P235" s="28"/>
      <c r="Q235" s="28"/>
      <c r="R235" s="28"/>
      <c r="S235" s="28"/>
      <c r="T235" s="70"/>
      <c r="AT235" s="7" t="s">
        <v>154</v>
      </c>
      <c r="AU235" s="7" t="s">
        <v>80</v>
      </c>
    </row>
    <row r="236" spans="2:65" s="7" customFormat="1" ht="15.75" customHeight="1">
      <c r="B236" s="27"/>
      <c r="C236" s="181" t="s">
        <v>284</v>
      </c>
      <c r="D236" s="181" t="s">
        <v>221</v>
      </c>
      <c r="E236" s="182" t="s">
        <v>674</v>
      </c>
      <c r="F236" s="183" t="s">
        <v>675</v>
      </c>
      <c r="G236" s="184" t="s">
        <v>158</v>
      </c>
      <c r="H236" s="185">
        <v>9.36</v>
      </c>
      <c r="I236" s="186"/>
      <c r="J236" s="187">
        <f>ROUND($I$236*$H$236,2)</f>
        <v>0</v>
      </c>
      <c r="K236" s="183" t="s">
        <v>159</v>
      </c>
      <c r="L236" s="188"/>
      <c r="M236" s="189"/>
      <c r="N236" s="190" t="s">
        <v>43</v>
      </c>
      <c r="O236" s="28"/>
      <c r="P236" s="176">
        <f>$O$236*$H$236</f>
        <v>0</v>
      </c>
      <c r="Q236" s="176">
        <v>0.0126</v>
      </c>
      <c r="R236" s="176">
        <f>$Q$236*$H$236</f>
        <v>0.117936</v>
      </c>
      <c r="S236" s="176">
        <v>0</v>
      </c>
      <c r="T236" s="177">
        <f>$S$236*$H$236</f>
        <v>0</v>
      </c>
      <c r="AR236" s="109" t="s">
        <v>336</v>
      </c>
      <c r="AT236" s="109" t="s">
        <v>221</v>
      </c>
      <c r="AU236" s="109" t="s">
        <v>80</v>
      </c>
      <c r="AY236" s="7" t="s">
        <v>143</v>
      </c>
      <c r="BE236" s="178">
        <f>IF($N$236="základní",$J$236,0)</f>
        <v>0</v>
      </c>
      <c r="BF236" s="178">
        <f>IF($N$236="snížená",$J$236,0)</f>
        <v>0</v>
      </c>
      <c r="BG236" s="178">
        <f>IF($N$236="zákl. přenesená",$J$236,0)</f>
        <v>0</v>
      </c>
      <c r="BH236" s="178">
        <f>IF($N$236="sníž. přenesená",$J$236,0)</f>
        <v>0</v>
      </c>
      <c r="BI236" s="178">
        <f>IF($N$236="nulová",$J$236,0)</f>
        <v>0</v>
      </c>
      <c r="BJ236" s="109" t="s">
        <v>21</v>
      </c>
      <c r="BK236" s="178">
        <f>ROUND($I$236*$H$236,2)</f>
        <v>0</v>
      </c>
      <c r="BL236" s="109" t="s">
        <v>241</v>
      </c>
      <c r="BM236" s="109" t="s">
        <v>1047</v>
      </c>
    </row>
    <row r="237" spans="2:47" s="7" customFormat="1" ht="16.5" customHeight="1">
      <c r="B237" s="27"/>
      <c r="C237" s="28"/>
      <c r="D237" s="179" t="s">
        <v>154</v>
      </c>
      <c r="E237" s="28"/>
      <c r="F237" s="180" t="s">
        <v>677</v>
      </c>
      <c r="G237" s="28"/>
      <c r="H237" s="28"/>
      <c r="J237" s="28"/>
      <c r="K237" s="28"/>
      <c r="L237" s="53"/>
      <c r="M237" s="69"/>
      <c r="N237" s="28"/>
      <c r="O237" s="28"/>
      <c r="P237" s="28"/>
      <c r="Q237" s="28"/>
      <c r="R237" s="28"/>
      <c r="S237" s="28"/>
      <c r="T237" s="70"/>
      <c r="AT237" s="7" t="s">
        <v>154</v>
      </c>
      <c r="AU237" s="7" t="s">
        <v>80</v>
      </c>
    </row>
    <row r="238" spans="2:51" s="7" customFormat="1" ht="15.75" customHeight="1">
      <c r="B238" s="192"/>
      <c r="C238" s="193"/>
      <c r="D238" s="194" t="s">
        <v>678</v>
      </c>
      <c r="E238" s="193"/>
      <c r="F238" s="195" t="s">
        <v>1048</v>
      </c>
      <c r="G238" s="193"/>
      <c r="H238" s="196">
        <v>9.36</v>
      </c>
      <c r="J238" s="193"/>
      <c r="K238" s="193"/>
      <c r="L238" s="197"/>
      <c r="M238" s="198"/>
      <c r="N238" s="193"/>
      <c r="O238" s="193"/>
      <c r="P238" s="193"/>
      <c r="Q238" s="193"/>
      <c r="R238" s="193"/>
      <c r="S238" s="193"/>
      <c r="T238" s="199"/>
      <c r="AT238" s="200" t="s">
        <v>678</v>
      </c>
      <c r="AU238" s="200" t="s">
        <v>80</v>
      </c>
      <c r="AV238" s="201" t="s">
        <v>80</v>
      </c>
      <c r="AW238" s="201" t="s">
        <v>72</v>
      </c>
      <c r="AX238" s="201" t="s">
        <v>21</v>
      </c>
      <c r="AY238" s="200" t="s">
        <v>143</v>
      </c>
    </row>
    <row r="239" spans="2:65" s="7" customFormat="1" ht="15.75" customHeight="1">
      <c r="B239" s="27"/>
      <c r="C239" s="167" t="s">
        <v>289</v>
      </c>
      <c r="D239" s="167" t="s">
        <v>147</v>
      </c>
      <c r="E239" s="168" t="s">
        <v>686</v>
      </c>
      <c r="F239" s="169" t="s">
        <v>1049</v>
      </c>
      <c r="G239" s="170" t="s">
        <v>201</v>
      </c>
      <c r="H239" s="171">
        <v>8</v>
      </c>
      <c r="I239" s="172"/>
      <c r="J239" s="173">
        <f>ROUND($I$239*$H$239,2)</f>
        <v>0</v>
      </c>
      <c r="K239" s="169" t="s">
        <v>159</v>
      </c>
      <c r="L239" s="53"/>
      <c r="M239" s="174"/>
      <c r="N239" s="175" t="s">
        <v>43</v>
      </c>
      <c r="O239" s="28"/>
      <c r="P239" s="176">
        <f>$O$239*$H$239</f>
        <v>0</v>
      </c>
      <c r="Q239" s="176">
        <v>0.00031</v>
      </c>
      <c r="R239" s="176">
        <f>$Q$239*$H$239</f>
        <v>0.00248</v>
      </c>
      <c r="S239" s="176">
        <v>0</v>
      </c>
      <c r="T239" s="177">
        <f>$S$239*$H$239</f>
        <v>0</v>
      </c>
      <c r="AR239" s="109" t="s">
        <v>241</v>
      </c>
      <c r="AT239" s="109" t="s">
        <v>147</v>
      </c>
      <c r="AU239" s="109" t="s">
        <v>80</v>
      </c>
      <c r="AY239" s="7" t="s">
        <v>143</v>
      </c>
      <c r="BE239" s="178">
        <f>IF($N$239="základní",$J$239,0)</f>
        <v>0</v>
      </c>
      <c r="BF239" s="178">
        <f>IF($N$239="snížená",$J$239,0)</f>
        <v>0</v>
      </c>
      <c r="BG239" s="178">
        <f>IF($N$239="zákl. přenesená",$J$239,0)</f>
        <v>0</v>
      </c>
      <c r="BH239" s="178">
        <f>IF($N$239="sníž. přenesená",$J$239,0)</f>
        <v>0</v>
      </c>
      <c r="BI239" s="178">
        <f>IF($N$239="nulová",$J$239,0)</f>
        <v>0</v>
      </c>
      <c r="BJ239" s="109" t="s">
        <v>21</v>
      </c>
      <c r="BK239" s="178">
        <f>ROUND($I$239*$H$239,2)</f>
        <v>0</v>
      </c>
      <c r="BL239" s="109" t="s">
        <v>241</v>
      </c>
      <c r="BM239" s="109" t="s">
        <v>1050</v>
      </c>
    </row>
    <row r="240" spans="2:47" s="7" customFormat="1" ht="16.5" customHeight="1">
      <c r="B240" s="27"/>
      <c r="C240" s="28"/>
      <c r="D240" s="179" t="s">
        <v>154</v>
      </c>
      <c r="E240" s="28"/>
      <c r="F240" s="180" t="s">
        <v>689</v>
      </c>
      <c r="G240" s="28"/>
      <c r="H240" s="28"/>
      <c r="J240" s="28"/>
      <c r="K240" s="28"/>
      <c r="L240" s="53"/>
      <c r="M240" s="69"/>
      <c r="N240" s="28"/>
      <c r="O240" s="28"/>
      <c r="P240" s="28"/>
      <c r="Q240" s="28"/>
      <c r="R240" s="28"/>
      <c r="S240" s="28"/>
      <c r="T240" s="70"/>
      <c r="AT240" s="7" t="s">
        <v>154</v>
      </c>
      <c r="AU240" s="7" t="s">
        <v>80</v>
      </c>
    </row>
    <row r="241" spans="2:65" s="7" customFormat="1" ht="15.75" customHeight="1">
      <c r="B241" s="27"/>
      <c r="C241" s="167" t="s">
        <v>294</v>
      </c>
      <c r="D241" s="167" t="s">
        <v>147</v>
      </c>
      <c r="E241" s="168" t="s">
        <v>691</v>
      </c>
      <c r="F241" s="169" t="s">
        <v>692</v>
      </c>
      <c r="G241" s="170" t="s">
        <v>379</v>
      </c>
      <c r="H241" s="191"/>
      <c r="I241" s="172"/>
      <c r="J241" s="173">
        <f>ROUND($I$241*$H$241,2)</f>
        <v>0</v>
      </c>
      <c r="K241" s="169" t="s">
        <v>159</v>
      </c>
      <c r="L241" s="53"/>
      <c r="M241" s="174"/>
      <c r="N241" s="175" t="s">
        <v>43</v>
      </c>
      <c r="O241" s="28"/>
      <c r="P241" s="176">
        <f>$O$241*$H$241</f>
        <v>0</v>
      </c>
      <c r="Q241" s="176">
        <v>0</v>
      </c>
      <c r="R241" s="176">
        <f>$Q$241*$H$241</f>
        <v>0</v>
      </c>
      <c r="S241" s="176">
        <v>0</v>
      </c>
      <c r="T241" s="177">
        <f>$S$241*$H$241</f>
        <v>0</v>
      </c>
      <c r="AR241" s="109" t="s">
        <v>241</v>
      </c>
      <c r="AT241" s="109" t="s">
        <v>147</v>
      </c>
      <c r="AU241" s="109" t="s">
        <v>80</v>
      </c>
      <c r="AY241" s="7" t="s">
        <v>143</v>
      </c>
      <c r="BE241" s="178">
        <f>IF($N$241="základní",$J$241,0)</f>
        <v>0</v>
      </c>
      <c r="BF241" s="178">
        <f>IF($N$241="snížená",$J$241,0)</f>
        <v>0</v>
      </c>
      <c r="BG241" s="178">
        <f>IF($N$241="zákl. přenesená",$J$241,0)</f>
        <v>0</v>
      </c>
      <c r="BH241" s="178">
        <f>IF($N$241="sníž. přenesená",$J$241,0)</f>
        <v>0</v>
      </c>
      <c r="BI241" s="178">
        <f>IF($N$241="nulová",$J$241,0)</f>
        <v>0</v>
      </c>
      <c r="BJ241" s="109" t="s">
        <v>21</v>
      </c>
      <c r="BK241" s="178">
        <f>ROUND($I$241*$H$241,2)</f>
        <v>0</v>
      </c>
      <c r="BL241" s="109" t="s">
        <v>241</v>
      </c>
      <c r="BM241" s="109" t="s">
        <v>1051</v>
      </c>
    </row>
    <row r="242" spans="2:47" s="7" customFormat="1" ht="27" customHeight="1">
      <c r="B242" s="27"/>
      <c r="C242" s="28"/>
      <c r="D242" s="179" t="s">
        <v>154</v>
      </c>
      <c r="E242" s="28"/>
      <c r="F242" s="180" t="s">
        <v>694</v>
      </c>
      <c r="G242" s="28"/>
      <c r="H242" s="28"/>
      <c r="J242" s="28"/>
      <c r="K242" s="28"/>
      <c r="L242" s="53"/>
      <c r="M242" s="69"/>
      <c r="N242" s="28"/>
      <c r="O242" s="28"/>
      <c r="P242" s="28"/>
      <c r="Q242" s="28"/>
      <c r="R242" s="28"/>
      <c r="S242" s="28"/>
      <c r="T242" s="70"/>
      <c r="AT242" s="7" t="s">
        <v>154</v>
      </c>
      <c r="AU242" s="7" t="s">
        <v>80</v>
      </c>
    </row>
    <row r="243" spans="2:63" s="153" customFormat="1" ht="30.75" customHeight="1">
      <c r="B243" s="154"/>
      <c r="C243" s="155"/>
      <c r="D243" s="156" t="s">
        <v>71</v>
      </c>
      <c r="E243" s="165" t="s">
        <v>695</v>
      </c>
      <c r="F243" s="165" t="s">
        <v>696</v>
      </c>
      <c r="G243" s="155"/>
      <c r="H243" s="155"/>
      <c r="J243" s="166">
        <f>$BK$243</f>
        <v>0</v>
      </c>
      <c r="K243" s="155"/>
      <c r="L243" s="159"/>
      <c r="M243" s="160"/>
      <c r="N243" s="155"/>
      <c r="O243" s="155"/>
      <c r="P243" s="161">
        <f>SUM($P$244:$P$245)</f>
        <v>0</v>
      </c>
      <c r="Q243" s="155"/>
      <c r="R243" s="161">
        <f>SUM($R$244:$R$245)</f>
        <v>0.00051</v>
      </c>
      <c r="S243" s="155"/>
      <c r="T243" s="162">
        <f>SUM($T$244:$T$245)</f>
        <v>0</v>
      </c>
      <c r="AR243" s="163" t="s">
        <v>80</v>
      </c>
      <c r="AT243" s="163" t="s">
        <v>71</v>
      </c>
      <c r="AU243" s="163" t="s">
        <v>21</v>
      </c>
      <c r="AY243" s="163" t="s">
        <v>143</v>
      </c>
      <c r="BK243" s="164">
        <f>SUM($BK$244:$BK$245)</f>
        <v>0</v>
      </c>
    </row>
    <row r="244" spans="2:65" s="7" customFormat="1" ht="15.75" customHeight="1">
      <c r="B244" s="27"/>
      <c r="C244" s="167" t="s">
        <v>26</v>
      </c>
      <c r="D244" s="167" t="s">
        <v>147</v>
      </c>
      <c r="E244" s="168" t="s">
        <v>698</v>
      </c>
      <c r="F244" s="169" t="s">
        <v>851</v>
      </c>
      <c r="G244" s="170" t="s">
        <v>158</v>
      </c>
      <c r="H244" s="171">
        <v>1</v>
      </c>
      <c r="I244" s="172"/>
      <c r="J244" s="173">
        <f>ROUND($I$244*$H$244,2)</f>
        <v>0</v>
      </c>
      <c r="K244" s="169"/>
      <c r="L244" s="53"/>
      <c r="M244" s="174"/>
      <c r="N244" s="175" t="s">
        <v>43</v>
      </c>
      <c r="O244" s="28"/>
      <c r="P244" s="176">
        <f>$O$244*$H$244</f>
        <v>0</v>
      </c>
      <c r="Q244" s="176">
        <v>0.00051</v>
      </c>
      <c r="R244" s="176">
        <f>$Q$244*$H$244</f>
        <v>0.00051</v>
      </c>
      <c r="S244" s="176">
        <v>0</v>
      </c>
      <c r="T244" s="177">
        <f>$S$244*$H$244</f>
        <v>0</v>
      </c>
      <c r="AR244" s="109" t="s">
        <v>241</v>
      </c>
      <c r="AT244" s="109" t="s">
        <v>147</v>
      </c>
      <c r="AU244" s="109" t="s">
        <v>80</v>
      </c>
      <c r="AY244" s="7" t="s">
        <v>143</v>
      </c>
      <c r="BE244" s="178">
        <f>IF($N$244="základní",$J$244,0)</f>
        <v>0</v>
      </c>
      <c r="BF244" s="178">
        <f>IF($N$244="snížená",$J$244,0)</f>
        <v>0</v>
      </c>
      <c r="BG244" s="178">
        <f>IF($N$244="zákl. přenesená",$J$244,0)</f>
        <v>0</v>
      </c>
      <c r="BH244" s="178">
        <f>IF($N$244="sníž. přenesená",$J$244,0)</f>
        <v>0</v>
      </c>
      <c r="BI244" s="178">
        <f>IF($N$244="nulová",$J$244,0)</f>
        <v>0</v>
      </c>
      <c r="BJ244" s="109" t="s">
        <v>21</v>
      </c>
      <c r="BK244" s="178">
        <f>ROUND($I$244*$H$244,2)</f>
        <v>0</v>
      </c>
      <c r="BL244" s="109" t="s">
        <v>241</v>
      </c>
      <c r="BM244" s="109" t="s">
        <v>1052</v>
      </c>
    </row>
    <row r="245" spans="2:47" s="7" customFormat="1" ht="16.5" customHeight="1">
      <c r="B245" s="27"/>
      <c r="C245" s="28"/>
      <c r="D245" s="179" t="s">
        <v>154</v>
      </c>
      <c r="E245" s="28"/>
      <c r="F245" s="180" t="s">
        <v>701</v>
      </c>
      <c r="G245" s="28"/>
      <c r="H245" s="28"/>
      <c r="J245" s="28"/>
      <c r="K245" s="28"/>
      <c r="L245" s="53"/>
      <c r="M245" s="69"/>
      <c r="N245" s="28"/>
      <c r="O245" s="28"/>
      <c r="P245" s="28"/>
      <c r="Q245" s="28"/>
      <c r="R245" s="28"/>
      <c r="S245" s="28"/>
      <c r="T245" s="70"/>
      <c r="AT245" s="7" t="s">
        <v>154</v>
      </c>
      <c r="AU245" s="7" t="s">
        <v>80</v>
      </c>
    </row>
    <row r="246" spans="2:63" s="153" customFormat="1" ht="30.75" customHeight="1">
      <c r="B246" s="154"/>
      <c r="C246" s="155"/>
      <c r="D246" s="156" t="s">
        <v>71</v>
      </c>
      <c r="E246" s="165" t="s">
        <v>716</v>
      </c>
      <c r="F246" s="165" t="s">
        <v>717</v>
      </c>
      <c r="G246" s="155"/>
      <c r="H246" s="155"/>
      <c r="J246" s="166">
        <f>$BK$246</f>
        <v>0</v>
      </c>
      <c r="K246" s="155"/>
      <c r="L246" s="159"/>
      <c r="M246" s="160"/>
      <c r="N246" s="155"/>
      <c r="O246" s="155"/>
      <c r="P246" s="161">
        <f>SUM($P$247:$P$250)</f>
        <v>0</v>
      </c>
      <c r="Q246" s="155"/>
      <c r="R246" s="161">
        <f>SUM($R$247:$R$250)</f>
        <v>0.00536</v>
      </c>
      <c r="S246" s="155"/>
      <c r="T246" s="162">
        <f>SUM($T$247:$T$250)</f>
        <v>0.000775</v>
      </c>
      <c r="AR246" s="163" t="s">
        <v>80</v>
      </c>
      <c r="AT246" s="163" t="s">
        <v>71</v>
      </c>
      <c r="AU246" s="163" t="s">
        <v>21</v>
      </c>
      <c r="AY246" s="163" t="s">
        <v>143</v>
      </c>
      <c r="BK246" s="164">
        <f>SUM($BK$247:$BK$250)</f>
        <v>0</v>
      </c>
    </row>
    <row r="247" spans="2:65" s="7" customFormat="1" ht="15.75" customHeight="1">
      <c r="B247" s="27"/>
      <c r="C247" s="167" t="s">
        <v>299</v>
      </c>
      <c r="D247" s="167" t="s">
        <v>147</v>
      </c>
      <c r="E247" s="168" t="s">
        <v>719</v>
      </c>
      <c r="F247" s="169" t="s">
        <v>1053</v>
      </c>
      <c r="G247" s="170" t="s">
        <v>158</v>
      </c>
      <c r="H247" s="171">
        <v>2.5</v>
      </c>
      <c r="I247" s="172"/>
      <c r="J247" s="173">
        <f>ROUND($I$247*$H$247,2)</f>
        <v>0</v>
      </c>
      <c r="K247" s="169" t="s">
        <v>151</v>
      </c>
      <c r="L247" s="53"/>
      <c r="M247" s="174"/>
      <c r="N247" s="175" t="s">
        <v>43</v>
      </c>
      <c r="O247" s="28"/>
      <c r="P247" s="176">
        <f>$O$247*$H$247</f>
        <v>0</v>
      </c>
      <c r="Q247" s="176">
        <v>0.001</v>
      </c>
      <c r="R247" s="176">
        <f>$Q$247*$H$247</f>
        <v>0.0025</v>
      </c>
      <c r="S247" s="176">
        <v>0.00031</v>
      </c>
      <c r="T247" s="177">
        <f>$S$247*$H$247</f>
        <v>0.000775</v>
      </c>
      <c r="AR247" s="109" t="s">
        <v>241</v>
      </c>
      <c r="AT247" s="109" t="s">
        <v>147</v>
      </c>
      <c r="AU247" s="109" t="s">
        <v>80</v>
      </c>
      <c r="AY247" s="7" t="s">
        <v>143</v>
      </c>
      <c r="BE247" s="178">
        <f>IF($N$247="základní",$J$247,0)</f>
        <v>0</v>
      </c>
      <c r="BF247" s="178">
        <f>IF($N$247="snížená",$J$247,0)</f>
        <v>0</v>
      </c>
      <c r="BG247" s="178">
        <f>IF($N$247="zákl. přenesená",$J$247,0)</f>
        <v>0</v>
      </c>
      <c r="BH247" s="178">
        <f>IF($N$247="sníž. přenesená",$J$247,0)</f>
        <v>0</v>
      </c>
      <c r="BI247" s="178">
        <f>IF($N$247="nulová",$J$247,0)</f>
        <v>0</v>
      </c>
      <c r="BJ247" s="109" t="s">
        <v>21</v>
      </c>
      <c r="BK247" s="178">
        <f>ROUND($I$247*$H$247,2)</f>
        <v>0</v>
      </c>
      <c r="BL247" s="109" t="s">
        <v>241</v>
      </c>
      <c r="BM247" s="109" t="s">
        <v>1054</v>
      </c>
    </row>
    <row r="248" spans="2:47" s="7" customFormat="1" ht="16.5" customHeight="1">
      <c r="B248" s="27"/>
      <c r="C248" s="28"/>
      <c r="D248" s="179" t="s">
        <v>154</v>
      </c>
      <c r="E248" s="28"/>
      <c r="F248" s="180" t="s">
        <v>722</v>
      </c>
      <c r="G248" s="28"/>
      <c r="H248" s="28"/>
      <c r="J248" s="28"/>
      <c r="K248" s="28"/>
      <c r="L248" s="53"/>
      <c r="M248" s="69"/>
      <c r="N248" s="28"/>
      <c r="O248" s="28"/>
      <c r="P248" s="28"/>
      <c r="Q248" s="28"/>
      <c r="R248" s="28"/>
      <c r="S248" s="28"/>
      <c r="T248" s="70"/>
      <c r="AT248" s="7" t="s">
        <v>154</v>
      </c>
      <c r="AU248" s="7" t="s">
        <v>80</v>
      </c>
    </row>
    <row r="249" spans="2:65" s="7" customFormat="1" ht="15.75" customHeight="1">
      <c r="B249" s="27"/>
      <c r="C249" s="167" t="s">
        <v>204</v>
      </c>
      <c r="D249" s="167" t="s">
        <v>147</v>
      </c>
      <c r="E249" s="168" t="s">
        <v>724</v>
      </c>
      <c r="F249" s="169" t="s">
        <v>853</v>
      </c>
      <c r="G249" s="170" t="s">
        <v>158</v>
      </c>
      <c r="H249" s="171">
        <v>11</v>
      </c>
      <c r="I249" s="172"/>
      <c r="J249" s="173">
        <f>ROUND($I$249*$H$249,2)</f>
        <v>0</v>
      </c>
      <c r="K249" s="169" t="s">
        <v>151</v>
      </c>
      <c r="L249" s="53"/>
      <c r="M249" s="174"/>
      <c r="N249" s="175" t="s">
        <v>43</v>
      </c>
      <c r="O249" s="28"/>
      <c r="P249" s="176">
        <f>$O$249*$H$249</f>
        <v>0</v>
      </c>
      <c r="Q249" s="176">
        <v>0.00026</v>
      </c>
      <c r="R249" s="176">
        <f>$Q$249*$H$249</f>
        <v>0.0028599999999999997</v>
      </c>
      <c r="S249" s="176">
        <v>0</v>
      </c>
      <c r="T249" s="177">
        <f>$S$249*$H$249</f>
        <v>0</v>
      </c>
      <c r="AR249" s="109" t="s">
        <v>241</v>
      </c>
      <c r="AT249" s="109" t="s">
        <v>147</v>
      </c>
      <c r="AU249" s="109" t="s">
        <v>80</v>
      </c>
      <c r="AY249" s="7" t="s">
        <v>143</v>
      </c>
      <c r="BE249" s="178">
        <f>IF($N$249="základní",$J$249,0)</f>
        <v>0</v>
      </c>
      <c r="BF249" s="178">
        <f>IF($N$249="snížená",$J$249,0)</f>
        <v>0</v>
      </c>
      <c r="BG249" s="178">
        <f>IF($N$249="zákl. přenesená",$J$249,0)</f>
        <v>0</v>
      </c>
      <c r="BH249" s="178">
        <f>IF($N$249="sníž. přenesená",$J$249,0)</f>
        <v>0</v>
      </c>
      <c r="BI249" s="178">
        <f>IF($N$249="nulová",$J$249,0)</f>
        <v>0</v>
      </c>
      <c r="BJ249" s="109" t="s">
        <v>21</v>
      </c>
      <c r="BK249" s="178">
        <f>ROUND($I$249*$H$249,2)</f>
        <v>0</v>
      </c>
      <c r="BL249" s="109" t="s">
        <v>241</v>
      </c>
      <c r="BM249" s="109" t="s">
        <v>1055</v>
      </c>
    </row>
    <row r="250" spans="2:47" s="7" customFormat="1" ht="27" customHeight="1">
      <c r="B250" s="27"/>
      <c r="C250" s="28"/>
      <c r="D250" s="179" t="s">
        <v>154</v>
      </c>
      <c r="E250" s="28"/>
      <c r="F250" s="180" t="s">
        <v>727</v>
      </c>
      <c r="G250" s="28"/>
      <c r="H250" s="28"/>
      <c r="J250" s="28"/>
      <c r="K250" s="28"/>
      <c r="L250" s="53"/>
      <c r="M250" s="69"/>
      <c r="N250" s="28"/>
      <c r="O250" s="28"/>
      <c r="P250" s="28"/>
      <c r="Q250" s="28"/>
      <c r="R250" s="28"/>
      <c r="S250" s="28"/>
      <c r="T250" s="70"/>
      <c r="AT250" s="7" t="s">
        <v>154</v>
      </c>
      <c r="AU250" s="7" t="s">
        <v>80</v>
      </c>
    </row>
    <row r="251" spans="2:63" s="153" customFormat="1" ht="37.5" customHeight="1">
      <c r="B251" s="154"/>
      <c r="C251" s="155"/>
      <c r="D251" s="156" t="s">
        <v>71</v>
      </c>
      <c r="E251" s="157" t="s">
        <v>221</v>
      </c>
      <c r="F251" s="157" t="s">
        <v>736</v>
      </c>
      <c r="G251" s="155"/>
      <c r="H251" s="155"/>
      <c r="J251" s="158">
        <f>$BK$251</f>
        <v>0</v>
      </c>
      <c r="K251" s="155"/>
      <c r="L251" s="159"/>
      <c r="M251" s="160"/>
      <c r="N251" s="155"/>
      <c r="O251" s="155"/>
      <c r="P251" s="161">
        <f>$P$252</f>
        <v>0</v>
      </c>
      <c r="Q251" s="155"/>
      <c r="R251" s="161">
        <f>$R$252</f>
        <v>0</v>
      </c>
      <c r="S251" s="155"/>
      <c r="T251" s="162">
        <f>$T$252</f>
        <v>0</v>
      </c>
      <c r="AR251" s="163" t="s">
        <v>144</v>
      </c>
      <c r="AT251" s="163" t="s">
        <v>71</v>
      </c>
      <c r="AU251" s="163" t="s">
        <v>72</v>
      </c>
      <c r="AY251" s="163" t="s">
        <v>143</v>
      </c>
      <c r="BK251" s="164">
        <f>$BK$252</f>
        <v>0</v>
      </c>
    </row>
    <row r="252" spans="2:63" s="153" customFormat="1" ht="21" customHeight="1">
      <c r="B252" s="154"/>
      <c r="C252" s="155"/>
      <c r="D252" s="156" t="s">
        <v>71</v>
      </c>
      <c r="E252" s="165" t="s">
        <v>737</v>
      </c>
      <c r="F252" s="165" t="s">
        <v>738</v>
      </c>
      <c r="G252" s="155"/>
      <c r="H252" s="155"/>
      <c r="J252" s="166">
        <f>$BK$252</f>
        <v>0</v>
      </c>
      <c r="K252" s="155"/>
      <c r="L252" s="159"/>
      <c r="M252" s="160"/>
      <c r="N252" s="155"/>
      <c r="O252" s="155"/>
      <c r="P252" s="161">
        <f>SUM($P$253:$P$258)</f>
        <v>0</v>
      </c>
      <c r="Q252" s="155"/>
      <c r="R252" s="161">
        <f>SUM($R$253:$R$258)</f>
        <v>0</v>
      </c>
      <c r="S252" s="155"/>
      <c r="T252" s="162">
        <f>SUM($T$253:$T$258)</f>
        <v>0</v>
      </c>
      <c r="AR252" s="163" t="s">
        <v>144</v>
      </c>
      <c r="AT252" s="163" t="s">
        <v>71</v>
      </c>
      <c r="AU252" s="163" t="s">
        <v>21</v>
      </c>
      <c r="AY252" s="163" t="s">
        <v>143</v>
      </c>
      <c r="BK252" s="164">
        <f>SUM($BK$253:$BK$258)</f>
        <v>0</v>
      </c>
    </row>
    <row r="253" spans="2:65" s="7" customFormat="1" ht="27" customHeight="1">
      <c r="B253" s="27"/>
      <c r="C253" s="167" t="s">
        <v>214</v>
      </c>
      <c r="D253" s="167" t="s">
        <v>147</v>
      </c>
      <c r="E253" s="168" t="s">
        <v>752</v>
      </c>
      <c r="F253" s="169" t="s">
        <v>1056</v>
      </c>
      <c r="G253" s="170" t="s">
        <v>201</v>
      </c>
      <c r="H253" s="171">
        <v>25</v>
      </c>
      <c r="I253" s="172"/>
      <c r="J253" s="173">
        <f>ROUND($I$253*$H$253,2)</f>
        <v>0</v>
      </c>
      <c r="K253" s="169"/>
      <c r="L253" s="53"/>
      <c r="M253" s="174"/>
      <c r="N253" s="175" t="s">
        <v>43</v>
      </c>
      <c r="O253" s="28"/>
      <c r="P253" s="176">
        <f>$O$253*$H$253</f>
        <v>0</v>
      </c>
      <c r="Q253" s="176">
        <v>0</v>
      </c>
      <c r="R253" s="176">
        <f>$Q$253*$H$253</f>
        <v>0</v>
      </c>
      <c r="S253" s="176">
        <v>0</v>
      </c>
      <c r="T253" s="177">
        <f>$S$253*$H$253</f>
        <v>0</v>
      </c>
      <c r="AR253" s="109" t="s">
        <v>494</v>
      </c>
      <c r="AT253" s="109" t="s">
        <v>147</v>
      </c>
      <c r="AU253" s="109" t="s">
        <v>80</v>
      </c>
      <c r="AY253" s="7" t="s">
        <v>143</v>
      </c>
      <c r="BE253" s="178">
        <f>IF($N$253="základní",$J$253,0)</f>
        <v>0</v>
      </c>
      <c r="BF253" s="178">
        <f>IF($N$253="snížená",$J$253,0)</f>
        <v>0</v>
      </c>
      <c r="BG253" s="178">
        <f>IF($N$253="zákl. přenesená",$J$253,0)</f>
        <v>0</v>
      </c>
      <c r="BH253" s="178">
        <f>IF($N$253="sníž. přenesená",$J$253,0)</f>
        <v>0</v>
      </c>
      <c r="BI253" s="178">
        <f>IF($N$253="nulová",$J$253,0)</f>
        <v>0</v>
      </c>
      <c r="BJ253" s="109" t="s">
        <v>21</v>
      </c>
      <c r="BK253" s="178">
        <f>ROUND($I$253*$H$253,2)</f>
        <v>0</v>
      </c>
      <c r="BL253" s="109" t="s">
        <v>494</v>
      </c>
      <c r="BM253" s="109" t="s">
        <v>1057</v>
      </c>
    </row>
    <row r="254" spans="2:47" s="7" customFormat="1" ht="16.5" customHeight="1">
      <c r="B254" s="27"/>
      <c r="C254" s="28"/>
      <c r="D254" s="179" t="s">
        <v>154</v>
      </c>
      <c r="E254" s="28"/>
      <c r="F254" s="180" t="s">
        <v>755</v>
      </c>
      <c r="G254" s="28"/>
      <c r="H254" s="28"/>
      <c r="J254" s="28"/>
      <c r="K254" s="28"/>
      <c r="L254" s="53"/>
      <c r="M254" s="69"/>
      <c r="N254" s="28"/>
      <c r="O254" s="28"/>
      <c r="P254" s="28"/>
      <c r="Q254" s="28"/>
      <c r="R254" s="28"/>
      <c r="S254" s="28"/>
      <c r="T254" s="70"/>
      <c r="AT254" s="7" t="s">
        <v>154</v>
      </c>
      <c r="AU254" s="7" t="s">
        <v>80</v>
      </c>
    </row>
    <row r="255" spans="2:65" s="7" customFormat="1" ht="15.75" customHeight="1">
      <c r="B255" s="27"/>
      <c r="C255" s="167" t="s">
        <v>1058</v>
      </c>
      <c r="D255" s="167" t="s">
        <v>147</v>
      </c>
      <c r="E255" s="168" t="s">
        <v>765</v>
      </c>
      <c r="F255" s="169" t="s">
        <v>1059</v>
      </c>
      <c r="G255" s="170" t="s">
        <v>235</v>
      </c>
      <c r="H255" s="171">
        <v>1</v>
      </c>
      <c r="I255" s="172"/>
      <c r="J255" s="173">
        <f>ROUND($I$255*$H$255,2)</f>
        <v>0</v>
      </c>
      <c r="K255" s="169"/>
      <c r="L255" s="53"/>
      <c r="M255" s="174"/>
      <c r="N255" s="175" t="s">
        <v>43</v>
      </c>
      <c r="O255" s="28"/>
      <c r="P255" s="176">
        <f>$O$255*$H$255</f>
        <v>0</v>
      </c>
      <c r="Q255" s="176">
        <v>0</v>
      </c>
      <c r="R255" s="176">
        <f>$Q$255*$H$255</f>
        <v>0</v>
      </c>
      <c r="S255" s="176">
        <v>0</v>
      </c>
      <c r="T255" s="177">
        <f>$S$255*$H$255</f>
        <v>0</v>
      </c>
      <c r="AR255" s="109" t="s">
        <v>494</v>
      </c>
      <c r="AT255" s="109" t="s">
        <v>147</v>
      </c>
      <c r="AU255" s="109" t="s">
        <v>80</v>
      </c>
      <c r="AY255" s="7" t="s">
        <v>143</v>
      </c>
      <c r="BE255" s="178">
        <f>IF($N$255="základní",$J$255,0)</f>
        <v>0</v>
      </c>
      <c r="BF255" s="178">
        <f>IF($N$255="snížená",$J$255,0)</f>
        <v>0</v>
      </c>
      <c r="BG255" s="178">
        <f>IF($N$255="zákl. přenesená",$J$255,0)</f>
        <v>0</v>
      </c>
      <c r="BH255" s="178">
        <f>IF($N$255="sníž. přenesená",$J$255,0)</f>
        <v>0</v>
      </c>
      <c r="BI255" s="178">
        <f>IF($N$255="nulová",$J$255,0)</f>
        <v>0</v>
      </c>
      <c r="BJ255" s="109" t="s">
        <v>21</v>
      </c>
      <c r="BK255" s="178">
        <f>ROUND($I$255*$H$255,2)</f>
        <v>0</v>
      </c>
      <c r="BL255" s="109" t="s">
        <v>494</v>
      </c>
      <c r="BM255" s="109" t="s">
        <v>1060</v>
      </c>
    </row>
    <row r="256" spans="2:47" s="7" customFormat="1" ht="16.5" customHeight="1">
      <c r="B256" s="27"/>
      <c r="C256" s="28"/>
      <c r="D256" s="179" t="s">
        <v>154</v>
      </c>
      <c r="E256" s="28"/>
      <c r="F256" s="180" t="s">
        <v>862</v>
      </c>
      <c r="G256" s="28"/>
      <c r="H256" s="28"/>
      <c r="J256" s="28"/>
      <c r="K256" s="28"/>
      <c r="L256" s="53"/>
      <c r="M256" s="69"/>
      <c r="N256" s="28"/>
      <c r="O256" s="28"/>
      <c r="P256" s="28"/>
      <c r="Q256" s="28"/>
      <c r="R256" s="28"/>
      <c r="S256" s="28"/>
      <c r="T256" s="70"/>
      <c r="AT256" s="7" t="s">
        <v>154</v>
      </c>
      <c r="AU256" s="7" t="s">
        <v>80</v>
      </c>
    </row>
    <row r="257" spans="2:65" s="7" customFormat="1" ht="15.75" customHeight="1">
      <c r="B257" s="27"/>
      <c r="C257" s="167" t="s">
        <v>7</v>
      </c>
      <c r="D257" s="167" t="s">
        <v>147</v>
      </c>
      <c r="E257" s="168" t="s">
        <v>864</v>
      </c>
      <c r="F257" s="169" t="s">
        <v>1061</v>
      </c>
      <c r="G257" s="170" t="s">
        <v>235</v>
      </c>
      <c r="H257" s="171">
        <v>1</v>
      </c>
      <c r="I257" s="172"/>
      <c r="J257" s="173">
        <f>ROUND($I$257*$H$257,2)</f>
        <v>0</v>
      </c>
      <c r="K257" s="169"/>
      <c r="L257" s="53"/>
      <c r="M257" s="174"/>
      <c r="N257" s="175" t="s">
        <v>43</v>
      </c>
      <c r="O257" s="28"/>
      <c r="P257" s="176">
        <f>$O$257*$H$257</f>
        <v>0</v>
      </c>
      <c r="Q257" s="176">
        <v>0</v>
      </c>
      <c r="R257" s="176">
        <f>$Q$257*$H$257</f>
        <v>0</v>
      </c>
      <c r="S257" s="176">
        <v>0</v>
      </c>
      <c r="T257" s="177">
        <f>$S$257*$H$257</f>
        <v>0</v>
      </c>
      <c r="AR257" s="109" t="s">
        <v>494</v>
      </c>
      <c r="AT257" s="109" t="s">
        <v>147</v>
      </c>
      <c r="AU257" s="109" t="s">
        <v>80</v>
      </c>
      <c r="AY257" s="7" t="s">
        <v>143</v>
      </c>
      <c r="BE257" s="178">
        <f>IF($N$257="základní",$J$257,0)</f>
        <v>0</v>
      </c>
      <c r="BF257" s="178">
        <f>IF($N$257="snížená",$J$257,0)</f>
        <v>0</v>
      </c>
      <c r="BG257" s="178">
        <f>IF($N$257="zákl. přenesená",$J$257,0)</f>
        <v>0</v>
      </c>
      <c r="BH257" s="178">
        <f>IF($N$257="sníž. přenesená",$J$257,0)</f>
        <v>0</v>
      </c>
      <c r="BI257" s="178">
        <f>IF($N$257="nulová",$J$257,0)</f>
        <v>0</v>
      </c>
      <c r="BJ257" s="109" t="s">
        <v>21</v>
      </c>
      <c r="BK257" s="178">
        <f>ROUND($I$257*$H$257,2)</f>
        <v>0</v>
      </c>
      <c r="BL257" s="109" t="s">
        <v>494</v>
      </c>
      <c r="BM257" s="109" t="s">
        <v>1062</v>
      </c>
    </row>
    <row r="258" spans="2:47" s="7" customFormat="1" ht="16.5" customHeight="1">
      <c r="B258" s="27"/>
      <c r="C258" s="28"/>
      <c r="D258" s="179" t="s">
        <v>154</v>
      </c>
      <c r="E258" s="28"/>
      <c r="F258" s="180" t="s">
        <v>862</v>
      </c>
      <c r="G258" s="28"/>
      <c r="H258" s="28"/>
      <c r="J258" s="28"/>
      <c r="K258" s="28"/>
      <c r="L258" s="53"/>
      <c r="M258" s="69"/>
      <c r="N258" s="28"/>
      <c r="O258" s="28"/>
      <c r="P258" s="28"/>
      <c r="Q258" s="28"/>
      <c r="R258" s="28"/>
      <c r="S258" s="28"/>
      <c r="T258" s="70"/>
      <c r="AT258" s="7" t="s">
        <v>154</v>
      </c>
      <c r="AU258" s="7" t="s">
        <v>80</v>
      </c>
    </row>
    <row r="259" spans="2:63" s="153" customFormat="1" ht="37.5" customHeight="1">
      <c r="B259" s="154"/>
      <c r="C259" s="155"/>
      <c r="D259" s="156" t="s">
        <v>71</v>
      </c>
      <c r="E259" s="157" t="s">
        <v>774</v>
      </c>
      <c r="F259" s="157" t="s">
        <v>775</v>
      </c>
      <c r="G259" s="155"/>
      <c r="H259" s="155"/>
      <c r="J259" s="158">
        <f>$BK$259</f>
        <v>0</v>
      </c>
      <c r="K259" s="155"/>
      <c r="L259" s="159"/>
      <c r="M259" s="160"/>
      <c r="N259" s="155"/>
      <c r="O259" s="155"/>
      <c r="P259" s="161">
        <f>$P$260</f>
        <v>0</v>
      </c>
      <c r="Q259" s="155"/>
      <c r="R259" s="161">
        <f>$R$260</f>
        <v>0</v>
      </c>
      <c r="S259" s="155"/>
      <c r="T259" s="162">
        <f>$T$260</f>
        <v>0</v>
      </c>
      <c r="AR259" s="163" t="s">
        <v>152</v>
      </c>
      <c r="AT259" s="163" t="s">
        <v>71</v>
      </c>
      <c r="AU259" s="163" t="s">
        <v>72</v>
      </c>
      <c r="AY259" s="163" t="s">
        <v>143</v>
      </c>
      <c r="BK259" s="164">
        <f>$BK$260</f>
        <v>0</v>
      </c>
    </row>
    <row r="260" spans="2:63" s="153" customFormat="1" ht="21" customHeight="1">
      <c r="B260" s="154"/>
      <c r="C260" s="155"/>
      <c r="D260" s="156" t="s">
        <v>71</v>
      </c>
      <c r="E260" s="165" t="s">
        <v>776</v>
      </c>
      <c r="F260" s="165" t="s">
        <v>775</v>
      </c>
      <c r="G260" s="155"/>
      <c r="H260" s="155"/>
      <c r="J260" s="166">
        <f>$BK$260</f>
        <v>0</v>
      </c>
      <c r="K260" s="155"/>
      <c r="L260" s="159"/>
      <c r="M260" s="160"/>
      <c r="N260" s="155"/>
      <c r="O260" s="155"/>
      <c r="P260" s="161">
        <f>SUM($P$261:$P$262)</f>
        <v>0</v>
      </c>
      <c r="Q260" s="155"/>
      <c r="R260" s="161">
        <f>SUM($R$261:$R$262)</f>
        <v>0</v>
      </c>
      <c r="S260" s="155"/>
      <c r="T260" s="162">
        <f>SUM($T$261:$T$262)</f>
        <v>0</v>
      </c>
      <c r="AR260" s="163" t="s">
        <v>152</v>
      </c>
      <c r="AT260" s="163" t="s">
        <v>71</v>
      </c>
      <c r="AU260" s="163" t="s">
        <v>21</v>
      </c>
      <c r="AY260" s="163" t="s">
        <v>143</v>
      </c>
      <c r="BK260" s="164">
        <f>SUM($BK$261:$BK$262)</f>
        <v>0</v>
      </c>
    </row>
    <row r="261" spans="2:65" s="7" customFormat="1" ht="15.75" customHeight="1">
      <c r="B261" s="27"/>
      <c r="C261" s="167" t="s">
        <v>241</v>
      </c>
      <c r="D261" s="167" t="s">
        <v>147</v>
      </c>
      <c r="E261" s="168" t="s">
        <v>778</v>
      </c>
      <c r="F261" s="169" t="s">
        <v>779</v>
      </c>
      <c r="G261" s="170" t="s">
        <v>379</v>
      </c>
      <c r="H261" s="191"/>
      <c r="I261" s="172"/>
      <c r="J261" s="173">
        <f>ROUND($I$261*$H$261,2)</f>
        <v>0</v>
      </c>
      <c r="K261" s="169"/>
      <c r="L261" s="53"/>
      <c r="M261" s="174"/>
      <c r="N261" s="175" t="s">
        <v>43</v>
      </c>
      <c r="O261" s="28"/>
      <c r="P261" s="176">
        <f>$O$261*$H$261</f>
        <v>0</v>
      </c>
      <c r="Q261" s="176">
        <v>0</v>
      </c>
      <c r="R261" s="176">
        <f>$Q$261*$H$261</f>
        <v>0</v>
      </c>
      <c r="S261" s="176">
        <v>0</v>
      </c>
      <c r="T261" s="177">
        <f>$S$261*$H$261</f>
        <v>0</v>
      </c>
      <c r="AR261" s="109" t="s">
        <v>780</v>
      </c>
      <c r="AT261" s="109" t="s">
        <v>147</v>
      </c>
      <c r="AU261" s="109" t="s">
        <v>80</v>
      </c>
      <c r="AY261" s="7" t="s">
        <v>143</v>
      </c>
      <c r="BE261" s="178">
        <f>IF($N$261="základní",$J$261,0)</f>
        <v>0</v>
      </c>
      <c r="BF261" s="178">
        <f>IF($N$261="snížená",$J$261,0)</f>
        <v>0</v>
      </c>
      <c r="BG261" s="178">
        <f>IF($N$261="zákl. přenesená",$J$261,0)</f>
        <v>0</v>
      </c>
      <c r="BH261" s="178">
        <f>IF($N$261="sníž. přenesená",$J$261,0)</f>
        <v>0</v>
      </c>
      <c r="BI261" s="178">
        <f>IF($N$261="nulová",$J$261,0)</f>
        <v>0</v>
      </c>
      <c r="BJ261" s="109" t="s">
        <v>21</v>
      </c>
      <c r="BK261" s="178">
        <f>ROUND($I$261*$H$261,2)</f>
        <v>0</v>
      </c>
      <c r="BL261" s="109" t="s">
        <v>780</v>
      </c>
      <c r="BM261" s="109" t="s">
        <v>1063</v>
      </c>
    </row>
    <row r="262" spans="2:47" s="7" customFormat="1" ht="16.5" customHeight="1">
      <c r="B262" s="27"/>
      <c r="C262" s="28"/>
      <c r="D262" s="179" t="s">
        <v>154</v>
      </c>
      <c r="E262" s="28"/>
      <c r="F262" s="180" t="s">
        <v>779</v>
      </c>
      <c r="G262" s="28"/>
      <c r="H262" s="28"/>
      <c r="J262" s="28"/>
      <c r="K262" s="28"/>
      <c r="L262" s="53"/>
      <c r="M262" s="69"/>
      <c r="N262" s="28"/>
      <c r="O262" s="28"/>
      <c r="P262" s="28"/>
      <c r="Q262" s="28"/>
      <c r="R262" s="28"/>
      <c r="S262" s="28"/>
      <c r="T262" s="70"/>
      <c r="AT262" s="7" t="s">
        <v>154</v>
      </c>
      <c r="AU262" s="7" t="s">
        <v>80</v>
      </c>
    </row>
    <row r="263" spans="2:63" s="153" customFormat="1" ht="37.5" customHeight="1">
      <c r="B263" s="154"/>
      <c r="C263" s="155"/>
      <c r="D263" s="156" t="s">
        <v>71</v>
      </c>
      <c r="E263" s="157" t="s">
        <v>782</v>
      </c>
      <c r="F263" s="157" t="s">
        <v>783</v>
      </c>
      <c r="G263" s="155"/>
      <c r="H263" s="155"/>
      <c r="J263" s="158">
        <f>$BK$263</f>
        <v>0</v>
      </c>
      <c r="K263" s="155"/>
      <c r="L263" s="159"/>
      <c r="M263" s="160"/>
      <c r="N263" s="155"/>
      <c r="O263" s="155"/>
      <c r="P263" s="161">
        <f>$P$264+$P$267</f>
        <v>0</v>
      </c>
      <c r="Q263" s="155"/>
      <c r="R263" s="161">
        <f>$R$264+$R$267</f>
        <v>0</v>
      </c>
      <c r="S263" s="155"/>
      <c r="T263" s="162">
        <f>$T$264+$T$267</f>
        <v>0</v>
      </c>
      <c r="AR263" s="163" t="s">
        <v>784</v>
      </c>
      <c r="AT263" s="163" t="s">
        <v>71</v>
      </c>
      <c r="AU263" s="163" t="s">
        <v>72</v>
      </c>
      <c r="AY263" s="163" t="s">
        <v>143</v>
      </c>
      <c r="BK263" s="164">
        <f>$BK$264+$BK$267</f>
        <v>0</v>
      </c>
    </row>
    <row r="264" spans="2:63" s="153" customFormat="1" ht="21" customHeight="1">
      <c r="B264" s="154"/>
      <c r="C264" s="155"/>
      <c r="D264" s="156" t="s">
        <v>71</v>
      </c>
      <c r="E264" s="165" t="s">
        <v>785</v>
      </c>
      <c r="F264" s="165" t="s">
        <v>786</v>
      </c>
      <c r="G264" s="155"/>
      <c r="H264" s="155"/>
      <c r="J264" s="166">
        <f>$BK$264</f>
        <v>0</v>
      </c>
      <c r="K264" s="155"/>
      <c r="L264" s="159"/>
      <c r="M264" s="160"/>
      <c r="N264" s="155"/>
      <c r="O264" s="155"/>
      <c r="P264" s="161">
        <f>SUM($P$265:$P$266)</f>
        <v>0</v>
      </c>
      <c r="Q264" s="155"/>
      <c r="R264" s="161">
        <f>SUM($R$265:$R$266)</f>
        <v>0</v>
      </c>
      <c r="S264" s="155"/>
      <c r="T264" s="162">
        <f>SUM($T$265:$T$266)</f>
        <v>0</v>
      </c>
      <c r="AR264" s="163" t="s">
        <v>784</v>
      </c>
      <c r="AT264" s="163" t="s">
        <v>71</v>
      </c>
      <c r="AU264" s="163" t="s">
        <v>21</v>
      </c>
      <c r="AY264" s="163" t="s">
        <v>143</v>
      </c>
      <c r="BK264" s="164">
        <f>SUM($BK$265:$BK$266)</f>
        <v>0</v>
      </c>
    </row>
    <row r="265" spans="2:65" s="7" customFormat="1" ht="15.75" customHeight="1">
      <c r="B265" s="27"/>
      <c r="C265" s="167" t="s">
        <v>246</v>
      </c>
      <c r="D265" s="167" t="s">
        <v>147</v>
      </c>
      <c r="E265" s="168" t="s">
        <v>788</v>
      </c>
      <c r="F265" s="169" t="s">
        <v>786</v>
      </c>
      <c r="G265" s="170" t="s">
        <v>789</v>
      </c>
      <c r="H265" s="171">
        <v>1</v>
      </c>
      <c r="I265" s="172"/>
      <c r="J265" s="173">
        <f>ROUND($I$265*$H$265,2)</f>
        <v>0</v>
      </c>
      <c r="K265" s="169" t="s">
        <v>151</v>
      </c>
      <c r="L265" s="53"/>
      <c r="M265" s="174"/>
      <c r="N265" s="175" t="s">
        <v>43</v>
      </c>
      <c r="O265" s="28"/>
      <c r="P265" s="176">
        <f>$O$265*$H$265</f>
        <v>0</v>
      </c>
      <c r="Q265" s="176">
        <v>0</v>
      </c>
      <c r="R265" s="176">
        <f>$Q$265*$H$265</f>
        <v>0</v>
      </c>
      <c r="S265" s="176">
        <v>0</v>
      </c>
      <c r="T265" s="177">
        <f>$S$265*$H$265</f>
        <v>0</v>
      </c>
      <c r="AR265" s="109" t="s">
        <v>790</v>
      </c>
      <c r="AT265" s="109" t="s">
        <v>147</v>
      </c>
      <c r="AU265" s="109" t="s">
        <v>80</v>
      </c>
      <c r="AY265" s="7" t="s">
        <v>143</v>
      </c>
      <c r="BE265" s="178">
        <f>IF($N$265="základní",$J$265,0)</f>
        <v>0</v>
      </c>
      <c r="BF265" s="178">
        <f>IF($N$265="snížená",$J$265,0)</f>
        <v>0</v>
      </c>
      <c r="BG265" s="178">
        <f>IF($N$265="zákl. přenesená",$J$265,0)</f>
        <v>0</v>
      </c>
      <c r="BH265" s="178">
        <f>IF($N$265="sníž. přenesená",$J$265,0)</f>
        <v>0</v>
      </c>
      <c r="BI265" s="178">
        <f>IF($N$265="nulová",$J$265,0)</f>
        <v>0</v>
      </c>
      <c r="BJ265" s="109" t="s">
        <v>21</v>
      </c>
      <c r="BK265" s="178">
        <f>ROUND($I$265*$H$265,2)</f>
        <v>0</v>
      </c>
      <c r="BL265" s="109" t="s">
        <v>790</v>
      </c>
      <c r="BM265" s="109" t="s">
        <v>1064</v>
      </c>
    </row>
    <row r="266" spans="2:47" s="7" customFormat="1" ht="16.5" customHeight="1">
      <c r="B266" s="27"/>
      <c r="C266" s="28"/>
      <c r="D266" s="179" t="s">
        <v>154</v>
      </c>
      <c r="E266" s="28"/>
      <c r="F266" s="180" t="s">
        <v>792</v>
      </c>
      <c r="G266" s="28"/>
      <c r="H266" s="28"/>
      <c r="J266" s="28"/>
      <c r="K266" s="28"/>
      <c r="L266" s="53"/>
      <c r="M266" s="69"/>
      <c r="N266" s="28"/>
      <c r="O266" s="28"/>
      <c r="P266" s="28"/>
      <c r="Q266" s="28"/>
      <c r="R266" s="28"/>
      <c r="S266" s="28"/>
      <c r="T266" s="70"/>
      <c r="AT266" s="7" t="s">
        <v>154</v>
      </c>
      <c r="AU266" s="7" t="s">
        <v>80</v>
      </c>
    </row>
    <row r="267" spans="2:63" s="153" customFormat="1" ht="30.75" customHeight="1">
      <c r="B267" s="154"/>
      <c r="C267" s="155"/>
      <c r="D267" s="156" t="s">
        <v>71</v>
      </c>
      <c r="E267" s="165" t="s">
        <v>793</v>
      </c>
      <c r="F267" s="165" t="s">
        <v>794</v>
      </c>
      <c r="G267" s="155"/>
      <c r="H267" s="155"/>
      <c r="J267" s="166">
        <f>$BK$267</f>
        <v>0</v>
      </c>
      <c r="K267" s="155"/>
      <c r="L267" s="159"/>
      <c r="M267" s="160"/>
      <c r="N267" s="155"/>
      <c r="O267" s="155"/>
      <c r="P267" s="161">
        <f>SUM($P$268:$P$269)</f>
        <v>0</v>
      </c>
      <c r="Q267" s="155"/>
      <c r="R267" s="161">
        <f>SUM($R$268:$R$269)</f>
        <v>0</v>
      </c>
      <c r="S267" s="155"/>
      <c r="T267" s="162">
        <f>SUM($T$268:$T$269)</f>
        <v>0</v>
      </c>
      <c r="AR267" s="163" t="s">
        <v>784</v>
      </c>
      <c r="AT267" s="163" t="s">
        <v>71</v>
      </c>
      <c r="AU267" s="163" t="s">
        <v>21</v>
      </c>
      <c r="AY267" s="163" t="s">
        <v>143</v>
      </c>
      <c r="BK267" s="164">
        <f>SUM($BK$268:$BK$269)</f>
        <v>0</v>
      </c>
    </row>
    <row r="268" spans="2:65" s="7" customFormat="1" ht="15.75" customHeight="1">
      <c r="B268" s="27"/>
      <c r="C268" s="167" t="s">
        <v>260</v>
      </c>
      <c r="D268" s="167" t="s">
        <v>147</v>
      </c>
      <c r="E268" s="168" t="s">
        <v>796</v>
      </c>
      <c r="F268" s="169" t="s">
        <v>797</v>
      </c>
      <c r="G268" s="170" t="s">
        <v>789</v>
      </c>
      <c r="H268" s="171">
        <v>1</v>
      </c>
      <c r="I268" s="172"/>
      <c r="J268" s="173">
        <f>ROUND($I$268*$H$268,2)</f>
        <v>0</v>
      </c>
      <c r="K268" s="169" t="s">
        <v>151</v>
      </c>
      <c r="L268" s="53"/>
      <c r="M268" s="174"/>
      <c r="N268" s="175" t="s">
        <v>43</v>
      </c>
      <c r="O268" s="28"/>
      <c r="P268" s="176">
        <f>$O$268*$H$268</f>
        <v>0</v>
      </c>
      <c r="Q268" s="176">
        <v>0</v>
      </c>
      <c r="R268" s="176">
        <f>$Q$268*$H$268</f>
        <v>0</v>
      </c>
      <c r="S268" s="176">
        <v>0</v>
      </c>
      <c r="T268" s="177">
        <f>$S$268*$H$268</f>
        <v>0</v>
      </c>
      <c r="AR268" s="109" t="s">
        <v>790</v>
      </c>
      <c r="AT268" s="109" t="s">
        <v>147</v>
      </c>
      <c r="AU268" s="109" t="s">
        <v>80</v>
      </c>
      <c r="AY268" s="7" t="s">
        <v>143</v>
      </c>
      <c r="BE268" s="178">
        <f>IF($N$268="základní",$J$268,0)</f>
        <v>0</v>
      </c>
      <c r="BF268" s="178">
        <f>IF($N$268="snížená",$J$268,0)</f>
        <v>0</v>
      </c>
      <c r="BG268" s="178">
        <f>IF($N$268="zákl. přenesená",$J$268,0)</f>
        <v>0</v>
      </c>
      <c r="BH268" s="178">
        <f>IF($N$268="sníž. přenesená",$J$268,0)</f>
        <v>0</v>
      </c>
      <c r="BI268" s="178">
        <f>IF($N$268="nulová",$J$268,0)</f>
        <v>0</v>
      </c>
      <c r="BJ268" s="109" t="s">
        <v>21</v>
      </c>
      <c r="BK268" s="178">
        <f>ROUND($I$268*$H$268,2)</f>
        <v>0</v>
      </c>
      <c r="BL268" s="109" t="s">
        <v>790</v>
      </c>
      <c r="BM268" s="109" t="s">
        <v>1065</v>
      </c>
    </row>
    <row r="269" spans="2:47" s="7" customFormat="1" ht="16.5" customHeight="1">
      <c r="B269" s="27"/>
      <c r="C269" s="28"/>
      <c r="D269" s="179" t="s">
        <v>154</v>
      </c>
      <c r="E269" s="28"/>
      <c r="F269" s="180" t="s">
        <v>799</v>
      </c>
      <c r="G269" s="28"/>
      <c r="H269" s="28"/>
      <c r="J269" s="28"/>
      <c r="K269" s="28"/>
      <c r="L269" s="53"/>
      <c r="M269" s="202"/>
      <c r="N269" s="203"/>
      <c r="O269" s="203"/>
      <c r="P269" s="203"/>
      <c r="Q269" s="203"/>
      <c r="R269" s="203"/>
      <c r="S269" s="203"/>
      <c r="T269" s="204"/>
      <c r="AT269" s="7" t="s">
        <v>154</v>
      </c>
      <c r="AU269" s="7" t="s">
        <v>80</v>
      </c>
    </row>
    <row r="270" spans="2:12" s="7" customFormat="1" ht="7.5" customHeight="1">
      <c r="B270" s="48"/>
      <c r="C270" s="49"/>
      <c r="D270" s="49"/>
      <c r="E270" s="49"/>
      <c r="F270" s="49"/>
      <c r="G270" s="49"/>
      <c r="H270" s="49"/>
      <c r="I270" s="122"/>
      <c r="J270" s="49"/>
      <c r="K270" s="49"/>
      <c r="L270" s="53"/>
    </row>
    <row r="379" s="2" customFormat="1" ht="14.25" customHeight="1">
      <c r="AT379" s="2"/>
    </row>
  </sheetData>
  <sheetProtection sheet="1"/>
  <mergeCells count="9">
    <mergeCell ref="E7:H7"/>
    <mergeCell ref="E9:H9"/>
    <mergeCell ref="E24:H24"/>
    <mergeCell ref="E45:H45"/>
    <mergeCell ref="E47:H47"/>
    <mergeCell ref="E91:H91"/>
    <mergeCell ref="E93:H93"/>
    <mergeCell ref="G1:H1"/>
    <mergeCell ref="L2:V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3"/>
      <c r="H1" s="5"/>
      <c r="I1" s="5"/>
      <c r="J1" s="5"/>
      <c r="K1" s="6" t="s">
        <v>90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2"/>
      <c r="M2" s="1"/>
      <c r="N2" s="1"/>
      <c r="O2" s="1"/>
      <c r="P2" s="1"/>
      <c r="Q2" s="1"/>
      <c r="R2" s="1"/>
      <c r="S2" s="1"/>
      <c r="T2" s="1"/>
      <c r="U2" s="1"/>
      <c r="V2" s="1"/>
      <c r="AT2" s="2" t="s">
        <v>89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106"/>
      <c r="J3" s="9"/>
      <c r="K3" s="10"/>
      <c r="AT3" s="2" t="s">
        <v>80</v>
      </c>
    </row>
    <row r="4" spans="2:46" s="2" customFormat="1" ht="37.5" customHeight="1">
      <c r="B4" s="11"/>
      <c r="C4" s="12"/>
      <c r="D4" s="13" t="s">
        <v>91</v>
      </c>
      <c r="E4" s="12"/>
      <c r="F4" s="12"/>
      <c r="G4" s="12"/>
      <c r="H4" s="12"/>
      <c r="J4" s="12"/>
      <c r="K4" s="14"/>
      <c r="M4" s="15" t="s">
        <v>10</v>
      </c>
      <c r="AT4" s="2" t="s">
        <v>4</v>
      </c>
    </row>
    <row r="5" spans="2:11" s="2" customFormat="1" ht="7.5" customHeight="1">
      <c r="B5" s="11"/>
      <c r="C5" s="12"/>
      <c r="D5" s="12"/>
      <c r="E5" s="12"/>
      <c r="F5" s="12"/>
      <c r="G5" s="12"/>
      <c r="H5" s="12"/>
      <c r="J5" s="12"/>
      <c r="K5" s="14"/>
    </row>
    <row r="6" spans="2:11" s="2" customFormat="1" ht="15.75" customHeight="1">
      <c r="B6" s="11"/>
      <c r="C6" s="12"/>
      <c r="D6" s="22" t="s">
        <v>16</v>
      </c>
      <c r="E6" s="12"/>
      <c r="F6" s="12"/>
      <c r="G6" s="12"/>
      <c r="H6" s="12"/>
      <c r="J6" s="12"/>
      <c r="K6" s="14"/>
    </row>
    <row r="7" spans="2:11" s="2" customFormat="1" ht="15.75" customHeight="1">
      <c r="B7" s="11"/>
      <c r="C7" s="12"/>
      <c r="D7" s="12"/>
      <c r="E7" s="107" t="str">
        <f>'Rekapitulace stavby'!$K$6</f>
        <v>Sociálky ZŠ Barvířská</v>
      </c>
      <c r="F7" s="12"/>
      <c r="G7" s="12"/>
      <c r="H7" s="12"/>
      <c r="J7" s="12"/>
      <c r="K7" s="14"/>
    </row>
    <row r="8" spans="2:11" s="7" customFormat="1" ht="15.75" customHeight="1">
      <c r="B8" s="27"/>
      <c r="C8" s="28"/>
      <c r="D8" s="22" t="s">
        <v>92</v>
      </c>
      <c r="E8" s="28"/>
      <c r="F8" s="28"/>
      <c r="G8" s="28"/>
      <c r="H8" s="28"/>
      <c r="J8" s="28"/>
      <c r="K8" s="32"/>
    </row>
    <row r="9" spans="2:11" s="7" customFormat="1" ht="37.5" customHeight="1">
      <c r="B9" s="27"/>
      <c r="C9" s="28"/>
      <c r="D9" s="28"/>
      <c r="E9" s="60" t="s">
        <v>1066</v>
      </c>
      <c r="F9" s="28"/>
      <c r="G9" s="28"/>
      <c r="H9" s="28"/>
      <c r="J9" s="28"/>
      <c r="K9" s="32"/>
    </row>
    <row r="10" spans="2:11" s="7" customFormat="1" ht="14.25" customHeight="1">
      <c r="B10" s="27"/>
      <c r="C10" s="28"/>
      <c r="D10" s="28"/>
      <c r="E10" s="28"/>
      <c r="F10" s="28"/>
      <c r="G10" s="28"/>
      <c r="H10" s="28"/>
      <c r="J10" s="28"/>
      <c r="K10" s="32"/>
    </row>
    <row r="11" spans="2:11" s="7" customFormat="1" ht="15" customHeight="1">
      <c r="B11" s="27"/>
      <c r="C11" s="28"/>
      <c r="D11" s="22" t="s">
        <v>19</v>
      </c>
      <c r="E11" s="28"/>
      <c r="F11" s="18"/>
      <c r="G11" s="28"/>
      <c r="H11" s="28"/>
      <c r="I11" s="108" t="s">
        <v>20</v>
      </c>
      <c r="J11" s="18"/>
      <c r="K11" s="32"/>
    </row>
    <row r="12" spans="2:11" s="7" customFormat="1" ht="15" customHeight="1">
      <c r="B12" s="27"/>
      <c r="C12" s="28"/>
      <c r="D12" s="22" t="s">
        <v>22</v>
      </c>
      <c r="E12" s="28"/>
      <c r="F12" s="18" t="s">
        <v>23</v>
      </c>
      <c r="G12" s="28"/>
      <c r="H12" s="28"/>
      <c r="I12" s="108" t="s">
        <v>24</v>
      </c>
      <c r="J12" s="63">
        <f>'Rekapitulace stavby'!$AN$8</f>
        <v>0</v>
      </c>
      <c r="K12" s="32"/>
    </row>
    <row r="13" spans="2:11" s="7" customFormat="1" ht="12" customHeight="1">
      <c r="B13" s="27"/>
      <c r="C13" s="28"/>
      <c r="D13" s="28"/>
      <c r="E13" s="28"/>
      <c r="F13" s="28"/>
      <c r="G13" s="28"/>
      <c r="H13" s="28"/>
      <c r="J13" s="28"/>
      <c r="K13" s="32"/>
    </row>
    <row r="14" spans="2:11" s="7" customFormat="1" ht="15" customHeight="1">
      <c r="B14" s="27"/>
      <c r="C14" s="28"/>
      <c r="D14" s="22" t="s">
        <v>28</v>
      </c>
      <c r="E14" s="28"/>
      <c r="F14" s="28"/>
      <c r="G14" s="28"/>
      <c r="H14" s="28"/>
      <c r="I14" s="108" t="s">
        <v>29</v>
      </c>
      <c r="J14" s="18"/>
      <c r="K14" s="32"/>
    </row>
    <row r="15" spans="2:11" s="7" customFormat="1" ht="18.75" customHeight="1">
      <c r="B15" s="27"/>
      <c r="C15" s="28"/>
      <c r="D15" s="28"/>
      <c r="E15" s="18" t="s">
        <v>30</v>
      </c>
      <c r="F15" s="28"/>
      <c r="G15" s="28"/>
      <c r="H15" s="28"/>
      <c r="I15" s="108" t="s">
        <v>31</v>
      </c>
      <c r="J15" s="18"/>
      <c r="K15" s="32"/>
    </row>
    <row r="16" spans="2:11" s="7" customFormat="1" ht="7.5" customHeight="1">
      <c r="B16" s="27"/>
      <c r="C16" s="28"/>
      <c r="D16" s="28"/>
      <c r="E16" s="28"/>
      <c r="F16" s="28"/>
      <c r="G16" s="28"/>
      <c r="H16" s="28"/>
      <c r="J16" s="28"/>
      <c r="K16" s="32"/>
    </row>
    <row r="17" spans="2:11" s="7" customFormat="1" ht="15" customHeight="1">
      <c r="B17" s="27"/>
      <c r="C17" s="28"/>
      <c r="D17" s="22" t="s">
        <v>32</v>
      </c>
      <c r="E17" s="28"/>
      <c r="F17" s="28"/>
      <c r="G17" s="28"/>
      <c r="H17" s="28"/>
      <c r="I17" s="108" t="s">
        <v>29</v>
      </c>
      <c r="J17" s="18">
        <f>IF('Rekapitulace stavby'!$AN$13="Vyplň údaj","",IF('Rekapitulace stavby'!$AN$13="","",'Rekapitulace stavby'!$AN$13))</f>
        <v>0</v>
      </c>
      <c r="K17" s="32"/>
    </row>
    <row r="18" spans="2:11" s="7" customFormat="1" ht="18.75" customHeight="1">
      <c r="B18" s="27"/>
      <c r="C18" s="28"/>
      <c r="D18" s="28"/>
      <c r="E18" s="18">
        <f>IF('Rekapitulace stavby'!$E$14="Vyplň údaj","",IF('Rekapitulace stavby'!$E$14="","",'Rekapitulace stavby'!$E$14))</f>
        <v>0</v>
      </c>
      <c r="F18" s="28"/>
      <c r="G18" s="28"/>
      <c r="H18" s="28"/>
      <c r="I18" s="108" t="s">
        <v>31</v>
      </c>
      <c r="J18" s="18">
        <f>IF('Rekapitulace stavby'!$AN$14="Vyplň údaj","",IF('Rekapitulace stavby'!$AN$14="","",'Rekapitulace stavby'!$AN$14))</f>
        <v>0</v>
      </c>
      <c r="K18" s="32"/>
    </row>
    <row r="19" spans="2:11" s="7" customFormat="1" ht="7.5" customHeight="1">
      <c r="B19" s="27"/>
      <c r="C19" s="28"/>
      <c r="D19" s="28"/>
      <c r="E19" s="28"/>
      <c r="F19" s="28"/>
      <c r="G19" s="28"/>
      <c r="H19" s="28"/>
      <c r="J19" s="28"/>
      <c r="K19" s="32"/>
    </row>
    <row r="20" spans="2:11" s="7" customFormat="1" ht="15" customHeight="1">
      <c r="B20" s="27"/>
      <c r="C20" s="28"/>
      <c r="D20" s="22" t="s">
        <v>34</v>
      </c>
      <c r="E20" s="28"/>
      <c r="F20" s="28"/>
      <c r="G20" s="28"/>
      <c r="H20" s="28"/>
      <c r="I20" s="108" t="s">
        <v>29</v>
      </c>
      <c r="J20" s="18"/>
      <c r="K20" s="32"/>
    </row>
    <row r="21" spans="2:11" s="7" customFormat="1" ht="18.75" customHeight="1">
      <c r="B21" s="27"/>
      <c r="C21" s="28"/>
      <c r="D21" s="28"/>
      <c r="E21" s="18" t="s">
        <v>35</v>
      </c>
      <c r="F21" s="28"/>
      <c r="G21" s="28"/>
      <c r="H21" s="28"/>
      <c r="I21" s="108" t="s">
        <v>31</v>
      </c>
      <c r="J21" s="18"/>
      <c r="K21" s="32"/>
    </row>
    <row r="22" spans="2:11" s="7" customFormat="1" ht="7.5" customHeight="1">
      <c r="B22" s="27"/>
      <c r="C22" s="28"/>
      <c r="D22" s="28"/>
      <c r="E22" s="28"/>
      <c r="F22" s="28"/>
      <c r="G22" s="28"/>
      <c r="H22" s="28"/>
      <c r="J22" s="28"/>
      <c r="K22" s="32"/>
    </row>
    <row r="23" spans="2:11" s="7" customFormat="1" ht="15" customHeight="1">
      <c r="B23" s="27"/>
      <c r="C23" s="28"/>
      <c r="D23" s="22" t="s">
        <v>37</v>
      </c>
      <c r="E23" s="28"/>
      <c r="F23" s="28"/>
      <c r="G23" s="28"/>
      <c r="H23" s="28"/>
      <c r="J23" s="28"/>
      <c r="K23" s="32"/>
    </row>
    <row r="24" spans="2:11" s="109" customFormat="1" ht="15.75" customHeight="1">
      <c r="B24" s="110"/>
      <c r="C24" s="111"/>
      <c r="D24" s="111"/>
      <c r="E24" s="25"/>
      <c r="F24" s="111"/>
      <c r="G24" s="111"/>
      <c r="H24" s="111"/>
      <c r="J24" s="111"/>
      <c r="K24" s="112"/>
    </row>
    <row r="25" spans="2:11" s="7" customFormat="1" ht="7.5" customHeight="1">
      <c r="B25" s="27"/>
      <c r="C25" s="28"/>
      <c r="D25" s="28"/>
      <c r="E25" s="28"/>
      <c r="F25" s="28"/>
      <c r="G25" s="28"/>
      <c r="H25" s="28"/>
      <c r="J25" s="28"/>
      <c r="K25" s="32"/>
    </row>
    <row r="26" spans="2:11" s="7" customFormat="1" ht="7.5" customHeight="1">
      <c r="B26" s="27"/>
      <c r="C26" s="28"/>
      <c r="D26" s="80"/>
      <c r="E26" s="80"/>
      <c r="F26" s="80"/>
      <c r="G26" s="80"/>
      <c r="H26" s="80"/>
      <c r="I26" s="65"/>
      <c r="J26" s="80"/>
      <c r="K26" s="113"/>
    </row>
    <row r="27" spans="2:11" s="7" customFormat="1" ht="26.25" customHeight="1">
      <c r="B27" s="27"/>
      <c r="C27" s="28"/>
      <c r="D27" s="114" t="s">
        <v>38</v>
      </c>
      <c r="E27" s="28"/>
      <c r="F27" s="28"/>
      <c r="G27" s="28"/>
      <c r="H27" s="28"/>
      <c r="J27" s="83">
        <f>ROUND($J$89,2)</f>
        <v>0</v>
      </c>
      <c r="K27" s="32"/>
    </row>
    <row r="28" spans="2:11" s="7" customFormat="1" ht="7.5" customHeight="1">
      <c r="B28" s="27"/>
      <c r="C28" s="28"/>
      <c r="D28" s="80"/>
      <c r="E28" s="80"/>
      <c r="F28" s="80"/>
      <c r="G28" s="80"/>
      <c r="H28" s="80"/>
      <c r="I28" s="65"/>
      <c r="J28" s="80"/>
      <c r="K28" s="113"/>
    </row>
    <row r="29" spans="2:11" s="7" customFormat="1" ht="15" customHeight="1">
      <c r="B29" s="27"/>
      <c r="C29" s="28"/>
      <c r="D29" s="28"/>
      <c r="E29" s="28"/>
      <c r="F29" s="33" t="s">
        <v>40</v>
      </c>
      <c r="G29" s="28"/>
      <c r="H29" s="28"/>
      <c r="I29" s="115" t="s">
        <v>39</v>
      </c>
      <c r="J29" s="33" t="s">
        <v>41</v>
      </c>
      <c r="K29" s="32"/>
    </row>
    <row r="30" spans="2:11" s="7" customFormat="1" ht="15" customHeight="1">
      <c r="B30" s="27"/>
      <c r="C30" s="28"/>
      <c r="D30" s="116" t="s">
        <v>42</v>
      </c>
      <c r="E30" s="116" t="s">
        <v>43</v>
      </c>
      <c r="F30" s="117">
        <f>ROUND(SUM($BE$89:$BE$155),2)</f>
        <v>0</v>
      </c>
      <c r="G30" s="28"/>
      <c r="H30" s="28"/>
      <c r="I30" s="118">
        <v>0.21</v>
      </c>
      <c r="J30" s="117">
        <f>ROUND(ROUND((SUM($BE$89:$BE$155)),2)*$I$30,2)</f>
        <v>0</v>
      </c>
      <c r="K30" s="32"/>
    </row>
    <row r="31" spans="2:11" s="7" customFormat="1" ht="15" customHeight="1">
      <c r="B31" s="27"/>
      <c r="C31" s="28"/>
      <c r="D31" s="28"/>
      <c r="E31" s="116" t="s">
        <v>44</v>
      </c>
      <c r="F31" s="117">
        <f>ROUND(SUM($BF$89:$BF$155),2)</f>
        <v>0</v>
      </c>
      <c r="G31" s="28"/>
      <c r="H31" s="28"/>
      <c r="I31" s="118">
        <v>0.15</v>
      </c>
      <c r="J31" s="117">
        <f>ROUND(ROUND((SUM($BF$89:$BF$155)),2)*$I$31,2)</f>
        <v>0</v>
      </c>
      <c r="K31" s="32"/>
    </row>
    <row r="32" spans="2:11" s="7" customFormat="1" ht="15" customHeight="1" hidden="1">
      <c r="B32" s="27"/>
      <c r="C32" s="28"/>
      <c r="D32" s="28"/>
      <c r="E32" s="116" t="s">
        <v>45</v>
      </c>
      <c r="F32" s="117">
        <f>ROUND(SUM($BG$89:$BG$155),2)</f>
        <v>0</v>
      </c>
      <c r="G32" s="28"/>
      <c r="H32" s="28"/>
      <c r="I32" s="118">
        <v>0.21</v>
      </c>
      <c r="J32" s="117">
        <v>0</v>
      </c>
      <c r="K32" s="32"/>
    </row>
    <row r="33" spans="2:11" s="7" customFormat="1" ht="15" customHeight="1" hidden="1">
      <c r="B33" s="27"/>
      <c r="C33" s="28"/>
      <c r="D33" s="28"/>
      <c r="E33" s="116" t="s">
        <v>46</v>
      </c>
      <c r="F33" s="117">
        <f>ROUND(SUM($BH$89:$BH$155),2)</f>
        <v>0</v>
      </c>
      <c r="G33" s="28"/>
      <c r="H33" s="28"/>
      <c r="I33" s="118">
        <v>0.15</v>
      </c>
      <c r="J33" s="117">
        <v>0</v>
      </c>
      <c r="K33" s="32"/>
    </row>
    <row r="34" spans="2:11" s="7" customFormat="1" ht="15" customHeight="1" hidden="1">
      <c r="B34" s="27"/>
      <c r="C34" s="28"/>
      <c r="D34" s="28"/>
      <c r="E34" s="116" t="s">
        <v>47</v>
      </c>
      <c r="F34" s="117">
        <f>ROUND(SUM($BI$89:$BI$155),2)</f>
        <v>0</v>
      </c>
      <c r="G34" s="28"/>
      <c r="H34" s="28"/>
      <c r="I34" s="118">
        <v>0</v>
      </c>
      <c r="J34" s="117">
        <v>0</v>
      </c>
      <c r="K34" s="32"/>
    </row>
    <row r="35" spans="2:11" s="7" customFormat="1" ht="7.5" customHeight="1">
      <c r="B35" s="27"/>
      <c r="C35" s="28"/>
      <c r="D35" s="28"/>
      <c r="E35" s="28"/>
      <c r="F35" s="28"/>
      <c r="G35" s="28"/>
      <c r="H35" s="28"/>
      <c r="J35" s="28"/>
      <c r="K35" s="32"/>
    </row>
    <row r="36" spans="2:11" s="7" customFormat="1" ht="26.25" customHeight="1">
      <c r="B36" s="27"/>
      <c r="C36" s="40"/>
      <c r="D36" s="41" t="s">
        <v>48</v>
      </c>
      <c r="E36" s="42"/>
      <c r="F36" s="42"/>
      <c r="G36" s="119" t="s">
        <v>49</v>
      </c>
      <c r="H36" s="43" t="s">
        <v>50</v>
      </c>
      <c r="I36" s="120"/>
      <c r="J36" s="45">
        <f>SUM($J$27:$J$34)</f>
        <v>0</v>
      </c>
      <c r="K36" s="121"/>
    </row>
    <row r="37" spans="2:11" s="7" customFormat="1" ht="1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7" customFormat="1" ht="7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5"/>
    </row>
    <row r="42" spans="2:11" s="7" customFormat="1" ht="37.5" customHeight="1">
      <c r="B42" s="27"/>
      <c r="C42" s="13" t="s">
        <v>94</v>
      </c>
      <c r="D42" s="28"/>
      <c r="E42" s="28"/>
      <c r="F42" s="28"/>
      <c r="G42" s="28"/>
      <c r="H42" s="28"/>
      <c r="J42" s="28"/>
      <c r="K42" s="32"/>
    </row>
    <row r="43" spans="2:11" s="7" customFormat="1" ht="7.5" customHeight="1">
      <c r="B43" s="27"/>
      <c r="C43" s="28"/>
      <c r="D43" s="28"/>
      <c r="E43" s="28"/>
      <c r="F43" s="28"/>
      <c r="G43" s="28"/>
      <c r="H43" s="28"/>
      <c r="J43" s="28"/>
      <c r="K43" s="32"/>
    </row>
    <row r="44" spans="2:11" s="7" customFormat="1" ht="15" customHeight="1">
      <c r="B44" s="27"/>
      <c r="C44" s="22" t="s">
        <v>16</v>
      </c>
      <c r="D44" s="28"/>
      <c r="E44" s="28"/>
      <c r="F44" s="28"/>
      <c r="G44" s="28"/>
      <c r="H44" s="28"/>
      <c r="J44" s="28"/>
      <c r="K44" s="32"/>
    </row>
    <row r="45" spans="2:11" s="7" customFormat="1" ht="16.5" customHeight="1">
      <c r="B45" s="27"/>
      <c r="C45" s="28"/>
      <c r="D45" s="28"/>
      <c r="E45" s="107" t="str">
        <f>$E$7</f>
        <v>Sociálky ZŠ Barvířská</v>
      </c>
      <c r="F45" s="28"/>
      <c r="G45" s="28"/>
      <c r="H45" s="28"/>
      <c r="J45" s="28"/>
      <c r="K45" s="32"/>
    </row>
    <row r="46" spans="2:11" s="7" customFormat="1" ht="15" customHeight="1">
      <c r="B46" s="27"/>
      <c r="C46" s="22" t="s">
        <v>92</v>
      </c>
      <c r="D46" s="28"/>
      <c r="E46" s="28"/>
      <c r="F46" s="28"/>
      <c r="G46" s="28"/>
      <c r="H46" s="28"/>
      <c r="J46" s="28"/>
      <c r="K46" s="32"/>
    </row>
    <row r="47" spans="2:11" s="7" customFormat="1" ht="19.5" customHeight="1">
      <c r="B47" s="27"/>
      <c r="C47" s="28"/>
      <c r="D47" s="28"/>
      <c r="E47" s="60" t="str">
        <f>$E$9</f>
        <v>123d - umyvadlo dílny</v>
      </c>
      <c r="F47" s="28"/>
      <c r="G47" s="28"/>
      <c r="H47" s="28"/>
      <c r="J47" s="28"/>
      <c r="K47" s="32"/>
    </row>
    <row r="48" spans="2:11" s="7" customFormat="1" ht="7.5" customHeight="1">
      <c r="B48" s="27"/>
      <c r="C48" s="28"/>
      <c r="D48" s="28"/>
      <c r="E48" s="28"/>
      <c r="F48" s="28"/>
      <c r="G48" s="28"/>
      <c r="H48" s="28"/>
      <c r="J48" s="28"/>
      <c r="K48" s="32"/>
    </row>
    <row r="49" spans="2:11" s="7" customFormat="1" ht="18.75" customHeight="1">
      <c r="B49" s="27"/>
      <c r="C49" s="22" t="s">
        <v>22</v>
      </c>
      <c r="D49" s="28"/>
      <c r="E49" s="28"/>
      <c r="F49" s="18" t="str">
        <f>$F$12</f>
        <v>Liberec</v>
      </c>
      <c r="G49" s="28"/>
      <c r="H49" s="28"/>
      <c r="I49" s="108" t="s">
        <v>24</v>
      </c>
      <c r="J49" s="63">
        <f>IF($J$12="","",$J$12)</f>
        <v>0</v>
      </c>
      <c r="K49" s="32"/>
    </row>
    <row r="50" spans="2:11" s="7" customFormat="1" ht="7.5" customHeight="1">
      <c r="B50" s="27"/>
      <c r="C50" s="28"/>
      <c r="D50" s="28"/>
      <c r="E50" s="28"/>
      <c r="F50" s="28"/>
      <c r="G50" s="28"/>
      <c r="H50" s="28"/>
      <c r="J50" s="28"/>
      <c r="K50" s="32"/>
    </row>
    <row r="51" spans="2:11" s="7" customFormat="1" ht="15.75" customHeight="1">
      <c r="B51" s="27"/>
      <c r="C51" s="22" t="s">
        <v>28</v>
      </c>
      <c r="D51" s="28"/>
      <c r="E51" s="28"/>
      <c r="F51" s="18" t="str">
        <f>$E$15</f>
        <v>MML</v>
      </c>
      <c r="G51" s="28"/>
      <c r="H51" s="28"/>
      <c r="I51" s="108" t="s">
        <v>34</v>
      </c>
      <c r="J51" s="18" t="str">
        <f>$E$21</f>
        <v>xxx</v>
      </c>
      <c r="K51" s="32"/>
    </row>
    <row r="52" spans="2:11" s="7" customFormat="1" ht="15" customHeight="1">
      <c r="B52" s="27"/>
      <c r="C52" s="22" t="s">
        <v>32</v>
      </c>
      <c r="D52" s="28"/>
      <c r="E52" s="28"/>
      <c r="F52" s="18">
        <f>IF($E$18="","",$E$18)</f>
        <v>0</v>
      </c>
      <c r="G52" s="28"/>
      <c r="H52" s="28"/>
      <c r="J52" s="28"/>
      <c r="K52" s="32"/>
    </row>
    <row r="53" spans="2:11" s="7" customFormat="1" ht="11.25" customHeight="1">
      <c r="B53" s="27"/>
      <c r="C53" s="28"/>
      <c r="D53" s="28"/>
      <c r="E53" s="28"/>
      <c r="F53" s="28"/>
      <c r="G53" s="28"/>
      <c r="H53" s="28"/>
      <c r="J53" s="28"/>
      <c r="K53" s="32"/>
    </row>
    <row r="54" spans="2:11" s="7" customFormat="1" ht="30" customHeight="1">
      <c r="B54" s="27"/>
      <c r="C54" s="126" t="s">
        <v>95</v>
      </c>
      <c r="D54" s="40"/>
      <c r="E54" s="40"/>
      <c r="F54" s="40"/>
      <c r="G54" s="40"/>
      <c r="H54" s="40"/>
      <c r="I54" s="127"/>
      <c r="J54" s="128" t="s">
        <v>96</v>
      </c>
      <c r="K54" s="47"/>
    </row>
    <row r="55" spans="2:11" s="7" customFormat="1" ht="11.25" customHeight="1">
      <c r="B55" s="27"/>
      <c r="C55" s="28"/>
      <c r="D55" s="28"/>
      <c r="E55" s="28"/>
      <c r="F55" s="28"/>
      <c r="G55" s="28"/>
      <c r="H55" s="28"/>
      <c r="J55" s="28"/>
      <c r="K55" s="32"/>
    </row>
    <row r="56" spans="2:47" s="7" customFormat="1" ht="30" customHeight="1">
      <c r="B56" s="27"/>
      <c r="C56" s="82" t="s">
        <v>97</v>
      </c>
      <c r="D56" s="28"/>
      <c r="E56" s="28"/>
      <c r="F56" s="28"/>
      <c r="G56" s="28"/>
      <c r="H56" s="28"/>
      <c r="J56" s="83">
        <f>$J$89</f>
        <v>0</v>
      </c>
      <c r="K56" s="32"/>
      <c r="AU56" s="7" t="s">
        <v>98</v>
      </c>
    </row>
    <row r="57" spans="2:11" s="89" customFormat="1" ht="25.5" customHeight="1">
      <c r="B57" s="129"/>
      <c r="C57" s="130"/>
      <c r="D57" s="131" t="s">
        <v>99</v>
      </c>
      <c r="E57" s="131"/>
      <c r="F57" s="131"/>
      <c r="G57" s="131"/>
      <c r="H57" s="131"/>
      <c r="I57" s="132"/>
      <c r="J57" s="133">
        <f>$J$90</f>
        <v>0</v>
      </c>
      <c r="K57" s="134"/>
    </row>
    <row r="58" spans="2:11" s="135" customFormat="1" ht="21" customHeight="1">
      <c r="B58" s="136"/>
      <c r="C58" s="137"/>
      <c r="D58" s="138" t="s">
        <v>101</v>
      </c>
      <c r="E58" s="138"/>
      <c r="F58" s="138"/>
      <c r="G58" s="138"/>
      <c r="H58" s="138"/>
      <c r="I58" s="139"/>
      <c r="J58" s="140">
        <f>$J$91</f>
        <v>0</v>
      </c>
      <c r="K58" s="141"/>
    </row>
    <row r="59" spans="2:11" s="135" customFormat="1" ht="21" customHeight="1">
      <c r="B59" s="136"/>
      <c r="C59" s="137"/>
      <c r="D59" s="138" t="s">
        <v>102</v>
      </c>
      <c r="E59" s="138"/>
      <c r="F59" s="138"/>
      <c r="G59" s="138"/>
      <c r="H59" s="138"/>
      <c r="I59" s="139"/>
      <c r="J59" s="140">
        <f>$J$98</f>
        <v>0</v>
      </c>
      <c r="K59" s="141"/>
    </row>
    <row r="60" spans="2:11" s="135" customFormat="1" ht="15.75" customHeight="1">
      <c r="B60" s="136"/>
      <c r="C60" s="137"/>
      <c r="D60" s="138" t="s">
        <v>103</v>
      </c>
      <c r="E60" s="138"/>
      <c r="F60" s="138"/>
      <c r="G60" s="138"/>
      <c r="H60" s="138"/>
      <c r="I60" s="139"/>
      <c r="J60" s="140">
        <f>$J$103</f>
        <v>0</v>
      </c>
      <c r="K60" s="141"/>
    </row>
    <row r="61" spans="2:11" s="135" customFormat="1" ht="21" customHeight="1">
      <c r="B61" s="136"/>
      <c r="C61" s="137"/>
      <c r="D61" s="138" t="s">
        <v>104</v>
      </c>
      <c r="E61" s="138"/>
      <c r="F61" s="138"/>
      <c r="G61" s="138"/>
      <c r="H61" s="138"/>
      <c r="I61" s="139"/>
      <c r="J61" s="140">
        <f>$J$106</f>
        <v>0</v>
      </c>
      <c r="K61" s="141"/>
    </row>
    <row r="62" spans="2:11" s="89" customFormat="1" ht="25.5" customHeight="1">
      <c r="B62" s="129"/>
      <c r="C62" s="130"/>
      <c r="D62" s="131" t="s">
        <v>105</v>
      </c>
      <c r="E62" s="131"/>
      <c r="F62" s="131"/>
      <c r="G62" s="131"/>
      <c r="H62" s="131"/>
      <c r="I62" s="132"/>
      <c r="J62" s="133">
        <f>$J$115</f>
        <v>0</v>
      </c>
      <c r="K62" s="134"/>
    </row>
    <row r="63" spans="2:11" s="135" customFormat="1" ht="21" customHeight="1">
      <c r="B63" s="136"/>
      <c r="C63" s="137"/>
      <c r="D63" s="138" t="s">
        <v>109</v>
      </c>
      <c r="E63" s="138"/>
      <c r="F63" s="138"/>
      <c r="G63" s="138"/>
      <c r="H63" s="138"/>
      <c r="I63" s="139"/>
      <c r="J63" s="140">
        <f>$J$116</f>
        <v>0</v>
      </c>
      <c r="K63" s="141"/>
    </row>
    <row r="64" spans="2:11" s="135" customFormat="1" ht="21" customHeight="1">
      <c r="B64" s="136"/>
      <c r="C64" s="137"/>
      <c r="D64" s="138" t="s">
        <v>801</v>
      </c>
      <c r="E64" s="138"/>
      <c r="F64" s="138"/>
      <c r="G64" s="138"/>
      <c r="H64" s="138"/>
      <c r="I64" s="139"/>
      <c r="J64" s="140">
        <f>$J$127</f>
        <v>0</v>
      </c>
      <c r="K64" s="141"/>
    </row>
    <row r="65" spans="2:11" s="135" customFormat="1" ht="21" customHeight="1">
      <c r="B65" s="136"/>
      <c r="C65" s="137"/>
      <c r="D65" s="138" t="s">
        <v>116</v>
      </c>
      <c r="E65" s="138"/>
      <c r="F65" s="138"/>
      <c r="G65" s="138"/>
      <c r="H65" s="138"/>
      <c r="I65" s="139"/>
      <c r="J65" s="140">
        <f>$J$135</f>
        <v>0</v>
      </c>
      <c r="K65" s="141"/>
    </row>
    <row r="66" spans="2:11" s="135" customFormat="1" ht="21" customHeight="1">
      <c r="B66" s="136"/>
      <c r="C66" s="137"/>
      <c r="D66" s="138" t="s">
        <v>118</v>
      </c>
      <c r="E66" s="138"/>
      <c r="F66" s="138"/>
      <c r="G66" s="138"/>
      <c r="H66" s="138"/>
      <c r="I66" s="139"/>
      <c r="J66" s="140">
        <f>$J$146</f>
        <v>0</v>
      </c>
      <c r="K66" s="141"/>
    </row>
    <row r="67" spans="2:11" s="89" customFormat="1" ht="25.5" customHeight="1">
      <c r="B67" s="129"/>
      <c r="C67" s="130"/>
      <c r="D67" s="131" t="s">
        <v>123</v>
      </c>
      <c r="E67" s="131"/>
      <c r="F67" s="131"/>
      <c r="G67" s="131"/>
      <c r="H67" s="131"/>
      <c r="I67" s="132"/>
      <c r="J67" s="133">
        <f>$J$149</f>
        <v>0</v>
      </c>
      <c r="K67" s="134"/>
    </row>
    <row r="68" spans="2:11" s="135" customFormat="1" ht="21" customHeight="1">
      <c r="B68" s="136"/>
      <c r="C68" s="137"/>
      <c r="D68" s="138" t="s">
        <v>124</v>
      </c>
      <c r="E68" s="138"/>
      <c r="F68" s="138"/>
      <c r="G68" s="138"/>
      <c r="H68" s="138"/>
      <c r="I68" s="139"/>
      <c r="J68" s="140">
        <f>$J$150</f>
        <v>0</v>
      </c>
      <c r="K68" s="141"/>
    </row>
    <row r="69" spans="2:11" s="135" customFormat="1" ht="21" customHeight="1">
      <c r="B69" s="136"/>
      <c r="C69" s="137"/>
      <c r="D69" s="138" t="s">
        <v>125</v>
      </c>
      <c r="E69" s="138"/>
      <c r="F69" s="138"/>
      <c r="G69" s="138"/>
      <c r="H69" s="138"/>
      <c r="I69" s="139"/>
      <c r="J69" s="140">
        <f>$J$153</f>
        <v>0</v>
      </c>
      <c r="K69" s="141"/>
    </row>
    <row r="70" spans="2:11" s="7" customFormat="1" ht="22.5" customHeight="1">
      <c r="B70" s="27"/>
      <c r="C70" s="28"/>
      <c r="D70" s="28"/>
      <c r="E70" s="28"/>
      <c r="F70" s="28"/>
      <c r="G70" s="28"/>
      <c r="H70" s="28"/>
      <c r="J70" s="28"/>
      <c r="K70" s="32"/>
    </row>
    <row r="71" spans="2:11" s="7" customFormat="1" ht="7.5" customHeight="1">
      <c r="B71" s="48"/>
      <c r="C71" s="49"/>
      <c r="D71" s="49"/>
      <c r="E71" s="49"/>
      <c r="F71" s="49"/>
      <c r="G71" s="49"/>
      <c r="H71" s="49"/>
      <c r="I71" s="122"/>
      <c r="J71" s="49"/>
      <c r="K71" s="50"/>
    </row>
    <row r="75" spans="2:12" s="7" customFormat="1" ht="7.5" customHeight="1">
      <c r="B75" s="51"/>
      <c r="C75" s="52"/>
      <c r="D75" s="52"/>
      <c r="E75" s="52"/>
      <c r="F75" s="52"/>
      <c r="G75" s="52"/>
      <c r="H75" s="52"/>
      <c r="I75" s="124"/>
      <c r="J75" s="52"/>
      <c r="K75" s="52"/>
      <c r="L75" s="53"/>
    </row>
    <row r="76" spans="2:12" s="7" customFormat="1" ht="37.5" customHeight="1">
      <c r="B76" s="27"/>
      <c r="C76" s="13" t="s">
        <v>126</v>
      </c>
      <c r="D76" s="28"/>
      <c r="E76" s="28"/>
      <c r="F76" s="28"/>
      <c r="G76" s="28"/>
      <c r="H76" s="28"/>
      <c r="J76" s="28"/>
      <c r="K76" s="28"/>
      <c r="L76" s="53"/>
    </row>
    <row r="77" spans="2:12" s="7" customFormat="1" ht="7.5" customHeight="1">
      <c r="B77" s="27"/>
      <c r="C77" s="28"/>
      <c r="D77" s="28"/>
      <c r="E77" s="28"/>
      <c r="F77" s="28"/>
      <c r="G77" s="28"/>
      <c r="H77" s="28"/>
      <c r="J77" s="28"/>
      <c r="K77" s="28"/>
      <c r="L77" s="53"/>
    </row>
    <row r="78" spans="2:12" s="7" customFormat="1" ht="15" customHeight="1">
      <c r="B78" s="27"/>
      <c r="C78" s="22" t="s">
        <v>16</v>
      </c>
      <c r="D78" s="28"/>
      <c r="E78" s="28"/>
      <c r="F78" s="28"/>
      <c r="G78" s="28"/>
      <c r="H78" s="28"/>
      <c r="J78" s="28"/>
      <c r="K78" s="28"/>
      <c r="L78" s="53"/>
    </row>
    <row r="79" spans="2:12" s="7" customFormat="1" ht="16.5" customHeight="1">
      <c r="B79" s="27"/>
      <c r="C79" s="28"/>
      <c r="D79" s="28"/>
      <c r="E79" s="107" t="str">
        <f>$E$7</f>
        <v>Sociálky ZŠ Barvířská</v>
      </c>
      <c r="F79" s="28"/>
      <c r="G79" s="28"/>
      <c r="H79" s="28"/>
      <c r="J79" s="28"/>
      <c r="K79" s="28"/>
      <c r="L79" s="53"/>
    </row>
    <row r="80" spans="2:12" s="7" customFormat="1" ht="15" customHeight="1">
      <c r="B80" s="27"/>
      <c r="C80" s="22" t="s">
        <v>92</v>
      </c>
      <c r="D80" s="28"/>
      <c r="E80" s="28"/>
      <c r="F80" s="28"/>
      <c r="G80" s="28"/>
      <c r="H80" s="28"/>
      <c r="J80" s="28"/>
      <c r="K80" s="28"/>
      <c r="L80" s="53"/>
    </row>
    <row r="81" spans="2:12" s="7" customFormat="1" ht="19.5" customHeight="1">
      <c r="B81" s="27"/>
      <c r="C81" s="28"/>
      <c r="D81" s="28"/>
      <c r="E81" s="60" t="str">
        <f>$E$9</f>
        <v>123d - umyvadlo dílny</v>
      </c>
      <c r="F81" s="28"/>
      <c r="G81" s="28"/>
      <c r="H81" s="28"/>
      <c r="J81" s="28"/>
      <c r="K81" s="28"/>
      <c r="L81" s="53"/>
    </row>
    <row r="82" spans="2:12" s="7" customFormat="1" ht="7.5" customHeight="1">
      <c r="B82" s="27"/>
      <c r="C82" s="28"/>
      <c r="D82" s="28"/>
      <c r="E82" s="28"/>
      <c r="F82" s="28"/>
      <c r="G82" s="28"/>
      <c r="H82" s="28"/>
      <c r="J82" s="28"/>
      <c r="K82" s="28"/>
      <c r="L82" s="53"/>
    </row>
    <row r="83" spans="2:12" s="7" customFormat="1" ht="18.75" customHeight="1">
      <c r="B83" s="27"/>
      <c r="C83" s="22" t="s">
        <v>22</v>
      </c>
      <c r="D83" s="28"/>
      <c r="E83" s="28"/>
      <c r="F83" s="18" t="str">
        <f>$F$12</f>
        <v>Liberec</v>
      </c>
      <c r="G83" s="28"/>
      <c r="H83" s="28"/>
      <c r="I83" s="108" t="s">
        <v>24</v>
      </c>
      <c r="J83" s="63">
        <f>IF($J$12="","",$J$12)</f>
        <v>0</v>
      </c>
      <c r="K83" s="28"/>
      <c r="L83" s="53"/>
    </row>
    <row r="84" spans="2:12" s="7" customFormat="1" ht="7.5" customHeight="1">
      <c r="B84" s="27"/>
      <c r="C84" s="28"/>
      <c r="D84" s="28"/>
      <c r="E84" s="28"/>
      <c r="F84" s="28"/>
      <c r="G84" s="28"/>
      <c r="H84" s="28"/>
      <c r="J84" s="28"/>
      <c r="K84" s="28"/>
      <c r="L84" s="53"/>
    </row>
    <row r="85" spans="2:12" s="7" customFormat="1" ht="15.75" customHeight="1">
      <c r="B85" s="27"/>
      <c r="C85" s="22" t="s">
        <v>28</v>
      </c>
      <c r="D85" s="28"/>
      <c r="E85" s="28"/>
      <c r="F85" s="18" t="str">
        <f>$E$15</f>
        <v>MML</v>
      </c>
      <c r="G85" s="28"/>
      <c r="H85" s="28"/>
      <c r="I85" s="108" t="s">
        <v>34</v>
      </c>
      <c r="J85" s="18" t="str">
        <f>$E$21</f>
        <v>xxx</v>
      </c>
      <c r="K85" s="28"/>
      <c r="L85" s="53"/>
    </row>
    <row r="86" spans="2:12" s="7" customFormat="1" ht="15" customHeight="1">
      <c r="B86" s="27"/>
      <c r="C86" s="22" t="s">
        <v>32</v>
      </c>
      <c r="D86" s="28"/>
      <c r="E86" s="28"/>
      <c r="F86" s="18">
        <f>IF($E$18="","",$E$18)</f>
        <v>0</v>
      </c>
      <c r="G86" s="28"/>
      <c r="H86" s="28"/>
      <c r="J86" s="28"/>
      <c r="K86" s="28"/>
      <c r="L86" s="53"/>
    </row>
    <row r="87" spans="2:12" s="7" customFormat="1" ht="11.25" customHeight="1">
      <c r="B87" s="27"/>
      <c r="C87" s="28"/>
      <c r="D87" s="28"/>
      <c r="E87" s="28"/>
      <c r="F87" s="28"/>
      <c r="G87" s="28"/>
      <c r="H87" s="28"/>
      <c r="J87" s="28"/>
      <c r="K87" s="28"/>
      <c r="L87" s="53"/>
    </row>
    <row r="88" spans="2:20" s="142" customFormat="1" ht="30" customHeight="1">
      <c r="B88" s="143"/>
      <c r="C88" s="144" t="s">
        <v>127</v>
      </c>
      <c r="D88" s="145" t="s">
        <v>57</v>
      </c>
      <c r="E88" s="145" t="s">
        <v>53</v>
      </c>
      <c r="F88" s="145" t="s">
        <v>128</v>
      </c>
      <c r="G88" s="145" t="s">
        <v>129</v>
      </c>
      <c r="H88" s="145" t="s">
        <v>130</v>
      </c>
      <c r="I88" s="146" t="s">
        <v>131</v>
      </c>
      <c r="J88" s="145" t="s">
        <v>132</v>
      </c>
      <c r="K88" s="147" t="s">
        <v>133</v>
      </c>
      <c r="L88" s="148"/>
      <c r="M88" s="75" t="s">
        <v>134</v>
      </c>
      <c r="N88" s="76" t="s">
        <v>42</v>
      </c>
      <c r="O88" s="76" t="s">
        <v>135</v>
      </c>
      <c r="P88" s="76" t="s">
        <v>136</v>
      </c>
      <c r="Q88" s="76" t="s">
        <v>137</v>
      </c>
      <c r="R88" s="76" t="s">
        <v>138</v>
      </c>
      <c r="S88" s="76" t="s">
        <v>139</v>
      </c>
      <c r="T88" s="77" t="s">
        <v>140</v>
      </c>
    </row>
    <row r="89" spans="2:63" s="7" customFormat="1" ht="30" customHeight="1">
      <c r="B89" s="27"/>
      <c r="C89" s="82" t="s">
        <v>97</v>
      </c>
      <c r="D89" s="28"/>
      <c r="E89" s="28"/>
      <c r="F89" s="28"/>
      <c r="G89" s="28"/>
      <c r="H89" s="28"/>
      <c r="J89" s="149">
        <f>$BK$89</f>
        <v>0</v>
      </c>
      <c r="K89" s="28"/>
      <c r="L89" s="53"/>
      <c r="M89" s="79"/>
      <c r="N89" s="80"/>
      <c r="O89" s="80"/>
      <c r="P89" s="150">
        <f>$P$90+$P$115+$P$149</f>
        <v>0</v>
      </c>
      <c r="Q89" s="80"/>
      <c r="R89" s="150">
        <f>$R$90+$R$115+$R$149</f>
        <v>0.1120626</v>
      </c>
      <c r="S89" s="80"/>
      <c r="T89" s="151">
        <f>$T$90+$T$115+$T$149</f>
        <v>0.17122</v>
      </c>
      <c r="AT89" s="7" t="s">
        <v>71</v>
      </c>
      <c r="AU89" s="7" t="s">
        <v>98</v>
      </c>
      <c r="BK89" s="152">
        <f>$BK$90+$BK$115+$BK$149</f>
        <v>0</v>
      </c>
    </row>
    <row r="90" spans="2:63" s="153" customFormat="1" ht="37.5" customHeight="1">
      <c r="B90" s="154"/>
      <c r="C90" s="155"/>
      <c r="D90" s="156" t="s">
        <v>71</v>
      </c>
      <c r="E90" s="157" t="s">
        <v>141</v>
      </c>
      <c r="F90" s="157" t="s">
        <v>142</v>
      </c>
      <c r="G90" s="155"/>
      <c r="H90" s="155"/>
      <c r="J90" s="158">
        <f>$BK$90</f>
        <v>0</v>
      </c>
      <c r="K90" s="155"/>
      <c r="L90" s="159"/>
      <c r="M90" s="160"/>
      <c r="N90" s="155"/>
      <c r="O90" s="155"/>
      <c r="P90" s="161">
        <f>$P$91+$P$98+$P$106</f>
        <v>0</v>
      </c>
      <c r="Q90" s="155"/>
      <c r="R90" s="161">
        <f>$R$91+$R$98+$R$106</f>
        <v>0.054575</v>
      </c>
      <c r="S90" s="155"/>
      <c r="T90" s="162">
        <f>$T$91+$T$98+$T$106</f>
        <v>0.1496</v>
      </c>
      <c r="AR90" s="163" t="s">
        <v>21</v>
      </c>
      <c r="AT90" s="163" t="s">
        <v>71</v>
      </c>
      <c r="AU90" s="163" t="s">
        <v>72</v>
      </c>
      <c r="AY90" s="163" t="s">
        <v>143</v>
      </c>
      <c r="BK90" s="164">
        <f>$BK$91+$BK$98+$BK$106</f>
        <v>0</v>
      </c>
    </row>
    <row r="91" spans="2:63" s="153" customFormat="1" ht="21" customHeight="1">
      <c r="B91" s="154"/>
      <c r="C91" s="155"/>
      <c r="D91" s="156" t="s">
        <v>71</v>
      </c>
      <c r="E91" s="165" t="s">
        <v>162</v>
      </c>
      <c r="F91" s="165" t="s">
        <v>163</v>
      </c>
      <c r="G91" s="155"/>
      <c r="H91" s="155"/>
      <c r="J91" s="166">
        <f>$BK$91</f>
        <v>0</v>
      </c>
      <c r="K91" s="155"/>
      <c r="L91" s="159"/>
      <c r="M91" s="160"/>
      <c r="N91" s="155"/>
      <c r="O91" s="155"/>
      <c r="P91" s="161">
        <f>SUM($P$92:$P$97)</f>
        <v>0</v>
      </c>
      <c r="Q91" s="155"/>
      <c r="R91" s="161">
        <f>SUM($R$92:$R$97)</f>
        <v>0.054375</v>
      </c>
      <c r="S91" s="155"/>
      <c r="T91" s="162">
        <f>SUM($T$92:$T$97)</f>
        <v>0</v>
      </c>
      <c r="AR91" s="163" t="s">
        <v>21</v>
      </c>
      <c r="AT91" s="163" t="s">
        <v>71</v>
      </c>
      <c r="AU91" s="163" t="s">
        <v>21</v>
      </c>
      <c r="AY91" s="163" t="s">
        <v>143</v>
      </c>
      <c r="BK91" s="164">
        <f>SUM($BK$92:$BK$97)</f>
        <v>0</v>
      </c>
    </row>
    <row r="92" spans="2:65" s="7" customFormat="1" ht="27" customHeight="1">
      <c r="B92" s="27"/>
      <c r="C92" s="167" t="s">
        <v>21</v>
      </c>
      <c r="D92" s="167" t="s">
        <v>147</v>
      </c>
      <c r="E92" s="168" t="s">
        <v>169</v>
      </c>
      <c r="F92" s="169" t="s">
        <v>170</v>
      </c>
      <c r="G92" s="170" t="s">
        <v>158</v>
      </c>
      <c r="H92" s="171">
        <v>1.1</v>
      </c>
      <c r="I92" s="172"/>
      <c r="J92" s="173">
        <f>ROUND($I$92*$H$92,2)</f>
        <v>0</v>
      </c>
      <c r="K92" s="169" t="s">
        <v>159</v>
      </c>
      <c r="L92" s="53"/>
      <c r="M92" s="174"/>
      <c r="N92" s="175" t="s">
        <v>43</v>
      </c>
      <c r="O92" s="28"/>
      <c r="P92" s="176">
        <f>$O$92*$H$92</f>
        <v>0</v>
      </c>
      <c r="Q92" s="176">
        <v>0.01575</v>
      </c>
      <c r="R92" s="176">
        <f>$Q$92*$H$92</f>
        <v>0.017325</v>
      </c>
      <c r="S92" s="176">
        <v>0</v>
      </c>
      <c r="T92" s="177">
        <f>$S$92*$H$92</f>
        <v>0</v>
      </c>
      <c r="AR92" s="109" t="s">
        <v>152</v>
      </c>
      <c r="AT92" s="109" t="s">
        <v>147</v>
      </c>
      <c r="AU92" s="109" t="s">
        <v>80</v>
      </c>
      <c r="AY92" s="7" t="s">
        <v>143</v>
      </c>
      <c r="BE92" s="178">
        <f>IF($N$92="základní",$J$92,0)</f>
        <v>0</v>
      </c>
      <c r="BF92" s="178">
        <f>IF($N$92="snížená",$J$92,0)</f>
        <v>0</v>
      </c>
      <c r="BG92" s="178">
        <f>IF($N$92="zákl. přenesená",$J$92,0)</f>
        <v>0</v>
      </c>
      <c r="BH92" s="178">
        <f>IF($N$92="sníž. přenesená",$J$92,0)</f>
        <v>0</v>
      </c>
      <c r="BI92" s="178">
        <f>IF($N$92="nulová",$J$92,0)</f>
        <v>0</v>
      </c>
      <c r="BJ92" s="109" t="s">
        <v>21</v>
      </c>
      <c r="BK92" s="178">
        <f>ROUND($I$92*$H$92,2)</f>
        <v>0</v>
      </c>
      <c r="BL92" s="109" t="s">
        <v>152</v>
      </c>
      <c r="BM92" s="109" t="s">
        <v>1067</v>
      </c>
    </row>
    <row r="93" spans="2:47" s="7" customFormat="1" ht="16.5" customHeight="1">
      <c r="B93" s="27"/>
      <c r="C93" s="28"/>
      <c r="D93" s="179" t="s">
        <v>154</v>
      </c>
      <c r="E93" s="28"/>
      <c r="F93" s="180" t="s">
        <v>172</v>
      </c>
      <c r="G93" s="28"/>
      <c r="H93" s="28"/>
      <c r="J93" s="28"/>
      <c r="K93" s="28"/>
      <c r="L93" s="53"/>
      <c r="M93" s="69"/>
      <c r="N93" s="28"/>
      <c r="O93" s="28"/>
      <c r="P93" s="28"/>
      <c r="Q93" s="28"/>
      <c r="R93" s="28"/>
      <c r="S93" s="28"/>
      <c r="T93" s="70"/>
      <c r="AT93" s="7" t="s">
        <v>154</v>
      </c>
      <c r="AU93" s="7" t="s">
        <v>80</v>
      </c>
    </row>
    <row r="94" spans="2:65" s="7" customFormat="1" ht="27" customHeight="1">
      <c r="B94" s="27"/>
      <c r="C94" s="167" t="s">
        <v>80</v>
      </c>
      <c r="D94" s="167" t="s">
        <v>147</v>
      </c>
      <c r="E94" s="168" t="s">
        <v>173</v>
      </c>
      <c r="F94" s="169" t="s">
        <v>174</v>
      </c>
      <c r="G94" s="170" t="s">
        <v>158</v>
      </c>
      <c r="H94" s="171">
        <v>2.2</v>
      </c>
      <c r="I94" s="172"/>
      <c r="J94" s="173">
        <f>ROUND($I$94*$H$94,2)</f>
        <v>0</v>
      </c>
      <c r="K94" s="169"/>
      <c r="L94" s="53"/>
      <c r="M94" s="174"/>
      <c r="N94" s="175" t="s">
        <v>43</v>
      </c>
      <c r="O94" s="28"/>
      <c r="P94" s="176">
        <f>$O$94*$H$94</f>
        <v>0</v>
      </c>
      <c r="Q94" s="176">
        <v>0.01575</v>
      </c>
      <c r="R94" s="176">
        <f>$Q$94*$H$94</f>
        <v>0.03465</v>
      </c>
      <c r="S94" s="176">
        <v>0</v>
      </c>
      <c r="T94" s="177">
        <f>$S$94*$H$94</f>
        <v>0</v>
      </c>
      <c r="AR94" s="109" t="s">
        <v>152</v>
      </c>
      <c r="AT94" s="109" t="s">
        <v>147</v>
      </c>
      <c r="AU94" s="109" t="s">
        <v>80</v>
      </c>
      <c r="AY94" s="7" t="s">
        <v>143</v>
      </c>
      <c r="BE94" s="178">
        <f>IF($N$94="základní",$J$94,0)</f>
        <v>0</v>
      </c>
      <c r="BF94" s="178">
        <f>IF($N$94="snížená",$J$94,0)</f>
        <v>0</v>
      </c>
      <c r="BG94" s="178">
        <f>IF($N$94="zákl. přenesená",$J$94,0)</f>
        <v>0</v>
      </c>
      <c r="BH94" s="178">
        <f>IF($N$94="sníž. přenesená",$J$94,0)</f>
        <v>0</v>
      </c>
      <c r="BI94" s="178">
        <f>IF($N$94="nulová",$J$94,0)</f>
        <v>0</v>
      </c>
      <c r="BJ94" s="109" t="s">
        <v>21</v>
      </c>
      <c r="BK94" s="178">
        <f>ROUND($I$94*$H$94,2)</f>
        <v>0</v>
      </c>
      <c r="BL94" s="109" t="s">
        <v>152</v>
      </c>
      <c r="BM94" s="109" t="s">
        <v>1068</v>
      </c>
    </row>
    <row r="95" spans="2:47" s="7" customFormat="1" ht="16.5" customHeight="1">
      <c r="B95" s="27"/>
      <c r="C95" s="28"/>
      <c r="D95" s="179" t="s">
        <v>154</v>
      </c>
      <c r="E95" s="28"/>
      <c r="F95" s="180" t="s">
        <v>172</v>
      </c>
      <c r="G95" s="28"/>
      <c r="H95" s="28"/>
      <c r="J95" s="28"/>
      <c r="K95" s="28"/>
      <c r="L95" s="53"/>
      <c r="M95" s="69"/>
      <c r="N95" s="28"/>
      <c r="O95" s="28"/>
      <c r="P95" s="28"/>
      <c r="Q95" s="28"/>
      <c r="R95" s="28"/>
      <c r="S95" s="28"/>
      <c r="T95" s="70"/>
      <c r="AT95" s="7" t="s">
        <v>154</v>
      </c>
      <c r="AU95" s="7" t="s">
        <v>80</v>
      </c>
    </row>
    <row r="96" spans="2:65" s="7" customFormat="1" ht="15.75" customHeight="1">
      <c r="B96" s="27"/>
      <c r="C96" s="167" t="s">
        <v>144</v>
      </c>
      <c r="D96" s="167" t="s">
        <v>147</v>
      </c>
      <c r="E96" s="168" t="s">
        <v>195</v>
      </c>
      <c r="F96" s="169" t="s">
        <v>196</v>
      </c>
      <c r="G96" s="170" t="s">
        <v>158</v>
      </c>
      <c r="H96" s="171">
        <v>20</v>
      </c>
      <c r="I96" s="172"/>
      <c r="J96" s="173">
        <f>ROUND($I$96*$H$96,2)</f>
        <v>0</v>
      </c>
      <c r="K96" s="169" t="s">
        <v>159</v>
      </c>
      <c r="L96" s="53"/>
      <c r="M96" s="174"/>
      <c r="N96" s="175" t="s">
        <v>43</v>
      </c>
      <c r="O96" s="28"/>
      <c r="P96" s="176">
        <f>$O$96*$H$96</f>
        <v>0</v>
      </c>
      <c r="Q96" s="176">
        <v>0.00012</v>
      </c>
      <c r="R96" s="176">
        <f>$Q$96*$H$96</f>
        <v>0.0024000000000000002</v>
      </c>
      <c r="S96" s="176">
        <v>0</v>
      </c>
      <c r="T96" s="177">
        <f>$S$96*$H$96</f>
        <v>0</v>
      </c>
      <c r="AR96" s="109" t="s">
        <v>152</v>
      </c>
      <c r="AT96" s="109" t="s">
        <v>147</v>
      </c>
      <c r="AU96" s="109" t="s">
        <v>80</v>
      </c>
      <c r="AY96" s="7" t="s">
        <v>143</v>
      </c>
      <c r="BE96" s="178">
        <f>IF($N$96="základní",$J$96,0)</f>
        <v>0</v>
      </c>
      <c r="BF96" s="178">
        <f>IF($N$96="snížená",$J$96,0)</f>
        <v>0</v>
      </c>
      <c r="BG96" s="178">
        <f>IF($N$96="zákl. přenesená",$J$96,0)</f>
        <v>0</v>
      </c>
      <c r="BH96" s="178">
        <f>IF($N$96="sníž. přenesená",$J$96,0)</f>
        <v>0</v>
      </c>
      <c r="BI96" s="178">
        <f>IF($N$96="nulová",$J$96,0)</f>
        <v>0</v>
      </c>
      <c r="BJ96" s="109" t="s">
        <v>21</v>
      </c>
      <c r="BK96" s="178">
        <f>ROUND($I$96*$H$96,2)</f>
        <v>0</v>
      </c>
      <c r="BL96" s="109" t="s">
        <v>152</v>
      </c>
      <c r="BM96" s="109" t="s">
        <v>1069</v>
      </c>
    </row>
    <row r="97" spans="2:47" s="7" customFormat="1" ht="16.5" customHeight="1">
      <c r="B97" s="27"/>
      <c r="C97" s="28"/>
      <c r="D97" s="179" t="s">
        <v>154</v>
      </c>
      <c r="E97" s="28"/>
      <c r="F97" s="180" t="s">
        <v>198</v>
      </c>
      <c r="G97" s="28"/>
      <c r="H97" s="28"/>
      <c r="J97" s="28"/>
      <c r="K97" s="28"/>
      <c r="L97" s="53"/>
      <c r="M97" s="69"/>
      <c r="N97" s="28"/>
      <c r="O97" s="28"/>
      <c r="P97" s="28"/>
      <c r="Q97" s="28"/>
      <c r="R97" s="28"/>
      <c r="S97" s="28"/>
      <c r="T97" s="70"/>
      <c r="AT97" s="7" t="s">
        <v>154</v>
      </c>
      <c r="AU97" s="7" t="s">
        <v>80</v>
      </c>
    </row>
    <row r="98" spans="2:63" s="153" customFormat="1" ht="30.75" customHeight="1">
      <c r="B98" s="154"/>
      <c r="C98" s="155"/>
      <c r="D98" s="156" t="s">
        <v>71</v>
      </c>
      <c r="E98" s="165" t="s">
        <v>194</v>
      </c>
      <c r="F98" s="165" t="s">
        <v>227</v>
      </c>
      <c r="G98" s="155"/>
      <c r="H98" s="155"/>
      <c r="J98" s="166">
        <f>$BK$98</f>
        <v>0</v>
      </c>
      <c r="K98" s="155"/>
      <c r="L98" s="159"/>
      <c r="M98" s="160"/>
      <c r="N98" s="155"/>
      <c r="O98" s="155"/>
      <c r="P98" s="161">
        <f>$P$99+SUM($P$100:$P$103)</f>
        <v>0</v>
      </c>
      <c r="Q98" s="155"/>
      <c r="R98" s="161">
        <f>$R$99+SUM($R$100:$R$103)</f>
        <v>0.0002</v>
      </c>
      <c r="S98" s="155"/>
      <c r="T98" s="162">
        <f>$T$99+SUM($T$100:$T$103)</f>
        <v>0.1496</v>
      </c>
      <c r="AR98" s="163" t="s">
        <v>21</v>
      </c>
      <c r="AT98" s="163" t="s">
        <v>71</v>
      </c>
      <c r="AU98" s="163" t="s">
        <v>21</v>
      </c>
      <c r="AY98" s="163" t="s">
        <v>143</v>
      </c>
      <c r="BK98" s="164">
        <f>$BK$99+SUM($BK$100:$BK$103)</f>
        <v>0</v>
      </c>
    </row>
    <row r="99" spans="2:65" s="7" customFormat="1" ht="15.75" customHeight="1">
      <c r="B99" s="27"/>
      <c r="C99" s="167" t="s">
        <v>152</v>
      </c>
      <c r="D99" s="167" t="s">
        <v>147</v>
      </c>
      <c r="E99" s="168" t="s">
        <v>242</v>
      </c>
      <c r="F99" s="169" t="s">
        <v>1070</v>
      </c>
      <c r="G99" s="170" t="s">
        <v>158</v>
      </c>
      <c r="H99" s="171">
        <v>5</v>
      </c>
      <c r="I99" s="172"/>
      <c r="J99" s="173">
        <f>ROUND($I$99*$H$99,2)</f>
        <v>0</v>
      </c>
      <c r="K99" s="169" t="s">
        <v>159</v>
      </c>
      <c r="L99" s="53"/>
      <c r="M99" s="174"/>
      <c r="N99" s="175" t="s">
        <v>43</v>
      </c>
      <c r="O99" s="28"/>
      <c r="P99" s="176">
        <f>$O$99*$H$99</f>
        <v>0</v>
      </c>
      <c r="Q99" s="176">
        <v>4E-05</v>
      </c>
      <c r="R99" s="176">
        <f>$Q$99*$H$99</f>
        <v>0.0002</v>
      </c>
      <c r="S99" s="176">
        <v>0</v>
      </c>
      <c r="T99" s="177">
        <f>$S$99*$H$99</f>
        <v>0</v>
      </c>
      <c r="AR99" s="109" t="s">
        <v>152</v>
      </c>
      <c r="AT99" s="109" t="s">
        <v>147</v>
      </c>
      <c r="AU99" s="109" t="s">
        <v>80</v>
      </c>
      <c r="AY99" s="7" t="s">
        <v>143</v>
      </c>
      <c r="BE99" s="178">
        <f>IF($N$99="základní",$J$99,0)</f>
        <v>0</v>
      </c>
      <c r="BF99" s="178">
        <f>IF($N$99="snížená",$J$99,0)</f>
        <v>0</v>
      </c>
      <c r="BG99" s="178">
        <f>IF($N$99="zákl. přenesená",$J$99,0)</f>
        <v>0</v>
      </c>
      <c r="BH99" s="178">
        <f>IF($N$99="sníž. přenesená",$J$99,0)</f>
        <v>0</v>
      </c>
      <c r="BI99" s="178">
        <f>IF($N$99="nulová",$J$99,0)</f>
        <v>0</v>
      </c>
      <c r="BJ99" s="109" t="s">
        <v>21</v>
      </c>
      <c r="BK99" s="178">
        <f>ROUND($I$99*$H$99,2)</f>
        <v>0</v>
      </c>
      <c r="BL99" s="109" t="s">
        <v>152</v>
      </c>
      <c r="BM99" s="109" t="s">
        <v>1071</v>
      </c>
    </row>
    <row r="100" spans="2:47" s="7" customFormat="1" ht="38.25" customHeight="1">
      <c r="B100" s="27"/>
      <c r="C100" s="28"/>
      <c r="D100" s="179" t="s">
        <v>154</v>
      </c>
      <c r="E100" s="28"/>
      <c r="F100" s="180" t="s">
        <v>245</v>
      </c>
      <c r="G100" s="28"/>
      <c r="H100" s="28"/>
      <c r="J100" s="28"/>
      <c r="K100" s="28"/>
      <c r="L100" s="53"/>
      <c r="M100" s="69"/>
      <c r="N100" s="28"/>
      <c r="O100" s="28"/>
      <c r="P100" s="28"/>
      <c r="Q100" s="28"/>
      <c r="R100" s="28"/>
      <c r="S100" s="28"/>
      <c r="T100" s="70"/>
      <c r="AT100" s="7" t="s">
        <v>154</v>
      </c>
      <c r="AU100" s="7" t="s">
        <v>80</v>
      </c>
    </row>
    <row r="101" spans="2:65" s="7" customFormat="1" ht="27" customHeight="1">
      <c r="B101" s="27"/>
      <c r="C101" s="167" t="s">
        <v>784</v>
      </c>
      <c r="D101" s="167" t="s">
        <v>147</v>
      </c>
      <c r="E101" s="168" t="s">
        <v>266</v>
      </c>
      <c r="F101" s="169" t="s">
        <v>267</v>
      </c>
      <c r="G101" s="170" t="s">
        <v>158</v>
      </c>
      <c r="H101" s="171">
        <v>2.2</v>
      </c>
      <c r="I101" s="172"/>
      <c r="J101" s="173">
        <f>ROUND($I$101*$H$101,2)</f>
        <v>0</v>
      </c>
      <c r="K101" s="169" t="s">
        <v>159</v>
      </c>
      <c r="L101" s="53"/>
      <c r="M101" s="174"/>
      <c r="N101" s="175" t="s">
        <v>43</v>
      </c>
      <c r="O101" s="28"/>
      <c r="P101" s="176">
        <f>$O$101*$H$101</f>
        <v>0</v>
      </c>
      <c r="Q101" s="176">
        <v>0</v>
      </c>
      <c r="R101" s="176">
        <f>$Q$101*$H$101</f>
        <v>0</v>
      </c>
      <c r="S101" s="176">
        <v>0.068</v>
      </c>
      <c r="T101" s="177">
        <f>$S$101*$H$101</f>
        <v>0.1496</v>
      </c>
      <c r="AR101" s="109" t="s">
        <v>152</v>
      </c>
      <c r="AT101" s="109" t="s">
        <v>147</v>
      </c>
      <c r="AU101" s="109" t="s">
        <v>80</v>
      </c>
      <c r="AY101" s="7" t="s">
        <v>143</v>
      </c>
      <c r="BE101" s="178">
        <f>IF($N$101="základní",$J$101,0)</f>
        <v>0</v>
      </c>
      <c r="BF101" s="178">
        <f>IF($N$101="snížená",$J$101,0)</f>
        <v>0</v>
      </c>
      <c r="BG101" s="178">
        <f>IF($N$101="zákl. přenesená",$J$101,0)</f>
        <v>0</v>
      </c>
      <c r="BH101" s="178">
        <f>IF($N$101="sníž. přenesená",$J$101,0)</f>
        <v>0</v>
      </c>
      <c r="BI101" s="178">
        <f>IF($N$101="nulová",$J$101,0)</f>
        <v>0</v>
      </c>
      <c r="BJ101" s="109" t="s">
        <v>21</v>
      </c>
      <c r="BK101" s="178">
        <f>ROUND($I$101*$H$101,2)</f>
        <v>0</v>
      </c>
      <c r="BL101" s="109" t="s">
        <v>152</v>
      </c>
      <c r="BM101" s="109" t="s">
        <v>1072</v>
      </c>
    </row>
    <row r="102" spans="2:47" s="7" customFormat="1" ht="27" customHeight="1">
      <c r="B102" s="27"/>
      <c r="C102" s="28"/>
      <c r="D102" s="179" t="s">
        <v>154</v>
      </c>
      <c r="E102" s="28"/>
      <c r="F102" s="180" t="s">
        <v>269</v>
      </c>
      <c r="G102" s="28"/>
      <c r="H102" s="28"/>
      <c r="J102" s="28"/>
      <c r="K102" s="28"/>
      <c r="L102" s="53"/>
      <c r="M102" s="69"/>
      <c r="N102" s="28"/>
      <c r="O102" s="28"/>
      <c r="P102" s="28"/>
      <c r="Q102" s="28"/>
      <c r="R102" s="28"/>
      <c r="S102" s="28"/>
      <c r="T102" s="70"/>
      <c r="AT102" s="7" t="s">
        <v>154</v>
      </c>
      <c r="AU102" s="7" t="s">
        <v>80</v>
      </c>
    </row>
    <row r="103" spans="2:63" s="153" customFormat="1" ht="23.25" customHeight="1">
      <c r="B103" s="154"/>
      <c r="C103" s="155"/>
      <c r="D103" s="156" t="s">
        <v>71</v>
      </c>
      <c r="E103" s="165" t="s">
        <v>274</v>
      </c>
      <c r="F103" s="165" t="s">
        <v>275</v>
      </c>
      <c r="G103" s="155"/>
      <c r="H103" s="155"/>
      <c r="J103" s="166">
        <f>$BK$103</f>
        <v>0</v>
      </c>
      <c r="K103" s="155"/>
      <c r="L103" s="159"/>
      <c r="M103" s="160"/>
      <c r="N103" s="155"/>
      <c r="O103" s="155"/>
      <c r="P103" s="161">
        <f>SUM($P$104:$P$105)</f>
        <v>0</v>
      </c>
      <c r="Q103" s="155"/>
      <c r="R103" s="161">
        <f>SUM($R$104:$R$105)</f>
        <v>0</v>
      </c>
      <c r="S103" s="155"/>
      <c r="T103" s="162">
        <f>SUM($T$104:$T$105)</f>
        <v>0</v>
      </c>
      <c r="AR103" s="163" t="s">
        <v>21</v>
      </c>
      <c r="AT103" s="163" t="s">
        <v>71</v>
      </c>
      <c r="AU103" s="163" t="s">
        <v>80</v>
      </c>
      <c r="AY103" s="163" t="s">
        <v>143</v>
      </c>
      <c r="BK103" s="164">
        <f>SUM($BK$104:$BK$105)</f>
        <v>0</v>
      </c>
    </row>
    <row r="104" spans="2:65" s="7" customFormat="1" ht="15.75" customHeight="1">
      <c r="B104" s="27"/>
      <c r="C104" s="167" t="s">
        <v>162</v>
      </c>
      <c r="D104" s="167" t="s">
        <v>147</v>
      </c>
      <c r="E104" s="168" t="s">
        <v>277</v>
      </c>
      <c r="F104" s="169" t="s">
        <v>278</v>
      </c>
      <c r="G104" s="170" t="s">
        <v>279</v>
      </c>
      <c r="H104" s="171">
        <v>0.055</v>
      </c>
      <c r="I104" s="172"/>
      <c r="J104" s="173">
        <f>ROUND($I$104*$H$104,2)</f>
        <v>0</v>
      </c>
      <c r="K104" s="169" t="s">
        <v>159</v>
      </c>
      <c r="L104" s="53"/>
      <c r="M104" s="174"/>
      <c r="N104" s="175" t="s">
        <v>43</v>
      </c>
      <c r="O104" s="28"/>
      <c r="P104" s="176">
        <f>$O$104*$H$104</f>
        <v>0</v>
      </c>
      <c r="Q104" s="176">
        <v>0</v>
      </c>
      <c r="R104" s="176">
        <f>$Q$104*$H$104</f>
        <v>0</v>
      </c>
      <c r="S104" s="176">
        <v>0</v>
      </c>
      <c r="T104" s="177">
        <f>$S$104*$H$104</f>
        <v>0</v>
      </c>
      <c r="AR104" s="109" t="s">
        <v>152</v>
      </c>
      <c r="AT104" s="109" t="s">
        <v>147</v>
      </c>
      <c r="AU104" s="109" t="s">
        <v>144</v>
      </c>
      <c r="AY104" s="7" t="s">
        <v>143</v>
      </c>
      <c r="BE104" s="178">
        <f>IF($N$104="základní",$J$104,0)</f>
        <v>0</v>
      </c>
      <c r="BF104" s="178">
        <f>IF($N$104="snížená",$J$104,0)</f>
        <v>0</v>
      </c>
      <c r="BG104" s="178">
        <f>IF($N$104="zákl. přenesená",$J$104,0)</f>
        <v>0</v>
      </c>
      <c r="BH104" s="178">
        <f>IF($N$104="sníž. přenesená",$J$104,0)</f>
        <v>0</v>
      </c>
      <c r="BI104" s="178">
        <f>IF($N$104="nulová",$J$104,0)</f>
        <v>0</v>
      </c>
      <c r="BJ104" s="109" t="s">
        <v>21</v>
      </c>
      <c r="BK104" s="178">
        <f>ROUND($I$104*$H$104,2)</f>
        <v>0</v>
      </c>
      <c r="BL104" s="109" t="s">
        <v>152</v>
      </c>
      <c r="BM104" s="109" t="s">
        <v>1073</v>
      </c>
    </row>
    <row r="105" spans="2:47" s="7" customFormat="1" ht="27" customHeight="1">
      <c r="B105" s="27"/>
      <c r="C105" s="28"/>
      <c r="D105" s="179" t="s">
        <v>154</v>
      </c>
      <c r="E105" s="28"/>
      <c r="F105" s="180" t="s">
        <v>281</v>
      </c>
      <c r="G105" s="28"/>
      <c r="H105" s="28"/>
      <c r="J105" s="28"/>
      <c r="K105" s="28"/>
      <c r="L105" s="53"/>
      <c r="M105" s="69"/>
      <c r="N105" s="28"/>
      <c r="O105" s="28"/>
      <c r="P105" s="28"/>
      <c r="Q105" s="28"/>
      <c r="R105" s="28"/>
      <c r="S105" s="28"/>
      <c r="T105" s="70"/>
      <c r="AT105" s="7" t="s">
        <v>154</v>
      </c>
      <c r="AU105" s="7" t="s">
        <v>144</v>
      </c>
    </row>
    <row r="106" spans="2:63" s="153" customFormat="1" ht="30.75" customHeight="1">
      <c r="B106" s="154"/>
      <c r="C106" s="155"/>
      <c r="D106" s="156" t="s">
        <v>71</v>
      </c>
      <c r="E106" s="165" t="s">
        <v>282</v>
      </c>
      <c r="F106" s="165" t="s">
        <v>283</v>
      </c>
      <c r="G106" s="155"/>
      <c r="H106" s="155"/>
      <c r="J106" s="166">
        <f>$BK$106</f>
        <v>0</v>
      </c>
      <c r="K106" s="155"/>
      <c r="L106" s="159"/>
      <c r="M106" s="160"/>
      <c r="N106" s="155"/>
      <c r="O106" s="155"/>
      <c r="P106" s="161">
        <f>SUM($P$107:$P$114)</f>
        <v>0</v>
      </c>
      <c r="Q106" s="155"/>
      <c r="R106" s="161">
        <f>SUM($R$107:$R$114)</f>
        <v>0</v>
      </c>
      <c r="S106" s="155"/>
      <c r="T106" s="162">
        <f>SUM($T$107:$T$114)</f>
        <v>0</v>
      </c>
      <c r="AR106" s="163" t="s">
        <v>21</v>
      </c>
      <c r="AT106" s="163" t="s">
        <v>71</v>
      </c>
      <c r="AU106" s="163" t="s">
        <v>21</v>
      </c>
      <c r="AY106" s="163" t="s">
        <v>143</v>
      </c>
      <c r="BK106" s="164">
        <f>SUM($BK$107:$BK$114)</f>
        <v>0</v>
      </c>
    </row>
    <row r="107" spans="2:65" s="7" customFormat="1" ht="15.75" customHeight="1">
      <c r="B107" s="27"/>
      <c r="C107" s="167" t="s">
        <v>180</v>
      </c>
      <c r="D107" s="167" t="s">
        <v>147</v>
      </c>
      <c r="E107" s="168" t="s">
        <v>285</v>
      </c>
      <c r="F107" s="169" t="s">
        <v>286</v>
      </c>
      <c r="G107" s="170" t="s">
        <v>279</v>
      </c>
      <c r="H107" s="171">
        <v>0.171</v>
      </c>
      <c r="I107" s="172"/>
      <c r="J107" s="173">
        <f>ROUND($I$107*$H$107,2)</f>
        <v>0</v>
      </c>
      <c r="K107" s="169" t="s">
        <v>151</v>
      </c>
      <c r="L107" s="53"/>
      <c r="M107" s="174"/>
      <c r="N107" s="175" t="s">
        <v>43</v>
      </c>
      <c r="O107" s="28"/>
      <c r="P107" s="176">
        <f>$O$107*$H$107</f>
        <v>0</v>
      </c>
      <c r="Q107" s="176">
        <v>0</v>
      </c>
      <c r="R107" s="176">
        <f>$Q$107*$H$107</f>
        <v>0</v>
      </c>
      <c r="S107" s="176">
        <v>0</v>
      </c>
      <c r="T107" s="177">
        <f>$S$107*$H$107</f>
        <v>0</v>
      </c>
      <c r="AR107" s="109" t="s">
        <v>152</v>
      </c>
      <c r="AT107" s="109" t="s">
        <v>147</v>
      </c>
      <c r="AU107" s="109" t="s">
        <v>80</v>
      </c>
      <c r="AY107" s="7" t="s">
        <v>143</v>
      </c>
      <c r="BE107" s="178">
        <f>IF($N$107="základní",$J$107,0)</f>
        <v>0</v>
      </c>
      <c r="BF107" s="178">
        <f>IF($N$107="snížená",$J$107,0)</f>
        <v>0</v>
      </c>
      <c r="BG107" s="178">
        <f>IF($N$107="zákl. přenesená",$J$107,0)</f>
        <v>0</v>
      </c>
      <c r="BH107" s="178">
        <f>IF($N$107="sníž. přenesená",$J$107,0)</f>
        <v>0</v>
      </c>
      <c r="BI107" s="178">
        <f>IF($N$107="nulová",$J$107,0)</f>
        <v>0</v>
      </c>
      <c r="BJ107" s="109" t="s">
        <v>21</v>
      </c>
      <c r="BK107" s="178">
        <f>ROUND($I$107*$H$107,2)</f>
        <v>0</v>
      </c>
      <c r="BL107" s="109" t="s">
        <v>152</v>
      </c>
      <c r="BM107" s="109" t="s">
        <v>1074</v>
      </c>
    </row>
    <row r="108" spans="2:47" s="7" customFormat="1" ht="27" customHeight="1">
      <c r="B108" s="27"/>
      <c r="C108" s="28"/>
      <c r="D108" s="179" t="s">
        <v>154</v>
      </c>
      <c r="E108" s="28"/>
      <c r="F108" s="180" t="s">
        <v>288</v>
      </c>
      <c r="G108" s="28"/>
      <c r="H108" s="28"/>
      <c r="J108" s="28"/>
      <c r="K108" s="28"/>
      <c r="L108" s="53"/>
      <c r="M108" s="69"/>
      <c r="N108" s="28"/>
      <c r="O108" s="28"/>
      <c r="P108" s="28"/>
      <c r="Q108" s="28"/>
      <c r="R108" s="28"/>
      <c r="S108" s="28"/>
      <c r="T108" s="70"/>
      <c r="AT108" s="7" t="s">
        <v>154</v>
      </c>
      <c r="AU108" s="7" t="s">
        <v>80</v>
      </c>
    </row>
    <row r="109" spans="2:65" s="7" customFormat="1" ht="15.75" customHeight="1">
      <c r="B109" s="27"/>
      <c r="C109" s="167" t="s">
        <v>224</v>
      </c>
      <c r="D109" s="167" t="s">
        <v>147</v>
      </c>
      <c r="E109" s="168" t="s">
        <v>290</v>
      </c>
      <c r="F109" s="169" t="s">
        <v>291</v>
      </c>
      <c r="G109" s="170" t="s">
        <v>279</v>
      </c>
      <c r="H109" s="171">
        <v>0.171</v>
      </c>
      <c r="I109" s="172"/>
      <c r="J109" s="173">
        <f>ROUND($I$109*$H$109,2)</f>
        <v>0</v>
      </c>
      <c r="K109" s="169" t="s">
        <v>159</v>
      </c>
      <c r="L109" s="53"/>
      <c r="M109" s="174"/>
      <c r="N109" s="175" t="s">
        <v>43</v>
      </c>
      <c r="O109" s="28"/>
      <c r="P109" s="176">
        <f>$O$109*$H$109</f>
        <v>0</v>
      </c>
      <c r="Q109" s="176">
        <v>0</v>
      </c>
      <c r="R109" s="176">
        <f>$Q$109*$H$109</f>
        <v>0</v>
      </c>
      <c r="S109" s="176">
        <v>0</v>
      </c>
      <c r="T109" s="177">
        <f>$S$109*$H$109</f>
        <v>0</v>
      </c>
      <c r="AR109" s="109" t="s">
        <v>152</v>
      </c>
      <c r="AT109" s="109" t="s">
        <v>147</v>
      </c>
      <c r="AU109" s="109" t="s">
        <v>80</v>
      </c>
      <c r="AY109" s="7" t="s">
        <v>143</v>
      </c>
      <c r="BE109" s="178">
        <f>IF($N$109="základní",$J$109,0)</f>
        <v>0</v>
      </c>
      <c r="BF109" s="178">
        <f>IF($N$109="snížená",$J$109,0)</f>
        <v>0</v>
      </c>
      <c r="BG109" s="178">
        <f>IF($N$109="zákl. přenesená",$J$109,0)</f>
        <v>0</v>
      </c>
      <c r="BH109" s="178">
        <f>IF($N$109="sníž. přenesená",$J$109,0)</f>
        <v>0</v>
      </c>
      <c r="BI109" s="178">
        <f>IF($N$109="nulová",$J$109,0)</f>
        <v>0</v>
      </c>
      <c r="BJ109" s="109" t="s">
        <v>21</v>
      </c>
      <c r="BK109" s="178">
        <f>ROUND($I$109*$H$109,2)</f>
        <v>0</v>
      </c>
      <c r="BL109" s="109" t="s">
        <v>152</v>
      </c>
      <c r="BM109" s="109" t="s">
        <v>1075</v>
      </c>
    </row>
    <row r="110" spans="2:47" s="7" customFormat="1" ht="16.5" customHeight="1">
      <c r="B110" s="27"/>
      <c r="C110" s="28"/>
      <c r="D110" s="179" t="s">
        <v>154</v>
      </c>
      <c r="E110" s="28"/>
      <c r="F110" s="180" t="s">
        <v>293</v>
      </c>
      <c r="G110" s="28"/>
      <c r="H110" s="28"/>
      <c r="J110" s="28"/>
      <c r="K110" s="28"/>
      <c r="L110" s="53"/>
      <c r="M110" s="69"/>
      <c r="N110" s="28"/>
      <c r="O110" s="28"/>
      <c r="P110" s="28"/>
      <c r="Q110" s="28"/>
      <c r="R110" s="28"/>
      <c r="S110" s="28"/>
      <c r="T110" s="70"/>
      <c r="AT110" s="7" t="s">
        <v>154</v>
      </c>
      <c r="AU110" s="7" t="s">
        <v>80</v>
      </c>
    </row>
    <row r="111" spans="2:65" s="7" customFormat="1" ht="15.75" customHeight="1">
      <c r="B111" s="27"/>
      <c r="C111" s="167" t="s">
        <v>194</v>
      </c>
      <c r="D111" s="167" t="s">
        <v>147</v>
      </c>
      <c r="E111" s="168" t="s">
        <v>295</v>
      </c>
      <c r="F111" s="169" t="s">
        <v>296</v>
      </c>
      <c r="G111" s="170" t="s">
        <v>279</v>
      </c>
      <c r="H111" s="171">
        <v>0.171</v>
      </c>
      <c r="I111" s="172"/>
      <c r="J111" s="173">
        <f>ROUND($I$111*$H$111,2)</f>
        <v>0</v>
      </c>
      <c r="K111" s="169" t="s">
        <v>159</v>
      </c>
      <c r="L111" s="53"/>
      <c r="M111" s="174"/>
      <c r="N111" s="175" t="s">
        <v>43</v>
      </c>
      <c r="O111" s="28"/>
      <c r="P111" s="176">
        <f>$O$111*$H$111</f>
        <v>0</v>
      </c>
      <c r="Q111" s="176">
        <v>0</v>
      </c>
      <c r="R111" s="176">
        <f>$Q$111*$H$111</f>
        <v>0</v>
      </c>
      <c r="S111" s="176">
        <v>0</v>
      </c>
      <c r="T111" s="177">
        <f>$S$111*$H$111</f>
        <v>0</v>
      </c>
      <c r="AR111" s="109" t="s">
        <v>152</v>
      </c>
      <c r="AT111" s="109" t="s">
        <v>147</v>
      </c>
      <c r="AU111" s="109" t="s">
        <v>80</v>
      </c>
      <c r="AY111" s="7" t="s">
        <v>143</v>
      </c>
      <c r="BE111" s="178">
        <f>IF($N$111="základní",$J$111,0)</f>
        <v>0</v>
      </c>
      <c r="BF111" s="178">
        <f>IF($N$111="snížená",$J$111,0)</f>
        <v>0</v>
      </c>
      <c r="BG111" s="178">
        <f>IF($N$111="zákl. přenesená",$J$111,0)</f>
        <v>0</v>
      </c>
      <c r="BH111" s="178">
        <f>IF($N$111="sníž. přenesená",$J$111,0)</f>
        <v>0</v>
      </c>
      <c r="BI111" s="178">
        <f>IF($N$111="nulová",$J$111,0)</f>
        <v>0</v>
      </c>
      <c r="BJ111" s="109" t="s">
        <v>21</v>
      </c>
      <c r="BK111" s="178">
        <f>ROUND($I$111*$H$111,2)</f>
        <v>0</v>
      </c>
      <c r="BL111" s="109" t="s">
        <v>152</v>
      </c>
      <c r="BM111" s="109" t="s">
        <v>1076</v>
      </c>
    </row>
    <row r="112" spans="2:47" s="7" customFormat="1" ht="27" customHeight="1">
      <c r="B112" s="27"/>
      <c r="C112" s="28"/>
      <c r="D112" s="179" t="s">
        <v>154</v>
      </c>
      <c r="E112" s="28"/>
      <c r="F112" s="180" t="s">
        <v>298</v>
      </c>
      <c r="G112" s="28"/>
      <c r="H112" s="28"/>
      <c r="J112" s="28"/>
      <c r="K112" s="28"/>
      <c r="L112" s="53"/>
      <c r="M112" s="69"/>
      <c r="N112" s="28"/>
      <c r="O112" s="28"/>
      <c r="P112" s="28"/>
      <c r="Q112" s="28"/>
      <c r="R112" s="28"/>
      <c r="S112" s="28"/>
      <c r="T112" s="70"/>
      <c r="AT112" s="7" t="s">
        <v>154</v>
      </c>
      <c r="AU112" s="7" t="s">
        <v>80</v>
      </c>
    </row>
    <row r="113" spans="2:65" s="7" customFormat="1" ht="15.75" customHeight="1">
      <c r="B113" s="27"/>
      <c r="C113" s="167" t="s">
        <v>26</v>
      </c>
      <c r="D113" s="167" t="s">
        <v>147</v>
      </c>
      <c r="E113" s="168" t="s">
        <v>300</v>
      </c>
      <c r="F113" s="169" t="s">
        <v>301</v>
      </c>
      <c r="G113" s="170" t="s">
        <v>279</v>
      </c>
      <c r="H113" s="171">
        <v>0.153</v>
      </c>
      <c r="I113" s="172"/>
      <c r="J113" s="173">
        <f>ROUND($I$113*$H$113,2)</f>
        <v>0</v>
      </c>
      <c r="K113" s="169" t="s">
        <v>159</v>
      </c>
      <c r="L113" s="53"/>
      <c r="M113" s="174"/>
      <c r="N113" s="175" t="s">
        <v>43</v>
      </c>
      <c r="O113" s="28"/>
      <c r="P113" s="176">
        <f>$O$113*$H$113</f>
        <v>0</v>
      </c>
      <c r="Q113" s="176">
        <v>0</v>
      </c>
      <c r="R113" s="176">
        <f>$Q$113*$H$113</f>
        <v>0</v>
      </c>
      <c r="S113" s="176">
        <v>0</v>
      </c>
      <c r="T113" s="177">
        <f>$S$113*$H$113</f>
        <v>0</v>
      </c>
      <c r="AR113" s="109" t="s">
        <v>152</v>
      </c>
      <c r="AT113" s="109" t="s">
        <v>147</v>
      </c>
      <c r="AU113" s="109" t="s">
        <v>80</v>
      </c>
      <c r="AY113" s="7" t="s">
        <v>143</v>
      </c>
      <c r="BE113" s="178">
        <f>IF($N$113="základní",$J$113,0)</f>
        <v>0</v>
      </c>
      <c r="BF113" s="178">
        <f>IF($N$113="snížená",$J$113,0)</f>
        <v>0</v>
      </c>
      <c r="BG113" s="178">
        <f>IF($N$113="zákl. přenesená",$J$113,0)</f>
        <v>0</v>
      </c>
      <c r="BH113" s="178">
        <f>IF($N$113="sníž. přenesená",$J$113,0)</f>
        <v>0</v>
      </c>
      <c r="BI113" s="178">
        <f>IF($N$113="nulová",$J$113,0)</f>
        <v>0</v>
      </c>
      <c r="BJ113" s="109" t="s">
        <v>21</v>
      </c>
      <c r="BK113" s="178">
        <f>ROUND($I$113*$H$113,2)</f>
        <v>0</v>
      </c>
      <c r="BL113" s="109" t="s">
        <v>152</v>
      </c>
      <c r="BM113" s="109" t="s">
        <v>1077</v>
      </c>
    </row>
    <row r="114" spans="2:47" s="7" customFormat="1" ht="16.5" customHeight="1">
      <c r="B114" s="27"/>
      <c r="C114" s="28"/>
      <c r="D114" s="179" t="s">
        <v>154</v>
      </c>
      <c r="E114" s="28"/>
      <c r="F114" s="180" t="s">
        <v>303</v>
      </c>
      <c r="G114" s="28"/>
      <c r="H114" s="28"/>
      <c r="J114" s="28"/>
      <c r="K114" s="28"/>
      <c r="L114" s="53"/>
      <c r="M114" s="69"/>
      <c r="N114" s="28"/>
      <c r="O114" s="28"/>
      <c r="P114" s="28"/>
      <c r="Q114" s="28"/>
      <c r="R114" s="28"/>
      <c r="S114" s="28"/>
      <c r="T114" s="70"/>
      <c r="AT114" s="7" t="s">
        <v>154</v>
      </c>
      <c r="AU114" s="7" t="s">
        <v>80</v>
      </c>
    </row>
    <row r="115" spans="2:63" s="153" customFormat="1" ht="37.5" customHeight="1">
      <c r="B115" s="154"/>
      <c r="C115" s="155"/>
      <c r="D115" s="156" t="s">
        <v>71</v>
      </c>
      <c r="E115" s="157" t="s">
        <v>309</v>
      </c>
      <c r="F115" s="157" t="s">
        <v>310</v>
      </c>
      <c r="G115" s="155"/>
      <c r="H115" s="155"/>
      <c r="J115" s="158">
        <f>$BK$115</f>
        <v>0</v>
      </c>
      <c r="K115" s="155"/>
      <c r="L115" s="159"/>
      <c r="M115" s="160"/>
      <c r="N115" s="155"/>
      <c r="O115" s="155"/>
      <c r="P115" s="161">
        <f>$P$116+$P$127+$P$135+$P$146</f>
        <v>0</v>
      </c>
      <c r="Q115" s="155"/>
      <c r="R115" s="161">
        <f>$R$116+$R$127+$R$135+$R$146</f>
        <v>0.0574876</v>
      </c>
      <c r="S115" s="155"/>
      <c r="T115" s="162">
        <f>$T$116+$T$127+$T$135+$T$146</f>
        <v>0.02162</v>
      </c>
      <c r="AR115" s="163" t="s">
        <v>80</v>
      </c>
      <c r="AT115" s="163" t="s">
        <v>71</v>
      </c>
      <c r="AU115" s="163" t="s">
        <v>72</v>
      </c>
      <c r="AY115" s="163" t="s">
        <v>143</v>
      </c>
      <c r="BK115" s="164">
        <f>$BK$116+$BK$127+$BK$135+$BK$146</f>
        <v>0</v>
      </c>
    </row>
    <row r="116" spans="2:63" s="153" customFormat="1" ht="21" customHeight="1">
      <c r="B116" s="154"/>
      <c r="C116" s="155"/>
      <c r="D116" s="156" t="s">
        <v>71</v>
      </c>
      <c r="E116" s="165" t="s">
        <v>413</v>
      </c>
      <c r="F116" s="165" t="s">
        <v>414</v>
      </c>
      <c r="G116" s="155"/>
      <c r="H116" s="155"/>
      <c r="J116" s="166">
        <f>$BK$116</f>
        <v>0</v>
      </c>
      <c r="K116" s="155"/>
      <c r="L116" s="159"/>
      <c r="M116" s="160"/>
      <c r="N116" s="155"/>
      <c r="O116" s="155"/>
      <c r="P116" s="161">
        <f>SUM($P$117:$P$126)</f>
        <v>0</v>
      </c>
      <c r="Q116" s="155"/>
      <c r="R116" s="161">
        <f>SUM($R$117:$R$126)</f>
        <v>0.01742</v>
      </c>
      <c r="S116" s="155"/>
      <c r="T116" s="162">
        <f>SUM($T$117:$T$126)</f>
        <v>0.02102</v>
      </c>
      <c r="AR116" s="163" t="s">
        <v>80</v>
      </c>
      <c r="AT116" s="163" t="s">
        <v>71</v>
      </c>
      <c r="AU116" s="163" t="s">
        <v>21</v>
      </c>
      <c r="AY116" s="163" t="s">
        <v>143</v>
      </c>
      <c r="BK116" s="164">
        <f>SUM($BK$117:$BK$126)</f>
        <v>0</v>
      </c>
    </row>
    <row r="117" spans="2:65" s="7" customFormat="1" ht="15.75" customHeight="1">
      <c r="B117" s="27"/>
      <c r="C117" s="167" t="s">
        <v>320</v>
      </c>
      <c r="D117" s="167" t="s">
        <v>147</v>
      </c>
      <c r="E117" s="168" t="s">
        <v>1078</v>
      </c>
      <c r="F117" s="169" t="s">
        <v>1079</v>
      </c>
      <c r="G117" s="170" t="s">
        <v>448</v>
      </c>
      <c r="H117" s="171">
        <v>1</v>
      </c>
      <c r="I117" s="172"/>
      <c r="J117" s="173">
        <f>ROUND($I$117*$H$117,2)</f>
        <v>0</v>
      </c>
      <c r="K117" s="169"/>
      <c r="L117" s="53"/>
      <c r="M117" s="174"/>
      <c r="N117" s="175" t="s">
        <v>43</v>
      </c>
      <c r="O117" s="28"/>
      <c r="P117" s="176">
        <f>$O$117*$H$117</f>
        <v>0</v>
      </c>
      <c r="Q117" s="176">
        <v>0</v>
      </c>
      <c r="R117" s="176">
        <f>$Q$117*$H$117</f>
        <v>0</v>
      </c>
      <c r="S117" s="176">
        <v>0.01946</v>
      </c>
      <c r="T117" s="177">
        <f>$S$117*$H$117</f>
        <v>0.01946</v>
      </c>
      <c r="AR117" s="109" t="s">
        <v>241</v>
      </c>
      <c r="AT117" s="109" t="s">
        <v>147</v>
      </c>
      <c r="AU117" s="109" t="s">
        <v>80</v>
      </c>
      <c r="AY117" s="7" t="s">
        <v>143</v>
      </c>
      <c r="BE117" s="178">
        <f>IF($N$117="základní",$J$117,0)</f>
        <v>0</v>
      </c>
      <c r="BF117" s="178">
        <f>IF($N$117="snížená",$J$117,0)</f>
        <v>0</v>
      </c>
      <c r="BG117" s="178">
        <f>IF($N$117="zákl. přenesená",$J$117,0)</f>
        <v>0</v>
      </c>
      <c r="BH117" s="178">
        <f>IF($N$117="sníž. přenesená",$J$117,0)</f>
        <v>0</v>
      </c>
      <c r="BI117" s="178">
        <f>IF($N$117="nulová",$J$117,0)</f>
        <v>0</v>
      </c>
      <c r="BJ117" s="109" t="s">
        <v>21</v>
      </c>
      <c r="BK117" s="178">
        <f>ROUND($I$117*$H$117,2)</f>
        <v>0</v>
      </c>
      <c r="BL117" s="109" t="s">
        <v>241</v>
      </c>
      <c r="BM117" s="109" t="s">
        <v>1080</v>
      </c>
    </row>
    <row r="118" spans="2:47" s="7" customFormat="1" ht="16.5" customHeight="1">
      <c r="B118" s="27"/>
      <c r="C118" s="28"/>
      <c r="D118" s="179" t="s">
        <v>154</v>
      </c>
      <c r="E118" s="28"/>
      <c r="F118" s="180" t="s">
        <v>465</v>
      </c>
      <c r="G118" s="28"/>
      <c r="H118" s="28"/>
      <c r="J118" s="28"/>
      <c r="K118" s="28"/>
      <c r="L118" s="53"/>
      <c r="M118" s="69"/>
      <c r="N118" s="28"/>
      <c r="O118" s="28"/>
      <c r="P118" s="28"/>
      <c r="Q118" s="28"/>
      <c r="R118" s="28"/>
      <c r="S118" s="28"/>
      <c r="T118" s="70"/>
      <c r="AT118" s="7" t="s">
        <v>154</v>
      </c>
      <c r="AU118" s="7" t="s">
        <v>80</v>
      </c>
    </row>
    <row r="119" spans="2:65" s="7" customFormat="1" ht="15.75" customHeight="1">
      <c r="B119" s="27"/>
      <c r="C119" s="167" t="s">
        <v>209</v>
      </c>
      <c r="D119" s="167" t="s">
        <v>147</v>
      </c>
      <c r="E119" s="168" t="s">
        <v>467</v>
      </c>
      <c r="F119" s="169" t="s">
        <v>468</v>
      </c>
      <c r="G119" s="170" t="s">
        <v>448</v>
      </c>
      <c r="H119" s="171">
        <v>1</v>
      </c>
      <c r="I119" s="172"/>
      <c r="J119" s="173">
        <f>ROUND($I$119*$H$119,2)</f>
        <v>0</v>
      </c>
      <c r="K119" s="169" t="s">
        <v>159</v>
      </c>
      <c r="L119" s="53"/>
      <c r="M119" s="174"/>
      <c r="N119" s="175" t="s">
        <v>43</v>
      </c>
      <c r="O119" s="28"/>
      <c r="P119" s="176">
        <f>$O$119*$H$119</f>
        <v>0</v>
      </c>
      <c r="Q119" s="176">
        <v>0.01558</v>
      </c>
      <c r="R119" s="176">
        <f>$Q$119*$H$119</f>
        <v>0.01558</v>
      </c>
      <c r="S119" s="176">
        <v>0</v>
      </c>
      <c r="T119" s="177">
        <f>$S$119*$H$119</f>
        <v>0</v>
      </c>
      <c r="AR119" s="109" t="s">
        <v>241</v>
      </c>
      <c r="AT119" s="109" t="s">
        <v>147</v>
      </c>
      <c r="AU119" s="109" t="s">
        <v>80</v>
      </c>
      <c r="AY119" s="7" t="s">
        <v>143</v>
      </c>
      <c r="BE119" s="178">
        <f>IF($N$119="základní",$J$119,0)</f>
        <v>0</v>
      </c>
      <c r="BF119" s="178">
        <f>IF($N$119="snížená",$J$119,0)</f>
        <v>0</v>
      </c>
      <c r="BG119" s="178">
        <f>IF($N$119="zákl. přenesená",$J$119,0)</f>
        <v>0</v>
      </c>
      <c r="BH119" s="178">
        <f>IF($N$119="sníž. přenesená",$J$119,0)</f>
        <v>0</v>
      </c>
      <c r="BI119" s="178">
        <f>IF($N$119="nulová",$J$119,0)</f>
        <v>0</v>
      </c>
      <c r="BJ119" s="109" t="s">
        <v>21</v>
      </c>
      <c r="BK119" s="178">
        <f>ROUND($I$119*$H$119,2)</f>
        <v>0</v>
      </c>
      <c r="BL119" s="109" t="s">
        <v>241</v>
      </c>
      <c r="BM119" s="109" t="s">
        <v>1081</v>
      </c>
    </row>
    <row r="120" spans="2:47" s="7" customFormat="1" ht="27" customHeight="1">
      <c r="B120" s="27"/>
      <c r="C120" s="28"/>
      <c r="D120" s="179" t="s">
        <v>154</v>
      </c>
      <c r="E120" s="28"/>
      <c r="F120" s="180" t="s">
        <v>470</v>
      </c>
      <c r="G120" s="28"/>
      <c r="H120" s="28"/>
      <c r="J120" s="28"/>
      <c r="K120" s="28"/>
      <c r="L120" s="53"/>
      <c r="M120" s="69"/>
      <c r="N120" s="28"/>
      <c r="O120" s="28"/>
      <c r="P120" s="28"/>
      <c r="Q120" s="28"/>
      <c r="R120" s="28"/>
      <c r="S120" s="28"/>
      <c r="T120" s="70"/>
      <c r="AT120" s="7" t="s">
        <v>154</v>
      </c>
      <c r="AU120" s="7" t="s">
        <v>80</v>
      </c>
    </row>
    <row r="121" spans="2:65" s="7" customFormat="1" ht="15.75" customHeight="1">
      <c r="B121" s="27"/>
      <c r="C121" s="167" t="s">
        <v>214</v>
      </c>
      <c r="D121" s="167" t="s">
        <v>147</v>
      </c>
      <c r="E121" s="168" t="s">
        <v>482</v>
      </c>
      <c r="F121" s="169" t="s">
        <v>483</v>
      </c>
      <c r="G121" s="170" t="s">
        <v>448</v>
      </c>
      <c r="H121" s="171">
        <v>1</v>
      </c>
      <c r="I121" s="172"/>
      <c r="J121" s="173">
        <f>ROUND($I$121*$H$121,2)</f>
        <v>0</v>
      </c>
      <c r="K121" s="169" t="s">
        <v>159</v>
      </c>
      <c r="L121" s="53"/>
      <c r="M121" s="174"/>
      <c r="N121" s="175" t="s">
        <v>43</v>
      </c>
      <c r="O121" s="28"/>
      <c r="P121" s="176">
        <f>$O$121*$H$121</f>
        <v>0</v>
      </c>
      <c r="Q121" s="176">
        <v>0</v>
      </c>
      <c r="R121" s="176">
        <f>$Q$121*$H$121</f>
        <v>0</v>
      </c>
      <c r="S121" s="176">
        <v>0.00156</v>
      </c>
      <c r="T121" s="177">
        <f>$S$121*$H$121</f>
        <v>0.00156</v>
      </c>
      <c r="AR121" s="109" t="s">
        <v>241</v>
      </c>
      <c r="AT121" s="109" t="s">
        <v>147</v>
      </c>
      <c r="AU121" s="109" t="s">
        <v>80</v>
      </c>
      <c r="AY121" s="7" t="s">
        <v>143</v>
      </c>
      <c r="BE121" s="178">
        <f>IF($N$121="základní",$J$121,0)</f>
        <v>0</v>
      </c>
      <c r="BF121" s="178">
        <f>IF($N$121="snížená",$J$121,0)</f>
        <v>0</v>
      </c>
      <c r="BG121" s="178">
        <f>IF($N$121="zákl. přenesená",$J$121,0)</f>
        <v>0</v>
      </c>
      <c r="BH121" s="178">
        <f>IF($N$121="sníž. přenesená",$J$121,0)</f>
        <v>0</v>
      </c>
      <c r="BI121" s="178">
        <f>IF($N$121="nulová",$J$121,0)</f>
        <v>0</v>
      </c>
      <c r="BJ121" s="109" t="s">
        <v>21</v>
      </c>
      <c r="BK121" s="178">
        <f>ROUND($I$121*$H$121,2)</f>
        <v>0</v>
      </c>
      <c r="BL121" s="109" t="s">
        <v>241</v>
      </c>
      <c r="BM121" s="109" t="s">
        <v>1082</v>
      </c>
    </row>
    <row r="122" spans="2:47" s="7" customFormat="1" ht="16.5" customHeight="1">
      <c r="B122" s="27"/>
      <c r="C122" s="28"/>
      <c r="D122" s="179" t="s">
        <v>154</v>
      </c>
      <c r="E122" s="28"/>
      <c r="F122" s="180" t="s">
        <v>485</v>
      </c>
      <c r="G122" s="28"/>
      <c r="H122" s="28"/>
      <c r="J122" s="28"/>
      <c r="K122" s="28"/>
      <c r="L122" s="53"/>
      <c r="M122" s="69"/>
      <c r="N122" s="28"/>
      <c r="O122" s="28"/>
      <c r="P122" s="28"/>
      <c r="Q122" s="28"/>
      <c r="R122" s="28"/>
      <c r="S122" s="28"/>
      <c r="T122" s="70"/>
      <c r="AT122" s="7" t="s">
        <v>154</v>
      </c>
      <c r="AU122" s="7" t="s">
        <v>80</v>
      </c>
    </row>
    <row r="123" spans="2:65" s="7" customFormat="1" ht="15.75" customHeight="1">
      <c r="B123" s="27"/>
      <c r="C123" s="167" t="s">
        <v>260</v>
      </c>
      <c r="D123" s="167" t="s">
        <v>147</v>
      </c>
      <c r="E123" s="168" t="s">
        <v>487</v>
      </c>
      <c r="F123" s="169" t="s">
        <v>488</v>
      </c>
      <c r="G123" s="170" t="s">
        <v>448</v>
      </c>
      <c r="H123" s="171">
        <v>1</v>
      </c>
      <c r="I123" s="172"/>
      <c r="J123" s="173">
        <f>ROUND($I$123*$H$123,2)</f>
        <v>0</v>
      </c>
      <c r="K123" s="169" t="s">
        <v>151</v>
      </c>
      <c r="L123" s="53"/>
      <c r="M123" s="174"/>
      <c r="N123" s="175" t="s">
        <v>43</v>
      </c>
      <c r="O123" s="28"/>
      <c r="P123" s="176">
        <f>$O$123*$H$123</f>
        <v>0</v>
      </c>
      <c r="Q123" s="176">
        <v>0.00184</v>
      </c>
      <c r="R123" s="176">
        <f>$Q$123*$H$123</f>
        <v>0.00184</v>
      </c>
      <c r="S123" s="176">
        <v>0</v>
      </c>
      <c r="T123" s="177">
        <f>$S$123*$H$123</f>
        <v>0</v>
      </c>
      <c r="AR123" s="109" t="s">
        <v>241</v>
      </c>
      <c r="AT123" s="109" t="s">
        <v>147</v>
      </c>
      <c r="AU123" s="109" t="s">
        <v>80</v>
      </c>
      <c r="AY123" s="7" t="s">
        <v>143</v>
      </c>
      <c r="BE123" s="178">
        <f>IF($N$123="základní",$J$123,0)</f>
        <v>0</v>
      </c>
      <c r="BF123" s="178">
        <f>IF($N$123="snížená",$J$123,0)</f>
        <v>0</v>
      </c>
      <c r="BG123" s="178">
        <f>IF($N$123="zákl. přenesená",$J$123,0)</f>
        <v>0</v>
      </c>
      <c r="BH123" s="178">
        <f>IF($N$123="sníž. přenesená",$J$123,0)</f>
        <v>0</v>
      </c>
      <c r="BI123" s="178">
        <f>IF($N$123="nulová",$J$123,0)</f>
        <v>0</v>
      </c>
      <c r="BJ123" s="109" t="s">
        <v>21</v>
      </c>
      <c r="BK123" s="178">
        <f>ROUND($I$123*$H$123,2)</f>
        <v>0</v>
      </c>
      <c r="BL123" s="109" t="s">
        <v>241</v>
      </c>
      <c r="BM123" s="109" t="s">
        <v>1083</v>
      </c>
    </row>
    <row r="124" spans="2:47" s="7" customFormat="1" ht="16.5" customHeight="1">
      <c r="B124" s="27"/>
      <c r="C124" s="28"/>
      <c r="D124" s="179" t="s">
        <v>154</v>
      </c>
      <c r="E124" s="28"/>
      <c r="F124" s="180" t="s">
        <v>488</v>
      </c>
      <c r="G124" s="28"/>
      <c r="H124" s="28"/>
      <c r="J124" s="28"/>
      <c r="K124" s="28"/>
      <c r="L124" s="53"/>
      <c r="M124" s="69"/>
      <c r="N124" s="28"/>
      <c r="O124" s="28"/>
      <c r="P124" s="28"/>
      <c r="Q124" s="28"/>
      <c r="R124" s="28"/>
      <c r="S124" s="28"/>
      <c r="T124" s="70"/>
      <c r="AT124" s="7" t="s">
        <v>154</v>
      </c>
      <c r="AU124" s="7" t="s">
        <v>80</v>
      </c>
    </row>
    <row r="125" spans="2:65" s="7" customFormat="1" ht="15.75" customHeight="1">
      <c r="B125" s="27"/>
      <c r="C125" s="167" t="s">
        <v>8</v>
      </c>
      <c r="D125" s="167" t="s">
        <v>147</v>
      </c>
      <c r="E125" s="168" t="s">
        <v>495</v>
      </c>
      <c r="F125" s="169" t="s">
        <v>496</v>
      </c>
      <c r="G125" s="170" t="s">
        <v>379</v>
      </c>
      <c r="H125" s="191"/>
      <c r="I125" s="172"/>
      <c r="J125" s="173">
        <f>ROUND($I$125*$H$125,2)</f>
        <v>0</v>
      </c>
      <c r="K125" s="169" t="s">
        <v>159</v>
      </c>
      <c r="L125" s="53"/>
      <c r="M125" s="174"/>
      <c r="N125" s="175" t="s">
        <v>43</v>
      </c>
      <c r="O125" s="28"/>
      <c r="P125" s="176">
        <f>$O$125*$H$125</f>
        <v>0</v>
      </c>
      <c r="Q125" s="176">
        <v>0</v>
      </c>
      <c r="R125" s="176">
        <f>$Q$125*$H$125</f>
        <v>0</v>
      </c>
      <c r="S125" s="176">
        <v>0</v>
      </c>
      <c r="T125" s="177">
        <f>$S$125*$H$125</f>
        <v>0</v>
      </c>
      <c r="AR125" s="109" t="s">
        <v>241</v>
      </c>
      <c r="AT125" s="109" t="s">
        <v>147</v>
      </c>
      <c r="AU125" s="109" t="s">
        <v>80</v>
      </c>
      <c r="AY125" s="7" t="s">
        <v>143</v>
      </c>
      <c r="BE125" s="178">
        <f>IF($N$125="základní",$J$125,0)</f>
        <v>0</v>
      </c>
      <c r="BF125" s="178">
        <f>IF($N$125="snížená",$J$125,0)</f>
        <v>0</v>
      </c>
      <c r="BG125" s="178">
        <f>IF($N$125="zákl. přenesená",$J$125,0)</f>
        <v>0</v>
      </c>
      <c r="BH125" s="178">
        <f>IF($N$125="sníž. přenesená",$J$125,0)</f>
        <v>0</v>
      </c>
      <c r="BI125" s="178">
        <f>IF($N$125="nulová",$J$125,0)</f>
        <v>0</v>
      </c>
      <c r="BJ125" s="109" t="s">
        <v>21</v>
      </c>
      <c r="BK125" s="178">
        <f>ROUND($I$125*$H$125,2)</f>
        <v>0</v>
      </c>
      <c r="BL125" s="109" t="s">
        <v>241</v>
      </c>
      <c r="BM125" s="109" t="s">
        <v>1084</v>
      </c>
    </row>
    <row r="126" spans="2:47" s="7" customFormat="1" ht="27" customHeight="1">
      <c r="B126" s="27"/>
      <c r="C126" s="28"/>
      <c r="D126" s="179" t="s">
        <v>154</v>
      </c>
      <c r="E126" s="28"/>
      <c r="F126" s="180" t="s">
        <v>498</v>
      </c>
      <c r="G126" s="28"/>
      <c r="H126" s="28"/>
      <c r="J126" s="28"/>
      <c r="K126" s="28"/>
      <c r="L126" s="53"/>
      <c r="M126" s="69"/>
      <c r="N126" s="28"/>
      <c r="O126" s="28"/>
      <c r="P126" s="28"/>
      <c r="Q126" s="28"/>
      <c r="R126" s="28"/>
      <c r="S126" s="28"/>
      <c r="T126" s="70"/>
      <c r="AT126" s="7" t="s">
        <v>154</v>
      </c>
      <c r="AU126" s="7" t="s">
        <v>80</v>
      </c>
    </row>
    <row r="127" spans="2:63" s="153" customFormat="1" ht="30.75" customHeight="1">
      <c r="B127" s="154"/>
      <c r="C127" s="155"/>
      <c r="D127" s="156" t="s">
        <v>71</v>
      </c>
      <c r="E127" s="165" t="s">
        <v>836</v>
      </c>
      <c r="F127" s="165" t="s">
        <v>837</v>
      </c>
      <c r="G127" s="155"/>
      <c r="H127" s="155"/>
      <c r="J127" s="166">
        <f>$BK$127</f>
        <v>0</v>
      </c>
      <c r="K127" s="155"/>
      <c r="L127" s="159"/>
      <c r="M127" s="160"/>
      <c r="N127" s="155"/>
      <c r="O127" s="155"/>
      <c r="P127" s="161">
        <f>SUM($P$128:$P$134)</f>
        <v>0</v>
      </c>
      <c r="Q127" s="155"/>
      <c r="R127" s="161">
        <f>SUM($R$128:$R$134)</f>
        <v>0.0004888000000000001</v>
      </c>
      <c r="S127" s="155"/>
      <c r="T127" s="162">
        <f>SUM($T$128:$T$134)</f>
        <v>0.0006</v>
      </c>
      <c r="AR127" s="163" t="s">
        <v>80</v>
      </c>
      <c r="AT127" s="163" t="s">
        <v>71</v>
      </c>
      <c r="AU127" s="163" t="s">
        <v>21</v>
      </c>
      <c r="AY127" s="163" t="s">
        <v>143</v>
      </c>
      <c r="BK127" s="164">
        <f>SUM($BK$128:$BK$134)</f>
        <v>0</v>
      </c>
    </row>
    <row r="128" spans="2:65" s="7" customFormat="1" ht="15.75" customHeight="1">
      <c r="B128" s="27"/>
      <c r="C128" s="167" t="s">
        <v>294</v>
      </c>
      <c r="D128" s="167" t="s">
        <v>147</v>
      </c>
      <c r="E128" s="168" t="s">
        <v>1085</v>
      </c>
      <c r="F128" s="169" t="s">
        <v>1086</v>
      </c>
      <c r="G128" s="170" t="s">
        <v>201</v>
      </c>
      <c r="H128" s="171">
        <v>2</v>
      </c>
      <c r="I128" s="172"/>
      <c r="J128" s="173">
        <f>ROUND($I$128*$H$128,2)</f>
        <v>0</v>
      </c>
      <c r="K128" s="169" t="s">
        <v>151</v>
      </c>
      <c r="L128" s="53"/>
      <c r="M128" s="174"/>
      <c r="N128" s="175" t="s">
        <v>43</v>
      </c>
      <c r="O128" s="28"/>
      <c r="P128" s="176">
        <f>$O$128*$H$128</f>
        <v>0</v>
      </c>
      <c r="Q128" s="176">
        <v>0</v>
      </c>
      <c r="R128" s="176">
        <f>$Q$128*$H$128</f>
        <v>0</v>
      </c>
      <c r="S128" s="176">
        <v>0.0003</v>
      </c>
      <c r="T128" s="177">
        <f>$S$128*$H$128</f>
        <v>0.0006</v>
      </c>
      <c r="AR128" s="109" t="s">
        <v>241</v>
      </c>
      <c r="AT128" s="109" t="s">
        <v>147</v>
      </c>
      <c r="AU128" s="109" t="s">
        <v>80</v>
      </c>
      <c r="AY128" s="7" t="s">
        <v>143</v>
      </c>
      <c r="BE128" s="178">
        <f>IF($N$128="základní",$J$128,0)</f>
        <v>0</v>
      </c>
      <c r="BF128" s="178">
        <f>IF($N$128="snížená",$J$128,0)</f>
        <v>0</v>
      </c>
      <c r="BG128" s="178">
        <f>IF($N$128="zákl. přenesená",$J$128,0)</f>
        <v>0</v>
      </c>
      <c r="BH128" s="178">
        <f>IF($N$128="sníž. přenesená",$J$128,0)</f>
        <v>0</v>
      </c>
      <c r="BI128" s="178">
        <f>IF($N$128="nulová",$J$128,0)</f>
        <v>0</v>
      </c>
      <c r="BJ128" s="109" t="s">
        <v>21</v>
      </c>
      <c r="BK128" s="178">
        <f>ROUND($I$128*$H$128,2)</f>
        <v>0</v>
      </c>
      <c r="BL128" s="109" t="s">
        <v>241</v>
      </c>
      <c r="BM128" s="109" t="s">
        <v>1087</v>
      </c>
    </row>
    <row r="129" spans="2:47" s="7" customFormat="1" ht="16.5" customHeight="1">
      <c r="B129" s="27"/>
      <c r="C129" s="28"/>
      <c r="D129" s="179" t="s">
        <v>154</v>
      </c>
      <c r="E129" s="28"/>
      <c r="F129" s="180" t="s">
        <v>1088</v>
      </c>
      <c r="G129" s="28"/>
      <c r="H129" s="28"/>
      <c r="J129" s="28"/>
      <c r="K129" s="28"/>
      <c r="L129" s="53"/>
      <c r="M129" s="69"/>
      <c r="N129" s="28"/>
      <c r="O129" s="28"/>
      <c r="P129" s="28"/>
      <c r="Q129" s="28"/>
      <c r="R129" s="28"/>
      <c r="S129" s="28"/>
      <c r="T129" s="70"/>
      <c r="AT129" s="7" t="s">
        <v>154</v>
      </c>
      <c r="AU129" s="7" t="s">
        <v>80</v>
      </c>
    </row>
    <row r="130" spans="2:65" s="7" customFormat="1" ht="15.75" customHeight="1">
      <c r="B130" s="27"/>
      <c r="C130" s="167" t="s">
        <v>299</v>
      </c>
      <c r="D130" s="167" t="s">
        <v>147</v>
      </c>
      <c r="E130" s="168" t="s">
        <v>838</v>
      </c>
      <c r="F130" s="169" t="s">
        <v>839</v>
      </c>
      <c r="G130" s="170" t="s">
        <v>201</v>
      </c>
      <c r="H130" s="171">
        <v>2</v>
      </c>
      <c r="I130" s="172"/>
      <c r="J130" s="173">
        <f>ROUND($I$130*$H$130,2)</f>
        <v>0</v>
      </c>
      <c r="K130" s="169" t="s">
        <v>151</v>
      </c>
      <c r="L130" s="53"/>
      <c r="M130" s="174"/>
      <c r="N130" s="175" t="s">
        <v>43</v>
      </c>
      <c r="O130" s="28"/>
      <c r="P130" s="176">
        <f>$O$130*$H$130</f>
        <v>0</v>
      </c>
      <c r="Q130" s="176">
        <v>2E-05</v>
      </c>
      <c r="R130" s="176">
        <f>$Q$130*$H$130</f>
        <v>4E-05</v>
      </c>
      <c r="S130" s="176">
        <v>0</v>
      </c>
      <c r="T130" s="177">
        <f>$S$130*$H$130</f>
        <v>0</v>
      </c>
      <c r="AR130" s="109" t="s">
        <v>241</v>
      </c>
      <c r="AT130" s="109" t="s">
        <v>147</v>
      </c>
      <c r="AU130" s="109" t="s">
        <v>80</v>
      </c>
      <c r="AY130" s="7" t="s">
        <v>143</v>
      </c>
      <c r="BE130" s="178">
        <f>IF($N$130="základní",$J$130,0)</f>
        <v>0</v>
      </c>
      <c r="BF130" s="178">
        <f>IF($N$130="snížená",$J$130,0)</f>
        <v>0</v>
      </c>
      <c r="BG130" s="178">
        <f>IF($N$130="zákl. přenesená",$J$130,0)</f>
        <v>0</v>
      </c>
      <c r="BH130" s="178">
        <f>IF($N$130="sníž. přenesená",$J$130,0)</f>
        <v>0</v>
      </c>
      <c r="BI130" s="178">
        <f>IF($N$130="nulová",$J$130,0)</f>
        <v>0</v>
      </c>
      <c r="BJ130" s="109" t="s">
        <v>21</v>
      </c>
      <c r="BK130" s="178">
        <f>ROUND($I$130*$H$130,2)</f>
        <v>0</v>
      </c>
      <c r="BL130" s="109" t="s">
        <v>241</v>
      </c>
      <c r="BM130" s="109" t="s">
        <v>1089</v>
      </c>
    </row>
    <row r="131" spans="2:47" s="7" customFormat="1" ht="16.5" customHeight="1">
      <c r="B131" s="27"/>
      <c r="C131" s="28"/>
      <c r="D131" s="179" t="s">
        <v>154</v>
      </c>
      <c r="E131" s="28"/>
      <c r="F131" s="180" t="s">
        <v>841</v>
      </c>
      <c r="G131" s="28"/>
      <c r="H131" s="28"/>
      <c r="J131" s="28"/>
      <c r="K131" s="28"/>
      <c r="L131" s="53"/>
      <c r="M131" s="69"/>
      <c r="N131" s="28"/>
      <c r="O131" s="28"/>
      <c r="P131" s="28"/>
      <c r="Q131" s="28"/>
      <c r="R131" s="28"/>
      <c r="S131" s="28"/>
      <c r="T131" s="70"/>
      <c r="AT131" s="7" t="s">
        <v>154</v>
      </c>
      <c r="AU131" s="7" t="s">
        <v>80</v>
      </c>
    </row>
    <row r="132" spans="2:65" s="7" customFormat="1" ht="15.75" customHeight="1">
      <c r="B132" s="27"/>
      <c r="C132" s="181" t="s">
        <v>304</v>
      </c>
      <c r="D132" s="181" t="s">
        <v>221</v>
      </c>
      <c r="E132" s="182" t="s">
        <v>842</v>
      </c>
      <c r="F132" s="183" t="s">
        <v>843</v>
      </c>
      <c r="G132" s="184" t="s">
        <v>201</v>
      </c>
      <c r="H132" s="185">
        <v>2.04</v>
      </c>
      <c r="I132" s="186"/>
      <c r="J132" s="187">
        <f>ROUND($I$132*$H$132,2)</f>
        <v>0</v>
      </c>
      <c r="K132" s="183" t="s">
        <v>151</v>
      </c>
      <c r="L132" s="188"/>
      <c r="M132" s="189"/>
      <c r="N132" s="190" t="s">
        <v>43</v>
      </c>
      <c r="O132" s="28"/>
      <c r="P132" s="176">
        <f>$O$132*$H$132</f>
        <v>0</v>
      </c>
      <c r="Q132" s="176">
        <v>0.00022</v>
      </c>
      <c r="R132" s="176">
        <f>$Q$132*$H$132</f>
        <v>0.0004488</v>
      </c>
      <c r="S132" s="176">
        <v>0</v>
      </c>
      <c r="T132" s="177">
        <f>$S$132*$H$132</f>
        <v>0</v>
      </c>
      <c r="AR132" s="109" t="s">
        <v>336</v>
      </c>
      <c r="AT132" s="109" t="s">
        <v>221</v>
      </c>
      <c r="AU132" s="109" t="s">
        <v>80</v>
      </c>
      <c r="AY132" s="7" t="s">
        <v>143</v>
      </c>
      <c r="BE132" s="178">
        <f>IF($N$132="základní",$J$132,0)</f>
        <v>0</v>
      </c>
      <c r="BF132" s="178">
        <f>IF($N$132="snížená",$J$132,0)</f>
        <v>0</v>
      </c>
      <c r="BG132" s="178">
        <f>IF($N$132="zákl. přenesená",$J$132,0)</f>
        <v>0</v>
      </c>
      <c r="BH132" s="178">
        <f>IF($N$132="sníž. přenesená",$J$132,0)</f>
        <v>0</v>
      </c>
      <c r="BI132" s="178">
        <f>IF($N$132="nulová",$J$132,0)</f>
        <v>0</v>
      </c>
      <c r="BJ132" s="109" t="s">
        <v>21</v>
      </c>
      <c r="BK132" s="178">
        <f>ROUND($I$132*$H$132,2)</f>
        <v>0</v>
      </c>
      <c r="BL132" s="109" t="s">
        <v>241</v>
      </c>
      <c r="BM132" s="109" t="s">
        <v>1090</v>
      </c>
    </row>
    <row r="133" spans="2:47" s="7" customFormat="1" ht="27" customHeight="1">
      <c r="B133" s="27"/>
      <c r="C133" s="28"/>
      <c r="D133" s="179" t="s">
        <v>154</v>
      </c>
      <c r="E133" s="28"/>
      <c r="F133" s="180" t="s">
        <v>845</v>
      </c>
      <c r="G133" s="28"/>
      <c r="H133" s="28"/>
      <c r="J133" s="28"/>
      <c r="K133" s="28"/>
      <c r="L133" s="53"/>
      <c r="M133" s="69"/>
      <c r="N133" s="28"/>
      <c r="O133" s="28"/>
      <c r="P133" s="28"/>
      <c r="Q133" s="28"/>
      <c r="R133" s="28"/>
      <c r="S133" s="28"/>
      <c r="T133" s="70"/>
      <c r="AT133" s="7" t="s">
        <v>154</v>
      </c>
      <c r="AU133" s="7" t="s">
        <v>80</v>
      </c>
    </row>
    <row r="134" spans="2:51" s="7" customFormat="1" ht="15.75" customHeight="1">
      <c r="B134" s="192"/>
      <c r="C134" s="193"/>
      <c r="D134" s="194" t="s">
        <v>678</v>
      </c>
      <c r="E134" s="193"/>
      <c r="F134" s="195" t="s">
        <v>943</v>
      </c>
      <c r="G134" s="193"/>
      <c r="H134" s="196">
        <v>2.04</v>
      </c>
      <c r="J134" s="193"/>
      <c r="K134" s="193"/>
      <c r="L134" s="197"/>
      <c r="M134" s="198"/>
      <c r="N134" s="193"/>
      <c r="O134" s="193"/>
      <c r="P134" s="193"/>
      <c r="Q134" s="193"/>
      <c r="R134" s="193"/>
      <c r="S134" s="193"/>
      <c r="T134" s="199"/>
      <c r="AT134" s="200" t="s">
        <v>678</v>
      </c>
      <c r="AU134" s="200" t="s">
        <v>80</v>
      </c>
      <c r="AV134" s="201" t="s">
        <v>80</v>
      </c>
      <c r="AW134" s="201" t="s">
        <v>72</v>
      </c>
      <c r="AX134" s="201" t="s">
        <v>21</v>
      </c>
      <c r="AY134" s="200" t="s">
        <v>143</v>
      </c>
    </row>
    <row r="135" spans="2:63" s="153" customFormat="1" ht="30.75" customHeight="1">
      <c r="B135" s="154"/>
      <c r="C135" s="155"/>
      <c r="D135" s="156" t="s">
        <v>71</v>
      </c>
      <c r="E135" s="165" t="s">
        <v>666</v>
      </c>
      <c r="F135" s="165" t="s">
        <v>667</v>
      </c>
      <c r="G135" s="155"/>
      <c r="H135" s="155"/>
      <c r="J135" s="166">
        <f>$BK$135</f>
        <v>0</v>
      </c>
      <c r="K135" s="155"/>
      <c r="L135" s="159"/>
      <c r="M135" s="160"/>
      <c r="N135" s="155"/>
      <c r="O135" s="155"/>
      <c r="P135" s="161">
        <f>SUM($P$136:$P$145)</f>
        <v>0</v>
      </c>
      <c r="Q135" s="155"/>
      <c r="R135" s="161">
        <f>SUM($R$136:$R$145)</f>
        <v>0.0369788</v>
      </c>
      <c r="S135" s="155"/>
      <c r="T135" s="162">
        <f>SUM($T$136:$T$145)</f>
        <v>0</v>
      </c>
      <c r="AR135" s="163" t="s">
        <v>80</v>
      </c>
      <c r="AT135" s="163" t="s">
        <v>71</v>
      </c>
      <c r="AU135" s="163" t="s">
        <v>21</v>
      </c>
      <c r="AY135" s="163" t="s">
        <v>143</v>
      </c>
      <c r="BK135" s="164">
        <f>SUM($BK$136:$BK$145)</f>
        <v>0</v>
      </c>
    </row>
    <row r="136" spans="2:65" s="7" customFormat="1" ht="15.75" customHeight="1">
      <c r="B136" s="27"/>
      <c r="C136" s="167" t="s">
        <v>289</v>
      </c>
      <c r="D136" s="167" t="s">
        <v>147</v>
      </c>
      <c r="E136" s="168" t="s">
        <v>1042</v>
      </c>
      <c r="F136" s="169" t="s">
        <v>1043</v>
      </c>
      <c r="G136" s="170" t="s">
        <v>235</v>
      </c>
      <c r="H136" s="171">
        <v>2</v>
      </c>
      <c r="I136" s="172"/>
      <c r="J136" s="173">
        <f>ROUND($I$136*$H$136,2)</f>
        <v>0</v>
      </c>
      <c r="K136" s="169"/>
      <c r="L136" s="53"/>
      <c r="M136" s="174"/>
      <c r="N136" s="175" t="s">
        <v>43</v>
      </c>
      <c r="O136" s="28"/>
      <c r="P136" s="176">
        <f>$O$136*$H$136</f>
        <v>0</v>
      </c>
      <c r="Q136" s="176">
        <v>0</v>
      </c>
      <c r="R136" s="176">
        <f>$Q$136*$H$136</f>
        <v>0</v>
      </c>
      <c r="S136" s="176">
        <v>0</v>
      </c>
      <c r="T136" s="177">
        <f>$S$136*$H$136</f>
        <v>0</v>
      </c>
      <c r="AR136" s="109" t="s">
        <v>241</v>
      </c>
      <c r="AT136" s="109" t="s">
        <v>147</v>
      </c>
      <c r="AU136" s="109" t="s">
        <v>80</v>
      </c>
      <c r="AY136" s="7" t="s">
        <v>143</v>
      </c>
      <c r="BE136" s="178">
        <f>IF($N$136="základní",$J$136,0)</f>
        <v>0</v>
      </c>
      <c r="BF136" s="178">
        <f>IF($N$136="snížená",$J$136,0)</f>
        <v>0</v>
      </c>
      <c r="BG136" s="178">
        <f>IF($N$136="zákl. přenesená",$J$136,0)</f>
        <v>0</v>
      </c>
      <c r="BH136" s="178">
        <f>IF($N$136="sníž. přenesená",$J$136,0)</f>
        <v>0</v>
      </c>
      <c r="BI136" s="178">
        <f>IF($N$136="nulová",$J$136,0)</f>
        <v>0</v>
      </c>
      <c r="BJ136" s="109" t="s">
        <v>21</v>
      </c>
      <c r="BK136" s="178">
        <f>ROUND($I$136*$H$136,2)</f>
        <v>0</v>
      </c>
      <c r="BL136" s="109" t="s">
        <v>241</v>
      </c>
      <c r="BM136" s="109" t="s">
        <v>1091</v>
      </c>
    </row>
    <row r="137" spans="2:65" s="7" customFormat="1" ht="27" customHeight="1">
      <c r="B137" s="27"/>
      <c r="C137" s="170" t="s">
        <v>863</v>
      </c>
      <c r="D137" s="170" t="s">
        <v>147</v>
      </c>
      <c r="E137" s="168" t="s">
        <v>669</v>
      </c>
      <c r="F137" s="169" t="s">
        <v>670</v>
      </c>
      <c r="G137" s="170" t="s">
        <v>158</v>
      </c>
      <c r="H137" s="171">
        <v>2.2</v>
      </c>
      <c r="I137" s="172"/>
      <c r="J137" s="173">
        <f>ROUND($I$137*$H$137,2)</f>
        <v>0</v>
      </c>
      <c r="K137" s="169" t="s">
        <v>159</v>
      </c>
      <c r="L137" s="53"/>
      <c r="M137" s="174"/>
      <c r="N137" s="175" t="s">
        <v>43</v>
      </c>
      <c r="O137" s="28"/>
      <c r="P137" s="176">
        <f>$O$137*$H$137</f>
        <v>0</v>
      </c>
      <c r="Q137" s="176">
        <v>0.003</v>
      </c>
      <c r="R137" s="176">
        <f>$Q$137*$H$137</f>
        <v>0.006600000000000001</v>
      </c>
      <c r="S137" s="176">
        <v>0</v>
      </c>
      <c r="T137" s="177">
        <f>$S$137*$H$137</f>
        <v>0</v>
      </c>
      <c r="AR137" s="109" t="s">
        <v>241</v>
      </c>
      <c r="AT137" s="109" t="s">
        <v>147</v>
      </c>
      <c r="AU137" s="109" t="s">
        <v>80</v>
      </c>
      <c r="AY137" s="109" t="s">
        <v>143</v>
      </c>
      <c r="BE137" s="178">
        <f>IF($N$137="základní",$J$137,0)</f>
        <v>0</v>
      </c>
      <c r="BF137" s="178">
        <f>IF($N$137="snížená",$J$137,0)</f>
        <v>0</v>
      </c>
      <c r="BG137" s="178">
        <f>IF($N$137="zákl. přenesená",$J$137,0)</f>
        <v>0</v>
      </c>
      <c r="BH137" s="178">
        <f>IF($N$137="sníž. přenesená",$J$137,0)</f>
        <v>0</v>
      </c>
      <c r="BI137" s="178">
        <f>IF($N$137="nulová",$J$137,0)</f>
        <v>0</v>
      </c>
      <c r="BJ137" s="109" t="s">
        <v>21</v>
      </c>
      <c r="BK137" s="178">
        <f>ROUND($I$137*$H$137,2)</f>
        <v>0</v>
      </c>
      <c r="BL137" s="109" t="s">
        <v>241</v>
      </c>
      <c r="BM137" s="109" t="s">
        <v>1092</v>
      </c>
    </row>
    <row r="138" spans="2:47" s="7" customFormat="1" ht="27" customHeight="1">
      <c r="B138" s="27"/>
      <c r="C138" s="28"/>
      <c r="D138" s="179" t="s">
        <v>154</v>
      </c>
      <c r="E138" s="28"/>
      <c r="F138" s="180" t="s">
        <v>672</v>
      </c>
      <c r="G138" s="28"/>
      <c r="H138" s="28"/>
      <c r="J138" s="28"/>
      <c r="K138" s="28"/>
      <c r="L138" s="53"/>
      <c r="M138" s="69"/>
      <c r="N138" s="28"/>
      <c r="O138" s="28"/>
      <c r="P138" s="28"/>
      <c r="Q138" s="28"/>
      <c r="R138" s="28"/>
      <c r="S138" s="28"/>
      <c r="T138" s="70"/>
      <c r="AT138" s="7" t="s">
        <v>154</v>
      </c>
      <c r="AU138" s="7" t="s">
        <v>80</v>
      </c>
    </row>
    <row r="139" spans="2:65" s="7" customFormat="1" ht="15.75" customHeight="1">
      <c r="B139" s="27"/>
      <c r="C139" s="181" t="s">
        <v>265</v>
      </c>
      <c r="D139" s="181" t="s">
        <v>221</v>
      </c>
      <c r="E139" s="182" t="s">
        <v>674</v>
      </c>
      <c r="F139" s="183" t="s">
        <v>675</v>
      </c>
      <c r="G139" s="184" t="s">
        <v>158</v>
      </c>
      <c r="H139" s="185">
        <v>2.288</v>
      </c>
      <c r="I139" s="186"/>
      <c r="J139" s="187">
        <f>ROUND($I$139*$H$139,2)</f>
        <v>0</v>
      </c>
      <c r="K139" s="183" t="s">
        <v>159</v>
      </c>
      <c r="L139" s="188"/>
      <c r="M139" s="189"/>
      <c r="N139" s="190" t="s">
        <v>43</v>
      </c>
      <c r="O139" s="28"/>
      <c r="P139" s="176">
        <f>$O$139*$H$139</f>
        <v>0</v>
      </c>
      <c r="Q139" s="176">
        <v>0.0126</v>
      </c>
      <c r="R139" s="176">
        <f>$Q$139*$H$139</f>
        <v>0.028828799999999998</v>
      </c>
      <c r="S139" s="176">
        <v>0</v>
      </c>
      <c r="T139" s="177">
        <f>$S$139*$H$139</f>
        <v>0</v>
      </c>
      <c r="AR139" s="109" t="s">
        <v>336</v>
      </c>
      <c r="AT139" s="109" t="s">
        <v>221</v>
      </c>
      <c r="AU139" s="109" t="s">
        <v>80</v>
      </c>
      <c r="AY139" s="7" t="s">
        <v>143</v>
      </c>
      <c r="BE139" s="178">
        <f>IF($N$139="základní",$J$139,0)</f>
        <v>0</v>
      </c>
      <c r="BF139" s="178">
        <f>IF($N$139="snížená",$J$139,0)</f>
        <v>0</v>
      </c>
      <c r="BG139" s="178">
        <f>IF($N$139="zákl. přenesená",$J$139,0)</f>
        <v>0</v>
      </c>
      <c r="BH139" s="178">
        <f>IF($N$139="sníž. přenesená",$J$139,0)</f>
        <v>0</v>
      </c>
      <c r="BI139" s="178">
        <f>IF($N$139="nulová",$J$139,0)</f>
        <v>0</v>
      </c>
      <c r="BJ139" s="109" t="s">
        <v>21</v>
      </c>
      <c r="BK139" s="178">
        <f>ROUND($I$139*$H$139,2)</f>
        <v>0</v>
      </c>
      <c r="BL139" s="109" t="s">
        <v>241</v>
      </c>
      <c r="BM139" s="109" t="s">
        <v>1093</v>
      </c>
    </row>
    <row r="140" spans="2:47" s="7" customFormat="1" ht="16.5" customHeight="1">
      <c r="B140" s="27"/>
      <c r="C140" s="28"/>
      <c r="D140" s="179" t="s">
        <v>154</v>
      </c>
      <c r="E140" s="28"/>
      <c r="F140" s="180" t="s">
        <v>677</v>
      </c>
      <c r="G140" s="28"/>
      <c r="H140" s="28"/>
      <c r="J140" s="28"/>
      <c r="K140" s="28"/>
      <c r="L140" s="53"/>
      <c r="M140" s="69"/>
      <c r="N140" s="28"/>
      <c r="O140" s="28"/>
      <c r="P140" s="28"/>
      <c r="Q140" s="28"/>
      <c r="R140" s="28"/>
      <c r="S140" s="28"/>
      <c r="T140" s="70"/>
      <c r="AT140" s="7" t="s">
        <v>154</v>
      </c>
      <c r="AU140" s="7" t="s">
        <v>80</v>
      </c>
    </row>
    <row r="141" spans="2:51" s="7" customFormat="1" ht="15.75" customHeight="1">
      <c r="B141" s="192"/>
      <c r="C141" s="193"/>
      <c r="D141" s="194" t="s">
        <v>678</v>
      </c>
      <c r="E141" s="193"/>
      <c r="F141" s="195" t="s">
        <v>1094</v>
      </c>
      <c r="G141" s="193"/>
      <c r="H141" s="196">
        <v>2.288</v>
      </c>
      <c r="J141" s="193"/>
      <c r="K141" s="193"/>
      <c r="L141" s="197"/>
      <c r="M141" s="198"/>
      <c r="N141" s="193"/>
      <c r="O141" s="193"/>
      <c r="P141" s="193"/>
      <c r="Q141" s="193"/>
      <c r="R141" s="193"/>
      <c r="S141" s="193"/>
      <c r="T141" s="199"/>
      <c r="AT141" s="200" t="s">
        <v>678</v>
      </c>
      <c r="AU141" s="200" t="s">
        <v>80</v>
      </c>
      <c r="AV141" s="201" t="s">
        <v>80</v>
      </c>
      <c r="AW141" s="201" t="s">
        <v>72</v>
      </c>
      <c r="AX141" s="201" t="s">
        <v>21</v>
      </c>
      <c r="AY141" s="200" t="s">
        <v>143</v>
      </c>
    </row>
    <row r="142" spans="2:65" s="7" customFormat="1" ht="15.75" customHeight="1">
      <c r="B142" s="27"/>
      <c r="C142" s="167" t="s">
        <v>7</v>
      </c>
      <c r="D142" s="167" t="s">
        <v>147</v>
      </c>
      <c r="E142" s="168" t="s">
        <v>686</v>
      </c>
      <c r="F142" s="169" t="s">
        <v>687</v>
      </c>
      <c r="G142" s="170" t="s">
        <v>201</v>
      </c>
      <c r="H142" s="171">
        <v>5</v>
      </c>
      <c r="I142" s="172"/>
      <c r="J142" s="173">
        <f>ROUND($I$142*$H$142,2)</f>
        <v>0</v>
      </c>
      <c r="K142" s="169" t="s">
        <v>159</v>
      </c>
      <c r="L142" s="53"/>
      <c r="M142" s="174"/>
      <c r="N142" s="175" t="s">
        <v>43</v>
      </c>
      <c r="O142" s="28"/>
      <c r="P142" s="176">
        <f>$O$142*$H$142</f>
        <v>0</v>
      </c>
      <c r="Q142" s="176">
        <v>0.00031</v>
      </c>
      <c r="R142" s="176">
        <f>$Q$142*$H$142</f>
        <v>0.00155</v>
      </c>
      <c r="S142" s="176">
        <v>0</v>
      </c>
      <c r="T142" s="177">
        <f>$S$142*$H$142</f>
        <v>0</v>
      </c>
      <c r="AR142" s="109" t="s">
        <v>241</v>
      </c>
      <c r="AT142" s="109" t="s">
        <v>147</v>
      </c>
      <c r="AU142" s="109" t="s">
        <v>80</v>
      </c>
      <c r="AY142" s="7" t="s">
        <v>143</v>
      </c>
      <c r="BE142" s="178">
        <f>IF($N$142="základní",$J$142,0)</f>
        <v>0</v>
      </c>
      <c r="BF142" s="178">
        <f>IF($N$142="snížená",$J$142,0)</f>
        <v>0</v>
      </c>
      <c r="BG142" s="178">
        <f>IF($N$142="zákl. přenesená",$J$142,0)</f>
        <v>0</v>
      </c>
      <c r="BH142" s="178">
        <f>IF($N$142="sníž. přenesená",$J$142,0)</f>
        <v>0</v>
      </c>
      <c r="BI142" s="178">
        <f>IF($N$142="nulová",$J$142,0)</f>
        <v>0</v>
      </c>
      <c r="BJ142" s="109" t="s">
        <v>21</v>
      </c>
      <c r="BK142" s="178">
        <f>ROUND($I$142*$H$142,2)</f>
        <v>0</v>
      </c>
      <c r="BL142" s="109" t="s">
        <v>241</v>
      </c>
      <c r="BM142" s="109" t="s">
        <v>1095</v>
      </c>
    </row>
    <row r="143" spans="2:47" s="7" customFormat="1" ht="16.5" customHeight="1">
      <c r="B143" s="27"/>
      <c r="C143" s="28"/>
      <c r="D143" s="179" t="s">
        <v>154</v>
      </c>
      <c r="E143" s="28"/>
      <c r="F143" s="180" t="s">
        <v>689</v>
      </c>
      <c r="G143" s="28"/>
      <c r="H143" s="28"/>
      <c r="J143" s="28"/>
      <c r="K143" s="28"/>
      <c r="L143" s="53"/>
      <c r="M143" s="69"/>
      <c r="N143" s="28"/>
      <c r="O143" s="28"/>
      <c r="P143" s="28"/>
      <c r="Q143" s="28"/>
      <c r="R143" s="28"/>
      <c r="S143" s="28"/>
      <c r="T143" s="70"/>
      <c r="AT143" s="7" t="s">
        <v>154</v>
      </c>
      <c r="AU143" s="7" t="s">
        <v>80</v>
      </c>
    </row>
    <row r="144" spans="2:65" s="7" customFormat="1" ht="15.75" customHeight="1">
      <c r="B144" s="27"/>
      <c r="C144" s="167" t="s">
        <v>276</v>
      </c>
      <c r="D144" s="167" t="s">
        <v>147</v>
      </c>
      <c r="E144" s="168" t="s">
        <v>691</v>
      </c>
      <c r="F144" s="169" t="s">
        <v>692</v>
      </c>
      <c r="G144" s="170" t="s">
        <v>379</v>
      </c>
      <c r="H144" s="191"/>
      <c r="I144" s="172"/>
      <c r="J144" s="173">
        <f>ROUND($I$144*$H$144,2)</f>
        <v>0</v>
      </c>
      <c r="K144" s="169" t="s">
        <v>159</v>
      </c>
      <c r="L144" s="53"/>
      <c r="M144" s="174"/>
      <c r="N144" s="175" t="s">
        <v>43</v>
      </c>
      <c r="O144" s="28"/>
      <c r="P144" s="176">
        <f>$O$144*$H$144</f>
        <v>0</v>
      </c>
      <c r="Q144" s="176">
        <v>0</v>
      </c>
      <c r="R144" s="176">
        <f>$Q$144*$H$144</f>
        <v>0</v>
      </c>
      <c r="S144" s="176">
        <v>0</v>
      </c>
      <c r="T144" s="177">
        <f>$S$144*$H$144</f>
        <v>0</v>
      </c>
      <c r="AR144" s="109" t="s">
        <v>241</v>
      </c>
      <c r="AT144" s="109" t="s">
        <v>147</v>
      </c>
      <c r="AU144" s="109" t="s">
        <v>80</v>
      </c>
      <c r="AY144" s="7" t="s">
        <v>143</v>
      </c>
      <c r="BE144" s="178">
        <f>IF($N$144="základní",$J$144,0)</f>
        <v>0</v>
      </c>
      <c r="BF144" s="178">
        <f>IF($N$144="snížená",$J$144,0)</f>
        <v>0</v>
      </c>
      <c r="BG144" s="178">
        <f>IF($N$144="zákl. přenesená",$J$144,0)</f>
        <v>0</v>
      </c>
      <c r="BH144" s="178">
        <f>IF($N$144="sníž. přenesená",$J$144,0)</f>
        <v>0</v>
      </c>
      <c r="BI144" s="178">
        <f>IF($N$144="nulová",$J$144,0)</f>
        <v>0</v>
      </c>
      <c r="BJ144" s="109" t="s">
        <v>21</v>
      </c>
      <c r="BK144" s="178">
        <f>ROUND($I$144*$H$144,2)</f>
        <v>0</v>
      </c>
      <c r="BL144" s="109" t="s">
        <v>241</v>
      </c>
      <c r="BM144" s="109" t="s">
        <v>1096</v>
      </c>
    </row>
    <row r="145" spans="2:47" s="7" customFormat="1" ht="27" customHeight="1">
      <c r="B145" s="27"/>
      <c r="C145" s="28"/>
      <c r="D145" s="179" t="s">
        <v>154</v>
      </c>
      <c r="E145" s="28"/>
      <c r="F145" s="180" t="s">
        <v>694</v>
      </c>
      <c r="G145" s="28"/>
      <c r="H145" s="28"/>
      <c r="J145" s="28"/>
      <c r="K145" s="28"/>
      <c r="L145" s="53"/>
      <c r="M145" s="69"/>
      <c r="N145" s="28"/>
      <c r="O145" s="28"/>
      <c r="P145" s="28"/>
      <c r="Q145" s="28"/>
      <c r="R145" s="28"/>
      <c r="S145" s="28"/>
      <c r="T145" s="70"/>
      <c r="AT145" s="7" t="s">
        <v>154</v>
      </c>
      <c r="AU145" s="7" t="s">
        <v>80</v>
      </c>
    </row>
    <row r="146" spans="2:63" s="153" customFormat="1" ht="30.75" customHeight="1">
      <c r="B146" s="154"/>
      <c r="C146" s="155"/>
      <c r="D146" s="156" t="s">
        <v>71</v>
      </c>
      <c r="E146" s="165" t="s">
        <v>716</v>
      </c>
      <c r="F146" s="165" t="s">
        <v>717</v>
      </c>
      <c r="G146" s="155"/>
      <c r="H146" s="155"/>
      <c r="J146" s="166">
        <f>$BK$146</f>
        <v>0</v>
      </c>
      <c r="K146" s="155"/>
      <c r="L146" s="159"/>
      <c r="M146" s="160"/>
      <c r="N146" s="155"/>
      <c r="O146" s="155"/>
      <c r="P146" s="161">
        <f>SUM($P$147:$P$148)</f>
        <v>0</v>
      </c>
      <c r="Q146" s="155"/>
      <c r="R146" s="161">
        <f>SUM($R$147:$R$148)</f>
        <v>0.0026</v>
      </c>
      <c r="S146" s="155"/>
      <c r="T146" s="162">
        <f>SUM($T$147:$T$148)</f>
        <v>0</v>
      </c>
      <c r="AR146" s="163" t="s">
        <v>80</v>
      </c>
      <c r="AT146" s="163" t="s">
        <v>71</v>
      </c>
      <c r="AU146" s="163" t="s">
        <v>21</v>
      </c>
      <c r="AY146" s="163" t="s">
        <v>143</v>
      </c>
      <c r="BK146" s="164">
        <f>SUM($BK$147:$BK$148)</f>
        <v>0</v>
      </c>
    </row>
    <row r="147" spans="2:65" s="7" customFormat="1" ht="27" customHeight="1">
      <c r="B147" s="27"/>
      <c r="C147" s="167" t="s">
        <v>284</v>
      </c>
      <c r="D147" s="167" t="s">
        <v>147</v>
      </c>
      <c r="E147" s="168" t="s">
        <v>729</v>
      </c>
      <c r="F147" s="169" t="s">
        <v>730</v>
      </c>
      <c r="G147" s="170" t="s">
        <v>158</v>
      </c>
      <c r="H147" s="171">
        <v>10</v>
      </c>
      <c r="I147" s="172"/>
      <c r="J147" s="173">
        <f>ROUND($I$147*$H$147,2)</f>
        <v>0</v>
      </c>
      <c r="K147" s="169"/>
      <c r="L147" s="53"/>
      <c r="M147" s="174"/>
      <c r="N147" s="175" t="s">
        <v>43</v>
      </c>
      <c r="O147" s="28"/>
      <c r="P147" s="176">
        <f>$O$147*$H$147</f>
        <v>0</v>
      </c>
      <c r="Q147" s="176">
        <v>0.00026</v>
      </c>
      <c r="R147" s="176">
        <f>$Q$147*$H$147</f>
        <v>0.0026</v>
      </c>
      <c r="S147" s="176">
        <v>0</v>
      </c>
      <c r="T147" s="177">
        <f>$S$147*$H$147</f>
        <v>0</v>
      </c>
      <c r="AR147" s="109" t="s">
        <v>241</v>
      </c>
      <c r="AT147" s="109" t="s">
        <v>147</v>
      </c>
      <c r="AU147" s="109" t="s">
        <v>80</v>
      </c>
      <c r="AY147" s="7" t="s">
        <v>143</v>
      </c>
      <c r="BE147" s="178">
        <f>IF($N$147="základní",$J$147,0)</f>
        <v>0</v>
      </c>
      <c r="BF147" s="178">
        <f>IF($N$147="snížená",$J$147,0)</f>
        <v>0</v>
      </c>
      <c r="BG147" s="178">
        <f>IF($N$147="zákl. přenesená",$J$147,0)</f>
        <v>0</v>
      </c>
      <c r="BH147" s="178">
        <f>IF($N$147="sníž. přenesená",$J$147,0)</f>
        <v>0</v>
      </c>
      <c r="BI147" s="178">
        <f>IF($N$147="nulová",$J$147,0)</f>
        <v>0</v>
      </c>
      <c r="BJ147" s="109" t="s">
        <v>21</v>
      </c>
      <c r="BK147" s="178">
        <f>ROUND($I$147*$H$147,2)</f>
        <v>0</v>
      </c>
      <c r="BL147" s="109" t="s">
        <v>241</v>
      </c>
      <c r="BM147" s="109" t="s">
        <v>1097</v>
      </c>
    </row>
    <row r="148" spans="2:47" s="7" customFormat="1" ht="27" customHeight="1">
      <c r="B148" s="27"/>
      <c r="C148" s="28"/>
      <c r="D148" s="179" t="s">
        <v>154</v>
      </c>
      <c r="E148" s="28"/>
      <c r="F148" s="180" t="s">
        <v>727</v>
      </c>
      <c r="G148" s="28"/>
      <c r="H148" s="28"/>
      <c r="J148" s="28"/>
      <c r="K148" s="28"/>
      <c r="L148" s="53"/>
      <c r="M148" s="69"/>
      <c r="N148" s="28"/>
      <c r="O148" s="28"/>
      <c r="P148" s="28"/>
      <c r="Q148" s="28"/>
      <c r="R148" s="28"/>
      <c r="S148" s="28"/>
      <c r="T148" s="70"/>
      <c r="AT148" s="7" t="s">
        <v>154</v>
      </c>
      <c r="AU148" s="7" t="s">
        <v>80</v>
      </c>
    </row>
    <row r="149" spans="2:63" s="153" customFormat="1" ht="37.5" customHeight="1">
      <c r="B149" s="154"/>
      <c r="C149" s="155"/>
      <c r="D149" s="156" t="s">
        <v>71</v>
      </c>
      <c r="E149" s="157" t="s">
        <v>782</v>
      </c>
      <c r="F149" s="157" t="s">
        <v>783</v>
      </c>
      <c r="G149" s="155"/>
      <c r="H149" s="155"/>
      <c r="J149" s="158">
        <f>$BK$149</f>
        <v>0</v>
      </c>
      <c r="K149" s="155"/>
      <c r="L149" s="159"/>
      <c r="M149" s="160"/>
      <c r="N149" s="155"/>
      <c r="O149" s="155"/>
      <c r="P149" s="161">
        <f>$P$150+$P$153</f>
        <v>0</v>
      </c>
      <c r="Q149" s="155"/>
      <c r="R149" s="161">
        <f>$R$150+$R$153</f>
        <v>0</v>
      </c>
      <c r="S149" s="155"/>
      <c r="T149" s="162">
        <f>$T$150+$T$153</f>
        <v>0</v>
      </c>
      <c r="AR149" s="163" t="s">
        <v>784</v>
      </c>
      <c r="AT149" s="163" t="s">
        <v>71</v>
      </c>
      <c r="AU149" s="163" t="s">
        <v>72</v>
      </c>
      <c r="AY149" s="163" t="s">
        <v>143</v>
      </c>
      <c r="BK149" s="164">
        <f>$BK$150+$BK$153</f>
        <v>0</v>
      </c>
    </row>
    <row r="150" spans="2:63" s="153" customFormat="1" ht="21" customHeight="1">
      <c r="B150" s="154"/>
      <c r="C150" s="155"/>
      <c r="D150" s="156" t="s">
        <v>71</v>
      </c>
      <c r="E150" s="165" t="s">
        <v>785</v>
      </c>
      <c r="F150" s="165" t="s">
        <v>786</v>
      </c>
      <c r="G150" s="155"/>
      <c r="H150" s="155"/>
      <c r="J150" s="166">
        <f>$BK$150</f>
        <v>0</v>
      </c>
      <c r="K150" s="155"/>
      <c r="L150" s="159"/>
      <c r="M150" s="160"/>
      <c r="N150" s="155"/>
      <c r="O150" s="155"/>
      <c r="P150" s="161">
        <f>SUM($P$151:$P$152)</f>
        <v>0</v>
      </c>
      <c r="Q150" s="155"/>
      <c r="R150" s="161">
        <f>SUM($R$151:$R$152)</f>
        <v>0</v>
      </c>
      <c r="S150" s="155"/>
      <c r="T150" s="162">
        <f>SUM($T$151:$T$152)</f>
        <v>0</v>
      </c>
      <c r="AR150" s="163" t="s">
        <v>784</v>
      </c>
      <c r="AT150" s="163" t="s">
        <v>71</v>
      </c>
      <c r="AU150" s="163" t="s">
        <v>21</v>
      </c>
      <c r="AY150" s="163" t="s">
        <v>143</v>
      </c>
      <c r="BK150" s="164">
        <f>SUM($BK$151:$BK$152)</f>
        <v>0</v>
      </c>
    </row>
    <row r="151" spans="2:65" s="7" customFormat="1" ht="15.75" customHeight="1">
      <c r="B151" s="27"/>
      <c r="C151" s="167" t="s">
        <v>241</v>
      </c>
      <c r="D151" s="167" t="s">
        <v>147</v>
      </c>
      <c r="E151" s="168" t="s">
        <v>788</v>
      </c>
      <c r="F151" s="169" t="s">
        <v>786</v>
      </c>
      <c r="G151" s="170" t="s">
        <v>789</v>
      </c>
      <c r="H151" s="171">
        <v>1</v>
      </c>
      <c r="I151" s="172"/>
      <c r="J151" s="173">
        <f>ROUND($I$151*$H$151,2)</f>
        <v>0</v>
      </c>
      <c r="K151" s="169" t="s">
        <v>151</v>
      </c>
      <c r="L151" s="53"/>
      <c r="M151" s="174"/>
      <c r="N151" s="175" t="s">
        <v>43</v>
      </c>
      <c r="O151" s="28"/>
      <c r="P151" s="176">
        <f>$O$151*$H$151</f>
        <v>0</v>
      </c>
      <c r="Q151" s="176">
        <v>0</v>
      </c>
      <c r="R151" s="176">
        <f>$Q$151*$H$151</f>
        <v>0</v>
      </c>
      <c r="S151" s="176">
        <v>0</v>
      </c>
      <c r="T151" s="177">
        <f>$S$151*$H$151</f>
        <v>0</v>
      </c>
      <c r="AR151" s="109" t="s">
        <v>790</v>
      </c>
      <c r="AT151" s="109" t="s">
        <v>147</v>
      </c>
      <c r="AU151" s="109" t="s">
        <v>80</v>
      </c>
      <c r="AY151" s="7" t="s">
        <v>143</v>
      </c>
      <c r="BE151" s="178">
        <f>IF($N$151="základní",$J$151,0)</f>
        <v>0</v>
      </c>
      <c r="BF151" s="178">
        <f>IF($N$151="snížená",$J$151,0)</f>
        <v>0</v>
      </c>
      <c r="BG151" s="178">
        <f>IF($N$151="zákl. přenesená",$J$151,0)</f>
        <v>0</v>
      </c>
      <c r="BH151" s="178">
        <f>IF($N$151="sníž. přenesená",$J$151,0)</f>
        <v>0</v>
      </c>
      <c r="BI151" s="178">
        <f>IF($N$151="nulová",$J$151,0)</f>
        <v>0</v>
      </c>
      <c r="BJ151" s="109" t="s">
        <v>21</v>
      </c>
      <c r="BK151" s="178">
        <f>ROUND($I$151*$H$151,2)</f>
        <v>0</v>
      </c>
      <c r="BL151" s="109" t="s">
        <v>790</v>
      </c>
      <c r="BM151" s="109" t="s">
        <v>1098</v>
      </c>
    </row>
    <row r="152" spans="2:47" s="7" customFormat="1" ht="16.5" customHeight="1">
      <c r="B152" s="27"/>
      <c r="C152" s="28"/>
      <c r="D152" s="179" t="s">
        <v>154</v>
      </c>
      <c r="E152" s="28"/>
      <c r="F152" s="180" t="s">
        <v>792</v>
      </c>
      <c r="G152" s="28"/>
      <c r="H152" s="28"/>
      <c r="J152" s="28"/>
      <c r="K152" s="28"/>
      <c r="L152" s="53"/>
      <c r="M152" s="69"/>
      <c r="N152" s="28"/>
      <c r="O152" s="28"/>
      <c r="P152" s="28"/>
      <c r="Q152" s="28"/>
      <c r="R152" s="28"/>
      <c r="S152" s="28"/>
      <c r="T152" s="70"/>
      <c r="AT152" s="7" t="s">
        <v>154</v>
      </c>
      <c r="AU152" s="7" t="s">
        <v>80</v>
      </c>
    </row>
    <row r="153" spans="2:63" s="153" customFormat="1" ht="30.75" customHeight="1">
      <c r="B153" s="154"/>
      <c r="C153" s="155"/>
      <c r="D153" s="156" t="s">
        <v>71</v>
      </c>
      <c r="E153" s="165" t="s">
        <v>793</v>
      </c>
      <c r="F153" s="165" t="s">
        <v>794</v>
      </c>
      <c r="G153" s="155"/>
      <c r="H153" s="155"/>
      <c r="J153" s="166">
        <f>$BK$153</f>
        <v>0</v>
      </c>
      <c r="K153" s="155"/>
      <c r="L153" s="159"/>
      <c r="M153" s="160"/>
      <c r="N153" s="155"/>
      <c r="O153" s="155"/>
      <c r="P153" s="161">
        <f>SUM($P$154:$P$155)</f>
        <v>0</v>
      </c>
      <c r="Q153" s="155"/>
      <c r="R153" s="161">
        <f>SUM($R$154:$R$155)</f>
        <v>0</v>
      </c>
      <c r="S153" s="155"/>
      <c r="T153" s="162">
        <f>SUM($T$154:$T$155)</f>
        <v>0</v>
      </c>
      <c r="AR153" s="163" t="s">
        <v>784</v>
      </c>
      <c r="AT153" s="163" t="s">
        <v>71</v>
      </c>
      <c r="AU153" s="163" t="s">
        <v>21</v>
      </c>
      <c r="AY153" s="163" t="s">
        <v>143</v>
      </c>
      <c r="BK153" s="164">
        <f>SUM($BK$154:$BK$155)</f>
        <v>0</v>
      </c>
    </row>
    <row r="154" spans="2:65" s="7" customFormat="1" ht="15.75" customHeight="1">
      <c r="B154" s="27"/>
      <c r="C154" s="167" t="s">
        <v>246</v>
      </c>
      <c r="D154" s="167" t="s">
        <v>147</v>
      </c>
      <c r="E154" s="168" t="s">
        <v>796</v>
      </c>
      <c r="F154" s="169" t="s">
        <v>797</v>
      </c>
      <c r="G154" s="170" t="s">
        <v>789</v>
      </c>
      <c r="H154" s="171">
        <v>1</v>
      </c>
      <c r="I154" s="172"/>
      <c r="J154" s="173">
        <f>ROUND($I$154*$H$154,2)</f>
        <v>0</v>
      </c>
      <c r="K154" s="169" t="s">
        <v>151</v>
      </c>
      <c r="L154" s="53"/>
      <c r="M154" s="174"/>
      <c r="N154" s="175" t="s">
        <v>43</v>
      </c>
      <c r="O154" s="28"/>
      <c r="P154" s="176">
        <f>$O$154*$H$154</f>
        <v>0</v>
      </c>
      <c r="Q154" s="176">
        <v>0</v>
      </c>
      <c r="R154" s="176">
        <f>$Q$154*$H$154</f>
        <v>0</v>
      </c>
      <c r="S154" s="176">
        <v>0</v>
      </c>
      <c r="T154" s="177">
        <f>$S$154*$H$154</f>
        <v>0</v>
      </c>
      <c r="AR154" s="109" t="s">
        <v>790</v>
      </c>
      <c r="AT154" s="109" t="s">
        <v>147</v>
      </c>
      <c r="AU154" s="109" t="s">
        <v>80</v>
      </c>
      <c r="AY154" s="7" t="s">
        <v>143</v>
      </c>
      <c r="BE154" s="178">
        <f>IF($N$154="základní",$J$154,0)</f>
        <v>0</v>
      </c>
      <c r="BF154" s="178">
        <f>IF($N$154="snížená",$J$154,0)</f>
        <v>0</v>
      </c>
      <c r="BG154" s="178">
        <f>IF($N$154="zákl. přenesená",$J$154,0)</f>
        <v>0</v>
      </c>
      <c r="BH154" s="178">
        <f>IF($N$154="sníž. přenesená",$J$154,0)</f>
        <v>0</v>
      </c>
      <c r="BI154" s="178">
        <f>IF($N$154="nulová",$J$154,0)</f>
        <v>0</v>
      </c>
      <c r="BJ154" s="109" t="s">
        <v>21</v>
      </c>
      <c r="BK154" s="178">
        <f>ROUND($I$154*$H$154,2)</f>
        <v>0</v>
      </c>
      <c r="BL154" s="109" t="s">
        <v>790</v>
      </c>
      <c r="BM154" s="109" t="s">
        <v>1099</v>
      </c>
    </row>
    <row r="155" spans="2:47" s="7" customFormat="1" ht="16.5" customHeight="1">
      <c r="B155" s="27"/>
      <c r="C155" s="28"/>
      <c r="D155" s="179" t="s">
        <v>154</v>
      </c>
      <c r="E155" s="28"/>
      <c r="F155" s="180" t="s">
        <v>799</v>
      </c>
      <c r="G155" s="28"/>
      <c r="H155" s="28"/>
      <c r="J155" s="28"/>
      <c r="K155" s="28"/>
      <c r="L155" s="53"/>
      <c r="M155" s="202"/>
      <c r="N155" s="203"/>
      <c r="O155" s="203"/>
      <c r="P155" s="203"/>
      <c r="Q155" s="203"/>
      <c r="R155" s="203"/>
      <c r="S155" s="203"/>
      <c r="T155" s="204"/>
      <c r="AT155" s="7" t="s">
        <v>154</v>
      </c>
      <c r="AU155" s="7" t="s">
        <v>80</v>
      </c>
    </row>
    <row r="156" spans="2:12" s="7" customFormat="1" ht="7.5" customHeight="1">
      <c r="B156" s="48"/>
      <c r="C156" s="49"/>
      <c r="D156" s="49"/>
      <c r="E156" s="49"/>
      <c r="F156" s="49"/>
      <c r="G156" s="49"/>
      <c r="H156" s="49"/>
      <c r="I156" s="122"/>
      <c r="J156" s="49"/>
      <c r="K156" s="49"/>
      <c r="L156" s="53"/>
    </row>
    <row r="379" s="2" customFormat="1" ht="14.25" customHeight="1">
      <c r="AT379" s="2"/>
    </row>
  </sheetData>
  <sheetProtection sheet="1"/>
  <mergeCells count="9">
    <mergeCell ref="E7:H7"/>
    <mergeCell ref="E9:H9"/>
    <mergeCell ref="E24:H24"/>
    <mergeCell ref="E45:H45"/>
    <mergeCell ref="E47:H47"/>
    <mergeCell ref="E79:H79"/>
    <mergeCell ref="E81:H81"/>
    <mergeCell ref="G1:H1"/>
    <mergeCell ref="L2:V2"/>
  </mergeCells>
  <printOptions/>
  <pageMargins left="0.5902777910232544" right="0.5902777910232544" top="0.5902777910232544" bottom="0.5902777910232544" header="0" footer="0"/>
  <pageSetup blackAndWhite="1" fitToHeight="999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