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<sst xmlns="http://schemas.openxmlformats.org/spreadsheetml/2006/main" count="1090" uniqueCount="595">
  <si>
    <t>KRYCÍ LIST ROZPOČTU</t>
  </si>
  <si>
    <t>Název stavby</t>
  </si>
  <si>
    <t>Oprava podlah tělocvična ZŠ Husova Liberec</t>
  </si>
  <si>
    <t>JKSO</t>
  </si>
  <si>
    <t xml:space="preserve"> </t>
  </si>
  <si>
    <t>Kód stavby</t>
  </si>
  <si>
    <t>080</t>
  </si>
  <si>
    <t>Název objektu</t>
  </si>
  <si>
    <t>Oprava podlah tělocvičny ZŠ Husova Liberec</t>
  </si>
  <si>
    <t>EČO</t>
  </si>
  <si>
    <t>Kód objektu</t>
  </si>
  <si>
    <t>080a</t>
  </si>
  <si>
    <t>Název části</t>
  </si>
  <si>
    <t>Místo</t>
  </si>
  <si>
    <t>Liberec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</si>
  <si>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</si>
  <si>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</si>
  <si>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</si>
  <si>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</si>
  <si>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</si>
  <si>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</si>
  <si>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</si>
  <si>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xxx</t>
  </si>
  <si>
    <t>Zhotovitel</t>
  </si>
  <si>
    <t>Rozpočet číslo</t>
  </si>
  <si>
    <t>Zpracoval</t>
  </si>
  <si>
    <t>Dne</t>
  </si>
  <si>
    <t>Boris Weinfurter</t>
  </si>
  <si>
    <t>16.12.2014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</si>
  <si>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</si>
  <si>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</si>
  <si>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</si>
  <si>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</si>
  <si>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</si>
  <si>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</si>
  <si>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</si>
  <si>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</si>
  <si>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</si>
  <si>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</si>
  <si>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</si>
  <si>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</si>
  <si>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</si>
  <si>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</si>
  <si>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Vedlejší rozpočtové náklady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</si>
  <si>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</si>
  <si>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</si>
  <si>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</si>
  <si>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</si>
  <si>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</si>
  <si>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</si>
  <si>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</si>
  <si>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Projektové práce</t>
  </si>
  <si>
    <t>PSV</t>
  </si>
  <si>
    <t>Kulturní památka</t>
  </si>
  <si>
    <t>Územní vlivy</t>
  </si>
  <si>
    <t>Provozní vlivy</t>
  </si>
  <si>
    <t>"M"</t>
  </si>
  <si>
    <t>Ostatní</t>
  </si>
  <si>
    <t>VRN z rozpočtu</t>
  </si>
  <si>
    <t>ZRN (ř. 1-6)</t>
  </si>
  <si>
    <t>DN (ř. 8-11)</t>
  </si>
  <si>
    <t>VRN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</si>
  <si>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</si>
  <si>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</si>
  <si>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</si>
  <si>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</si>
  <si>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</si>
  <si>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</si>
  <si>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</si>
  <si>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</si>
  <si>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</si>
  <si>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</si>
  <si>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</si>
  <si>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</si>
  <si>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</si>
  <si>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</si>
  <si>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</si>
  <si>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</si>
  <si>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</si>
  <si>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</si>
  <si>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</si>
  <si>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</si>
  <si>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</si>
  <si>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</si>
  <si>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</si>
  <si>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</si>
  <si>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</si>
  <si>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</si>
  <si>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</si>
  <si>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</si>
  <si>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</si>
  <si>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</si>
  <si>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</si>
  <si>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</si>
  <si>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</si>
  <si>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</si>
  <si>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</si>
  <si>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</si>
  <si>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</si>
  <si>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</si>
  <si>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</si>
  <si>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</si>
  <si>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Typ položky</t>
  </si>
  <si>
    <t>Úroveň</t>
  </si>
  <si>
    <t>Dodavatel</t>
  </si>
  <si>
    <t>Práce a dodávky HSV</t>
  </si>
  <si>
    <t>0</t>
  </si>
  <si>
    <t>1</t>
  </si>
  <si>
    <t>Zemní práce</t>
  </si>
  <si>
    <t>001</t>
  </si>
  <si>
    <t>111201101R</t>
  </si>
  <si>
    <t>Přemístění 3 ks stromů průměru kmene do 100 mm- u plotu pro výkop kanalizace + zpět osazení</t>
  </si>
  <si>
    <t>soub</t>
  </si>
  <si>
    <t>2</t>
  </si>
  <si>
    <t>121101101</t>
  </si>
  <si>
    <t>Sejmutí ornice s přemístěním na vzdálenost do 50 m</t>
  </si>
  <si>
    <t>m3</t>
  </si>
  <si>
    <t>3</t>
  </si>
  <si>
    <t>132201201</t>
  </si>
  <si>
    <t>Hloubení rýh š do 2000 mm v hornině tř. 3 objemu do 100 m3</t>
  </si>
  <si>
    <t>4</t>
  </si>
  <si>
    <t>132202201</t>
  </si>
  <si>
    <t>Hloubení rýh š přes 600 do 2000 mm ručním nebo pneum nářadím v soudržných horninách tř. 3</t>
  </si>
  <si>
    <t>5</t>
  </si>
  <si>
    <t>162201211</t>
  </si>
  <si>
    <t>Vodorovné přemístění výkopku z horniny tř. 1 až 4 stavebním kolečkem do 10 m-přebytečný výkopek</t>
  </si>
  <si>
    <t>6</t>
  </si>
  <si>
    <t>162701105</t>
  </si>
  <si>
    <t>Vodorovné přemístění do 10000 m výkopku/sypaniny z horniny tř. 1 až 4</t>
  </si>
  <si>
    <t>7</t>
  </si>
  <si>
    <t>171201201</t>
  </si>
  <si>
    <t>Uložení sypaniny na skládky</t>
  </si>
  <si>
    <t>8</t>
  </si>
  <si>
    <t>171201211</t>
  </si>
  <si>
    <t>Poplatek za uložení odpadu ze sypaniny na skládce (skládkovné)</t>
  </si>
  <si>
    <t>t</t>
  </si>
  <si>
    <t>9</t>
  </si>
  <si>
    <t>174101101</t>
  </si>
  <si>
    <t>Zásyp jam, šachet rýh nebo kolem objektů sypaninou se zhutněním- z výkopku</t>
  </si>
  <si>
    <t>10</t>
  </si>
  <si>
    <t>175101101</t>
  </si>
  <si>
    <t>Obsypání potrubí bez prohození sypaniny z hornin tř. 1 až 4 uloženým do 3 m od kraje výkopu- kanal potrubí</t>
  </si>
  <si>
    <t>11</t>
  </si>
  <si>
    <t>MAT</t>
  </si>
  <si>
    <t>583373100</t>
  </si>
  <si>
    <t>štěrkopísek frakce 0-4 třída B</t>
  </si>
  <si>
    <t>12</t>
  </si>
  <si>
    <t>175101201</t>
  </si>
  <si>
    <t>Obsypání objektů bez prohození sypaniny z hornin tř. 1 až 4 uloženým do 30 m od kraje objektu- štěrková " drenáž"</t>
  </si>
  <si>
    <t>13</t>
  </si>
  <si>
    <t>583336740</t>
  </si>
  <si>
    <t>kamenivo těžené hrubé frakce 16-32</t>
  </si>
  <si>
    <t>14</t>
  </si>
  <si>
    <t>181301101</t>
  </si>
  <si>
    <t>Rozprostření ornice tl vrstvy do 100 mm pl do 500 m2 v rovině nebo ve svahu do 1:5</t>
  </si>
  <si>
    <t>m2</t>
  </si>
  <si>
    <t>15</t>
  </si>
  <si>
    <t>231</t>
  </si>
  <si>
    <t>181411131</t>
  </si>
  <si>
    <t>Založení parkového trávníku výsevem plochy do 1000 m2 v rovině a ve svahu do 1:5</t>
  </si>
  <si>
    <t>16</t>
  </si>
  <si>
    <t>005724100</t>
  </si>
  <si>
    <t>osivo směs travní parková</t>
  </si>
  <si>
    <t>kg</t>
  </si>
  <si>
    <t>Zakládání</t>
  </si>
  <si>
    <t>17</t>
  </si>
  <si>
    <t>002</t>
  </si>
  <si>
    <t>211971110</t>
  </si>
  <si>
    <t>Zřízení opláštění žeber nebo trativodů geotextilií v rýze nebo zářezu sklonu do 1:2</t>
  </si>
  <si>
    <t>18</t>
  </si>
  <si>
    <t>693111490</t>
  </si>
  <si>
    <t>textilie GEOFILTEX 63 63/50 500 g/m2 do š 8,8 m</t>
  </si>
  <si>
    <t>19</t>
  </si>
  <si>
    <t>212312111</t>
  </si>
  <si>
    <t>Lože pro trativody z betonu prostého- s vytvarováním do žlábku</t>
  </si>
  <si>
    <t>20</t>
  </si>
  <si>
    <t>011</t>
  </si>
  <si>
    <t>274313611R</t>
  </si>
  <si>
    <t>Základové pásy z betonu tř. C 16/20- pro schůdky u parovodu včt bednění</t>
  </si>
  <si>
    <t>Svislé a kompletní konstrukce</t>
  </si>
  <si>
    <t>21</t>
  </si>
  <si>
    <t>014</t>
  </si>
  <si>
    <t>319202114</t>
  </si>
  <si>
    <t>Dodatečná izolace zdiva tl 600 mm nízkotlakou injektáží silikonovou mikroemulzí např WEBER včt stěrky těsnící maltou</t>
  </si>
  <si>
    <t>m</t>
  </si>
  <si>
    <t>Úpravy povrchů, podlahy a osazování výplní</t>
  </si>
  <si>
    <t>22</t>
  </si>
  <si>
    <t>612325101</t>
  </si>
  <si>
    <t>Vápenocementová hrubá omítka rýh ve stěnách šířky do 150 mm- kolem oplech soklu</t>
  </si>
  <si>
    <t>23</t>
  </si>
  <si>
    <t>612325411</t>
  </si>
  <si>
    <t>Oprava vnitřní vápenocementové hladké omítky stěn v rozsahu plochy do 10%- za dřevěným obložením</t>
  </si>
  <si>
    <t>24</t>
  </si>
  <si>
    <t>612821012</t>
  </si>
  <si>
    <t>Vnitřní sanační štuková omítka pro vlhké a zasolené zdivo prováděná ručně</t>
  </si>
  <si>
    <t>25</t>
  </si>
  <si>
    <t>619991001</t>
  </si>
  <si>
    <t>Zakrytí podlah fólií přilepenou lepící páskou- část pro malby</t>
  </si>
  <si>
    <t>26</t>
  </si>
  <si>
    <t>622321111</t>
  </si>
  <si>
    <t>Vápenocementová omítka hrubá jednovrstvá zatřená vnějších stěn nanášená ručně- vyrovnání + plentování</t>
  </si>
  <si>
    <t>27</t>
  </si>
  <si>
    <t>622321121</t>
  </si>
  <si>
    <t>Vápenocementová omítka hladká jednovrstvá vnějších stěn nanášená ručně</t>
  </si>
  <si>
    <t>28</t>
  </si>
  <si>
    <t>622331121R</t>
  </si>
  <si>
    <t>Cementová omítka hladká jednovrstvá vnějších stěn nanášená ručně- vyrovnání pův zdiva a základu pod izolaci včt očištění- tl 2-5 cm</t>
  </si>
  <si>
    <t>29</t>
  </si>
  <si>
    <t>629991011</t>
  </si>
  <si>
    <t>Zakrytí výplní otvorů a svislých ploch fólií přilepenou lepící páskou-okna,dveře</t>
  </si>
  <si>
    <t>30</t>
  </si>
  <si>
    <t>631311124</t>
  </si>
  <si>
    <t>Mazanina tl do 120 mm z betonu prostého tř. C 16/20</t>
  </si>
  <si>
    <t>31</t>
  </si>
  <si>
    <t>631319012</t>
  </si>
  <si>
    <t>Příplatek k mazanině tl do 120 mm za přehlazení povrchu</t>
  </si>
  <si>
    <t>32</t>
  </si>
  <si>
    <t>631319173</t>
  </si>
  <si>
    <t>Příplatek k mazanině tl do 120 mm za stržení povrchu spodní vrstvy před vložením výztuže</t>
  </si>
  <si>
    <t>33</t>
  </si>
  <si>
    <t>631362021</t>
  </si>
  <si>
    <t>Výztuž mazanin svařovanými sítěmi Kari</t>
  </si>
  <si>
    <t>34</t>
  </si>
  <si>
    <t>632453351</t>
  </si>
  <si>
    <t>Potěr betonový samonivelační tl do 50 mm tř. C 25/30- sklad</t>
  </si>
  <si>
    <t>35</t>
  </si>
  <si>
    <t>644941112</t>
  </si>
  <si>
    <t>Osazování ventilačních mřížek velikosti do 300 x 300 mm, včt dmtž a likvidace původních</t>
  </si>
  <si>
    <t>kus</t>
  </si>
  <si>
    <t>36</t>
  </si>
  <si>
    <t>553414130</t>
  </si>
  <si>
    <t>průvětrník mřížový s klapkami 30x30 cm- uvnitř</t>
  </si>
  <si>
    <t>37</t>
  </si>
  <si>
    <t>553414120</t>
  </si>
  <si>
    <t>průvětrník mřížový s klapkami 15x30 cm - fasáda</t>
  </si>
  <si>
    <t>Trubní vedení</t>
  </si>
  <si>
    <t>38</t>
  </si>
  <si>
    <t>PK</t>
  </si>
  <si>
    <t>8001R</t>
  </si>
  <si>
    <t>Dmtž svodu cca 1 bm nad gajgrem- plast/litina  a zpět montáž - dopojení svodu na gajgr plast potrubí</t>
  </si>
  <si>
    <t>39</t>
  </si>
  <si>
    <t>8002R</t>
  </si>
  <si>
    <t>Provizorní vyvedení svodů dešť kanalizace mimo výkop během provádění prací</t>
  </si>
  <si>
    <t>40</t>
  </si>
  <si>
    <t>271</t>
  </si>
  <si>
    <t>871313121R</t>
  </si>
  <si>
    <t>D +M kanal potrubí z PVC těsněné gumovým kroužkem otevřený výkop sklon do 20 % DN 150- KGEM SN4 včt tvarovek a napojení do šachet</t>
  </si>
  <si>
    <t>41</t>
  </si>
  <si>
    <t>871353121R</t>
  </si>
  <si>
    <t>D+ M kanal potrubí z PVC těsněné gumovým kroužkem otevřený výkop sklon do 20 % DN 200- KGEM SN4 včt tvarovek a napojení do šachet</t>
  </si>
  <si>
    <t>42</t>
  </si>
  <si>
    <t>877265271R</t>
  </si>
  <si>
    <t>D+M lapače střešních splavenin z tvrdého PVC-systém KG DN 110-200</t>
  </si>
  <si>
    <t>Ostatní konstrukce a práce-bourání</t>
  </si>
  <si>
    <t>43</t>
  </si>
  <si>
    <t>003</t>
  </si>
  <si>
    <t>946112115R</t>
  </si>
  <si>
    <t>D+Montáž pojízdných věží trubkových/dílcových v do 5,5 m včt pronájmu pro malby a drobné opravy štuků, nátěry atd</t>
  </si>
  <si>
    <t>44</t>
  </si>
  <si>
    <t>946112115R1</t>
  </si>
  <si>
    <t xml:space="preserve">Dtto pro opravy vnějších omítek fasády </t>
  </si>
  <si>
    <t>45</t>
  </si>
  <si>
    <t>949101111</t>
  </si>
  <si>
    <t>Lešení pomocné pro objekty pozemních staveb s lešeňovou podlahou v do 1,9 m zatížení do 150 kg/m2- pro oplech soklu</t>
  </si>
  <si>
    <t>46</t>
  </si>
  <si>
    <t>952901114</t>
  </si>
  <si>
    <t>Vyčištění budov bytové a občanské výstavby při výšce podlaží přes 4 m</t>
  </si>
  <si>
    <t>47</t>
  </si>
  <si>
    <t>013</t>
  </si>
  <si>
    <t>961044111</t>
  </si>
  <si>
    <t>Bourání základů z betonu prostého- pro schůdky u parovodu</t>
  </si>
  <si>
    <t>48</t>
  </si>
  <si>
    <t>965042141</t>
  </si>
  <si>
    <t>Bourání podkladů pod dlažby nebo mazanin betonových nebo z litého asfaltu tl do 100 mm pl přes 4 m2</t>
  </si>
  <si>
    <t>49</t>
  </si>
  <si>
    <t>965049113</t>
  </si>
  <si>
    <t>Příplatek k bourání betonových mazanin za bourání s rabicovým pletivem tl do 100 mm</t>
  </si>
  <si>
    <t>50</t>
  </si>
  <si>
    <t>965082923</t>
  </si>
  <si>
    <t>Odstranění násypů pod podlahy tl do 100 mm pl přes 2 m2- škvárový 50 mm</t>
  </si>
  <si>
    <t>51</t>
  </si>
  <si>
    <t>969021121</t>
  </si>
  <si>
    <t>Vybourání kanalizačního potrubí DN do 200- betonové nebo kamenina- dešťová kanalizace</t>
  </si>
  <si>
    <t>52</t>
  </si>
  <si>
    <t>969021121R</t>
  </si>
  <si>
    <t>Dtto ale plast DN 150  mezi Š1 a J1 nebo ponechání a vyvěšení během zemních prací</t>
  </si>
  <si>
    <t>53</t>
  </si>
  <si>
    <t>978015391</t>
  </si>
  <si>
    <t>Otlučení vnějších omítek MV nebo MVC  průčelí v rozsahu do 100 %- fasáda</t>
  </si>
  <si>
    <t>54</t>
  </si>
  <si>
    <t>978015391a</t>
  </si>
  <si>
    <t>Otlučení vnějších omítek MV nebo MVC  průčelí v rozsahu do 100 %- sokl pod izolace</t>
  </si>
  <si>
    <t>55</t>
  </si>
  <si>
    <t>005</t>
  </si>
  <si>
    <t>985111111</t>
  </si>
  <si>
    <t>Otlučení omítek stěn včt očištění a proškrábnutí spár- pro sanač omítky</t>
  </si>
  <si>
    <t>95</t>
  </si>
  <si>
    <t>Různé dokončovací konstrukce a práce pozemních staveb</t>
  </si>
  <si>
    <t>56</t>
  </si>
  <si>
    <t>95001R</t>
  </si>
  <si>
    <t>Provedení vodorovného značení podlahy- lajnování pro různé sporty - červená, zelená, žlutá, š lajny 5 cm</t>
  </si>
  <si>
    <t>bm</t>
  </si>
  <si>
    <t>57</t>
  </si>
  <si>
    <t>95002R</t>
  </si>
  <si>
    <t>Dmtž a zpět mtž výpletu ochranných sítí oken pro malby a nátěr ochranného rámu</t>
  </si>
  <si>
    <t>58</t>
  </si>
  <si>
    <t>95003R</t>
  </si>
  <si>
    <t>Drobné opravy omítek a plentování zdiva kolem potrubí  UT a dveří  atd cca 20 ks 10x20 cm</t>
  </si>
  <si>
    <t>59</t>
  </si>
  <si>
    <t>95004R</t>
  </si>
  <si>
    <t>Příplatek za pracnost- napojení souvrství podlahy ( odstupňování ) mezi novou podlahou tělocvičny a ponechanou ve skladu, codbě a  nářadovně</t>
  </si>
  <si>
    <t>60</t>
  </si>
  <si>
    <t>95005R</t>
  </si>
  <si>
    <t>Dmtž a zpět osazení 2 ks sloupků plotu včt 3m2 pletiva, včt vybourání základů pro sloupky a provedení nových- pro kanalizaci</t>
  </si>
  <si>
    <t>61</t>
  </si>
  <si>
    <t>95006R</t>
  </si>
  <si>
    <t>Dmtž a zpět osazení 2 ks sloupků plotu včt branky, včt vybourání základů pro sloupky a provedení nových</t>
  </si>
  <si>
    <t>62</t>
  </si>
  <si>
    <t>95007R</t>
  </si>
  <si>
    <t>Dmtž a likvidace ocel zábradlí v. 80 cm dl cca 5 m</t>
  </si>
  <si>
    <t>63</t>
  </si>
  <si>
    <t>95008R</t>
  </si>
  <si>
    <t>Příplatek za vyvěšení a manipulaci se zemnící páskou hromosvodu ve výkopu</t>
  </si>
  <si>
    <t>64</t>
  </si>
  <si>
    <t>95009R</t>
  </si>
  <si>
    <t>Dmtž a zpět osazení ocel zink schodů s plošinkou u parovodu cca 2 m2</t>
  </si>
  <si>
    <t>997</t>
  </si>
  <si>
    <t>Přesun sutě</t>
  </si>
  <si>
    <t>65</t>
  </si>
  <si>
    <t>997013501</t>
  </si>
  <si>
    <t>Odvoz suti a vybouraných hmot na skládku nebo meziskládku do 1 km se složením</t>
  </si>
  <si>
    <t>66</t>
  </si>
  <si>
    <t>997013509</t>
  </si>
  <si>
    <t>Příplatek k odvozu suti a vybouraných hmot na skládku ZKD 1 km přes 1 km</t>
  </si>
  <si>
    <t>67</t>
  </si>
  <si>
    <t>997013801</t>
  </si>
  <si>
    <t>Poplatek za uložení stavebního betonového odpadu na skládce (skládkovné)</t>
  </si>
  <si>
    <t>68</t>
  </si>
  <si>
    <t>997013803</t>
  </si>
  <si>
    <t>Poplatek za uložení stavebního odpadu z keramických materiálů na skládce (skládkovné)</t>
  </si>
  <si>
    <t>69</t>
  </si>
  <si>
    <t>997013811</t>
  </si>
  <si>
    <t>Poplatek za uložení stavebního dřevěného odpadu na skládce (skládkovné)</t>
  </si>
  <si>
    <t>70</t>
  </si>
  <si>
    <t>997013814</t>
  </si>
  <si>
    <t>Poplatek za uložení stavebního odpadu z izolačních hmot na skládce (skládkovné)</t>
  </si>
  <si>
    <t>998</t>
  </si>
  <si>
    <t>Přesun hmot</t>
  </si>
  <si>
    <t>71</t>
  </si>
  <si>
    <t>998011001</t>
  </si>
  <si>
    <t>Přesun hmot pro budovy zděné v do 6 m</t>
  </si>
  <si>
    <t>Práce a dodávky PSV</t>
  </si>
  <si>
    <t>711</t>
  </si>
  <si>
    <t>Izolace proti vodě, vlhkosti a plynům</t>
  </si>
  <si>
    <t>72</t>
  </si>
  <si>
    <t>711131811</t>
  </si>
  <si>
    <t>Odstranění izolace proti zemní vlhkosti vodorovné</t>
  </si>
  <si>
    <t>73</t>
  </si>
  <si>
    <t>711161307</t>
  </si>
  <si>
    <t>Izolace proti zemní vlhkosti stěn foliemi nopovými pro běžné podmínky  tl. 0,5 mm šířky 1,5 m např DEKDREN N8</t>
  </si>
  <si>
    <t>74</t>
  </si>
  <si>
    <t>711161382R</t>
  </si>
  <si>
    <t>Izolace proti zemní vlhkosti foliemi nopovými ukončené horní provětrávací lištou včt zatažení do drážky ve zdivu a zatmelení</t>
  </si>
  <si>
    <t>75</t>
  </si>
  <si>
    <t>711411001</t>
  </si>
  <si>
    <t>Provedení izolace proti tlakové vodě vodorovné za studena nátěrem penetračním</t>
  </si>
  <si>
    <t>76</t>
  </si>
  <si>
    <t>111631500</t>
  </si>
  <si>
    <t>lak asfaltový ALP/9 bal 9 kg</t>
  </si>
  <si>
    <t>77</t>
  </si>
  <si>
    <t>711412001</t>
  </si>
  <si>
    <t>Provedení izolace proti tlakové vodě svislé za studena nátěrem penetračním</t>
  </si>
  <si>
    <t>78</t>
  </si>
  <si>
    <t>79</t>
  </si>
  <si>
    <t>711441559</t>
  </si>
  <si>
    <t>Provedení izolace proti tlakové vodě vodorovné přitavením pásu NAIP</t>
  </si>
  <si>
    <t>80</t>
  </si>
  <si>
    <t>628361100</t>
  </si>
  <si>
    <t>pás těžký asfaltovaný FOALBIT Al S 40</t>
  </si>
  <si>
    <t>81</t>
  </si>
  <si>
    <t>711442559</t>
  </si>
  <si>
    <t>Provedení izolace proti tlakové vodě svislé přitavením pásu NAIP</t>
  </si>
  <si>
    <t>82</t>
  </si>
  <si>
    <t>628522540</t>
  </si>
  <si>
    <t>pás asfaltovaný modifikovaný SBS Elastodek 40 Special mineral</t>
  </si>
  <si>
    <t>83</t>
  </si>
  <si>
    <t>711491172</t>
  </si>
  <si>
    <t>Provedení izolace proti tlakové vodě vodorovné z textilií vrstva ochranná</t>
  </si>
  <si>
    <t>84</t>
  </si>
  <si>
    <t>693111460</t>
  </si>
  <si>
    <t>textilie GEOFILTEX 63 63/30 300 g/m2 do š 8,8 m</t>
  </si>
  <si>
    <t>85</t>
  </si>
  <si>
    <t>711747288</t>
  </si>
  <si>
    <t>Izolace proti vodě opracování trubních prostupů na přírubu tmelem do 200 mm přitavením NAIP</t>
  </si>
  <si>
    <t>86</t>
  </si>
  <si>
    <t>711748088</t>
  </si>
  <si>
    <t>Izolace proti vodě opracování kotevních prostupů přitavením pásu</t>
  </si>
  <si>
    <t>87</t>
  </si>
  <si>
    <t>998711201</t>
  </si>
  <si>
    <t>Přesun hmot procentní pro izolace proti vodě, vlhkosti a plynům v objektech v do 6 m</t>
  </si>
  <si>
    <t>713</t>
  </si>
  <si>
    <t>Izolace tepelné</t>
  </si>
  <si>
    <t>88</t>
  </si>
  <si>
    <t>713121111</t>
  </si>
  <si>
    <t>Montáž izolace tepelné podlah volně kladenými rohožemi, pásy, dílci, deskami 1 vrstva</t>
  </si>
  <si>
    <t>89</t>
  </si>
  <si>
    <t>283722840</t>
  </si>
  <si>
    <t>deska z pěnového polystyrenu EPS 70S, 1000 x 500 x 60 mm</t>
  </si>
  <si>
    <t>90</t>
  </si>
  <si>
    <t>998713201</t>
  </si>
  <si>
    <t>Přesun hmot procentní pro izolace tepelné v objektech v do 6 m</t>
  </si>
  <si>
    <t>762</t>
  </si>
  <si>
    <t>Konstrukce tesařské</t>
  </si>
  <si>
    <t>91</t>
  </si>
  <si>
    <t>762001R</t>
  </si>
  <si>
    <t>D+M pružných pásků ( podložek ) např mirelon tl 3 mm pod a mezi dřevěný rošt</t>
  </si>
  <si>
    <t>92</t>
  </si>
  <si>
    <t>762002R</t>
  </si>
  <si>
    <t>D+M vyrovnávacích plastových  klínků pod  dřevěný rošt</t>
  </si>
  <si>
    <t>93</t>
  </si>
  <si>
    <t>762512245</t>
  </si>
  <si>
    <t>Montáž podlahové kce podkladové z desek dřevotřískových nebo cementotřískových šroubovaných na dřevo</t>
  </si>
  <si>
    <t>94</t>
  </si>
  <si>
    <t>607262840</t>
  </si>
  <si>
    <t>deska dřevoštěpková OSB 3 PD4 broušená 2500x675x18 mm</t>
  </si>
  <si>
    <t>762526110</t>
  </si>
  <si>
    <t>Položení polštáře pod podlahy při osové vzdálenosti 65 cm- dvě vrstvy prošroubované</t>
  </si>
  <si>
    <t>96</t>
  </si>
  <si>
    <t>605161020</t>
  </si>
  <si>
    <t>řezivo smrkové sušené tl. 60-70mm</t>
  </si>
  <si>
    <t>97</t>
  </si>
  <si>
    <t>762595001</t>
  </si>
  <si>
    <t>Spojovací prostředky pro položení dřevěných podlah a zakrytí kanálů</t>
  </si>
  <si>
    <t>98</t>
  </si>
  <si>
    <t>998762201</t>
  </si>
  <si>
    <t>Přesun hmot procentní pro kce tesařské v objektech v do 6 m</t>
  </si>
  <si>
    <t>764</t>
  </si>
  <si>
    <t>Konstrukce klempířské</t>
  </si>
  <si>
    <t>99</t>
  </si>
  <si>
    <t>764002861</t>
  </si>
  <si>
    <t>Demontáž oplechování říms a ozdobných prvků do suti- hrana soklu</t>
  </si>
  <si>
    <t>100</t>
  </si>
  <si>
    <t>764248304R</t>
  </si>
  <si>
    <t>Oplechování římsy rovné mechanicky kotvené z TiZn lesklého plechu rš 200 mm - sokl včt tmelení</t>
  </si>
  <si>
    <t>101</t>
  </si>
  <si>
    <t>764248345</t>
  </si>
  <si>
    <t>Příplatek k cenám římsy rovné za zvýšenou pracnost  provedení rohu nebo koutu rš do 400 mm</t>
  </si>
  <si>
    <t>102</t>
  </si>
  <si>
    <t>998764201</t>
  </si>
  <si>
    <t>Přesun hmot procentní pro konstrukce klempířské v objektech v do 6 m</t>
  </si>
  <si>
    <t>766</t>
  </si>
  <si>
    <t>Konstrukce truhlářské</t>
  </si>
  <si>
    <t>103</t>
  </si>
  <si>
    <t>766001R</t>
  </si>
  <si>
    <t>Dmtž a zpět mtž atyp dřevěných krytů UT ( palubky na ocel rámu ) rozměr 210/140 cm</t>
  </si>
  <si>
    <t>ks</t>
  </si>
  <si>
    <t>104</t>
  </si>
  <si>
    <t>766002R</t>
  </si>
  <si>
    <t>Dmtž a zpět mtž ripstole ( kotveno úhelníky do zdiva a podlahy )</t>
  </si>
  <si>
    <t>105</t>
  </si>
  <si>
    <t>766003R</t>
  </si>
  <si>
    <t>D+M ovládacích pákových táhel na otevírání oken ( dřevěných )  výška cca 4m, dmtž a likvidace původních kličkových</t>
  </si>
  <si>
    <t>106</t>
  </si>
  <si>
    <t>766004R</t>
  </si>
  <si>
    <t>Dmtž a zpět osazení atyp ocel prvek v podlaze cca 6x6 cm -  pro ukotvení šplhací tyče a sloupků sítí- včt očištění a úpravy povrchu zinkováním</t>
  </si>
  <si>
    <t>107</t>
  </si>
  <si>
    <t>766411821</t>
  </si>
  <si>
    <t>Demontáž truhlářského obložení stěn z palubek včt roštu</t>
  </si>
  <si>
    <t>108</t>
  </si>
  <si>
    <t>766412232R</t>
  </si>
  <si>
    <t>D+M obložení stěn "MULTIPLEX " - celobuková překližka 15 mm včt lištování a podkladního větraného roštu</t>
  </si>
  <si>
    <t>109</t>
  </si>
  <si>
    <t>766660722R</t>
  </si>
  <si>
    <t>D+M dveřního kování- klika/klika + štítek včt dmtž a likvidace původního</t>
  </si>
  <si>
    <t>110</t>
  </si>
  <si>
    <t>998766201</t>
  </si>
  <si>
    <t>Přesun hmot procentní pro konstrukce truhlářské v objektech v do 6 m</t>
  </si>
  <si>
    <t>775</t>
  </si>
  <si>
    <t>Podlahy skládané (parkety, vlysy, lamely aj.)</t>
  </si>
  <si>
    <t>111</t>
  </si>
  <si>
    <t>775411810</t>
  </si>
  <si>
    <t>Demontáž soklíků nebo lišt dřevěných přibíjených-podium a nářadovna</t>
  </si>
  <si>
    <t>112</t>
  </si>
  <si>
    <t>775413115</t>
  </si>
  <si>
    <t>D+Montáž podlahové lišty ze dřeva tvrdého nebo měkkého lepené - tělocvična</t>
  </si>
  <si>
    <t>113</t>
  </si>
  <si>
    <t>775429121</t>
  </si>
  <si>
    <t>D+Montáž podlahové lišty přechodové připevněné vruty- mezi tělocvičnou a nářadovnou, chodbou, skladem</t>
  </si>
  <si>
    <t>114</t>
  </si>
  <si>
    <t>775449121</t>
  </si>
  <si>
    <t>D+M podlahové lišty ukončovací připevněné vruty-podium, náradovna</t>
  </si>
  <si>
    <t>115</t>
  </si>
  <si>
    <t>775510951</t>
  </si>
  <si>
    <t>Doplnění podlah vlysových, tl do 22 mm, plochy do 0,25 m2- podium a nářaďovna z vybouraných vlysů tělocvičny</t>
  </si>
  <si>
    <t>116</t>
  </si>
  <si>
    <t>775511471</t>
  </si>
  <si>
    <t>Podlahy z vlysů lepených, tl do 22 mm, š do 60 mm, dl do 400 mm, dub I</t>
  </si>
  <si>
    <t>117</t>
  </si>
  <si>
    <t>775511800</t>
  </si>
  <si>
    <t>Demontáž podlah vlysových lepených s lištami lepenými- tělocvična ( cca 2 m2 k dalšímu použití ostatní do suti )</t>
  </si>
  <si>
    <t>118</t>
  </si>
  <si>
    <t>775591319</t>
  </si>
  <si>
    <t>Podlahy dřevěné, celkové lakování ( 3x včt broušení tmelení - protiskluzný lak pro sportovní haly + 1x finální po lajnování )</t>
  </si>
  <si>
    <t>119</t>
  </si>
  <si>
    <t>775591919</t>
  </si>
  <si>
    <t>Oprava podlah dřevěných - broušení celkové včetně tmelení- podium a nářaďovna</t>
  </si>
  <si>
    <t>120</t>
  </si>
  <si>
    <t>775591920</t>
  </si>
  <si>
    <t>Oprava podlah dřevěných - vysátí povrchu</t>
  </si>
  <si>
    <t>121</t>
  </si>
  <si>
    <t>775591921</t>
  </si>
  <si>
    <t>Oprava podlah dřevěných - základní lak</t>
  </si>
  <si>
    <t>122</t>
  </si>
  <si>
    <t>775591923</t>
  </si>
  <si>
    <t>Oprava podlah dřevěných - vrchní lak pro vysokou zátěž</t>
  </si>
  <si>
    <t>123</t>
  </si>
  <si>
    <t>775591926</t>
  </si>
  <si>
    <t>Oprava podlah dřevěných - mezibroušení mezi vrstvami laku</t>
  </si>
  <si>
    <t>124</t>
  </si>
  <si>
    <t>775591931</t>
  </si>
  <si>
    <t>Oprava podlah dřevěných - nátěr olejem a voskování</t>
  </si>
  <si>
    <t>125</t>
  </si>
  <si>
    <t>998775201</t>
  </si>
  <si>
    <t>Přesun hmot procentní pro podlahy dřevěné v objektech v do 6 m</t>
  </si>
  <si>
    <t>776</t>
  </si>
  <si>
    <t>Podlahy povlakové</t>
  </si>
  <si>
    <t>126</t>
  </si>
  <si>
    <t>776511820</t>
  </si>
  <si>
    <t>Demontáž lepených povlakových podlah s podložkou ručně- sklad</t>
  </si>
  <si>
    <t>127</t>
  </si>
  <si>
    <t>776521100</t>
  </si>
  <si>
    <t>Lepení pásů povlakových podlah plastových</t>
  </si>
  <si>
    <t>128</t>
  </si>
  <si>
    <t>284122450</t>
  </si>
  <si>
    <t>podlahovina Novoflor Standard šíře 1500 tl. 2 mm</t>
  </si>
  <si>
    <t>129</t>
  </si>
  <si>
    <t>998776201</t>
  </si>
  <si>
    <t>Přesun hmot procentní pro podlahy povlakové v objektech v do 6 m</t>
  </si>
  <si>
    <t>777</t>
  </si>
  <si>
    <t>Podlahy lité</t>
  </si>
  <si>
    <t>130</t>
  </si>
  <si>
    <t>777651900R</t>
  </si>
  <si>
    <t>Opravy podlah nátěry penetračními Sokrat 2802- na pův beton před potěrem - sklad + zametení/očištění</t>
  </si>
  <si>
    <t>783</t>
  </si>
  <si>
    <t>Dokončovací práce - nátěry</t>
  </si>
  <si>
    <t>131</t>
  </si>
  <si>
    <t>783001R</t>
  </si>
  <si>
    <t>Nátěr- lakování dvojnásobné včt očištění a obroušení pův nátěru... ribstole</t>
  </si>
  <si>
    <t>132</t>
  </si>
  <si>
    <t>783215400</t>
  </si>
  <si>
    <t>Nátěry olejové kovových doplňkových konstrukcí dvojnásobné a 1x email a tmelení- I profily pod stropem č 22, 14 včt očištění a obroušení pův nátěru</t>
  </si>
  <si>
    <t>133</t>
  </si>
  <si>
    <t>783215400R</t>
  </si>
  <si>
    <t>dtto těleso UT nářadovna</t>
  </si>
  <si>
    <t>134</t>
  </si>
  <si>
    <t>783414140</t>
  </si>
  <si>
    <t>Nátěry olejové potrubí do DN 50 dvojnásobné a základní- potrubí UT nářadovna včt obroušení a očištění pův nátěru</t>
  </si>
  <si>
    <t>135</t>
  </si>
  <si>
    <t>783414240R</t>
  </si>
  <si>
    <t>Dtto OK kruhy, žebřík, šplh tyče, pro lana, sloupky sítí včt očištění a obroušení pův nátěru a tmelení</t>
  </si>
  <si>
    <t>136</t>
  </si>
  <si>
    <t>783414240R1</t>
  </si>
  <si>
    <t>Dtto pásoviny, háky, OK basket košů vše do š 50  včt očištění a obroušení pův nátěru a tmelení</t>
  </si>
  <si>
    <t>137</t>
  </si>
  <si>
    <t>783415350R</t>
  </si>
  <si>
    <t>Nátěry olejové potrubí do DN 100 dvojnásobné, 1x email a základní- sloupky T, tyče žebříky včt očištění a obroušení pův nátěru a tmelení</t>
  </si>
  <si>
    <t>138</t>
  </si>
  <si>
    <t>783614920</t>
  </si>
  <si>
    <t>Opravy nátěrů olejových truhlářských konstrukcí dvojnásobné a 1x email a 1x tmel- dveře a zárubně včt obroušení pův nátěru</t>
  </si>
  <si>
    <t>139</t>
  </si>
  <si>
    <t>783621132</t>
  </si>
  <si>
    <t>Nátěry syntetické truhlářských konstrukcí barva dražší lazurovacím lakem 2x lakování-dřev obložení</t>
  </si>
  <si>
    <t>784</t>
  </si>
  <si>
    <t>Dokončovací práce - malby a tapety</t>
  </si>
  <si>
    <t>140</t>
  </si>
  <si>
    <t>784121001</t>
  </si>
  <si>
    <t>Oškrabání malby v mísnostech výšky do 3,80 m- za dřevěným obložením</t>
  </si>
  <si>
    <t>141</t>
  </si>
  <si>
    <t>784141001</t>
  </si>
  <si>
    <t>Ošetření plísní napadených ploch včetně odstranění plísní v místnostech výšky do 3,80 m- 2x nátěr ( za dřev obložením )</t>
  </si>
  <si>
    <t>142</t>
  </si>
  <si>
    <t>784221125R</t>
  </si>
  <si>
    <t>Dvojnásobné bílé malby  ze směsí za sucha minimálně otěruvzdorných v místnostech přes 5,00 m včt očištění a oškrab původních, drobných oprav štuků a penetrace</t>
  </si>
  <si>
    <t>143</t>
  </si>
  <si>
    <t>784221126R</t>
  </si>
  <si>
    <t>Dtto prodyšné na sanační omítku</t>
  </si>
  <si>
    <t>Hodinové zúčtovací sazby</t>
  </si>
  <si>
    <t>144</t>
  </si>
  <si>
    <t>HZS1291</t>
  </si>
  <si>
    <t>Hodinová zúčtovací sazba pomocný stavební dělník- přesouvání tělocvič nářadí a vybavení, čištění a kontrola kanal šachet</t>
  </si>
  <si>
    <t>hod</t>
  </si>
  <si>
    <t>OST</t>
  </si>
  <si>
    <t>145</t>
  </si>
  <si>
    <t>OST001R</t>
  </si>
  <si>
    <t>Rezerva na nepředpokládané práce ( zakryté kce ) 3% z celkové ceny díla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</si>
</sst>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</numFmts>
  <fonts count="56"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sz val="8"/>
      <color indexed="9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 vertical="top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5">
    <xf numFmtId="0" fontId="0" fillId="0" borderId="0" xfId="0" applyAlignment="1">
      <alignment vertical="top" wrapText="1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14" fontId="3" fillId="33" borderId="0" xfId="0" applyNumberFormat="1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49" fontId="21" fillId="0" borderId="0" xfId="0" applyNumberFormat="1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166" fontId="21" fillId="0" borderId="0" xfId="0" applyNumberFormat="1" applyFont="1" applyAlignment="1" applyProtection="1">
      <alignment horizontal="right" vertical="center"/>
      <protection/>
    </xf>
    <xf numFmtId="169" fontId="21" fillId="0" borderId="0" xfId="0" applyNumberFormat="1" applyFont="1" applyAlignment="1" applyProtection="1">
      <alignment horizontal="right" vertical="center"/>
      <protection/>
    </xf>
    <xf numFmtId="165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3" fillId="0" borderId="63" xfId="0" applyFont="1" applyBorder="1" applyAlignment="1" applyProtection="1">
      <alignment horizontal="left" vertical="center" wrapText="1"/>
      <protection/>
    </xf>
    <xf numFmtId="0" fontId="3" fillId="0" borderId="64" xfId="0" applyFont="1" applyBorder="1" applyAlignment="1" applyProtection="1">
      <alignment horizontal="left" vertical="center" wrapText="1"/>
      <protection/>
    </xf>
    <xf numFmtId="0" fontId="3" fillId="0" borderId="65" xfId="0" applyFont="1" applyBorder="1" applyAlignment="1" applyProtection="1">
      <alignment horizontal="left" vertical="top" wrapText="1"/>
      <protection/>
    </xf>
    <xf numFmtId="0" fontId="3" fillId="0" borderId="65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defaultGridColor="0" zoomScalePageLayoutView="0" colorId="8" workbookViewId="0" topLeftCell="A28">
      <selection activeCell="O49" sqref="O49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2"/>
      <c r="B2" s="3"/>
      <c r="C2" s="3"/>
      <c r="D2" s="3"/>
      <c r="E2" s="3"/>
      <c r="F2" s="3"/>
      <c r="G2" s="5" t="s">
        <v>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2" customHeight="1" hidden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8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24" customHeight="1">
      <c r="A5" s="12"/>
      <c r="B5" s="13" t="s">
        <v>1</v>
      </c>
      <c r="C5" s="13"/>
      <c r="D5" s="13"/>
      <c r="E5" s="181" t="s">
        <v>2</v>
      </c>
      <c r="F5" s="181"/>
      <c r="G5" s="181"/>
      <c r="H5" s="181"/>
      <c r="I5" s="181"/>
      <c r="J5" s="181"/>
      <c r="K5" s="13"/>
      <c r="L5" s="13"/>
      <c r="M5" s="13"/>
      <c r="N5" s="13"/>
      <c r="O5" s="13" t="s">
        <v>3</v>
      </c>
      <c r="P5" s="14" t="s">
        <v>4</v>
      </c>
      <c r="Q5" s="15"/>
      <c r="R5" s="16"/>
      <c r="S5" s="17"/>
    </row>
    <row r="6" spans="1:19" ht="17.25" customHeight="1" hidden="1">
      <c r="A6" s="12"/>
      <c r="B6" s="13" t="s">
        <v>5</v>
      </c>
      <c r="C6" s="13"/>
      <c r="D6" s="13"/>
      <c r="E6" s="18" t="s">
        <v>6</v>
      </c>
      <c r="F6" s="13"/>
      <c r="G6" s="13"/>
      <c r="H6" s="13"/>
      <c r="I6" s="13"/>
      <c r="J6" s="19"/>
      <c r="K6" s="13"/>
      <c r="L6" s="13"/>
      <c r="M6" s="13"/>
      <c r="N6" s="13"/>
      <c r="O6" s="13"/>
      <c r="P6" s="20"/>
      <c r="Q6" s="21"/>
      <c r="R6" s="19"/>
      <c r="S6" s="17"/>
    </row>
    <row r="7" spans="1:19" ht="24" customHeight="1">
      <c r="A7" s="12"/>
      <c r="B7" s="13" t="s">
        <v>7</v>
      </c>
      <c r="C7" s="13"/>
      <c r="D7" s="13"/>
      <c r="E7" s="182" t="s">
        <v>8</v>
      </c>
      <c r="F7" s="182"/>
      <c r="G7" s="182"/>
      <c r="H7" s="182"/>
      <c r="I7" s="182"/>
      <c r="J7" s="182"/>
      <c r="K7" s="13"/>
      <c r="L7" s="13"/>
      <c r="M7" s="13"/>
      <c r="N7" s="13"/>
      <c r="O7" s="13" t="s">
        <v>9</v>
      </c>
      <c r="P7" s="22"/>
      <c r="Q7" s="21"/>
      <c r="R7" s="19"/>
      <c r="S7" s="17"/>
    </row>
    <row r="8" spans="1:19" ht="17.25" customHeight="1" hidden="1">
      <c r="A8" s="12"/>
      <c r="B8" s="13" t="s">
        <v>10</v>
      </c>
      <c r="C8" s="13"/>
      <c r="D8" s="13"/>
      <c r="E8" s="18" t="s">
        <v>11</v>
      </c>
      <c r="F8" s="13"/>
      <c r="G8" s="13"/>
      <c r="H8" s="13"/>
      <c r="I8" s="13"/>
      <c r="J8" s="19"/>
      <c r="K8" s="13"/>
      <c r="L8" s="13"/>
      <c r="M8" s="13"/>
      <c r="N8" s="13"/>
      <c r="O8" s="13"/>
      <c r="P8" s="20"/>
      <c r="Q8" s="21"/>
      <c r="R8" s="19"/>
      <c r="S8" s="17"/>
    </row>
    <row r="9" spans="1:19" ht="24" customHeight="1">
      <c r="A9" s="12"/>
      <c r="B9" s="13" t="s">
        <v>12</v>
      </c>
      <c r="C9" s="13"/>
      <c r="D9" s="13"/>
      <c r="E9" s="183" t="s">
        <v>4</v>
      </c>
      <c r="F9" s="183"/>
      <c r="G9" s="183"/>
      <c r="H9" s="183"/>
      <c r="I9" s="183"/>
      <c r="J9" s="183"/>
      <c r="K9" s="13"/>
      <c r="L9" s="13"/>
      <c r="M9" s="13"/>
      <c r="N9" s="13"/>
      <c r="O9" s="13" t="s">
        <v>13</v>
      </c>
      <c r="P9" s="184" t="s">
        <v>14</v>
      </c>
      <c r="Q9" s="184"/>
      <c r="R9" s="184"/>
      <c r="S9" s="17"/>
    </row>
    <row r="10" spans="1:19" ht="17.25" customHeight="1" hidden="1">
      <c r="A10" s="12"/>
      <c r="B10" s="13" t="s">
        <v>15</v>
      </c>
      <c r="C10" s="13"/>
      <c r="D10" s="13"/>
      <c r="E10" s="23" t="s">
        <v>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1"/>
      <c r="Q10" s="21"/>
      <c r="R10" s="13"/>
      <c r="S10" s="17"/>
    </row>
    <row r="11" spans="1:19" ht="17.25" customHeight="1" hidden="1">
      <c r="A11" s="12"/>
      <c r="B11" s="13" t="s">
        <v>16</v>
      </c>
      <c r="C11" s="13"/>
      <c r="D11" s="13"/>
      <c r="E11" s="23" t="s">
        <v>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1"/>
      <c r="Q11" s="21"/>
      <c r="R11" s="13"/>
      <c r="S11" s="17"/>
    </row>
    <row r="12" spans="1:19" ht="17.25" customHeight="1" hidden="1">
      <c r="A12" s="12"/>
      <c r="B12" s="13" t="s">
        <v>17</v>
      </c>
      <c r="C12" s="13"/>
      <c r="D12" s="13"/>
      <c r="E12" s="23" t="s">
        <v>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1"/>
      <c r="Q12" s="21"/>
      <c r="R12" s="13"/>
      <c r="S12" s="17"/>
    </row>
    <row r="13" spans="1:19" ht="17.25" customHeight="1" hidden="1">
      <c r="A13" s="12"/>
      <c r="B13" s="13"/>
      <c r="C13" s="13"/>
      <c r="D13" s="13"/>
      <c r="E13" s="23" t="s">
        <v>4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1"/>
      <c r="Q13" s="21"/>
      <c r="R13" s="13"/>
      <c r="S13" s="17"/>
    </row>
    <row r="14" spans="1:19" ht="17.25" customHeight="1" hidden="1">
      <c r="A14" s="12"/>
      <c r="B14" s="13"/>
      <c r="C14" s="13"/>
      <c r="D14" s="13"/>
      <c r="E14" s="23" t="s">
        <v>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1"/>
      <c r="Q14" s="21"/>
      <c r="R14" s="13"/>
      <c r="S14" s="17"/>
    </row>
    <row r="15" spans="1:19" ht="17.25" customHeight="1" hidden="1">
      <c r="A15" s="12"/>
      <c r="B15" s="13"/>
      <c r="C15" s="13"/>
      <c r="D15" s="13"/>
      <c r="E15" s="23" t="s">
        <v>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1"/>
      <c r="Q15" s="21"/>
      <c r="R15" s="13"/>
      <c r="S15" s="17"/>
    </row>
    <row r="16" spans="1:19" ht="17.25" customHeight="1" hidden="1">
      <c r="A16" s="12"/>
      <c r="B16" s="13"/>
      <c r="C16" s="13"/>
      <c r="D16" s="13"/>
      <c r="E16" s="23" t="s">
        <v>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1"/>
      <c r="Q16" s="21"/>
      <c r="R16" s="13"/>
      <c r="S16" s="17"/>
    </row>
    <row r="17" spans="1:19" ht="17.25" customHeight="1" hidden="1">
      <c r="A17" s="12"/>
      <c r="B17" s="13"/>
      <c r="C17" s="13"/>
      <c r="D17" s="13"/>
      <c r="E17" s="23" t="s">
        <v>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1"/>
      <c r="Q17" s="21"/>
      <c r="R17" s="13"/>
      <c r="S17" s="17"/>
    </row>
    <row r="18" spans="1:19" ht="17.25" customHeight="1" hidden="1">
      <c r="A18" s="12"/>
      <c r="B18" s="13"/>
      <c r="C18" s="13"/>
      <c r="D18" s="13"/>
      <c r="E18" s="23" t="s">
        <v>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1"/>
      <c r="Q18" s="21"/>
      <c r="R18" s="13"/>
      <c r="S18" s="17"/>
    </row>
    <row r="19" spans="1:19" ht="17.25" customHeight="1" hidden="1">
      <c r="A19" s="12"/>
      <c r="B19" s="13"/>
      <c r="C19" s="13"/>
      <c r="D19" s="13"/>
      <c r="E19" s="23" t="s">
        <v>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1"/>
      <c r="Q19" s="21"/>
      <c r="R19" s="13"/>
      <c r="S19" s="17"/>
    </row>
    <row r="20" spans="1:19" ht="17.25" customHeight="1" hidden="1">
      <c r="A20" s="12"/>
      <c r="B20" s="13"/>
      <c r="C20" s="13"/>
      <c r="D20" s="13"/>
      <c r="E20" s="23" t="s">
        <v>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1"/>
      <c r="Q20" s="21"/>
      <c r="R20" s="13"/>
      <c r="S20" s="17"/>
    </row>
    <row r="21" spans="1:19" ht="17.25" customHeight="1" hidden="1">
      <c r="A21" s="12"/>
      <c r="B21" s="13"/>
      <c r="C21" s="13"/>
      <c r="D21" s="13"/>
      <c r="E21" s="23" t="s">
        <v>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1"/>
      <c r="Q21" s="21"/>
      <c r="R21" s="13"/>
      <c r="S21" s="17"/>
    </row>
    <row r="22" spans="1:19" ht="17.25" customHeight="1" hidden="1">
      <c r="A22" s="12"/>
      <c r="B22" s="13"/>
      <c r="C22" s="13"/>
      <c r="D22" s="13"/>
      <c r="E22" s="23" t="s">
        <v>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1"/>
      <c r="Q22" s="21"/>
      <c r="R22" s="13"/>
      <c r="S22" s="17"/>
    </row>
    <row r="23" spans="1:19" ht="17.25" customHeight="1" hidden="1">
      <c r="A23" s="12"/>
      <c r="B23" s="13"/>
      <c r="C23" s="13"/>
      <c r="D23" s="13"/>
      <c r="E23" s="23" t="s">
        <v>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1"/>
      <c r="Q23" s="21"/>
      <c r="R23" s="13"/>
      <c r="S23" s="17"/>
    </row>
    <row r="24" spans="1:19" ht="17.25" customHeight="1" hidden="1">
      <c r="A24" s="12"/>
      <c r="B24" s="13"/>
      <c r="C24" s="13"/>
      <c r="D24" s="13"/>
      <c r="E24" s="24" t="s">
        <v>4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1"/>
      <c r="Q24" s="21"/>
      <c r="R24" s="13"/>
      <c r="S24" s="17"/>
    </row>
    <row r="25" spans="1:19" ht="17.2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 t="s">
        <v>18</v>
      </c>
      <c r="P25" s="13" t="s">
        <v>19</v>
      </c>
      <c r="Q25" s="13"/>
      <c r="R25" s="13"/>
      <c r="S25" s="17"/>
    </row>
    <row r="26" spans="1:19" ht="17.25" customHeight="1">
      <c r="A26" s="12"/>
      <c r="B26" s="13" t="s">
        <v>20</v>
      </c>
      <c r="C26" s="13"/>
      <c r="D26" s="13"/>
      <c r="E26" s="14" t="s">
        <v>4</v>
      </c>
      <c r="F26" s="25"/>
      <c r="G26" s="25"/>
      <c r="H26" s="25"/>
      <c r="I26" s="25"/>
      <c r="J26" s="16"/>
      <c r="K26" s="13"/>
      <c r="L26" s="13"/>
      <c r="M26" s="13"/>
      <c r="N26" s="13"/>
      <c r="O26" s="26"/>
      <c r="P26" s="27"/>
      <c r="Q26" s="28"/>
      <c r="R26" s="29"/>
      <c r="S26" s="17"/>
    </row>
    <row r="27" spans="1:19" ht="17.25" customHeight="1">
      <c r="A27" s="12"/>
      <c r="B27" s="13" t="s">
        <v>21</v>
      </c>
      <c r="C27" s="13"/>
      <c r="D27" s="13"/>
      <c r="E27" s="22" t="s">
        <v>22</v>
      </c>
      <c r="F27" s="13"/>
      <c r="G27" s="13"/>
      <c r="H27" s="13"/>
      <c r="I27" s="13"/>
      <c r="J27" s="19"/>
      <c r="K27" s="13"/>
      <c r="L27" s="13"/>
      <c r="M27" s="13"/>
      <c r="N27" s="13"/>
      <c r="O27" s="26"/>
      <c r="P27" s="27"/>
      <c r="Q27" s="28"/>
      <c r="R27" s="29"/>
      <c r="S27" s="17"/>
    </row>
    <row r="28" spans="1:19" ht="17.25" customHeight="1">
      <c r="A28" s="12"/>
      <c r="B28" s="13" t="s">
        <v>23</v>
      </c>
      <c r="C28" s="13"/>
      <c r="D28" s="13"/>
      <c r="E28" s="22" t="s">
        <v>22</v>
      </c>
      <c r="F28" s="13"/>
      <c r="G28" s="13"/>
      <c r="H28" s="13"/>
      <c r="I28" s="13"/>
      <c r="J28" s="19"/>
      <c r="K28" s="13"/>
      <c r="L28" s="13"/>
      <c r="M28" s="13"/>
      <c r="N28" s="13"/>
      <c r="O28" s="26"/>
      <c r="P28" s="27"/>
      <c r="Q28" s="28"/>
      <c r="R28" s="29"/>
      <c r="S28" s="17"/>
    </row>
    <row r="29" spans="1:19" ht="17.25" customHeight="1">
      <c r="A29" s="12"/>
      <c r="B29" s="13"/>
      <c r="C29" s="13"/>
      <c r="D29" s="13"/>
      <c r="E29" s="30"/>
      <c r="F29" s="31"/>
      <c r="G29" s="31"/>
      <c r="H29" s="31"/>
      <c r="I29" s="31"/>
      <c r="J29" s="32"/>
      <c r="K29" s="13"/>
      <c r="L29" s="13"/>
      <c r="M29" s="13"/>
      <c r="N29" s="13"/>
      <c r="O29" s="21"/>
      <c r="P29" s="21"/>
      <c r="Q29" s="21"/>
      <c r="R29" s="13"/>
      <c r="S29" s="17"/>
    </row>
    <row r="30" spans="1:19" ht="17.25" customHeight="1">
      <c r="A30" s="12"/>
      <c r="B30" s="13"/>
      <c r="C30" s="13"/>
      <c r="D30" s="13"/>
      <c r="E30" s="33" t="s">
        <v>24</v>
      </c>
      <c r="F30" s="13"/>
      <c r="G30" s="13" t="s">
        <v>25</v>
      </c>
      <c r="H30" s="13"/>
      <c r="I30" s="13"/>
      <c r="J30" s="13"/>
      <c r="K30" s="13"/>
      <c r="L30" s="13"/>
      <c r="M30" s="13"/>
      <c r="N30" s="13"/>
      <c r="O30" s="33" t="s">
        <v>26</v>
      </c>
      <c r="P30" s="21"/>
      <c r="Q30" s="21"/>
      <c r="R30" s="34"/>
      <c r="S30" s="17"/>
    </row>
    <row r="31" spans="1:19" ht="17.25" customHeight="1">
      <c r="A31" s="12"/>
      <c r="B31" s="13"/>
      <c r="C31" s="13"/>
      <c r="D31" s="13"/>
      <c r="E31" s="26"/>
      <c r="F31" s="13"/>
      <c r="G31" s="27" t="s">
        <v>27</v>
      </c>
      <c r="H31" s="35"/>
      <c r="I31" s="36"/>
      <c r="J31" s="13"/>
      <c r="K31" s="13"/>
      <c r="L31" s="13"/>
      <c r="M31" s="13"/>
      <c r="N31" s="13"/>
      <c r="O31" s="37" t="s">
        <v>28</v>
      </c>
      <c r="P31" s="21"/>
      <c r="Q31" s="21"/>
      <c r="R31" s="38"/>
      <c r="S31" s="17"/>
    </row>
    <row r="32" spans="1:19" ht="8.25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</row>
    <row r="33" spans="1:19" ht="20.25" customHeight="1">
      <c r="A33" s="42"/>
      <c r="B33" s="43"/>
      <c r="C33" s="43"/>
      <c r="D33" s="43"/>
      <c r="E33" s="44" t="s">
        <v>29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5"/>
    </row>
    <row r="34" spans="1:19" ht="20.25" customHeight="1">
      <c r="A34" s="46" t="s">
        <v>30</v>
      </c>
      <c r="B34" s="47"/>
      <c r="C34" s="47"/>
      <c r="D34" s="48"/>
      <c r="E34" s="49" t="s">
        <v>31</v>
      </c>
      <c r="F34" s="48"/>
      <c r="G34" s="49" t="s">
        <v>32</v>
      </c>
      <c r="H34" s="47"/>
      <c r="I34" s="48"/>
      <c r="J34" s="49" t="s">
        <v>33</v>
      </c>
      <c r="K34" s="47"/>
      <c r="L34" s="49" t="s">
        <v>34</v>
      </c>
      <c r="M34" s="47"/>
      <c r="N34" s="47"/>
      <c r="O34" s="48"/>
      <c r="P34" s="49" t="s">
        <v>35</v>
      </c>
      <c r="Q34" s="47"/>
      <c r="R34" s="47"/>
      <c r="S34" s="50"/>
    </row>
    <row r="35" spans="1:19" ht="20.25" customHeight="1">
      <c r="A35" s="51"/>
      <c r="B35" s="52"/>
      <c r="C35" s="52"/>
      <c r="D35" s="53">
        <v>0</v>
      </c>
      <c r="E35" s="54">
        <f>IF(D35=0,0,R47/D35)</f>
        <v>0</v>
      </c>
      <c r="F35" s="55"/>
      <c r="G35" s="56"/>
      <c r="H35" s="52"/>
      <c r="I35" s="53">
        <v>0</v>
      </c>
      <c r="J35" s="54">
        <f>IF(I35=0,0,R47/I35)</f>
        <v>0</v>
      </c>
      <c r="K35" s="57"/>
      <c r="L35" s="56"/>
      <c r="M35" s="52"/>
      <c r="N35" s="52"/>
      <c r="O35" s="53">
        <v>0</v>
      </c>
      <c r="P35" s="56"/>
      <c r="Q35" s="52"/>
      <c r="R35" s="58">
        <f>IF(O35=0,0,R47/O35)</f>
        <v>0</v>
      </c>
      <c r="S35" s="59"/>
    </row>
    <row r="36" spans="1:19" ht="20.25" customHeight="1">
      <c r="A36" s="42"/>
      <c r="B36" s="43"/>
      <c r="C36" s="43"/>
      <c r="D36" s="43"/>
      <c r="E36" s="44" t="s">
        <v>36</v>
      </c>
      <c r="F36" s="43"/>
      <c r="G36" s="43"/>
      <c r="H36" s="43"/>
      <c r="I36" s="43"/>
      <c r="J36" s="60" t="s">
        <v>37</v>
      </c>
      <c r="K36" s="43"/>
      <c r="L36" s="43"/>
      <c r="M36" s="43"/>
      <c r="N36" s="43"/>
      <c r="O36" s="43"/>
      <c r="P36" s="43"/>
      <c r="Q36" s="43"/>
      <c r="R36" s="43"/>
      <c r="S36" s="45"/>
    </row>
    <row r="37" spans="1:19" ht="20.25" customHeight="1">
      <c r="A37" s="61" t="s">
        <v>38</v>
      </c>
      <c r="B37" s="62"/>
      <c r="C37" s="63" t="s">
        <v>39</v>
      </c>
      <c r="D37" s="64"/>
      <c r="E37" s="64"/>
      <c r="F37" s="65"/>
      <c r="G37" s="61" t="s">
        <v>40</v>
      </c>
      <c r="H37" s="66"/>
      <c r="I37" s="63" t="s">
        <v>41</v>
      </c>
      <c r="J37" s="64"/>
      <c r="K37" s="64"/>
      <c r="L37" s="61" t="s">
        <v>42</v>
      </c>
      <c r="M37" s="66"/>
      <c r="N37" s="63" t="s">
        <v>43</v>
      </c>
      <c r="O37" s="64"/>
      <c r="P37" s="64"/>
      <c r="Q37" s="64"/>
      <c r="R37" s="64"/>
      <c r="S37" s="65"/>
    </row>
    <row r="38" spans="1:19" ht="20.25" customHeight="1">
      <c r="A38" s="67">
        <v>1</v>
      </c>
      <c r="B38" s="68" t="s">
        <v>44</v>
      </c>
      <c r="C38" s="16"/>
      <c r="D38" s="69" t="s">
        <v>45</v>
      </c>
      <c r="E38" s="70"/>
      <c r="F38" s="71"/>
      <c r="G38" s="67">
        <v>8</v>
      </c>
      <c r="H38" s="72" t="s">
        <v>46</v>
      </c>
      <c r="I38" s="29"/>
      <c r="J38" s="73">
        <v>0</v>
      </c>
      <c r="K38" s="74"/>
      <c r="L38" s="67">
        <v>13</v>
      </c>
      <c r="M38" s="27" t="s">
        <v>47</v>
      </c>
      <c r="N38" s="35"/>
      <c r="O38" s="35"/>
      <c r="P38" s="75">
        <f>M49</f>
        <v>21</v>
      </c>
      <c r="Q38" s="76" t="s">
        <v>48</v>
      </c>
      <c r="R38" s="70"/>
      <c r="S38" s="71"/>
    </row>
    <row r="39" spans="1:19" ht="20.25" customHeight="1">
      <c r="A39" s="67">
        <v>2</v>
      </c>
      <c r="B39" s="77"/>
      <c r="C39" s="32"/>
      <c r="D39" s="69" t="s">
        <v>49</v>
      </c>
      <c r="E39" s="70"/>
      <c r="F39" s="71"/>
      <c r="G39" s="67">
        <v>9</v>
      </c>
      <c r="H39" s="13" t="s">
        <v>50</v>
      </c>
      <c r="I39" s="69"/>
      <c r="J39" s="73">
        <v>0</v>
      </c>
      <c r="K39" s="74"/>
      <c r="L39" s="67">
        <v>14</v>
      </c>
      <c r="M39" s="27" t="s">
        <v>51</v>
      </c>
      <c r="N39" s="35"/>
      <c r="O39" s="35"/>
      <c r="P39" s="75">
        <f>M49</f>
        <v>21</v>
      </c>
      <c r="Q39" s="76" t="s">
        <v>48</v>
      </c>
      <c r="R39" s="70">
        <v>0</v>
      </c>
      <c r="S39" s="71"/>
    </row>
    <row r="40" spans="1:19" ht="20.25" customHeight="1">
      <c r="A40" s="67">
        <v>3</v>
      </c>
      <c r="B40" s="68" t="s">
        <v>52</v>
      </c>
      <c r="C40" s="16"/>
      <c r="D40" s="69" t="s">
        <v>45</v>
      </c>
      <c r="E40" s="70"/>
      <c r="F40" s="71"/>
      <c r="G40" s="67">
        <v>10</v>
      </c>
      <c r="H40" s="72" t="s">
        <v>53</v>
      </c>
      <c r="I40" s="29"/>
      <c r="J40" s="73">
        <v>0</v>
      </c>
      <c r="K40" s="74"/>
      <c r="L40" s="67">
        <v>15</v>
      </c>
      <c r="M40" s="27" t="s">
        <v>54</v>
      </c>
      <c r="N40" s="35"/>
      <c r="O40" s="35"/>
      <c r="P40" s="75">
        <f>M49</f>
        <v>21</v>
      </c>
      <c r="Q40" s="76" t="s">
        <v>48</v>
      </c>
      <c r="R40" s="70">
        <v>0</v>
      </c>
      <c r="S40" s="71"/>
    </row>
    <row r="41" spans="1:19" ht="20.25" customHeight="1">
      <c r="A41" s="67">
        <v>4</v>
      </c>
      <c r="B41" s="77"/>
      <c r="C41" s="32"/>
      <c r="D41" s="69" t="s">
        <v>49</v>
      </c>
      <c r="E41" s="70"/>
      <c r="F41" s="71"/>
      <c r="G41" s="67">
        <v>11</v>
      </c>
      <c r="H41" s="72"/>
      <c r="I41" s="29"/>
      <c r="J41" s="73">
        <v>0</v>
      </c>
      <c r="K41" s="74"/>
      <c r="L41" s="67">
        <v>16</v>
      </c>
      <c r="M41" s="27" t="s">
        <v>55</v>
      </c>
      <c r="N41" s="35"/>
      <c r="O41" s="35"/>
      <c r="P41" s="75">
        <f>M49</f>
        <v>21</v>
      </c>
      <c r="Q41" s="76" t="s">
        <v>48</v>
      </c>
      <c r="R41" s="70"/>
      <c r="S41" s="71"/>
    </row>
    <row r="42" spans="1:19" ht="20.25" customHeight="1">
      <c r="A42" s="67">
        <v>5</v>
      </c>
      <c r="B42" s="68" t="s">
        <v>56</v>
      </c>
      <c r="C42" s="16"/>
      <c r="D42" s="69" t="s">
        <v>45</v>
      </c>
      <c r="E42" s="70">
        <v>0</v>
      </c>
      <c r="F42" s="71"/>
      <c r="G42" s="78"/>
      <c r="H42" s="35"/>
      <c r="I42" s="29"/>
      <c r="J42" s="79"/>
      <c r="K42" s="74"/>
      <c r="L42" s="67">
        <v>17</v>
      </c>
      <c r="M42" s="27" t="s">
        <v>57</v>
      </c>
      <c r="N42" s="35"/>
      <c r="O42" s="35"/>
      <c r="P42" s="75">
        <f>M49</f>
        <v>21</v>
      </c>
      <c r="Q42" s="76" t="s">
        <v>48</v>
      </c>
      <c r="R42" s="70">
        <v>0</v>
      </c>
      <c r="S42" s="71"/>
    </row>
    <row r="43" spans="1:19" ht="20.25" customHeight="1">
      <c r="A43" s="67">
        <v>6</v>
      </c>
      <c r="B43" s="77"/>
      <c r="C43" s="32"/>
      <c r="D43" s="69" t="s">
        <v>49</v>
      </c>
      <c r="E43" s="70">
        <v>0</v>
      </c>
      <c r="F43" s="71"/>
      <c r="G43" s="78"/>
      <c r="H43" s="35"/>
      <c r="I43" s="29"/>
      <c r="J43" s="79"/>
      <c r="K43" s="74"/>
      <c r="L43" s="67">
        <v>18</v>
      </c>
      <c r="M43" s="72" t="s">
        <v>58</v>
      </c>
      <c r="N43" s="35"/>
      <c r="O43" s="35"/>
      <c r="P43" s="35"/>
      <c r="Q43" s="29"/>
      <c r="R43" s="70">
        <v>0</v>
      </c>
      <c r="S43" s="71"/>
    </row>
    <row r="44" spans="1:19" ht="20.25" customHeight="1">
      <c r="A44" s="67">
        <v>7</v>
      </c>
      <c r="B44" s="80" t="s">
        <v>59</v>
      </c>
      <c r="C44" s="35"/>
      <c r="D44" s="29"/>
      <c r="E44" s="81">
        <f>SUM(E38:E43)</f>
        <v>0</v>
      </c>
      <c r="F44" s="45"/>
      <c r="G44" s="67">
        <v>12</v>
      </c>
      <c r="H44" s="80" t="s">
        <v>60</v>
      </c>
      <c r="I44" s="29"/>
      <c r="J44" s="82">
        <f>SUM(J38:J41)</f>
        <v>0</v>
      </c>
      <c r="K44" s="83"/>
      <c r="L44" s="67">
        <v>19</v>
      </c>
      <c r="M44" s="68" t="s">
        <v>61</v>
      </c>
      <c r="N44" s="25"/>
      <c r="O44" s="25"/>
      <c r="P44" s="25"/>
      <c r="Q44" s="84"/>
      <c r="R44" s="81">
        <f>SUM(R38:R43)</f>
        <v>0</v>
      </c>
      <c r="S44" s="45"/>
    </row>
    <row r="45" spans="1:19" ht="20.25" customHeight="1">
      <c r="A45" s="85">
        <v>20</v>
      </c>
      <c r="B45" s="86" t="s">
        <v>62</v>
      </c>
      <c r="C45" s="87"/>
      <c r="D45" s="88"/>
      <c r="E45" s="89"/>
      <c r="F45" s="41"/>
      <c r="G45" s="85">
        <v>21</v>
      </c>
      <c r="H45" s="86" t="s">
        <v>63</v>
      </c>
      <c r="I45" s="88"/>
      <c r="J45" s="90">
        <v>0</v>
      </c>
      <c r="K45" s="91">
        <f>M49</f>
        <v>21</v>
      </c>
      <c r="L45" s="85">
        <v>22</v>
      </c>
      <c r="M45" s="86" t="s">
        <v>64</v>
      </c>
      <c r="N45" s="87"/>
      <c r="O45" s="87"/>
      <c r="P45" s="87"/>
      <c r="Q45" s="88"/>
      <c r="R45" s="89">
        <v>0</v>
      </c>
      <c r="S45" s="41"/>
    </row>
    <row r="46" spans="1:19" ht="20.25" customHeight="1">
      <c r="A46" s="92" t="s">
        <v>21</v>
      </c>
      <c r="B46" s="10"/>
      <c r="C46" s="10"/>
      <c r="D46" s="10"/>
      <c r="E46" s="10"/>
      <c r="F46" s="93"/>
      <c r="G46" s="94"/>
      <c r="H46" s="10"/>
      <c r="I46" s="10"/>
      <c r="J46" s="10"/>
      <c r="K46" s="10"/>
      <c r="L46" s="61" t="s">
        <v>65</v>
      </c>
      <c r="M46" s="48"/>
      <c r="N46" s="63" t="s">
        <v>66</v>
      </c>
      <c r="O46" s="47"/>
      <c r="P46" s="47"/>
      <c r="Q46" s="47"/>
      <c r="R46" s="47"/>
      <c r="S46" s="50"/>
    </row>
    <row r="47" spans="1:19" ht="20.25" customHeight="1">
      <c r="A47" s="12"/>
      <c r="B47" s="13"/>
      <c r="C47" s="13"/>
      <c r="D47" s="13"/>
      <c r="E47" s="13"/>
      <c r="F47" s="19"/>
      <c r="G47" s="95"/>
      <c r="H47" s="13"/>
      <c r="I47" s="13"/>
      <c r="J47" s="13"/>
      <c r="K47" s="13"/>
      <c r="L47" s="67">
        <v>23</v>
      </c>
      <c r="M47" s="72" t="s">
        <v>67</v>
      </c>
      <c r="N47" s="35"/>
      <c r="O47" s="35"/>
      <c r="P47" s="35"/>
      <c r="Q47" s="71"/>
      <c r="R47" s="81">
        <f>ROUND(E44+J44+R44+E45+J45+R45,2)</f>
        <v>0</v>
      </c>
      <c r="S47" s="96">
        <f>E44+J44+R44+E45+J45+R45</f>
        <v>0</v>
      </c>
    </row>
    <row r="48" spans="1:19" ht="20.25" customHeight="1">
      <c r="A48" s="97" t="s">
        <v>68</v>
      </c>
      <c r="B48" s="31"/>
      <c r="C48" s="31"/>
      <c r="D48" s="31"/>
      <c r="E48" s="31"/>
      <c r="F48" s="32"/>
      <c r="G48" s="98" t="s">
        <v>69</v>
      </c>
      <c r="H48" s="31"/>
      <c r="I48" s="31"/>
      <c r="J48" s="31"/>
      <c r="K48" s="31"/>
      <c r="L48" s="67">
        <v>24</v>
      </c>
      <c r="M48" s="99">
        <v>15</v>
      </c>
      <c r="N48" s="32" t="s">
        <v>48</v>
      </c>
      <c r="O48" s="100"/>
      <c r="P48" s="35" t="s">
        <v>70</v>
      </c>
      <c r="Q48" s="29"/>
      <c r="R48" s="101">
        <f>ROUND(O48*M48/100,2)</f>
        <v>0</v>
      </c>
      <c r="S48" s="102">
        <f>O48*M48/100</f>
        <v>0</v>
      </c>
    </row>
    <row r="49" spans="1:19" ht="20.25" customHeight="1">
      <c r="A49" s="103" t="s">
        <v>20</v>
      </c>
      <c r="B49" s="25"/>
      <c r="C49" s="25"/>
      <c r="D49" s="25"/>
      <c r="E49" s="25"/>
      <c r="F49" s="16"/>
      <c r="G49" s="104"/>
      <c r="H49" s="25"/>
      <c r="I49" s="25"/>
      <c r="J49" s="25"/>
      <c r="K49" s="25"/>
      <c r="L49" s="67">
        <v>25</v>
      </c>
      <c r="M49" s="105">
        <v>21</v>
      </c>
      <c r="N49" s="29" t="s">
        <v>48</v>
      </c>
      <c r="O49" s="100"/>
      <c r="P49" s="35" t="s">
        <v>70</v>
      </c>
      <c r="Q49" s="29"/>
      <c r="R49" s="70">
        <f>ROUND(O49*M49/100,2)</f>
        <v>0</v>
      </c>
      <c r="S49" s="106">
        <f>O49*M49/100</f>
        <v>0</v>
      </c>
    </row>
    <row r="50" spans="1:19" ht="20.25" customHeight="1">
      <c r="A50" s="12"/>
      <c r="B50" s="13"/>
      <c r="C50" s="13"/>
      <c r="D50" s="13"/>
      <c r="E50" s="13"/>
      <c r="F50" s="19"/>
      <c r="G50" s="95"/>
      <c r="H50" s="13"/>
      <c r="I50" s="13"/>
      <c r="J50" s="13"/>
      <c r="K50" s="13"/>
      <c r="L50" s="85">
        <v>26</v>
      </c>
      <c r="M50" s="107" t="s">
        <v>71</v>
      </c>
      <c r="N50" s="87"/>
      <c r="O50" s="87"/>
      <c r="P50" s="87"/>
      <c r="Q50" s="108"/>
      <c r="R50" s="109">
        <f>R47+R48+R49</f>
        <v>0</v>
      </c>
      <c r="S50" s="110"/>
    </row>
    <row r="51" spans="1:19" ht="20.25" customHeight="1">
      <c r="A51" s="97" t="s">
        <v>68</v>
      </c>
      <c r="B51" s="31"/>
      <c r="C51" s="31"/>
      <c r="D51" s="31"/>
      <c r="E51" s="31"/>
      <c r="F51" s="32"/>
      <c r="G51" s="98" t="s">
        <v>69</v>
      </c>
      <c r="H51" s="31"/>
      <c r="I51" s="31"/>
      <c r="J51" s="31"/>
      <c r="K51" s="31"/>
      <c r="L51" s="61" t="s">
        <v>72</v>
      </c>
      <c r="M51" s="48"/>
      <c r="N51" s="63" t="s">
        <v>73</v>
      </c>
      <c r="O51" s="47"/>
      <c r="P51" s="47"/>
      <c r="Q51" s="47"/>
      <c r="R51" s="111"/>
      <c r="S51" s="50"/>
    </row>
    <row r="52" spans="1:19" ht="20.25" customHeight="1">
      <c r="A52" s="103" t="s">
        <v>23</v>
      </c>
      <c r="B52" s="25"/>
      <c r="C52" s="25"/>
      <c r="D52" s="25"/>
      <c r="E52" s="25"/>
      <c r="F52" s="16"/>
      <c r="G52" s="104"/>
      <c r="H52" s="25"/>
      <c r="I52" s="25"/>
      <c r="J52" s="25"/>
      <c r="K52" s="25"/>
      <c r="L52" s="67">
        <v>27</v>
      </c>
      <c r="M52" s="72" t="s">
        <v>74</v>
      </c>
      <c r="N52" s="35"/>
      <c r="O52" s="35"/>
      <c r="P52" s="35"/>
      <c r="Q52" s="29"/>
      <c r="R52" s="70">
        <v>0</v>
      </c>
      <c r="S52" s="71"/>
    </row>
    <row r="53" spans="1:19" ht="20.25" customHeight="1">
      <c r="A53" s="12"/>
      <c r="B53" s="13"/>
      <c r="C53" s="13"/>
      <c r="D53" s="13"/>
      <c r="E53" s="13"/>
      <c r="F53" s="19"/>
      <c r="G53" s="95"/>
      <c r="H53" s="13"/>
      <c r="I53" s="13"/>
      <c r="J53" s="13"/>
      <c r="K53" s="13"/>
      <c r="L53" s="67">
        <v>28</v>
      </c>
      <c r="M53" s="72" t="s">
        <v>75</v>
      </c>
      <c r="N53" s="35"/>
      <c r="O53" s="35"/>
      <c r="P53" s="35"/>
      <c r="Q53" s="29"/>
      <c r="R53" s="70">
        <v>0</v>
      </c>
      <c r="S53" s="71"/>
    </row>
    <row r="54" spans="1:19" ht="20.25" customHeight="1">
      <c r="A54" s="112" t="s">
        <v>68</v>
      </c>
      <c r="B54" s="40"/>
      <c r="C54" s="40"/>
      <c r="D54" s="40"/>
      <c r="E54" s="40"/>
      <c r="F54" s="113"/>
      <c r="G54" s="114" t="s">
        <v>69</v>
      </c>
      <c r="H54" s="40"/>
      <c r="I54" s="40"/>
      <c r="J54" s="40"/>
      <c r="K54" s="40"/>
      <c r="L54" s="85">
        <v>29</v>
      </c>
      <c r="M54" s="86" t="s">
        <v>76</v>
      </c>
      <c r="N54" s="87"/>
      <c r="O54" s="87"/>
      <c r="P54" s="87"/>
      <c r="Q54" s="88"/>
      <c r="R54" s="54">
        <v>0</v>
      </c>
      <c r="S54" s="115"/>
    </row>
  </sheetData>
  <sheetProtection selectLockedCells="1" selectUnlockedCells="1"/>
  <mergeCells count="4">
    <mergeCell ref="E5:J5"/>
    <mergeCell ref="E7:J7"/>
    <mergeCell ref="E9:J9"/>
    <mergeCell ref="P9:R9"/>
  </mergeCells>
  <printOptions/>
  <pageMargins left="0.5902777777777778" right="0.5902777777777778" top="0.9055555555555556" bottom="0.9055555555555556" header="0.5118055555555555" footer="0.5118055555555555"/>
  <pageSetup horizontalDpi="300" verticalDpi="300" orientation="portrait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showGridLines="0" defaultGridColor="0" zoomScalePageLayoutView="0" colorId="8" workbookViewId="0" topLeftCell="A1">
      <pane ySplit="13" topLeftCell="A14" activePane="bottomLeft" state="frozen"/>
      <selection pane="topLeft" activeCell="A1" sqref="A1"/>
      <selection pane="bottomLeft" activeCell="B10" sqref="B10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5" width="0" style="1" hidden="1" customWidth="1"/>
    <col min="6" max="16384" width="9.140625" style="1" customWidth="1"/>
  </cols>
  <sheetData>
    <row r="1" spans="1:5" ht="18" customHeight="1">
      <c r="A1" s="116" t="s">
        <v>77</v>
      </c>
      <c r="B1" s="117"/>
      <c r="C1" s="117"/>
      <c r="D1" s="117"/>
      <c r="E1" s="117"/>
    </row>
    <row r="2" spans="1:5" ht="12" customHeight="1">
      <c r="A2" s="118" t="s">
        <v>78</v>
      </c>
      <c r="B2" s="119" t="str">
        <f>'Krycí list'!E5</f>
        <v>Oprava podlah tělocvična ZŠ Husova Liberec</v>
      </c>
      <c r="C2" s="120"/>
      <c r="D2" s="120"/>
      <c r="E2" s="120"/>
    </row>
    <row r="3" spans="1:5" ht="12" customHeight="1">
      <c r="A3" s="118" t="s">
        <v>79</v>
      </c>
      <c r="B3" s="119" t="str">
        <f>'Krycí list'!E7</f>
        <v>Oprava podlah tělocvičny ZŠ Husova Liberec</v>
      </c>
      <c r="C3" s="121"/>
      <c r="D3" s="119"/>
      <c r="E3" s="122"/>
    </row>
    <row r="4" spans="1:5" ht="12" customHeight="1">
      <c r="A4" s="118" t="s">
        <v>80</v>
      </c>
      <c r="B4" s="119" t="str">
        <f>'Krycí list'!E9</f>
        <v> </v>
      </c>
      <c r="C4" s="121"/>
      <c r="D4" s="119"/>
      <c r="E4" s="122"/>
    </row>
    <row r="5" spans="1:5" ht="12" customHeight="1">
      <c r="A5" s="119" t="s">
        <v>81</v>
      </c>
      <c r="B5" s="119" t="str">
        <f>'Krycí list'!P5</f>
        <v> </v>
      </c>
      <c r="C5" s="121"/>
      <c r="D5" s="119"/>
      <c r="E5" s="122"/>
    </row>
    <row r="6" spans="1:5" ht="6" customHeight="1">
      <c r="A6" s="119"/>
      <c r="B6" s="119"/>
      <c r="C6" s="121"/>
      <c r="D6" s="119"/>
      <c r="E6" s="122"/>
    </row>
    <row r="7" spans="1:5" ht="12" customHeight="1">
      <c r="A7" s="119" t="s">
        <v>82</v>
      </c>
      <c r="B7" s="119" t="str">
        <f>'Krycí list'!E26</f>
        <v> </v>
      </c>
      <c r="C7" s="121"/>
      <c r="D7" s="119"/>
      <c r="E7" s="122"/>
    </row>
    <row r="8" spans="1:5" ht="12" customHeight="1">
      <c r="A8" s="119" t="s">
        <v>83</v>
      </c>
      <c r="B8" s="119" t="str">
        <f>'Krycí list'!E28</f>
        <v>xxx</v>
      </c>
      <c r="C8" s="121"/>
      <c r="D8" s="119"/>
      <c r="E8" s="122"/>
    </row>
    <row r="9" spans="1:5" ht="12" customHeight="1">
      <c r="A9" s="119" t="s">
        <v>84</v>
      </c>
      <c r="B9" s="123">
        <v>41989</v>
      </c>
      <c r="C9" s="121"/>
      <c r="D9" s="119"/>
      <c r="E9" s="122"/>
    </row>
    <row r="10" spans="1:5" ht="6" customHeight="1">
      <c r="A10" s="117"/>
      <c r="B10" s="117"/>
      <c r="C10" s="117"/>
      <c r="D10" s="117"/>
      <c r="E10" s="117"/>
    </row>
    <row r="11" spans="1:5" ht="12" customHeight="1">
      <c r="A11" s="124" t="s">
        <v>85</v>
      </c>
      <c r="B11" s="125" t="s">
        <v>86</v>
      </c>
      <c r="C11" s="126" t="s">
        <v>87</v>
      </c>
      <c r="D11" s="127" t="s">
        <v>88</v>
      </c>
      <c r="E11" s="126" t="s">
        <v>89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3"/>
      <c r="C13" s="133"/>
      <c r="D13" s="133"/>
      <c r="E13" s="134"/>
    </row>
    <row r="14" spans="1:5" s="139" customFormat="1" ht="12.75" customHeight="1">
      <c r="A14" s="135" t="str">
        <f>Rozpocet!C14</f>
        <v>HSV</v>
      </c>
      <c r="B14" s="136" t="str">
        <f>Rozpocet!D14</f>
        <v>Práce a dodávky HSV</v>
      </c>
      <c r="C14" s="137">
        <f>Rozpocet!H14</f>
        <v>0</v>
      </c>
      <c r="D14" s="138">
        <f>Rozpocet!J14</f>
        <v>144.750639</v>
      </c>
      <c r="E14" s="138">
        <f>Rozpocet!L14</f>
        <v>116.064496</v>
      </c>
    </row>
    <row r="15" spans="1:5" s="139" customFormat="1" ht="12.75" customHeight="1">
      <c r="A15" s="140" t="str">
        <f>Rozpocet!C15</f>
        <v>1</v>
      </c>
      <c r="B15" s="141" t="str">
        <f>Rozpocet!D15</f>
        <v>Zemní práce</v>
      </c>
      <c r="C15" s="142">
        <f>Rozpocet!H15</f>
        <v>0</v>
      </c>
      <c r="D15" s="143">
        <f>Rozpocet!J15</f>
        <v>86.362295</v>
      </c>
      <c r="E15" s="143">
        <f>Rozpocet!L15</f>
        <v>0</v>
      </c>
    </row>
    <row r="16" spans="1:5" s="139" customFormat="1" ht="12.75" customHeight="1">
      <c r="A16" s="140" t="str">
        <f>Rozpocet!C32</f>
        <v>2</v>
      </c>
      <c r="B16" s="141" t="str">
        <f>Rozpocet!D32</f>
        <v>Zakládání</v>
      </c>
      <c r="C16" s="142">
        <f>Rozpocet!H32</f>
        <v>0</v>
      </c>
      <c r="D16" s="143">
        <f>Rozpocet!J32</f>
        <v>1.17038</v>
      </c>
      <c r="E16" s="143">
        <f>Rozpocet!L32</f>
        <v>0</v>
      </c>
    </row>
    <row r="17" spans="1:5" s="139" customFormat="1" ht="12.75" customHeight="1">
      <c r="A17" s="140" t="str">
        <f>Rozpocet!C37</f>
        <v>3</v>
      </c>
      <c r="B17" s="141" t="str">
        <f>Rozpocet!D37</f>
        <v>Svislé a kompletní konstrukce</v>
      </c>
      <c r="C17" s="142">
        <f>Rozpocet!H37</f>
        <v>0</v>
      </c>
      <c r="D17" s="143">
        <f>Rozpocet!J37</f>
        <v>0.06368</v>
      </c>
      <c r="E17" s="143">
        <f>Rozpocet!L37</f>
        <v>0.000796</v>
      </c>
    </row>
    <row r="18" spans="1:5" s="139" customFormat="1" ht="12.75" customHeight="1">
      <c r="A18" s="140" t="str">
        <f>Rozpocet!C39</f>
        <v>6</v>
      </c>
      <c r="B18" s="141" t="str">
        <f>Rozpocet!D39</f>
        <v>Úpravy povrchů, podlahy a osazování výplní</v>
      </c>
      <c r="C18" s="142">
        <f>Rozpocet!H39</f>
        <v>0</v>
      </c>
      <c r="D18" s="143">
        <f>Rozpocet!J39</f>
        <v>57.141983999999994</v>
      </c>
      <c r="E18" s="143">
        <f>Rozpocet!L39</f>
        <v>0</v>
      </c>
    </row>
    <row r="19" spans="1:5" s="139" customFormat="1" ht="12.75" customHeight="1">
      <c r="A19" s="140" t="str">
        <f>Rozpocet!C56</f>
        <v>8</v>
      </c>
      <c r="B19" s="141" t="str">
        <f>Rozpocet!D56</f>
        <v>Trubní vedení</v>
      </c>
      <c r="C19" s="142">
        <f>Rozpocet!H56</f>
        <v>0</v>
      </c>
      <c r="D19" s="143">
        <f>Rozpocet!J56</f>
        <v>0</v>
      </c>
      <c r="E19" s="143">
        <f>Rozpocet!L56</f>
        <v>0</v>
      </c>
    </row>
    <row r="20" spans="1:5" s="139" customFormat="1" ht="12.75" customHeight="1">
      <c r="A20" s="140" t="str">
        <f>Rozpocet!C62</f>
        <v>9</v>
      </c>
      <c r="B20" s="141" t="str">
        <f>Rozpocet!D62</f>
        <v>Ostatní konstrukce a práce-bourání</v>
      </c>
      <c r="C20" s="142">
        <f>Rozpocet!H62</f>
        <v>0</v>
      </c>
      <c r="D20" s="143">
        <f>Rozpocet!J62</f>
        <v>0.012300000000000002</v>
      </c>
      <c r="E20" s="143">
        <f>Rozpocet!L62</f>
        <v>116.06370000000001</v>
      </c>
    </row>
    <row r="21" spans="1:5" s="139" customFormat="1" ht="12.75" customHeight="1">
      <c r="A21" s="144" t="str">
        <f>Rozpocet!C76</f>
        <v>95</v>
      </c>
      <c r="B21" s="145" t="str">
        <f>Rozpocet!D76</f>
        <v>Různé dokončovací konstrukce a práce pozemních staveb</v>
      </c>
      <c r="C21" s="146">
        <f>Rozpocet!H76</f>
        <v>0</v>
      </c>
      <c r="D21" s="147">
        <f>Rozpocet!J76</f>
        <v>0</v>
      </c>
      <c r="E21" s="147">
        <f>Rozpocet!L76</f>
        <v>0</v>
      </c>
    </row>
    <row r="22" spans="1:5" s="139" customFormat="1" ht="12.75" customHeight="1">
      <c r="A22" s="140" t="str">
        <f>Rozpocet!C86</f>
        <v>997</v>
      </c>
      <c r="B22" s="141" t="str">
        <f>Rozpocet!D86</f>
        <v>Přesun sutě</v>
      </c>
      <c r="C22" s="142">
        <f>Rozpocet!H86</f>
        <v>0</v>
      </c>
      <c r="D22" s="143">
        <f>Rozpocet!J86</f>
        <v>0</v>
      </c>
      <c r="E22" s="143">
        <f>Rozpocet!L86</f>
        <v>0</v>
      </c>
    </row>
    <row r="23" spans="1:5" s="139" customFormat="1" ht="12.75" customHeight="1">
      <c r="A23" s="140" t="str">
        <f>Rozpocet!C93</f>
        <v>998</v>
      </c>
      <c r="B23" s="141" t="str">
        <f>Rozpocet!D93</f>
        <v>Přesun hmot</v>
      </c>
      <c r="C23" s="142">
        <f>Rozpocet!H93</f>
        <v>0</v>
      </c>
      <c r="D23" s="143">
        <f>Rozpocet!J93</f>
        <v>0</v>
      </c>
      <c r="E23" s="143">
        <f>Rozpocet!L93</f>
        <v>0</v>
      </c>
    </row>
    <row r="24" spans="1:5" s="139" customFormat="1" ht="12.75" customHeight="1">
      <c r="A24" s="135" t="str">
        <f>Rozpocet!C95</f>
        <v>PSV</v>
      </c>
      <c r="B24" s="136" t="str">
        <f>Rozpocet!D95</f>
        <v>Práce a dodávky PSV</v>
      </c>
      <c r="C24" s="137">
        <f>Rozpocet!H95</f>
        <v>0</v>
      </c>
      <c r="D24" s="138">
        <f>Rozpocet!J95</f>
        <v>12.537489999999998</v>
      </c>
      <c r="E24" s="138">
        <f>Rozpocet!L95</f>
        <v>7.442095</v>
      </c>
    </row>
    <row r="25" spans="1:5" s="139" customFormat="1" ht="12.75" customHeight="1">
      <c r="A25" s="140" t="str">
        <f>Rozpocet!C96</f>
        <v>711</v>
      </c>
      <c r="B25" s="141" t="str">
        <f>Rozpocet!D96</f>
        <v>Izolace proti vodě, vlhkosti a plynům</v>
      </c>
      <c r="C25" s="142">
        <f>Rozpocet!H96</f>
        <v>0</v>
      </c>
      <c r="D25" s="143">
        <f>Rozpocet!J96</f>
        <v>3.27169</v>
      </c>
      <c r="E25" s="143">
        <f>Rozpocet!L96</f>
        <v>0.84</v>
      </c>
    </row>
    <row r="26" spans="1:5" s="139" customFormat="1" ht="12.75" customHeight="1">
      <c r="A26" s="140" t="str">
        <f>Rozpocet!C113</f>
        <v>713</v>
      </c>
      <c r="B26" s="141" t="str">
        <f>Rozpocet!D113</f>
        <v>Izolace tepelné</v>
      </c>
      <c r="C26" s="142">
        <f>Rozpocet!H113</f>
        <v>0</v>
      </c>
      <c r="D26" s="143">
        <f>Rozpocet!J113</f>
        <v>0.3213</v>
      </c>
      <c r="E26" s="143">
        <f>Rozpocet!L113</f>
        <v>0</v>
      </c>
    </row>
    <row r="27" spans="1:5" s="139" customFormat="1" ht="12.75" customHeight="1">
      <c r="A27" s="140" t="str">
        <f>Rozpocet!C117</f>
        <v>762</v>
      </c>
      <c r="B27" s="141" t="str">
        <f>Rozpocet!D117</f>
        <v>Konstrukce tesařské</v>
      </c>
      <c r="C27" s="142">
        <f>Rozpocet!H117</f>
        <v>0</v>
      </c>
      <c r="D27" s="143">
        <f>Rozpocet!J117</f>
        <v>4.68852</v>
      </c>
      <c r="E27" s="143">
        <f>Rozpocet!L117</f>
        <v>0</v>
      </c>
    </row>
    <row r="28" spans="1:5" s="139" customFormat="1" ht="12.75" customHeight="1">
      <c r="A28" s="140" t="str">
        <f>Rozpocet!C126</f>
        <v>764</v>
      </c>
      <c r="B28" s="141" t="str">
        <f>Rozpocet!D126</f>
        <v>Konstrukce klempířské</v>
      </c>
      <c r="C28" s="142">
        <f>Rozpocet!H126</f>
        <v>0</v>
      </c>
      <c r="D28" s="143">
        <f>Rozpocet!J126</f>
        <v>0.116</v>
      </c>
      <c r="E28" s="143">
        <f>Rozpocet!L126</f>
        <v>0.11150000000000002</v>
      </c>
    </row>
    <row r="29" spans="1:5" s="139" customFormat="1" ht="12.75" customHeight="1">
      <c r="A29" s="140" t="str">
        <f>Rozpocet!C131</f>
        <v>766</v>
      </c>
      <c r="B29" s="141" t="str">
        <f>Rozpocet!D131</f>
        <v>Konstrukce truhlářské</v>
      </c>
      <c r="C29" s="142">
        <f>Rozpocet!H131</f>
        <v>0</v>
      </c>
      <c r="D29" s="143">
        <f>Rozpocet!J131</f>
        <v>0</v>
      </c>
      <c r="E29" s="143">
        <f>Rozpocet!L131</f>
        <v>1.15839</v>
      </c>
    </row>
    <row r="30" spans="1:5" s="139" customFormat="1" ht="12.75" customHeight="1">
      <c r="A30" s="140" t="str">
        <f>Rozpocet!C140</f>
        <v>775</v>
      </c>
      <c r="B30" s="141" t="str">
        <f>Rozpocet!D140</f>
        <v>Podlahy skládané (parkety, vlysy, lamely aj.)</v>
      </c>
      <c r="C30" s="142">
        <f>Rozpocet!H140</f>
        <v>0</v>
      </c>
      <c r="D30" s="143">
        <f>Rozpocet!J140</f>
        <v>3.8251250000000003</v>
      </c>
      <c r="E30" s="143">
        <f>Rozpocet!L140</f>
        <v>5.277</v>
      </c>
    </row>
    <row r="31" spans="1:5" s="139" customFormat="1" ht="12.75" customHeight="1">
      <c r="A31" s="140" t="str">
        <f>Rozpocet!C156</f>
        <v>776</v>
      </c>
      <c r="B31" s="141" t="str">
        <f>Rozpocet!D156</f>
        <v>Podlahy povlakové</v>
      </c>
      <c r="C31" s="142">
        <f>Rozpocet!H156</f>
        <v>0</v>
      </c>
      <c r="D31" s="143">
        <f>Rozpocet!J156</f>
        <v>0.021824999999999997</v>
      </c>
      <c r="E31" s="143">
        <f>Rozpocet!L156</f>
        <v>0.0225</v>
      </c>
    </row>
    <row r="32" spans="1:5" s="139" customFormat="1" ht="12.75" customHeight="1">
      <c r="A32" s="140" t="str">
        <f>Rozpocet!C161</f>
        <v>777</v>
      </c>
      <c r="B32" s="141" t="str">
        <f>Rozpocet!D161</f>
        <v>Podlahy lité</v>
      </c>
      <c r="C32" s="142">
        <f>Rozpocet!H161</f>
        <v>0</v>
      </c>
      <c r="D32" s="143">
        <f>Rozpocet!J161</f>
        <v>0.00075</v>
      </c>
      <c r="E32" s="143">
        <f>Rozpocet!L161</f>
        <v>0</v>
      </c>
    </row>
    <row r="33" spans="1:5" s="139" customFormat="1" ht="12.75" customHeight="1">
      <c r="A33" s="140" t="str">
        <f>Rozpocet!C163</f>
        <v>783</v>
      </c>
      <c r="B33" s="141" t="str">
        <f>Rozpocet!D163</f>
        <v>Dokončovací práce - nátěry</v>
      </c>
      <c r="C33" s="142">
        <f>Rozpocet!H163</f>
        <v>0</v>
      </c>
      <c r="D33" s="143">
        <f>Rozpocet!J163</f>
        <v>0.05856</v>
      </c>
      <c r="E33" s="143">
        <f>Rozpocet!L163</f>
        <v>0</v>
      </c>
    </row>
    <row r="34" spans="1:5" s="139" customFormat="1" ht="12.75" customHeight="1">
      <c r="A34" s="140" t="str">
        <f>Rozpocet!C173</f>
        <v>784</v>
      </c>
      <c r="B34" s="141" t="str">
        <f>Rozpocet!D173</f>
        <v>Dokončovací práce - malby a tapety</v>
      </c>
      <c r="C34" s="142">
        <f>Rozpocet!H173</f>
        <v>0</v>
      </c>
      <c r="D34" s="143">
        <f>Rozpocet!J173</f>
        <v>0.23371999999999998</v>
      </c>
      <c r="E34" s="143">
        <f>Rozpocet!L173</f>
        <v>0.032705</v>
      </c>
    </row>
    <row r="35" spans="1:5" s="139" customFormat="1" ht="12.75" customHeight="1">
      <c r="A35" s="135" t="str">
        <f>Rozpocet!C178</f>
        <v>HZS</v>
      </c>
      <c r="B35" s="136" t="str">
        <f>Rozpocet!D178</f>
        <v>Hodinové zúčtovací sazby</v>
      </c>
      <c r="C35" s="137">
        <f>Rozpocet!H178</f>
        <v>0</v>
      </c>
      <c r="D35" s="138">
        <f>Rozpocet!J178</f>
        <v>0</v>
      </c>
      <c r="E35" s="138">
        <f>Rozpocet!L178</f>
        <v>0</v>
      </c>
    </row>
    <row r="36" spans="1:5" s="139" customFormat="1" ht="12.75" customHeight="1">
      <c r="A36" s="135" t="str">
        <f>Rozpocet!C180</f>
        <v>OST</v>
      </c>
      <c r="B36" s="136" t="str">
        <f>Rozpocet!D180</f>
        <v>Ostatní</v>
      </c>
      <c r="C36" s="137">
        <f>Rozpocet!H180</f>
        <v>0</v>
      </c>
      <c r="D36" s="138">
        <f>Rozpocet!J180</f>
        <v>0</v>
      </c>
      <c r="E36" s="138">
        <f>Rozpocet!L180</f>
        <v>0</v>
      </c>
    </row>
    <row r="37" spans="2:5" s="148" customFormat="1" ht="12.75" customHeight="1">
      <c r="B37" s="149" t="s">
        <v>90</v>
      </c>
      <c r="C37" s="150">
        <f>Rozpocet!H182</f>
        <v>0</v>
      </c>
      <c r="D37" s="151">
        <f>Rozpocet!J182</f>
        <v>157.288129</v>
      </c>
      <c r="E37" s="151">
        <f>Rozpocet!L182</f>
        <v>123.506591</v>
      </c>
    </row>
  </sheetData>
  <sheetProtection selectLockedCells="1" selectUnlockedCells="1"/>
  <printOptions/>
  <pageMargins left="1.1020833333333333" right="1.1020833333333333" top="0.7875" bottom="0.7875" header="0.5118055555555555" footer="0.5118055555555555"/>
  <pageSetup horizontalDpi="300" verticalDpi="300" orientation="portrait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2"/>
  <sheetViews>
    <sheetView showGridLines="0" tabSelected="1" defaultGridColor="0" zoomScalePageLayoutView="0" colorId="8" workbookViewId="0" topLeftCell="A1">
      <pane ySplit="13" topLeftCell="A173" activePane="bottomLeft" state="frozen"/>
      <selection pane="topLeft" activeCell="A1" sqref="A1"/>
      <selection pane="bottomLeft" activeCell="G181" sqref="G181"/>
    </sheetView>
  </sheetViews>
  <sheetFormatPr defaultColWidth="11.57421875" defaultRowHeight="11.25" customHeight="1"/>
  <cols>
    <col min="1" max="1" width="5.421875" style="1" customWidth="1"/>
    <col min="2" max="2" width="4.7109375" style="1" customWidth="1"/>
    <col min="3" max="3" width="10.00390625" style="1" customWidth="1"/>
    <col min="4" max="4" width="54.57421875" style="1" customWidth="1"/>
    <col min="5" max="5" width="4.7109375" style="1" customWidth="1"/>
    <col min="6" max="6" width="9.00390625" style="1" customWidth="1"/>
    <col min="7" max="7" width="9.7109375" style="1" customWidth="1"/>
    <col min="8" max="8" width="12.140625" style="1" customWidth="1"/>
    <col min="9" max="18" width="0" style="1" hidden="1" customWidth="1"/>
    <col min="19" max="254" width="9.140625" style="1" customWidth="1"/>
  </cols>
  <sheetData>
    <row r="1" spans="1:18" s="1" customFormat="1" ht="18" customHeight="1">
      <c r="A1" s="116" t="s">
        <v>91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  <c r="N1" s="153"/>
      <c r="O1" s="152"/>
      <c r="P1" s="152"/>
      <c r="Q1" s="152"/>
      <c r="R1" s="152"/>
    </row>
    <row r="2" spans="1:18" s="1" customFormat="1" ht="11.25" customHeight="1">
      <c r="A2" s="118" t="s">
        <v>78</v>
      </c>
      <c r="B2" s="119" t="str">
        <f>'Krycí list'!E5</f>
        <v>Oprava podlah tělocvična ZŠ Husova Liberec</v>
      </c>
      <c r="C2" s="119"/>
      <c r="D2" s="119"/>
      <c r="E2" s="119"/>
      <c r="F2" s="119"/>
      <c r="G2" s="119"/>
      <c r="H2" s="119"/>
      <c r="I2" s="119"/>
      <c r="J2" s="119"/>
      <c r="K2" s="152"/>
      <c r="L2" s="152"/>
      <c r="M2" s="153"/>
      <c r="N2" s="153"/>
      <c r="O2" s="152"/>
      <c r="P2" s="152"/>
      <c r="Q2" s="152"/>
      <c r="R2" s="152"/>
    </row>
    <row r="3" spans="1:18" s="1" customFormat="1" ht="11.25" customHeight="1">
      <c r="A3" s="118" t="s">
        <v>79</v>
      </c>
      <c r="B3" s="119" t="str">
        <f>'Krycí list'!E7</f>
        <v>Oprava podlah tělocvičny ZŠ Husova Liberec</v>
      </c>
      <c r="C3" s="119"/>
      <c r="D3" s="119"/>
      <c r="E3" s="119"/>
      <c r="F3" s="119"/>
      <c r="G3" s="119"/>
      <c r="H3" s="119"/>
      <c r="I3" s="119"/>
      <c r="J3" s="119"/>
      <c r="K3" s="152"/>
      <c r="L3" s="152"/>
      <c r="M3" s="153"/>
      <c r="N3" s="153"/>
      <c r="O3" s="152"/>
      <c r="P3" s="152"/>
      <c r="Q3" s="152"/>
      <c r="R3" s="152"/>
    </row>
    <row r="4" spans="1:18" s="1" customFormat="1" ht="11.25" customHeight="1">
      <c r="A4" s="118" t="s">
        <v>80</v>
      </c>
      <c r="B4" s="119" t="str">
        <f>'Krycí list'!E9</f>
        <v> </v>
      </c>
      <c r="C4" s="119"/>
      <c r="D4" s="119"/>
      <c r="E4" s="119"/>
      <c r="F4" s="119"/>
      <c r="G4" s="119"/>
      <c r="H4" s="119"/>
      <c r="I4" s="119"/>
      <c r="J4" s="119"/>
      <c r="K4" s="152"/>
      <c r="L4" s="152"/>
      <c r="M4" s="153"/>
      <c r="N4" s="153"/>
      <c r="O4" s="152"/>
      <c r="P4" s="152"/>
      <c r="Q4" s="152"/>
      <c r="R4" s="152"/>
    </row>
    <row r="5" spans="1:18" s="1" customFormat="1" ht="11.25" customHeight="1">
      <c r="A5" s="119" t="s">
        <v>92</v>
      </c>
      <c r="B5" s="119" t="str">
        <f>'Krycí list'!P5</f>
        <v> </v>
      </c>
      <c r="C5" s="119"/>
      <c r="D5" s="119"/>
      <c r="E5" s="119"/>
      <c r="F5" s="119"/>
      <c r="G5" s="119"/>
      <c r="H5" s="119"/>
      <c r="I5" s="119"/>
      <c r="J5" s="119"/>
      <c r="K5" s="152"/>
      <c r="L5" s="152"/>
      <c r="M5" s="153"/>
      <c r="N5" s="153"/>
      <c r="O5" s="152"/>
      <c r="P5" s="152"/>
      <c r="Q5" s="152"/>
      <c r="R5" s="152"/>
    </row>
    <row r="6" spans="1:18" s="1" customFormat="1" ht="6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52"/>
      <c r="L6" s="152"/>
      <c r="M6" s="153"/>
      <c r="N6" s="153"/>
      <c r="O6" s="152"/>
      <c r="P6" s="152"/>
      <c r="Q6" s="152"/>
      <c r="R6" s="152"/>
    </row>
    <row r="7" spans="1:18" s="1" customFormat="1" ht="11.25" customHeight="1">
      <c r="A7" s="119" t="s">
        <v>82</v>
      </c>
      <c r="B7" s="119" t="str">
        <f>'Krycí list'!E26</f>
        <v> </v>
      </c>
      <c r="C7" s="119"/>
      <c r="D7" s="119"/>
      <c r="E7" s="119"/>
      <c r="F7" s="119"/>
      <c r="G7" s="119"/>
      <c r="H7" s="119"/>
      <c r="I7" s="119"/>
      <c r="J7" s="119"/>
      <c r="K7" s="152"/>
      <c r="L7" s="152"/>
      <c r="M7" s="153"/>
      <c r="N7" s="153"/>
      <c r="O7" s="152"/>
      <c r="P7" s="152"/>
      <c r="Q7" s="152"/>
      <c r="R7" s="152"/>
    </row>
    <row r="8" spans="1:18" s="1" customFormat="1" ht="11.25" customHeight="1">
      <c r="A8" s="119" t="s">
        <v>83</v>
      </c>
      <c r="B8" s="119" t="str">
        <f>'Krycí list'!E28</f>
        <v>xxx</v>
      </c>
      <c r="C8" s="119"/>
      <c r="D8" s="119"/>
      <c r="E8" s="119"/>
      <c r="F8" s="119"/>
      <c r="G8" s="119"/>
      <c r="H8" s="119"/>
      <c r="I8" s="119"/>
      <c r="J8" s="119"/>
      <c r="K8" s="152"/>
      <c r="L8" s="152"/>
      <c r="M8" s="153"/>
      <c r="N8" s="153"/>
      <c r="O8" s="152"/>
      <c r="P8" s="152"/>
      <c r="Q8" s="152"/>
      <c r="R8" s="152"/>
    </row>
    <row r="9" spans="1:18" s="1" customFormat="1" ht="11.25" customHeight="1">
      <c r="A9" s="119" t="s">
        <v>84</v>
      </c>
      <c r="B9" s="123">
        <v>41989</v>
      </c>
      <c r="C9" s="119"/>
      <c r="D9" s="119"/>
      <c r="E9" s="119"/>
      <c r="F9" s="119"/>
      <c r="G9" s="119"/>
      <c r="H9" s="119"/>
      <c r="I9" s="119"/>
      <c r="J9" s="119"/>
      <c r="K9" s="152"/>
      <c r="L9" s="152"/>
      <c r="M9" s="153"/>
      <c r="N9" s="153"/>
      <c r="O9" s="152"/>
      <c r="P9" s="152"/>
      <c r="Q9" s="152"/>
      <c r="R9" s="152"/>
    </row>
    <row r="10" spans="1:18" s="1" customFormat="1" ht="5.25" customHeight="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3"/>
      <c r="N10" s="153"/>
      <c r="O10" s="152"/>
      <c r="P10" s="152"/>
      <c r="Q10" s="152"/>
      <c r="R10" s="152"/>
    </row>
    <row r="11" spans="1:19" s="1" customFormat="1" ht="21.75" customHeight="1">
      <c r="A11" s="124" t="s">
        <v>93</v>
      </c>
      <c r="B11" s="125" t="s">
        <v>94</v>
      </c>
      <c r="C11" s="125" t="s">
        <v>95</v>
      </c>
      <c r="D11" s="125" t="s">
        <v>86</v>
      </c>
      <c r="E11" s="125" t="s">
        <v>96</v>
      </c>
      <c r="F11" s="125" t="s">
        <v>97</v>
      </c>
      <c r="G11" s="125" t="s">
        <v>98</v>
      </c>
      <c r="H11" s="125" t="s">
        <v>87</v>
      </c>
      <c r="I11" s="125" t="s">
        <v>99</v>
      </c>
      <c r="J11" s="125" t="s">
        <v>88</v>
      </c>
      <c r="K11" s="125" t="s">
        <v>100</v>
      </c>
      <c r="L11" s="125" t="s">
        <v>101</v>
      </c>
      <c r="M11" s="154" t="s">
        <v>102</v>
      </c>
      <c r="N11" s="155" t="s">
        <v>103</v>
      </c>
      <c r="O11" s="125"/>
      <c r="P11" s="125"/>
      <c r="Q11" s="125"/>
      <c r="R11" s="156" t="s">
        <v>104</v>
      </c>
      <c r="S11" s="157"/>
    </row>
    <row r="12" spans="1:19" s="1" customFormat="1" ht="11.25" customHeight="1">
      <c r="A12" s="128">
        <v>1</v>
      </c>
      <c r="B12" s="129">
        <v>3</v>
      </c>
      <c r="C12" s="129">
        <v>4</v>
      </c>
      <c r="D12" s="129">
        <v>5</v>
      </c>
      <c r="E12" s="129">
        <v>6</v>
      </c>
      <c r="F12" s="129">
        <v>7</v>
      </c>
      <c r="G12" s="129">
        <v>8</v>
      </c>
      <c r="H12" s="129">
        <v>9</v>
      </c>
      <c r="I12" s="129"/>
      <c r="J12" s="129"/>
      <c r="K12" s="129"/>
      <c r="L12" s="129"/>
      <c r="M12" s="158">
        <v>11</v>
      </c>
      <c r="N12" s="159">
        <v>12</v>
      </c>
      <c r="O12" s="129"/>
      <c r="P12" s="129"/>
      <c r="Q12" s="129"/>
      <c r="R12" s="160">
        <v>11</v>
      </c>
      <c r="S12" s="157"/>
    </row>
    <row r="13" spans="1:18" s="1" customFormat="1" ht="3.75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3"/>
      <c r="N13" s="161"/>
      <c r="O13" s="152"/>
      <c r="P13" s="152"/>
      <c r="Q13" s="152"/>
      <c r="R13" s="152"/>
    </row>
    <row r="14" spans="1:14" s="139" customFormat="1" ht="12.75" customHeight="1">
      <c r="A14" s="162"/>
      <c r="B14" s="162"/>
      <c r="C14" s="162" t="s">
        <v>44</v>
      </c>
      <c r="D14" s="162" t="s">
        <v>105</v>
      </c>
      <c r="E14" s="162"/>
      <c r="F14" s="162"/>
      <c r="G14" s="162"/>
      <c r="H14" s="163">
        <f>H15+H32+H37+H39+H56+H62+H86+H93</f>
        <v>0</v>
      </c>
      <c r="I14" s="162"/>
      <c r="J14" s="164">
        <f>J15+J32+J37+J39+J56+J62+J86+J93</f>
        <v>144.750639</v>
      </c>
      <c r="K14" s="162"/>
      <c r="L14" s="164">
        <f>L15+L32+L37+L39+L56+L62+L86+L93</f>
        <v>116.064496</v>
      </c>
      <c r="N14" s="136" t="s">
        <v>106</v>
      </c>
    </row>
    <row r="15" spans="3:14" s="139" customFormat="1" ht="12.75" customHeight="1">
      <c r="C15" s="141" t="s">
        <v>107</v>
      </c>
      <c r="D15" s="141" t="s">
        <v>108</v>
      </c>
      <c r="H15" s="142">
        <f>SUM(H16:H31)</f>
        <v>0</v>
      </c>
      <c r="J15" s="143">
        <f>SUM(J16:J31)</f>
        <v>86.362295</v>
      </c>
      <c r="L15" s="143">
        <f>SUM(L16:L31)</f>
        <v>0</v>
      </c>
      <c r="N15" s="141" t="s">
        <v>107</v>
      </c>
    </row>
    <row r="16" spans="1:14" s="13" customFormat="1" ht="24" customHeight="1">
      <c r="A16" s="165" t="s">
        <v>107</v>
      </c>
      <c r="B16" s="165" t="s">
        <v>109</v>
      </c>
      <c r="C16" s="166" t="s">
        <v>110</v>
      </c>
      <c r="D16" s="167" t="s">
        <v>111</v>
      </c>
      <c r="E16" s="165" t="s">
        <v>112</v>
      </c>
      <c r="F16" s="168">
        <v>1</v>
      </c>
      <c r="G16" s="169"/>
      <c r="H16" s="169">
        <f aca="true" t="shared" si="0" ref="H16:H31">ROUND(F16*G16,2)</f>
        <v>0</v>
      </c>
      <c r="I16" s="170">
        <v>0</v>
      </c>
      <c r="J16" s="168">
        <f aca="true" t="shared" si="1" ref="J16:J31">F16*I16</f>
        <v>0</v>
      </c>
      <c r="K16" s="170">
        <v>0</v>
      </c>
      <c r="L16" s="168">
        <f aca="true" t="shared" si="2" ref="L16:L31">F16*K16</f>
        <v>0</v>
      </c>
      <c r="M16" s="171">
        <v>4</v>
      </c>
      <c r="N16" s="13" t="s">
        <v>113</v>
      </c>
    </row>
    <row r="17" spans="1:14" s="13" customFormat="1" ht="13.5" customHeight="1">
      <c r="A17" s="165" t="s">
        <v>113</v>
      </c>
      <c r="B17" s="165" t="s">
        <v>109</v>
      </c>
      <c r="C17" s="166" t="s">
        <v>114</v>
      </c>
      <c r="D17" s="167" t="s">
        <v>115</v>
      </c>
      <c r="E17" s="165" t="s">
        <v>116</v>
      </c>
      <c r="F17" s="168">
        <v>15.3</v>
      </c>
      <c r="G17" s="169"/>
      <c r="H17" s="169">
        <f t="shared" si="0"/>
        <v>0</v>
      </c>
      <c r="I17" s="170">
        <v>0</v>
      </c>
      <c r="J17" s="168">
        <f t="shared" si="1"/>
        <v>0</v>
      </c>
      <c r="K17" s="170">
        <v>0</v>
      </c>
      <c r="L17" s="168">
        <f t="shared" si="2"/>
        <v>0</v>
      </c>
      <c r="M17" s="171">
        <v>4</v>
      </c>
      <c r="N17" s="13" t="s">
        <v>113</v>
      </c>
    </row>
    <row r="18" spans="1:14" s="13" customFormat="1" ht="13.5" customHeight="1">
      <c r="A18" s="165" t="s">
        <v>117</v>
      </c>
      <c r="B18" s="165" t="s">
        <v>109</v>
      </c>
      <c r="C18" s="166" t="s">
        <v>118</v>
      </c>
      <c r="D18" s="167" t="s">
        <v>119</v>
      </c>
      <c r="E18" s="165" t="s">
        <v>116</v>
      </c>
      <c r="F18" s="168">
        <v>51</v>
      </c>
      <c r="G18" s="169"/>
      <c r="H18" s="169">
        <f t="shared" si="0"/>
        <v>0</v>
      </c>
      <c r="I18" s="170">
        <v>0</v>
      </c>
      <c r="J18" s="168">
        <f t="shared" si="1"/>
        <v>0</v>
      </c>
      <c r="K18" s="170">
        <v>0</v>
      </c>
      <c r="L18" s="168">
        <f t="shared" si="2"/>
        <v>0</v>
      </c>
      <c r="M18" s="171">
        <v>4</v>
      </c>
      <c r="N18" s="13" t="s">
        <v>113</v>
      </c>
    </row>
    <row r="19" spans="1:14" s="13" customFormat="1" ht="24" customHeight="1">
      <c r="A19" s="165" t="s">
        <v>120</v>
      </c>
      <c r="B19" s="165" t="s">
        <v>109</v>
      </c>
      <c r="C19" s="166" t="s">
        <v>121</v>
      </c>
      <c r="D19" s="167" t="s">
        <v>122</v>
      </c>
      <c r="E19" s="165" t="s">
        <v>116</v>
      </c>
      <c r="F19" s="168">
        <v>51</v>
      </c>
      <c r="G19" s="169"/>
      <c r="H19" s="169">
        <f t="shared" si="0"/>
        <v>0</v>
      </c>
      <c r="I19" s="170">
        <v>0</v>
      </c>
      <c r="J19" s="168">
        <f t="shared" si="1"/>
        <v>0</v>
      </c>
      <c r="K19" s="170">
        <v>0</v>
      </c>
      <c r="L19" s="168">
        <f t="shared" si="2"/>
        <v>0</v>
      </c>
      <c r="M19" s="171">
        <v>4</v>
      </c>
      <c r="N19" s="13" t="s">
        <v>113</v>
      </c>
    </row>
    <row r="20" spans="1:14" s="13" customFormat="1" ht="24" customHeight="1">
      <c r="A20" s="165" t="s">
        <v>123</v>
      </c>
      <c r="B20" s="165" t="s">
        <v>109</v>
      </c>
      <c r="C20" s="166" t="s">
        <v>124</v>
      </c>
      <c r="D20" s="167" t="s">
        <v>125</v>
      </c>
      <c r="E20" s="165" t="s">
        <v>116</v>
      </c>
      <c r="F20" s="168">
        <v>25</v>
      </c>
      <c r="G20" s="169"/>
      <c r="H20" s="169">
        <f t="shared" si="0"/>
        <v>0</v>
      </c>
      <c r="I20" s="170">
        <v>0</v>
      </c>
      <c r="J20" s="168">
        <f t="shared" si="1"/>
        <v>0</v>
      </c>
      <c r="K20" s="170">
        <v>0</v>
      </c>
      <c r="L20" s="168">
        <f t="shared" si="2"/>
        <v>0</v>
      </c>
      <c r="M20" s="171">
        <v>4</v>
      </c>
      <c r="N20" s="13" t="s">
        <v>113</v>
      </c>
    </row>
    <row r="21" spans="1:14" s="13" customFormat="1" ht="13.5" customHeight="1">
      <c r="A21" s="165" t="s">
        <v>126</v>
      </c>
      <c r="B21" s="165" t="s">
        <v>109</v>
      </c>
      <c r="C21" s="166" t="s">
        <v>127</v>
      </c>
      <c r="D21" s="167" t="s">
        <v>128</v>
      </c>
      <c r="E21" s="165" t="s">
        <v>116</v>
      </c>
      <c r="F21" s="168">
        <v>25</v>
      </c>
      <c r="G21" s="169"/>
      <c r="H21" s="169">
        <f t="shared" si="0"/>
        <v>0</v>
      </c>
      <c r="I21" s="170">
        <v>0</v>
      </c>
      <c r="J21" s="168">
        <f t="shared" si="1"/>
        <v>0</v>
      </c>
      <c r="K21" s="170">
        <v>0</v>
      </c>
      <c r="L21" s="168">
        <f t="shared" si="2"/>
        <v>0</v>
      </c>
      <c r="M21" s="171">
        <v>4</v>
      </c>
      <c r="N21" s="13" t="s">
        <v>113</v>
      </c>
    </row>
    <row r="22" spans="1:14" s="13" customFormat="1" ht="13.5" customHeight="1">
      <c r="A22" s="165" t="s">
        <v>129</v>
      </c>
      <c r="B22" s="165" t="s">
        <v>109</v>
      </c>
      <c r="C22" s="166" t="s">
        <v>130</v>
      </c>
      <c r="D22" s="167" t="s">
        <v>131</v>
      </c>
      <c r="E22" s="165" t="s">
        <v>116</v>
      </c>
      <c r="F22" s="168">
        <v>25</v>
      </c>
      <c r="G22" s="169"/>
      <c r="H22" s="169">
        <f t="shared" si="0"/>
        <v>0</v>
      </c>
      <c r="I22" s="170">
        <v>0</v>
      </c>
      <c r="J22" s="168">
        <f t="shared" si="1"/>
        <v>0</v>
      </c>
      <c r="K22" s="170">
        <v>0</v>
      </c>
      <c r="L22" s="168">
        <f t="shared" si="2"/>
        <v>0</v>
      </c>
      <c r="M22" s="171">
        <v>4</v>
      </c>
      <c r="N22" s="13" t="s">
        <v>113</v>
      </c>
    </row>
    <row r="23" spans="1:14" s="13" customFormat="1" ht="13.5" customHeight="1">
      <c r="A23" s="165" t="s">
        <v>132</v>
      </c>
      <c r="B23" s="165" t="s">
        <v>109</v>
      </c>
      <c r="C23" s="166" t="s">
        <v>133</v>
      </c>
      <c r="D23" s="167" t="s">
        <v>134</v>
      </c>
      <c r="E23" s="165" t="s">
        <v>135</v>
      </c>
      <c r="F23" s="168">
        <v>42.5</v>
      </c>
      <c r="G23" s="169"/>
      <c r="H23" s="169">
        <f t="shared" si="0"/>
        <v>0</v>
      </c>
      <c r="I23" s="170">
        <v>0</v>
      </c>
      <c r="J23" s="168">
        <f t="shared" si="1"/>
        <v>0</v>
      </c>
      <c r="K23" s="170">
        <v>0</v>
      </c>
      <c r="L23" s="168">
        <f t="shared" si="2"/>
        <v>0</v>
      </c>
      <c r="M23" s="171">
        <v>4</v>
      </c>
      <c r="N23" s="13" t="s">
        <v>113</v>
      </c>
    </row>
    <row r="24" spans="1:14" s="13" customFormat="1" ht="13.5" customHeight="1">
      <c r="A24" s="165" t="s">
        <v>136</v>
      </c>
      <c r="B24" s="165" t="s">
        <v>109</v>
      </c>
      <c r="C24" s="166" t="s">
        <v>137</v>
      </c>
      <c r="D24" s="167" t="s">
        <v>138</v>
      </c>
      <c r="E24" s="165" t="s">
        <v>116</v>
      </c>
      <c r="F24" s="168">
        <v>77</v>
      </c>
      <c r="G24" s="169"/>
      <c r="H24" s="169">
        <f t="shared" si="0"/>
        <v>0</v>
      </c>
      <c r="I24" s="170">
        <v>0</v>
      </c>
      <c r="J24" s="168">
        <f t="shared" si="1"/>
        <v>0</v>
      </c>
      <c r="K24" s="170">
        <v>0</v>
      </c>
      <c r="L24" s="168">
        <f t="shared" si="2"/>
        <v>0</v>
      </c>
      <c r="M24" s="171">
        <v>4</v>
      </c>
      <c r="N24" s="13" t="s">
        <v>113</v>
      </c>
    </row>
    <row r="25" spans="1:14" s="13" customFormat="1" ht="24" customHeight="1">
      <c r="A25" s="165" t="s">
        <v>139</v>
      </c>
      <c r="B25" s="165" t="s">
        <v>109</v>
      </c>
      <c r="C25" s="166" t="s">
        <v>140</v>
      </c>
      <c r="D25" s="167" t="s">
        <v>141</v>
      </c>
      <c r="E25" s="165" t="s">
        <v>116</v>
      </c>
      <c r="F25" s="168">
        <v>12.5</v>
      </c>
      <c r="G25" s="169"/>
      <c r="H25" s="169">
        <f t="shared" si="0"/>
        <v>0</v>
      </c>
      <c r="I25" s="170">
        <v>0</v>
      </c>
      <c r="J25" s="168">
        <f t="shared" si="1"/>
        <v>0</v>
      </c>
      <c r="K25" s="170">
        <v>0</v>
      </c>
      <c r="L25" s="168">
        <f t="shared" si="2"/>
        <v>0</v>
      </c>
      <c r="M25" s="171">
        <v>4</v>
      </c>
      <c r="N25" s="13" t="s">
        <v>113</v>
      </c>
    </row>
    <row r="26" spans="1:14" s="13" customFormat="1" ht="13.5" customHeight="1">
      <c r="A26" s="172" t="s">
        <v>142</v>
      </c>
      <c r="B26" s="172" t="s">
        <v>143</v>
      </c>
      <c r="C26" s="173" t="s">
        <v>144</v>
      </c>
      <c r="D26" s="174" t="s">
        <v>145</v>
      </c>
      <c r="E26" s="172" t="s">
        <v>135</v>
      </c>
      <c r="F26" s="175">
        <v>43.18</v>
      </c>
      <c r="G26" s="176"/>
      <c r="H26" s="176">
        <f t="shared" si="0"/>
        <v>0</v>
      </c>
      <c r="I26" s="177">
        <v>1</v>
      </c>
      <c r="J26" s="175">
        <f t="shared" si="1"/>
        <v>43.18</v>
      </c>
      <c r="K26" s="177">
        <v>0</v>
      </c>
      <c r="L26" s="175">
        <f t="shared" si="2"/>
        <v>0</v>
      </c>
      <c r="M26" s="178">
        <v>8</v>
      </c>
      <c r="N26" s="179" t="s">
        <v>113</v>
      </c>
    </row>
    <row r="27" spans="1:14" s="13" customFormat="1" ht="24" customHeight="1">
      <c r="A27" s="165" t="s">
        <v>146</v>
      </c>
      <c r="B27" s="165" t="s">
        <v>109</v>
      </c>
      <c r="C27" s="166" t="s">
        <v>147</v>
      </c>
      <c r="D27" s="167" t="s">
        <v>148</v>
      </c>
      <c r="E27" s="165" t="s">
        <v>116</v>
      </c>
      <c r="F27" s="168">
        <v>12.5</v>
      </c>
      <c r="G27" s="169"/>
      <c r="H27" s="169">
        <f t="shared" si="0"/>
        <v>0</v>
      </c>
      <c r="I27" s="170">
        <v>0</v>
      </c>
      <c r="J27" s="168">
        <f t="shared" si="1"/>
        <v>0</v>
      </c>
      <c r="K27" s="170">
        <v>0</v>
      </c>
      <c r="L27" s="168">
        <f t="shared" si="2"/>
        <v>0</v>
      </c>
      <c r="M27" s="171">
        <v>4</v>
      </c>
      <c r="N27" s="13" t="s">
        <v>113</v>
      </c>
    </row>
    <row r="28" spans="1:14" s="13" customFormat="1" ht="13.5" customHeight="1">
      <c r="A28" s="172" t="s">
        <v>149</v>
      </c>
      <c r="B28" s="172" t="s">
        <v>143</v>
      </c>
      <c r="C28" s="173" t="s">
        <v>150</v>
      </c>
      <c r="D28" s="174" t="s">
        <v>151</v>
      </c>
      <c r="E28" s="172" t="s">
        <v>135</v>
      </c>
      <c r="F28" s="175">
        <v>43.18</v>
      </c>
      <c r="G28" s="176"/>
      <c r="H28" s="176">
        <f t="shared" si="0"/>
        <v>0</v>
      </c>
      <c r="I28" s="177">
        <v>1</v>
      </c>
      <c r="J28" s="175">
        <f t="shared" si="1"/>
        <v>43.18</v>
      </c>
      <c r="K28" s="177">
        <v>0</v>
      </c>
      <c r="L28" s="175">
        <f t="shared" si="2"/>
        <v>0</v>
      </c>
      <c r="M28" s="178">
        <v>8</v>
      </c>
      <c r="N28" s="179" t="s">
        <v>113</v>
      </c>
    </row>
    <row r="29" spans="1:14" s="13" customFormat="1" ht="24" customHeight="1">
      <c r="A29" s="165" t="s">
        <v>152</v>
      </c>
      <c r="B29" s="165" t="s">
        <v>109</v>
      </c>
      <c r="C29" s="166" t="s">
        <v>153</v>
      </c>
      <c r="D29" s="167" t="s">
        <v>154</v>
      </c>
      <c r="E29" s="165" t="s">
        <v>155</v>
      </c>
      <c r="F29" s="168">
        <v>153</v>
      </c>
      <c r="G29" s="169"/>
      <c r="H29" s="169">
        <f t="shared" si="0"/>
        <v>0</v>
      </c>
      <c r="I29" s="170">
        <v>0</v>
      </c>
      <c r="J29" s="168">
        <f t="shared" si="1"/>
        <v>0</v>
      </c>
      <c r="K29" s="170">
        <v>0</v>
      </c>
      <c r="L29" s="168">
        <f t="shared" si="2"/>
        <v>0</v>
      </c>
      <c r="M29" s="171">
        <v>4</v>
      </c>
      <c r="N29" s="13" t="s">
        <v>113</v>
      </c>
    </row>
    <row r="30" spans="1:14" s="13" customFormat="1" ht="24" customHeight="1">
      <c r="A30" s="165" t="s">
        <v>156</v>
      </c>
      <c r="B30" s="165" t="s">
        <v>157</v>
      </c>
      <c r="C30" s="166" t="s">
        <v>158</v>
      </c>
      <c r="D30" s="167" t="s">
        <v>159</v>
      </c>
      <c r="E30" s="165" t="s">
        <v>155</v>
      </c>
      <c r="F30" s="168">
        <v>153</v>
      </c>
      <c r="G30" s="169"/>
      <c r="H30" s="169">
        <f t="shared" si="0"/>
        <v>0</v>
      </c>
      <c r="I30" s="170">
        <v>0</v>
      </c>
      <c r="J30" s="168">
        <f t="shared" si="1"/>
        <v>0</v>
      </c>
      <c r="K30" s="170">
        <v>0</v>
      </c>
      <c r="L30" s="168">
        <f t="shared" si="2"/>
        <v>0</v>
      </c>
      <c r="M30" s="171">
        <v>4</v>
      </c>
      <c r="N30" s="13" t="s">
        <v>113</v>
      </c>
    </row>
    <row r="31" spans="1:14" s="13" customFormat="1" ht="13.5" customHeight="1">
      <c r="A31" s="172" t="s">
        <v>160</v>
      </c>
      <c r="B31" s="172" t="s">
        <v>143</v>
      </c>
      <c r="C31" s="173" t="s">
        <v>161</v>
      </c>
      <c r="D31" s="174" t="s">
        <v>162</v>
      </c>
      <c r="E31" s="172" t="s">
        <v>163</v>
      </c>
      <c r="F31" s="175">
        <v>2.295</v>
      </c>
      <c r="G31" s="176"/>
      <c r="H31" s="176">
        <f t="shared" si="0"/>
        <v>0</v>
      </c>
      <c r="I31" s="177">
        <v>0.001</v>
      </c>
      <c r="J31" s="175">
        <f t="shared" si="1"/>
        <v>0.002295</v>
      </c>
      <c r="K31" s="177">
        <v>0</v>
      </c>
      <c r="L31" s="175">
        <f t="shared" si="2"/>
        <v>0</v>
      </c>
      <c r="M31" s="178">
        <v>8</v>
      </c>
      <c r="N31" s="179" t="s">
        <v>113</v>
      </c>
    </row>
    <row r="32" spans="3:14" s="139" customFormat="1" ht="12.75" customHeight="1">
      <c r="C32" s="141" t="s">
        <v>113</v>
      </c>
      <c r="D32" s="141" t="s">
        <v>164</v>
      </c>
      <c r="H32" s="142">
        <f>SUM(H33:H36)</f>
        <v>0</v>
      </c>
      <c r="J32" s="143">
        <f>SUM(J33:J36)</f>
        <v>1.17038</v>
      </c>
      <c r="L32" s="143">
        <f>SUM(L33:L36)</f>
        <v>0</v>
      </c>
      <c r="N32" s="141" t="s">
        <v>107</v>
      </c>
    </row>
    <row r="33" spans="1:14" s="13" customFormat="1" ht="24" customHeight="1">
      <c r="A33" s="165" t="s">
        <v>165</v>
      </c>
      <c r="B33" s="165" t="s">
        <v>166</v>
      </c>
      <c r="C33" s="166" t="s">
        <v>167</v>
      </c>
      <c r="D33" s="167" t="s">
        <v>168</v>
      </c>
      <c r="E33" s="165" t="s">
        <v>155</v>
      </c>
      <c r="F33" s="168">
        <v>63</v>
      </c>
      <c r="G33" s="169"/>
      <c r="H33" s="169">
        <f>ROUND(F33*G33,2)</f>
        <v>0</v>
      </c>
      <c r="I33" s="170">
        <v>0.00017</v>
      </c>
      <c r="J33" s="168">
        <f>F33*I33</f>
        <v>0.01071</v>
      </c>
      <c r="K33" s="170">
        <v>0</v>
      </c>
      <c r="L33" s="168">
        <f>F33*K33</f>
        <v>0</v>
      </c>
      <c r="M33" s="171">
        <v>4</v>
      </c>
      <c r="N33" s="13" t="s">
        <v>113</v>
      </c>
    </row>
    <row r="34" spans="1:14" s="13" customFormat="1" ht="13.5" customHeight="1">
      <c r="A34" s="172" t="s">
        <v>169</v>
      </c>
      <c r="B34" s="172" t="s">
        <v>143</v>
      </c>
      <c r="C34" s="173" t="s">
        <v>170</v>
      </c>
      <c r="D34" s="174" t="s">
        <v>171</v>
      </c>
      <c r="E34" s="172" t="s">
        <v>155</v>
      </c>
      <c r="F34" s="175">
        <v>63</v>
      </c>
      <c r="G34" s="176"/>
      <c r="H34" s="176">
        <f>ROUND(F34*G34,2)</f>
        <v>0</v>
      </c>
      <c r="I34" s="177">
        <v>0.0005</v>
      </c>
      <c r="J34" s="175">
        <f>F34*I34</f>
        <v>0.0315</v>
      </c>
      <c r="K34" s="177">
        <v>0</v>
      </c>
      <c r="L34" s="175">
        <f>F34*K34</f>
        <v>0</v>
      </c>
      <c r="M34" s="178">
        <v>8</v>
      </c>
      <c r="N34" s="179" t="s">
        <v>113</v>
      </c>
    </row>
    <row r="35" spans="1:14" s="13" customFormat="1" ht="13.5" customHeight="1">
      <c r="A35" s="165" t="s">
        <v>172</v>
      </c>
      <c r="B35" s="165" t="s">
        <v>166</v>
      </c>
      <c r="C35" s="166" t="s">
        <v>173</v>
      </c>
      <c r="D35" s="167" t="s">
        <v>174</v>
      </c>
      <c r="E35" s="165" t="s">
        <v>116</v>
      </c>
      <c r="F35" s="168">
        <v>3</v>
      </c>
      <c r="G35" s="169"/>
      <c r="H35" s="169">
        <f>ROUND(F35*G35,2)</f>
        <v>0</v>
      </c>
      <c r="I35" s="170">
        <v>0</v>
      </c>
      <c r="J35" s="168">
        <f>F35*I35</f>
        <v>0</v>
      </c>
      <c r="K35" s="170">
        <v>0</v>
      </c>
      <c r="L35" s="168">
        <f>F35*K35</f>
        <v>0</v>
      </c>
      <c r="M35" s="171">
        <v>4</v>
      </c>
      <c r="N35" s="13" t="s">
        <v>113</v>
      </c>
    </row>
    <row r="36" spans="1:14" s="13" customFormat="1" ht="13.5" customHeight="1">
      <c r="A36" s="165" t="s">
        <v>175</v>
      </c>
      <c r="B36" s="165" t="s">
        <v>176</v>
      </c>
      <c r="C36" s="166" t="s">
        <v>177</v>
      </c>
      <c r="D36" s="167" t="s">
        <v>178</v>
      </c>
      <c r="E36" s="165" t="s">
        <v>116</v>
      </c>
      <c r="F36" s="168">
        <v>0.5</v>
      </c>
      <c r="G36" s="169"/>
      <c r="H36" s="169">
        <f>ROUND(F36*G36,2)</f>
        <v>0</v>
      </c>
      <c r="I36" s="170">
        <v>2.25634</v>
      </c>
      <c r="J36" s="168">
        <f>F36*I36</f>
        <v>1.12817</v>
      </c>
      <c r="K36" s="170">
        <v>0</v>
      </c>
      <c r="L36" s="168">
        <f>F36*K36</f>
        <v>0</v>
      </c>
      <c r="M36" s="171">
        <v>4</v>
      </c>
      <c r="N36" s="13" t="s">
        <v>113</v>
      </c>
    </row>
    <row r="37" spans="3:14" s="139" customFormat="1" ht="12.75" customHeight="1">
      <c r="C37" s="141" t="s">
        <v>117</v>
      </c>
      <c r="D37" s="141" t="s">
        <v>179</v>
      </c>
      <c r="H37" s="142">
        <f>H38</f>
        <v>0</v>
      </c>
      <c r="J37" s="143">
        <f>J38</f>
        <v>0.06368</v>
      </c>
      <c r="L37" s="143">
        <f>L38</f>
        <v>0.000796</v>
      </c>
      <c r="N37" s="141" t="s">
        <v>107</v>
      </c>
    </row>
    <row r="38" spans="1:14" s="13" customFormat="1" ht="24" customHeight="1">
      <c r="A38" s="165" t="s">
        <v>180</v>
      </c>
      <c r="B38" s="165" t="s">
        <v>181</v>
      </c>
      <c r="C38" s="166" t="s">
        <v>182</v>
      </c>
      <c r="D38" s="167" t="s">
        <v>183</v>
      </c>
      <c r="E38" s="165" t="s">
        <v>184</v>
      </c>
      <c r="F38" s="168">
        <v>79.6</v>
      </c>
      <c r="G38" s="169"/>
      <c r="H38" s="169">
        <f>ROUND(F38*G38,2)</f>
        <v>0</v>
      </c>
      <c r="I38" s="170">
        <v>0.0008</v>
      </c>
      <c r="J38" s="168">
        <f>F38*I38</f>
        <v>0.06368</v>
      </c>
      <c r="K38" s="170">
        <v>1E-05</v>
      </c>
      <c r="L38" s="168">
        <f>F38*K38</f>
        <v>0.000796</v>
      </c>
      <c r="M38" s="171">
        <v>4</v>
      </c>
      <c r="N38" s="13" t="s">
        <v>113</v>
      </c>
    </row>
    <row r="39" spans="3:14" s="139" customFormat="1" ht="12.75" customHeight="1">
      <c r="C39" s="141" t="s">
        <v>126</v>
      </c>
      <c r="D39" s="141" t="s">
        <v>185</v>
      </c>
      <c r="H39" s="142">
        <f>SUM(H40:H55)</f>
        <v>0</v>
      </c>
      <c r="J39" s="143">
        <f>SUM(J40:J55)</f>
        <v>57.141983999999994</v>
      </c>
      <c r="L39" s="143">
        <f>SUM(L40:L55)</f>
        <v>0</v>
      </c>
      <c r="N39" s="141" t="s">
        <v>107</v>
      </c>
    </row>
    <row r="40" spans="1:14" s="13" customFormat="1" ht="24" customHeight="1">
      <c r="A40" s="165" t="s">
        <v>186</v>
      </c>
      <c r="B40" s="165" t="s">
        <v>181</v>
      </c>
      <c r="C40" s="166" t="s">
        <v>187</v>
      </c>
      <c r="D40" s="167" t="s">
        <v>188</v>
      </c>
      <c r="E40" s="165" t="s">
        <v>155</v>
      </c>
      <c r="F40" s="168">
        <v>5</v>
      </c>
      <c r="G40" s="169"/>
      <c r="H40" s="169">
        <f aca="true" t="shared" si="3" ref="H40:H55">ROUND(F40*G40,2)</f>
        <v>0</v>
      </c>
      <c r="I40" s="170">
        <v>0.0389</v>
      </c>
      <c r="J40" s="168">
        <f aca="true" t="shared" si="4" ref="J40:J55">F40*I40</f>
        <v>0.19449999999999998</v>
      </c>
      <c r="K40" s="170">
        <v>0</v>
      </c>
      <c r="L40" s="168">
        <f aca="true" t="shared" si="5" ref="L40:L55">F40*K40</f>
        <v>0</v>
      </c>
      <c r="M40" s="171">
        <v>4</v>
      </c>
      <c r="N40" s="13" t="s">
        <v>113</v>
      </c>
    </row>
    <row r="41" spans="1:14" s="13" customFormat="1" ht="24" customHeight="1">
      <c r="A41" s="165" t="s">
        <v>189</v>
      </c>
      <c r="B41" s="165" t="s">
        <v>181</v>
      </c>
      <c r="C41" s="166" t="s">
        <v>190</v>
      </c>
      <c r="D41" s="167" t="s">
        <v>191</v>
      </c>
      <c r="E41" s="165" t="s">
        <v>155</v>
      </c>
      <c r="F41" s="168">
        <v>105.5</v>
      </c>
      <c r="G41" s="169"/>
      <c r="H41" s="169">
        <f t="shared" si="3"/>
        <v>0</v>
      </c>
      <c r="I41" s="170">
        <v>0.0052</v>
      </c>
      <c r="J41" s="168">
        <f t="shared" si="4"/>
        <v>0.5486</v>
      </c>
      <c r="K41" s="170">
        <v>0</v>
      </c>
      <c r="L41" s="168">
        <f t="shared" si="5"/>
        <v>0</v>
      </c>
      <c r="M41" s="171">
        <v>4</v>
      </c>
      <c r="N41" s="13" t="s">
        <v>113</v>
      </c>
    </row>
    <row r="42" spans="1:14" s="13" customFormat="1" ht="13.5" customHeight="1">
      <c r="A42" s="165" t="s">
        <v>192</v>
      </c>
      <c r="B42" s="165" t="s">
        <v>181</v>
      </c>
      <c r="C42" s="166" t="s">
        <v>193</v>
      </c>
      <c r="D42" s="167" t="s">
        <v>194</v>
      </c>
      <c r="E42" s="165" t="s">
        <v>155</v>
      </c>
      <c r="F42" s="168">
        <v>29</v>
      </c>
      <c r="G42" s="169"/>
      <c r="H42" s="169">
        <f t="shared" si="3"/>
        <v>0</v>
      </c>
      <c r="I42" s="170">
        <v>0.0345</v>
      </c>
      <c r="J42" s="168">
        <f t="shared" si="4"/>
        <v>1.0005000000000002</v>
      </c>
      <c r="K42" s="170">
        <v>0</v>
      </c>
      <c r="L42" s="168">
        <f t="shared" si="5"/>
        <v>0</v>
      </c>
      <c r="M42" s="171">
        <v>4</v>
      </c>
      <c r="N42" s="13" t="s">
        <v>113</v>
      </c>
    </row>
    <row r="43" spans="1:14" s="13" customFormat="1" ht="13.5" customHeight="1">
      <c r="A43" s="165" t="s">
        <v>195</v>
      </c>
      <c r="B43" s="165" t="s">
        <v>176</v>
      </c>
      <c r="C43" s="166" t="s">
        <v>196</v>
      </c>
      <c r="D43" s="167" t="s">
        <v>197</v>
      </c>
      <c r="E43" s="165" t="s">
        <v>155</v>
      </c>
      <c r="F43" s="168">
        <v>80</v>
      </c>
      <c r="G43" s="169"/>
      <c r="H43" s="169">
        <f t="shared" si="3"/>
        <v>0</v>
      </c>
      <c r="I43" s="170">
        <v>0.00012</v>
      </c>
      <c r="J43" s="168">
        <f t="shared" si="4"/>
        <v>0.009600000000000001</v>
      </c>
      <c r="K43" s="170">
        <v>0</v>
      </c>
      <c r="L43" s="168">
        <f t="shared" si="5"/>
        <v>0</v>
      </c>
      <c r="M43" s="171">
        <v>4</v>
      </c>
      <c r="N43" s="13" t="s">
        <v>113</v>
      </c>
    </row>
    <row r="44" spans="1:14" s="13" customFormat="1" ht="24" customHeight="1">
      <c r="A44" s="165" t="s">
        <v>198</v>
      </c>
      <c r="B44" s="165" t="s">
        <v>176</v>
      </c>
      <c r="C44" s="166" t="s">
        <v>199</v>
      </c>
      <c r="D44" s="167" t="s">
        <v>200</v>
      </c>
      <c r="E44" s="165" t="s">
        <v>155</v>
      </c>
      <c r="F44" s="168">
        <v>10</v>
      </c>
      <c r="G44" s="169"/>
      <c r="H44" s="169">
        <f t="shared" si="3"/>
        <v>0</v>
      </c>
      <c r="I44" s="170">
        <v>0.02363</v>
      </c>
      <c r="J44" s="168">
        <f t="shared" si="4"/>
        <v>0.2363</v>
      </c>
      <c r="K44" s="170">
        <v>0</v>
      </c>
      <c r="L44" s="168">
        <f t="shared" si="5"/>
        <v>0</v>
      </c>
      <c r="M44" s="171">
        <v>4</v>
      </c>
      <c r="N44" s="13" t="s">
        <v>113</v>
      </c>
    </row>
    <row r="45" spans="1:14" s="13" customFormat="1" ht="13.5" customHeight="1">
      <c r="A45" s="165" t="s">
        <v>201</v>
      </c>
      <c r="B45" s="165" t="s">
        <v>176</v>
      </c>
      <c r="C45" s="166" t="s">
        <v>202</v>
      </c>
      <c r="D45" s="167" t="s">
        <v>203</v>
      </c>
      <c r="E45" s="165" t="s">
        <v>155</v>
      </c>
      <c r="F45" s="168">
        <v>20</v>
      </c>
      <c r="G45" s="169"/>
      <c r="H45" s="169">
        <f t="shared" si="3"/>
        <v>0</v>
      </c>
      <c r="I45" s="170">
        <v>0.0231</v>
      </c>
      <c r="J45" s="168">
        <f t="shared" si="4"/>
        <v>0.46199999999999997</v>
      </c>
      <c r="K45" s="170">
        <v>0</v>
      </c>
      <c r="L45" s="168">
        <f t="shared" si="5"/>
        <v>0</v>
      </c>
      <c r="M45" s="171">
        <v>4</v>
      </c>
      <c r="N45" s="13" t="s">
        <v>113</v>
      </c>
    </row>
    <row r="46" spans="1:14" s="13" customFormat="1" ht="24" customHeight="1">
      <c r="A46" s="165" t="s">
        <v>204</v>
      </c>
      <c r="B46" s="165" t="s">
        <v>176</v>
      </c>
      <c r="C46" s="166" t="s">
        <v>205</v>
      </c>
      <c r="D46" s="167" t="s">
        <v>206</v>
      </c>
      <c r="E46" s="165" t="s">
        <v>155</v>
      </c>
      <c r="F46" s="168">
        <v>102</v>
      </c>
      <c r="G46" s="169"/>
      <c r="H46" s="169">
        <f t="shared" si="3"/>
        <v>0</v>
      </c>
      <c r="I46" s="170">
        <v>0.0315</v>
      </c>
      <c r="J46" s="168">
        <f t="shared" si="4"/>
        <v>3.213</v>
      </c>
      <c r="K46" s="170">
        <v>0</v>
      </c>
      <c r="L46" s="168">
        <f t="shared" si="5"/>
        <v>0</v>
      </c>
      <c r="M46" s="171">
        <v>4</v>
      </c>
      <c r="N46" s="13" t="s">
        <v>113</v>
      </c>
    </row>
    <row r="47" spans="1:14" s="13" customFormat="1" ht="13.5" customHeight="1">
      <c r="A47" s="165" t="s">
        <v>207</v>
      </c>
      <c r="B47" s="165" t="s">
        <v>176</v>
      </c>
      <c r="C47" s="166" t="s">
        <v>208</v>
      </c>
      <c r="D47" s="167" t="s">
        <v>209</v>
      </c>
      <c r="E47" s="165" t="s">
        <v>155</v>
      </c>
      <c r="F47" s="168">
        <v>80</v>
      </c>
      <c r="G47" s="169"/>
      <c r="H47" s="169">
        <f t="shared" si="3"/>
        <v>0</v>
      </c>
      <c r="I47" s="170">
        <v>0.00012</v>
      </c>
      <c r="J47" s="168">
        <f t="shared" si="4"/>
        <v>0.009600000000000001</v>
      </c>
      <c r="K47" s="170">
        <v>0</v>
      </c>
      <c r="L47" s="168">
        <f t="shared" si="5"/>
        <v>0</v>
      </c>
      <c r="M47" s="171">
        <v>4</v>
      </c>
      <c r="N47" s="13" t="s">
        <v>113</v>
      </c>
    </row>
    <row r="48" spans="1:14" s="13" customFormat="1" ht="13.5" customHeight="1">
      <c r="A48" s="165" t="s">
        <v>210</v>
      </c>
      <c r="B48" s="165" t="s">
        <v>176</v>
      </c>
      <c r="C48" s="166" t="s">
        <v>211</v>
      </c>
      <c r="D48" s="167" t="s">
        <v>212</v>
      </c>
      <c r="E48" s="165" t="s">
        <v>116</v>
      </c>
      <c r="F48" s="168">
        <v>22</v>
      </c>
      <c r="G48" s="169"/>
      <c r="H48" s="169">
        <f t="shared" si="3"/>
        <v>0</v>
      </c>
      <c r="I48" s="170">
        <v>2.25634</v>
      </c>
      <c r="J48" s="168">
        <f t="shared" si="4"/>
        <v>49.63947999999999</v>
      </c>
      <c r="K48" s="170">
        <v>0</v>
      </c>
      <c r="L48" s="168">
        <f t="shared" si="5"/>
        <v>0</v>
      </c>
      <c r="M48" s="171">
        <v>4</v>
      </c>
      <c r="N48" s="13" t="s">
        <v>113</v>
      </c>
    </row>
    <row r="49" spans="1:14" s="13" customFormat="1" ht="13.5" customHeight="1">
      <c r="A49" s="165" t="s">
        <v>213</v>
      </c>
      <c r="B49" s="165" t="s">
        <v>176</v>
      </c>
      <c r="C49" s="166" t="s">
        <v>214</v>
      </c>
      <c r="D49" s="167" t="s">
        <v>215</v>
      </c>
      <c r="E49" s="165" t="s">
        <v>116</v>
      </c>
      <c r="F49" s="168">
        <v>22</v>
      </c>
      <c r="G49" s="169"/>
      <c r="H49" s="169">
        <f t="shared" si="3"/>
        <v>0</v>
      </c>
      <c r="I49" s="170">
        <v>0</v>
      </c>
      <c r="J49" s="168">
        <f t="shared" si="4"/>
        <v>0</v>
      </c>
      <c r="K49" s="170">
        <v>0</v>
      </c>
      <c r="L49" s="168">
        <f t="shared" si="5"/>
        <v>0</v>
      </c>
      <c r="M49" s="171">
        <v>4</v>
      </c>
      <c r="N49" s="13" t="s">
        <v>113</v>
      </c>
    </row>
    <row r="50" spans="1:14" s="13" customFormat="1" ht="24" customHeight="1">
      <c r="A50" s="165" t="s">
        <v>216</v>
      </c>
      <c r="B50" s="165" t="s">
        <v>176</v>
      </c>
      <c r="C50" s="166" t="s">
        <v>217</v>
      </c>
      <c r="D50" s="167" t="s">
        <v>218</v>
      </c>
      <c r="E50" s="165" t="s">
        <v>116</v>
      </c>
      <c r="F50" s="168">
        <v>22</v>
      </c>
      <c r="G50" s="169"/>
      <c r="H50" s="169">
        <f t="shared" si="3"/>
        <v>0</v>
      </c>
      <c r="I50" s="170">
        <v>0</v>
      </c>
      <c r="J50" s="168">
        <f t="shared" si="4"/>
        <v>0</v>
      </c>
      <c r="K50" s="170">
        <v>0</v>
      </c>
      <c r="L50" s="168">
        <f t="shared" si="5"/>
        <v>0</v>
      </c>
      <c r="M50" s="171">
        <v>4</v>
      </c>
      <c r="N50" s="13" t="s">
        <v>113</v>
      </c>
    </row>
    <row r="51" spans="1:14" s="13" customFormat="1" ht="13.5" customHeight="1">
      <c r="A51" s="165" t="s">
        <v>219</v>
      </c>
      <c r="B51" s="165" t="s">
        <v>176</v>
      </c>
      <c r="C51" s="166" t="s">
        <v>220</v>
      </c>
      <c r="D51" s="167" t="s">
        <v>221</v>
      </c>
      <c r="E51" s="165" t="s">
        <v>135</v>
      </c>
      <c r="F51" s="168">
        <v>0.9</v>
      </c>
      <c r="G51" s="169"/>
      <c r="H51" s="169">
        <f t="shared" si="3"/>
        <v>0</v>
      </c>
      <c r="I51" s="170">
        <v>1.05306</v>
      </c>
      <c r="J51" s="168">
        <f t="shared" si="4"/>
        <v>0.9477540000000001</v>
      </c>
      <c r="K51" s="170">
        <v>0</v>
      </c>
      <c r="L51" s="168">
        <f t="shared" si="5"/>
        <v>0</v>
      </c>
      <c r="M51" s="171">
        <v>4</v>
      </c>
      <c r="N51" s="13" t="s">
        <v>113</v>
      </c>
    </row>
    <row r="52" spans="1:14" s="13" customFormat="1" ht="13.5" customHeight="1">
      <c r="A52" s="165" t="s">
        <v>222</v>
      </c>
      <c r="B52" s="165" t="s">
        <v>176</v>
      </c>
      <c r="C52" s="166" t="s">
        <v>223</v>
      </c>
      <c r="D52" s="167" t="s">
        <v>224</v>
      </c>
      <c r="E52" s="165" t="s">
        <v>155</v>
      </c>
      <c r="F52" s="168">
        <v>7.5</v>
      </c>
      <c r="G52" s="169"/>
      <c r="H52" s="169">
        <f t="shared" si="3"/>
        <v>0</v>
      </c>
      <c r="I52" s="170">
        <v>0.1155</v>
      </c>
      <c r="J52" s="168">
        <f t="shared" si="4"/>
        <v>0.8662500000000001</v>
      </c>
      <c r="K52" s="170">
        <v>0</v>
      </c>
      <c r="L52" s="168">
        <f t="shared" si="5"/>
        <v>0</v>
      </c>
      <c r="M52" s="171">
        <v>4</v>
      </c>
      <c r="N52" s="13" t="s">
        <v>113</v>
      </c>
    </row>
    <row r="53" spans="1:14" s="13" customFormat="1" ht="24" customHeight="1">
      <c r="A53" s="165" t="s">
        <v>225</v>
      </c>
      <c r="B53" s="165" t="s">
        <v>176</v>
      </c>
      <c r="C53" s="166" t="s">
        <v>226</v>
      </c>
      <c r="D53" s="167" t="s">
        <v>227</v>
      </c>
      <c r="E53" s="165" t="s">
        <v>228</v>
      </c>
      <c r="F53" s="168">
        <v>6</v>
      </c>
      <c r="G53" s="169"/>
      <c r="H53" s="169">
        <f t="shared" si="3"/>
        <v>0</v>
      </c>
      <c r="I53" s="170">
        <v>0</v>
      </c>
      <c r="J53" s="168">
        <f t="shared" si="4"/>
        <v>0</v>
      </c>
      <c r="K53" s="170">
        <v>0</v>
      </c>
      <c r="L53" s="168">
        <f t="shared" si="5"/>
        <v>0</v>
      </c>
      <c r="M53" s="171">
        <v>4</v>
      </c>
      <c r="N53" s="13" t="s">
        <v>113</v>
      </c>
    </row>
    <row r="54" spans="1:14" s="13" customFormat="1" ht="13.5" customHeight="1">
      <c r="A54" s="172" t="s">
        <v>229</v>
      </c>
      <c r="B54" s="172" t="s">
        <v>143</v>
      </c>
      <c r="C54" s="173" t="s">
        <v>230</v>
      </c>
      <c r="D54" s="174" t="s">
        <v>231</v>
      </c>
      <c r="E54" s="172" t="s">
        <v>228</v>
      </c>
      <c r="F54" s="175">
        <v>4</v>
      </c>
      <c r="G54" s="176"/>
      <c r="H54" s="176">
        <f t="shared" si="3"/>
        <v>0</v>
      </c>
      <c r="I54" s="177">
        <v>0.0026</v>
      </c>
      <c r="J54" s="175">
        <f t="shared" si="4"/>
        <v>0.0104</v>
      </c>
      <c r="K54" s="177">
        <v>0</v>
      </c>
      <c r="L54" s="175">
        <f t="shared" si="5"/>
        <v>0</v>
      </c>
      <c r="M54" s="178">
        <v>8</v>
      </c>
      <c r="N54" s="179" t="s">
        <v>113</v>
      </c>
    </row>
    <row r="55" spans="1:14" s="13" customFormat="1" ht="13.5" customHeight="1">
      <c r="A55" s="172" t="s">
        <v>232</v>
      </c>
      <c r="B55" s="172" t="s">
        <v>143</v>
      </c>
      <c r="C55" s="173" t="s">
        <v>233</v>
      </c>
      <c r="D55" s="174" t="s">
        <v>234</v>
      </c>
      <c r="E55" s="172" t="s">
        <v>228</v>
      </c>
      <c r="F55" s="175">
        <v>2</v>
      </c>
      <c r="G55" s="176"/>
      <c r="H55" s="176">
        <f t="shared" si="3"/>
        <v>0</v>
      </c>
      <c r="I55" s="177">
        <v>0.002</v>
      </c>
      <c r="J55" s="175">
        <f t="shared" si="4"/>
        <v>0.004</v>
      </c>
      <c r="K55" s="177">
        <v>0</v>
      </c>
      <c r="L55" s="175">
        <f t="shared" si="5"/>
        <v>0</v>
      </c>
      <c r="M55" s="178">
        <v>8</v>
      </c>
      <c r="N55" s="179" t="s">
        <v>113</v>
      </c>
    </row>
    <row r="56" spans="3:14" s="139" customFormat="1" ht="12.75" customHeight="1">
      <c r="C56" s="141" t="s">
        <v>132</v>
      </c>
      <c r="D56" s="141" t="s">
        <v>235</v>
      </c>
      <c r="H56" s="142">
        <f>SUM(H57:H61)</f>
        <v>0</v>
      </c>
      <c r="J56" s="143">
        <f>SUM(J57:J61)</f>
        <v>0</v>
      </c>
      <c r="L56" s="143">
        <f>SUM(L57:L61)</f>
        <v>0</v>
      </c>
      <c r="N56" s="141" t="s">
        <v>107</v>
      </c>
    </row>
    <row r="57" spans="1:14" s="13" customFormat="1" ht="24" customHeight="1">
      <c r="A57" s="165" t="s">
        <v>236</v>
      </c>
      <c r="B57" s="165" t="s">
        <v>237</v>
      </c>
      <c r="C57" s="166" t="s">
        <v>238</v>
      </c>
      <c r="D57" s="167" t="s">
        <v>239</v>
      </c>
      <c r="E57" s="165" t="s">
        <v>112</v>
      </c>
      <c r="F57" s="168">
        <v>4</v>
      </c>
      <c r="G57" s="169"/>
      <c r="H57" s="169">
        <f>ROUND(F57*G57,2)</f>
        <v>0</v>
      </c>
      <c r="I57" s="170">
        <v>0</v>
      </c>
      <c r="J57" s="168">
        <f>F57*I57</f>
        <v>0</v>
      </c>
      <c r="K57" s="170">
        <v>0</v>
      </c>
      <c r="L57" s="168">
        <f>F57*K57</f>
        <v>0</v>
      </c>
      <c r="M57" s="171">
        <v>4</v>
      </c>
      <c r="N57" s="13" t="s">
        <v>113</v>
      </c>
    </row>
    <row r="58" spans="1:14" s="13" customFormat="1" ht="13.5" customHeight="1">
      <c r="A58" s="165" t="s">
        <v>240</v>
      </c>
      <c r="B58" s="165" t="s">
        <v>237</v>
      </c>
      <c r="C58" s="166" t="s">
        <v>241</v>
      </c>
      <c r="D58" s="167" t="s">
        <v>242</v>
      </c>
      <c r="E58" s="165" t="s">
        <v>112</v>
      </c>
      <c r="F58" s="168">
        <v>4</v>
      </c>
      <c r="G58" s="169"/>
      <c r="H58" s="169">
        <f>ROUND(F58*G58,2)</f>
        <v>0</v>
      </c>
      <c r="I58" s="170">
        <v>0</v>
      </c>
      <c r="J58" s="168">
        <f>F58*I58</f>
        <v>0</v>
      </c>
      <c r="K58" s="170">
        <v>0</v>
      </c>
      <c r="L58" s="168">
        <f>F58*K58</f>
        <v>0</v>
      </c>
      <c r="M58" s="171">
        <v>4</v>
      </c>
      <c r="N58" s="13" t="s">
        <v>113</v>
      </c>
    </row>
    <row r="59" spans="1:14" s="13" customFormat="1" ht="24" customHeight="1">
      <c r="A59" s="165" t="s">
        <v>243</v>
      </c>
      <c r="B59" s="165" t="s">
        <v>244</v>
      </c>
      <c r="C59" s="166" t="s">
        <v>245</v>
      </c>
      <c r="D59" s="167" t="s">
        <v>246</v>
      </c>
      <c r="E59" s="165" t="s">
        <v>184</v>
      </c>
      <c r="F59" s="168">
        <v>26</v>
      </c>
      <c r="G59" s="169"/>
      <c r="H59" s="169">
        <f>ROUND(F59*G59,2)</f>
        <v>0</v>
      </c>
      <c r="I59" s="170">
        <v>0</v>
      </c>
      <c r="J59" s="168">
        <f>F59*I59</f>
        <v>0</v>
      </c>
      <c r="K59" s="170">
        <v>0</v>
      </c>
      <c r="L59" s="168">
        <f>F59*K59</f>
        <v>0</v>
      </c>
      <c r="M59" s="171">
        <v>4</v>
      </c>
      <c r="N59" s="13" t="s">
        <v>113</v>
      </c>
    </row>
    <row r="60" spans="1:14" s="13" customFormat="1" ht="24" customHeight="1">
      <c r="A60" s="165" t="s">
        <v>247</v>
      </c>
      <c r="B60" s="165" t="s">
        <v>244</v>
      </c>
      <c r="C60" s="166" t="s">
        <v>248</v>
      </c>
      <c r="D60" s="167" t="s">
        <v>249</v>
      </c>
      <c r="E60" s="165" t="s">
        <v>184</v>
      </c>
      <c r="F60" s="168">
        <v>40</v>
      </c>
      <c r="G60" s="169"/>
      <c r="H60" s="169">
        <f>ROUND(F60*G60,2)</f>
        <v>0</v>
      </c>
      <c r="I60" s="170">
        <v>0</v>
      </c>
      <c r="J60" s="168">
        <f>F60*I60</f>
        <v>0</v>
      </c>
      <c r="K60" s="170">
        <v>0</v>
      </c>
      <c r="L60" s="168">
        <f>F60*K60</f>
        <v>0</v>
      </c>
      <c r="M60" s="171">
        <v>4</v>
      </c>
      <c r="N60" s="13" t="s">
        <v>113</v>
      </c>
    </row>
    <row r="61" spans="1:14" s="13" customFormat="1" ht="13.5" customHeight="1">
      <c r="A61" s="165" t="s">
        <v>250</v>
      </c>
      <c r="B61" s="165" t="s">
        <v>244</v>
      </c>
      <c r="C61" s="166" t="s">
        <v>251</v>
      </c>
      <c r="D61" s="167" t="s">
        <v>252</v>
      </c>
      <c r="E61" s="165" t="s">
        <v>228</v>
      </c>
      <c r="F61" s="168">
        <v>4</v>
      </c>
      <c r="G61" s="169"/>
      <c r="H61" s="169">
        <f>ROUND(F61*G61,2)</f>
        <v>0</v>
      </c>
      <c r="I61" s="170">
        <v>0</v>
      </c>
      <c r="J61" s="168">
        <f>F61*I61</f>
        <v>0</v>
      </c>
      <c r="K61" s="170">
        <v>0</v>
      </c>
      <c r="L61" s="168">
        <f>F61*K61</f>
        <v>0</v>
      </c>
      <c r="M61" s="171">
        <v>4</v>
      </c>
      <c r="N61" s="13" t="s">
        <v>113</v>
      </c>
    </row>
    <row r="62" spans="3:14" s="139" customFormat="1" ht="12.75" customHeight="1">
      <c r="C62" s="141" t="s">
        <v>136</v>
      </c>
      <c r="D62" s="141" t="s">
        <v>253</v>
      </c>
      <c r="H62" s="142">
        <f>H63+SUM(H64:H76)</f>
        <v>0</v>
      </c>
      <c r="J62" s="143">
        <f>J63+SUM(J64:J76)</f>
        <v>0.012300000000000002</v>
      </c>
      <c r="L62" s="143">
        <f>L63+SUM(L64:L76)</f>
        <v>116.06370000000001</v>
      </c>
      <c r="N62" s="141" t="s">
        <v>107</v>
      </c>
    </row>
    <row r="63" spans="1:14" s="13" customFormat="1" ht="24" customHeight="1">
      <c r="A63" s="165" t="s">
        <v>254</v>
      </c>
      <c r="B63" s="165" t="s">
        <v>255</v>
      </c>
      <c r="C63" s="166" t="s">
        <v>256</v>
      </c>
      <c r="D63" s="167" t="s">
        <v>257</v>
      </c>
      <c r="E63" s="165" t="s">
        <v>228</v>
      </c>
      <c r="F63" s="168">
        <v>1</v>
      </c>
      <c r="G63" s="169"/>
      <c r="H63" s="169">
        <f aca="true" t="shared" si="6" ref="H63:H75">ROUND(F63*G63,2)</f>
        <v>0</v>
      </c>
      <c r="I63" s="170">
        <v>0</v>
      </c>
      <c r="J63" s="168">
        <f aca="true" t="shared" si="7" ref="J63:J75">F63*I63</f>
        <v>0</v>
      </c>
      <c r="K63" s="170">
        <v>0</v>
      </c>
      <c r="L63" s="168">
        <f aca="true" t="shared" si="8" ref="L63:L75">F63*K63</f>
        <v>0</v>
      </c>
      <c r="M63" s="171">
        <v>4</v>
      </c>
      <c r="N63" s="13" t="s">
        <v>113</v>
      </c>
    </row>
    <row r="64" spans="1:14" s="13" customFormat="1" ht="13.5" customHeight="1">
      <c r="A64" s="165" t="s">
        <v>258</v>
      </c>
      <c r="B64" s="165" t="s">
        <v>255</v>
      </c>
      <c r="C64" s="166" t="s">
        <v>259</v>
      </c>
      <c r="D64" s="167" t="s">
        <v>260</v>
      </c>
      <c r="E64" s="165" t="s">
        <v>228</v>
      </c>
      <c r="F64" s="168">
        <v>1</v>
      </c>
      <c r="G64" s="169"/>
      <c r="H64" s="169">
        <f t="shared" si="6"/>
        <v>0</v>
      </c>
      <c r="I64" s="170">
        <v>0</v>
      </c>
      <c r="J64" s="168">
        <f t="shared" si="7"/>
        <v>0</v>
      </c>
      <c r="K64" s="170">
        <v>0</v>
      </c>
      <c r="L64" s="168">
        <f t="shared" si="8"/>
        <v>0</v>
      </c>
      <c r="M64" s="171">
        <v>4</v>
      </c>
      <c r="N64" s="13" t="s">
        <v>113</v>
      </c>
    </row>
    <row r="65" spans="1:14" s="13" customFormat="1" ht="24" customHeight="1">
      <c r="A65" s="165" t="s">
        <v>261</v>
      </c>
      <c r="B65" s="165" t="s">
        <v>255</v>
      </c>
      <c r="C65" s="166" t="s">
        <v>262</v>
      </c>
      <c r="D65" s="167" t="s">
        <v>263</v>
      </c>
      <c r="E65" s="165" t="s">
        <v>155</v>
      </c>
      <c r="F65" s="168">
        <v>30</v>
      </c>
      <c r="G65" s="169"/>
      <c r="H65" s="169">
        <f t="shared" si="6"/>
        <v>0</v>
      </c>
      <c r="I65" s="170">
        <v>0.00013</v>
      </c>
      <c r="J65" s="168">
        <f t="shared" si="7"/>
        <v>0.0039</v>
      </c>
      <c r="K65" s="170">
        <v>0</v>
      </c>
      <c r="L65" s="168">
        <f t="shared" si="8"/>
        <v>0</v>
      </c>
      <c r="M65" s="171">
        <v>4</v>
      </c>
      <c r="N65" s="13" t="s">
        <v>113</v>
      </c>
    </row>
    <row r="66" spans="1:14" s="13" customFormat="1" ht="13.5" customHeight="1">
      <c r="A66" s="165" t="s">
        <v>264</v>
      </c>
      <c r="B66" s="165" t="s">
        <v>176</v>
      </c>
      <c r="C66" s="166" t="s">
        <v>265</v>
      </c>
      <c r="D66" s="167" t="s">
        <v>266</v>
      </c>
      <c r="E66" s="165" t="s">
        <v>155</v>
      </c>
      <c r="F66" s="168">
        <v>210</v>
      </c>
      <c r="G66" s="169"/>
      <c r="H66" s="169">
        <f t="shared" si="6"/>
        <v>0</v>
      </c>
      <c r="I66" s="170">
        <v>4E-05</v>
      </c>
      <c r="J66" s="168">
        <f t="shared" si="7"/>
        <v>0.008400000000000001</v>
      </c>
      <c r="K66" s="170">
        <v>0</v>
      </c>
      <c r="L66" s="168">
        <f t="shared" si="8"/>
        <v>0</v>
      </c>
      <c r="M66" s="171">
        <v>4</v>
      </c>
      <c r="N66" s="13" t="s">
        <v>113</v>
      </c>
    </row>
    <row r="67" spans="1:14" s="13" customFormat="1" ht="13.5" customHeight="1">
      <c r="A67" s="165" t="s">
        <v>267</v>
      </c>
      <c r="B67" s="165" t="s">
        <v>268</v>
      </c>
      <c r="C67" s="166" t="s">
        <v>269</v>
      </c>
      <c r="D67" s="167" t="s">
        <v>270</v>
      </c>
      <c r="E67" s="165" t="s">
        <v>116</v>
      </c>
      <c r="F67" s="168">
        <v>0.5</v>
      </c>
      <c r="G67" s="169"/>
      <c r="H67" s="169">
        <f t="shared" si="6"/>
        <v>0</v>
      </c>
      <c r="I67" s="170">
        <v>0</v>
      </c>
      <c r="J67" s="168">
        <f t="shared" si="7"/>
        <v>0</v>
      </c>
      <c r="K67" s="170">
        <v>2</v>
      </c>
      <c r="L67" s="168">
        <f t="shared" si="8"/>
        <v>1</v>
      </c>
      <c r="M67" s="171">
        <v>4</v>
      </c>
      <c r="N67" s="13" t="s">
        <v>113</v>
      </c>
    </row>
    <row r="68" spans="1:14" s="13" customFormat="1" ht="24" customHeight="1">
      <c r="A68" s="165" t="s">
        <v>271</v>
      </c>
      <c r="B68" s="165" t="s">
        <v>268</v>
      </c>
      <c r="C68" s="166" t="s">
        <v>272</v>
      </c>
      <c r="D68" s="167" t="s">
        <v>273</v>
      </c>
      <c r="E68" s="165" t="s">
        <v>116</v>
      </c>
      <c r="F68" s="168">
        <v>42</v>
      </c>
      <c r="G68" s="169"/>
      <c r="H68" s="169">
        <f t="shared" si="6"/>
        <v>0</v>
      </c>
      <c r="I68" s="170">
        <v>0</v>
      </c>
      <c r="J68" s="168">
        <f t="shared" si="7"/>
        <v>0</v>
      </c>
      <c r="K68" s="170">
        <v>2.2</v>
      </c>
      <c r="L68" s="168">
        <f t="shared" si="8"/>
        <v>92.4</v>
      </c>
      <c r="M68" s="171">
        <v>4</v>
      </c>
      <c r="N68" s="13" t="s">
        <v>113</v>
      </c>
    </row>
    <row r="69" spans="1:14" s="13" customFormat="1" ht="24" customHeight="1">
      <c r="A69" s="165" t="s">
        <v>274</v>
      </c>
      <c r="B69" s="165" t="s">
        <v>268</v>
      </c>
      <c r="C69" s="166" t="s">
        <v>275</v>
      </c>
      <c r="D69" s="167" t="s">
        <v>276</v>
      </c>
      <c r="E69" s="165" t="s">
        <v>116</v>
      </c>
      <c r="F69" s="168">
        <v>21</v>
      </c>
      <c r="G69" s="169"/>
      <c r="H69" s="169">
        <f t="shared" si="6"/>
        <v>0</v>
      </c>
      <c r="I69" s="170">
        <v>0</v>
      </c>
      <c r="J69" s="168">
        <f t="shared" si="7"/>
        <v>0</v>
      </c>
      <c r="K69" s="170">
        <v>0.0047</v>
      </c>
      <c r="L69" s="168">
        <f t="shared" si="8"/>
        <v>0.09870000000000001</v>
      </c>
      <c r="M69" s="171">
        <v>4</v>
      </c>
      <c r="N69" s="13" t="s">
        <v>113</v>
      </c>
    </row>
    <row r="70" spans="1:14" s="13" customFormat="1" ht="13.5" customHeight="1">
      <c r="A70" s="165" t="s">
        <v>277</v>
      </c>
      <c r="B70" s="165" t="s">
        <v>268</v>
      </c>
      <c r="C70" s="166" t="s">
        <v>278</v>
      </c>
      <c r="D70" s="167" t="s">
        <v>279</v>
      </c>
      <c r="E70" s="165" t="s">
        <v>116</v>
      </c>
      <c r="F70" s="168">
        <v>10.5</v>
      </c>
      <c r="G70" s="169"/>
      <c r="H70" s="169">
        <f t="shared" si="6"/>
        <v>0</v>
      </c>
      <c r="I70" s="170">
        <v>0</v>
      </c>
      <c r="J70" s="168">
        <f t="shared" si="7"/>
        <v>0</v>
      </c>
      <c r="K70" s="170">
        <v>1.4</v>
      </c>
      <c r="L70" s="168">
        <f t="shared" si="8"/>
        <v>14.7</v>
      </c>
      <c r="M70" s="171">
        <v>4</v>
      </c>
      <c r="N70" s="13" t="s">
        <v>113</v>
      </c>
    </row>
    <row r="71" spans="1:14" s="13" customFormat="1" ht="24" customHeight="1">
      <c r="A71" s="165" t="s">
        <v>280</v>
      </c>
      <c r="B71" s="165" t="s">
        <v>268</v>
      </c>
      <c r="C71" s="166" t="s">
        <v>281</v>
      </c>
      <c r="D71" s="167" t="s">
        <v>282</v>
      </c>
      <c r="E71" s="165" t="s">
        <v>184</v>
      </c>
      <c r="F71" s="168">
        <v>44</v>
      </c>
      <c r="G71" s="169"/>
      <c r="H71" s="169">
        <f t="shared" si="6"/>
        <v>0</v>
      </c>
      <c r="I71" s="170">
        <v>0</v>
      </c>
      <c r="J71" s="168">
        <f t="shared" si="7"/>
        <v>0</v>
      </c>
      <c r="K71" s="170">
        <v>0.063</v>
      </c>
      <c r="L71" s="168">
        <f t="shared" si="8"/>
        <v>2.7720000000000002</v>
      </c>
      <c r="M71" s="171">
        <v>4</v>
      </c>
      <c r="N71" s="13" t="s">
        <v>113</v>
      </c>
    </row>
    <row r="72" spans="1:14" s="13" customFormat="1" ht="24" customHeight="1">
      <c r="A72" s="165" t="s">
        <v>283</v>
      </c>
      <c r="B72" s="165" t="s">
        <v>268</v>
      </c>
      <c r="C72" s="166" t="s">
        <v>284</v>
      </c>
      <c r="D72" s="167" t="s">
        <v>285</v>
      </c>
      <c r="E72" s="165" t="s">
        <v>184</v>
      </c>
      <c r="F72" s="168">
        <v>20</v>
      </c>
      <c r="G72" s="169"/>
      <c r="H72" s="169">
        <f t="shared" si="6"/>
        <v>0</v>
      </c>
      <c r="I72" s="170">
        <v>0</v>
      </c>
      <c r="J72" s="168">
        <f t="shared" si="7"/>
        <v>0</v>
      </c>
      <c r="K72" s="170">
        <v>0.063</v>
      </c>
      <c r="L72" s="168">
        <f t="shared" si="8"/>
        <v>1.26</v>
      </c>
      <c r="M72" s="171">
        <v>4</v>
      </c>
      <c r="N72" s="13" t="s">
        <v>113</v>
      </c>
    </row>
    <row r="73" spans="1:14" s="13" customFormat="1" ht="13.5" customHeight="1">
      <c r="A73" s="165" t="s">
        <v>286</v>
      </c>
      <c r="B73" s="165" t="s">
        <v>268</v>
      </c>
      <c r="C73" s="166" t="s">
        <v>287</v>
      </c>
      <c r="D73" s="167" t="s">
        <v>288</v>
      </c>
      <c r="E73" s="165" t="s">
        <v>155</v>
      </c>
      <c r="F73" s="168">
        <v>10</v>
      </c>
      <c r="G73" s="169"/>
      <c r="H73" s="169">
        <f t="shared" si="6"/>
        <v>0</v>
      </c>
      <c r="I73" s="170">
        <v>0</v>
      </c>
      <c r="J73" s="168">
        <f t="shared" si="7"/>
        <v>0</v>
      </c>
      <c r="K73" s="170">
        <v>0.059</v>
      </c>
      <c r="L73" s="168">
        <f t="shared" si="8"/>
        <v>0.59</v>
      </c>
      <c r="M73" s="171">
        <v>4</v>
      </c>
      <c r="N73" s="13" t="s">
        <v>113</v>
      </c>
    </row>
    <row r="74" spans="1:14" s="13" customFormat="1" ht="24" customHeight="1">
      <c r="A74" s="165" t="s">
        <v>289</v>
      </c>
      <c r="B74" s="165" t="s">
        <v>268</v>
      </c>
      <c r="C74" s="166" t="s">
        <v>290</v>
      </c>
      <c r="D74" s="167" t="s">
        <v>291</v>
      </c>
      <c r="E74" s="165" t="s">
        <v>155</v>
      </c>
      <c r="F74" s="168">
        <v>24</v>
      </c>
      <c r="G74" s="169"/>
      <c r="H74" s="169">
        <f t="shared" si="6"/>
        <v>0</v>
      </c>
      <c r="I74" s="170">
        <v>0</v>
      </c>
      <c r="J74" s="168">
        <f t="shared" si="7"/>
        <v>0</v>
      </c>
      <c r="K74" s="170">
        <v>0.059</v>
      </c>
      <c r="L74" s="168">
        <f t="shared" si="8"/>
        <v>1.416</v>
      </c>
      <c r="M74" s="171">
        <v>4</v>
      </c>
      <c r="N74" s="13" t="s">
        <v>113</v>
      </c>
    </row>
    <row r="75" spans="1:14" s="13" customFormat="1" ht="13.5" customHeight="1">
      <c r="A75" s="165" t="s">
        <v>292</v>
      </c>
      <c r="B75" s="165" t="s">
        <v>293</v>
      </c>
      <c r="C75" s="166" t="s">
        <v>294</v>
      </c>
      <c r="D75" s="167" t="s">
        <v>295</v>
      </c>
      <c r="E75" s="165" t="s">
        <v>155</v>
      </c>
      <c r="F75" s="168">
        <v>29</v>
      </c>
      <c r="G75" s="169"/>
      <c r="H75" s="169">
        <f t="shared" si="6"/>
        <v>0</v>
      </c>
      <c r="I75" s="170">
        <v>0</v>
      </c>
      <c r="J75" s="168">
        <f t="shared" si="7"/>
        <v>0</v>
      </c>
      <c r="K75" s="170">
        <v>0.063</v>
      </c>
      <c r="L75" s="168">
        <f t="shared" si="8"/>
        <v>1.827</v>
      </c>
      <c r="M75" s="171">
        <v>4</v>
      </c>
      <c r="N75" s="13" t="s">
        <v>113</v>
      </c>
    </row>
    <row r="76" spans="3:14" s="139" customFormat="1" ht="12.75" customHeight="1">
      <c r="C76" s="145" t="s">
        <v>296</v>
      </c>
      <c r="D76" s="145" t="s">
        <v>297</v>
      </c>
      <c r="H76" s="146">
        <f>SUM(H77:H85)</f>
        <v>0</v>
      </c>
      <c r="J76" s="147">
        <f>SUM(J77:J85)</f>
        <v>0</v>
      </c>
      <c r="L76" s="147">
        <f>SUM(L77:L85)</f>
        <v>0</v>
      </c>
      <c r="N76" s="145" t="s">
        <v>113</v>
      </c>
    </row>
    <row r="77" spans="1:14" s="13" customFormat="1" ht="24" customHeight="1">
      <c r="A77" s="165" t="s">
        <v>298</v>
      </c>
      <c r="B77" s="165" t="s">
        <v>237</v>
      </c>
      <c r="C77" s="166" t="s">
        <v>299</v>
      </c>
      <c r="D77" s="167" t="s">
        <v>300</v>
      </c>
      <c r="E77" s="165" t="s">
        <v>301</v>
      </c>
      <c r="F77" s="168">
        <v>180</v>
      </c>
      <c r="G77" s="169"/>
      <c r="H77" s="169">
        <f aca="true" t="shared" si="9" ref="H77:H85">ROUND(F77*G77,2)</f>
        <v>0</v>
      </c>
      <c r="I77" s="170">
        <v>0</v>
      </c>
      <c r="J77" s="168">
        <f aca="true" t="shared" si="10" ref="J77:J85">F77*I77</f>
        <v>0</v>
      </c>
      <c r="K77" s="170">
        <v>0</v>
      </c>
      <c r="L77" s="168">
        <f aca="true" t="shared" si="11" ref="L77:L85">F77*K77</f>
        <v>0</v>
      </c>
      <c r="M77" s="171">
        <v>4</v>
      </c>
      <c r="N77" s="13" t="s">
        <v>117</v>
      </c>
    </row>
    <row r="78" spans="1:14" s="13" customFormat="1" ht="24" customHeight="1">
      <c r="A78" s="165" t="s">
        <v>302</v>
      </c>
      <c r="B78" s="165" t="s">
        <v>237</v>
      </c>
      <c r="C78" s="166" t="s">
        <v>303</v>
      </c>
      <c r="D78" s="167" t="s">
        <v>304</v>
      </c>
      <c r="E78" s="165" t="s">
        <v>155</v>
      </c>
      <c r="F78" s="168">
        <v>60</v>
      </c>
      <c r="G78" s="169"/>
      <c r="H78" s="169">
        <f t="shared" si="9"/>
        <v>0</v>
      </c>
      <c r="I78" s="170">
        <v>0</v>
      </c>
      <c r="J78" s="168">
        <f t="shared" si="10"/>
        <v>0</v>
      </c>
      <c r="K78" s="170">
        <v>0</v>
      </c>
      <c r="L78" s="168">
        <f t="shared" si="11"/>
        <v>0</v>
      </c>
      <c r="M78" s="171">
        <v>4</v>
      </c>
      <c r="N78" s="13" t="s">
        <v>117</v>
      </c>
    </row>
    <row r="79" spans="1:14" s="13" customFormat="1" ht="24" customHeight="1">
      <c r="A79" s="165" t="s">
        <v>305</v>
      </c>
      <c r="B79" s="165" t="s">
        <v>237</v>
      </c>
      <c r="C79" s="166" t="s">
        <v>306</v>
      </c>
      <c r="D79" s="167" t="s">
        <v>307</v>
      </c>
      <c r="E79" s="165" t="s">
        <v>112</v>
      </c>
      <c r="F79" s="168">
        <v>1</v>
      </c>
      <c r="G79" s="169"/>
      <c r="H79" s="169">
        <f t="shared" si="9"/>
        <v>0</v>
      </c>
      <c r="I79" s="170">
        <v>0</v>
      </c>
      <c r="J79" s="168">
        <f t="shared" si="10"/>
        <v>0</v>
      </c>
      <c r="K79" s="170">
        <v>0</v>
      </c>
      <c r="L79" s="168">
        <f t="shared" si="11"/>
        <v>0</v>
      </c>
      <c r="M79" s="171">
        <v>4</v>
      </c>
      <c r="N79" s="13" t="s">
        <v>117</v>
      </c>
    </row>
    <row r="80" spans="1:14" s="13" customFormat="1" ht="24" customHeight="1">
      <c r="A80" s="165" t="s">
        <v>308</v>
      </c>
      <c r="B80" s="165" t="s">
        <v>237</v>
      </c>
      <c r="C80" s="166" t="s">
        <v>309</v>
      </c>
      <c r="D80" s="167" t="s">
        <v>310</v>
      </c>
      <c r="E80" s="165" t="s">
        <v>112</v>
      </c>
      <c r="F80" s="168">
        <v>1</v>
      </c>
      <c r="G80" s="169"/>
      <c r="H80" s="169">
        <f t="shared" si="9"/>
        <v>0</v>
      </c>
      <c r="I80" s="170">
        <v>0</v>
      </c>
      <c r="J80" s="168">
        <f t="shared" si="10"/>
        <v>0</v>
      </c>
      <c r="K80" s="170">
        <v>0</v>
      </c>
      <c r="L80" s="168">
        <f t="shared" si="11"/>
        <v>0</v>
      </c>
      <c r="M80" s="171">
        <v>4</v>
      </c>
      <c r="N80" s="13" t="s">
        <v>117</v>
      </c>
    </row>
    <row r="81" spans="1:14" s="13" customFormat="1" ht="24" customHeight="1">
      <c r="A81" s="165" t="s">
        <v>311</v>
      </c>
      <c r="B81" s="165" t="s">
        <v>237</v>
      </c>
      <c r="C81" s="166" t="s">
        <v>312</v>
      </c>
      <c r="D81" s="167" t="s">
        <v>313</v>
      </c>
      <c r="E81" s="165" t="s">
        <v>112</v>
      </c>
      <c r="F81" s="168">
        <v>1</v>
      </c>
      <c r="G81" s="169"/>
      <c r="H81" s="169">
        <f t="shared" si="9"/>
        <v>0</v>
      </c>
      <c r="I81" s="170">
        <v>0</v>
      </c>
      <c r="J81" s="168">
        <f t="shared" si="10"/>
        <v>0</v>
      </c>
      <c r="K81" s="170">
        <v>0</v>
      </c>
      <c r="L81" s="168">
        <f t="shared" si="11"/>
        <v>0</v>
      </c>
      <c r="M81" s="171">
        <v>4</v>
      </c>
      <c r="N81" s="13" t="s">
        <v>117</v>
      </c>
    </row>
    <row r="82" spans="1:14" s="13" customFormat="1" ht="24" customHeight="1">
      <c r="A82" s="165" t="s">
        <v>314</v>
      </c>
      <c r="B82" s="165" t="s">
        <v>237</v>
      </c>
      <c r="C82" s="166" t="s">
        <v>315</v>
      </c>
      <c r="D82" s="167" t="s">
        <v>316</v>
      </c>
      <c r="E82" s="165" t="s">
        <v>112</v>
      </c>
      <c r="F82" s="168">
        <v>1</v>
      </c>
      <c r="G82" s="169"/>
      <c r="H82" s="169">
        <f t="shared" si="9"/>
        <v>0</v>
      </c>
      <c r="I82" s="170">
        <v>0</v>
      </c>
      <c r="J82" s="168">
        <f t="shared" si="10"/>
        <v>0</v>
      </c>
      <c r="K82" s="170">
        <v>0</v>
      </c>
      <c r="L82" s="168">
        <f t="shared" si="11"/>
        <v>0</v>
      </c>
      <c r="M82" s="171">
        <v>4</v>
      </c>
      <c r="N82" s="13" t="s">
        <v>117</v>
      </c>
    </row>
    <row r="83" spans="1:14" s="13" customFormat="1" ht="13.5" customHeight="1">
      <c r="A83" s="165" t="s">
        <v>317</v>
      </c>
      <c r="B83" s="165" t="s">
        <v>237</v>
      </c>
      <c r="C83" s="166" t="s">
        <v>318</v>
      </c>
      <c r="D83" s="167" t="s">
        <v>319</v>
      </c>
      <c r="E83" s="165" t="s">
        <v>112</v>
      </c>
      <c r="F83" s="168">
        <v>1</v>
      </c>
      <c r="G83" s="169"/>
      <c r="H83" s="169">
        <f t="shared" si="9"/>
        <v>0</v>
      </c>
      <c r="I83" s="170">
        <v>0</v>
      </c>
      <c r="J83" s="168">
        <f t="shared" si="10"/>
        <v>0</v>
      </c>
      <c r="K83" s="170">
        <v>0</v>
      </c>
      <c r="L83" s="168">
        <f t="shared" si="11"/>
        <v>0</v>
      </c>
      <c r="M83" s="171">
        <v>4</v>
      </c>
      <c r="N83" s="13" t="s">
        <v>117</v>
      </c>
    </row>
    <row r="84" spans="1:14" s="13" customFormat="1" ht="13.5" customHeight="1">
      <c r="A84" s="165" t="s">
        <v>320</v>
      </c>
      <c r="B84" s="165" t="s">
        <v>237</v>
      </c>
      <c r="C84" s="166" t="s">
        <v>321</v>
      </c>
      <c r="D84" s="167" t="s">
        <v>322</v>
      </c>
      <c r="E84" s="165" t="s">
        <v>112</v>
      </c>
      <c r="F84" s="168">
        <v>1</v>
      </c>
      <c r="G84" s="169"/>
      <c r="H84" s="169">
        <f t="shared" si="9"/>
        <v>0</v>
      </c>
      <c r="I84" s="170">
        <v>0</v>
      </c>
      <c r="J84" s="168">
        <f t="shared" si="10"/>
        <v>0</v>
      </c>
      <c r="K84" s="170">
        <v>0</v>
      </c>
      <c r="L84" s="168">
        <f t="shared" si="11"/>
        <v>0</v>
      </c>
      <c r="M84" s="171">
        <v>4</v>
      </c>
      <c r="N84" s="13" t="s">
        <v>117</v>
      </c>
    </row>
    <row r="85" spans="1:14" s="13" customFormat="1" ht="13.5" customHeight="1">
      <c r="A85" s="165" t="s">
        <v>323</v>
      </c>
      <c r="B85" s="165" t="s">
        <v>237</v>
      </c>
      <c r="C85" s="166" t="s">
        <v>324</v>
      </c>
      <c r="D85" s="167" t="s">
        <v>325</v>
      </c>
      <c r="E85" s="165" t="s">
        <v>112</v>
      </c>
      <c r="F85" s="168">
        <v>1</v>
      </c>
      <c r="G85" s="169"/>
      <c r="H85" s="169">
        <f t="shared" si="9"/>
        <v>0</v>
      </c>
      <c r="I85" s="170">
        <v>0</v>
      </c>
      <c r="J85" s="168">
        <f t="shared" si="10"/>
        <v>0</v>
      </c>
      <c r="K85" s="170">
        <v>0</v>
      </c>
      <c r="L85" s="168">
        <f t="shared" si="11"/>
        <v>0</v>
      </c>
      <c r="M85" s="171">
        <v>4</v>
      </c>
      <c r="N85" s="13" t="s">
        <v>117</v>
      </c>
    </row>
    <row r="86" spans="3:14" s="139" customFormat="1" ht="12.75" customHeight="1">
      <c r="C86" s="141" t="s">
        <v>326</v>
      </c>
      <c r="D86" s="141" t="s">
        <v>327</v>
      </c>
      <c r="H86" s="142">
        <f>SUM(H87:H92)</f>
        <v>0</v>
      </c>
      <c r="J86" s="143">
        <f>SUM(J87:J92)</f>
        <v>0</v>
      </c>
      <c r="L86" s="143">
        <f>SUM(L87:L92)</f>
        <v>0</v>
      </c>
      <c r="N86" s="141" t="s">
        <v>107</v>
      </c>
    </row>
    <row r="87" spans="1:14" s="13" customFormat="1" ht="24" customHeight="1">
      <c r="A87" s="165" t="s">
        <v>328</v>
      </c>
      <c r="B87" s="165" t="s">
        <v>268</v>
      </c>
      <c r="C87" s="166" t="s">
        <v>329</v>
      </c>
      <c r="D87" s="167" t="s">
        <v>330</v>
      </c>
      <c r="E87" s="165" t="s">
        <v>135</v>
      </c>
      <c r="F87" s="168">
        <v>123.507</v>
      </c>
      <c r="G87" s="169"/>
      <c r="H87" s="169">
        <f aca="true" t="shared" si="12" ref="H87:H92">ROUND(F87*G87,2)</f>
        <v>0</v>
      </c>
      <c r="I87" s="170">
        <v>0</v>
      </c>
      <c r="J87" s="168">
        <f aca="true" t="shared" si="13" ref="J87:J92">F87*I87</f>
        <v>0</v>
      </c>
      <c r="K87" s="170">
        <v>0</v>
      </c>
      <c r="L87" s="168">
        <f aca="true" t="shared" si="14" ref="L87:L92">F87*K87</f>
        <v>0</v>
      </c>
      <c r="M87" s="171">
        <v>4</v>
      </c>
      <c r="N87" s="13" t="s">
        <v>113</v>
      </c>
    </row>
    <row r="88" spans="1:14" s="13" customFormat="1" ht="13.5" customHeight="1">
      <c r="A88" s="165" t="s">
        <v>331</v>
      </c>
      <c r="B88" s="165" t="s">
        <v>268</v>
      </c>
      <c r="C88" s="166" t="s">
        <v>332</v>
      </c>
      <c r="D88" s="167" t="s">
        <v>333</v>
      </c>
      <c r="E88" s="165" t="s">
        <v>135</v>
      </c>
      <c r="F88" s="168">
        <v>123.507</v>
      </c>
      <c r="G88" s="169"/>
      <c r="H88" s="169">
        <f t="shared" si="12"/>
        <v>0</v>
      </c>
      <c r="I88" s="170">
        <v>0</v>
      </c>
      <c r="J88" s="168">
        <f t="shared" si="13"/>
        <v>0</v>
      </c>
      <c r="K88" s="170">
        <v>0</v>
      </c>
      <c r="L88" s="168">
        <f t="shared" si="14"/>
        <v>0</v>
      </c>
      <c r="M88" s="171">
        <v>4</v>
      </c>
      <c r="N88" s="13" t="s">
        <v>113</v>
      </c>
    </row>
    <row r="89" spans="1:14" s="13" customFormat="1" ht="13.5" customHeight="1">
      <c r="A89" s="165" t="s">
        <v>334</v>
      </c>
      <c r="B89" s="165" t="s">
        <v>268</v>
      </c>
      <c r="C89" s="166" t="s">
        <v>335</v>
      </c>
      <c r="D89" s="167" t="s">
        <v>336</v>
      </c>
      <c r="E89" s="165" t="s">
        <v>135</v>
      </c>
      <c r="F89" s="168">
        <v>92.4</v>
      </c>
      <c r="G89" s="169"/>
      <c r="H89" s="169">
        <f t="shared" si="12"/>
        <v>0</v>
      </c>
      <c r="I89" s="170">
        <v>0</v>
      </c>
      <c r="J89" s="168">
        <f t="shared" si="13"/>
        <v>0</v>
      </c>
      <c r="K89" s="170">
        <v>0</v>
      </c>
      <c r="L89" s="168">
        <f t="shared" si="14"/>
        <v>0</v>
      </c>
      <c r="M89" s="171">
        <v>4</v>
      </c>
      <c r="N89" s="13" t="s">
        <v>113</v>
      </c>
    </row>
    <row r="90" spans="1:14" s="13" customFormat="1" ht="24" customHeight="1">
      <c r="A90" s="165" t="s">
        <v>337</v>
      </c>
      <c r="B90" s="165" t="s">
        <v>268</v>
      </c>
      <c r="C90" s="166" t="s">
        <v>338</v>
      </c>
      <c r="D90" s="167" t="s">
        <v>339</v>
      </c>
      <c r="E90" s="165" t="s">
        <v>135</v>
      </c>
      <c r="F90" s="168">
        <v>22.416</v>
      </c>
      <c r="G90" s="169"/>
      <c r="H90" s="169">
        <f t="shared" si="12"/>
        <v>0</v>
      </c>
      <c r="I90" s="170">
        <v>0</v>
      </c>
      <c r="J90" s="168">
        <f t="shared" si="13"/>
        <v>0</v>
      </c>
      <c r="K90" s="170">
        <v>0</v>
      </c>
      <c r="L90" s="168">
        <f t="shared" si="14"/>
        <v>0</v>
      </c>
      <c r="M90" s="171">
        <v>4</v>
      </c>
      <c r="N90" s="13" t="s">
        <v>113</v>
      </c>
    </row>
    <row r="91" spans="1:14" s="13" customFormat="1" ht="13.5" customHeight="1">
      <c r="A91" s="165" t="s">
        <v>340</v>
      </c>
      <c r="B91" s="165" t="s">
        <v>268</v>
      </c>
      <c r="C91" s="166" t="s">
        <v>341</v>
      </c>
      <c r="D91" s="167" t="s">
        <v>342</v>
      </c>
      <c r="E91" s="165" t="s">
        <v>135</v>
      </c>
      <c r="F91" s="168">
        <v>6.435</v>
      </c>
      <c r="G91" s="169"/>
      <c r="H91" s="169">
        <f t="shared" si="12"/>
        <v>0</v>
      </c>
      <c r="I91" s="170">
        <v>0</v>
      </c>
      <c r="J91" s="168">
        <f t="shared" si="13"/>
        <v>0</v>
      </c>
      <c r="K91" s="170">
        <v>0</v>
      </c>
      <c r="L91" s="168">
        <f t="shared" si="14"/>
        <v>0</v>
      </c>
      <c r="M91" s="171">
        <v>4</v>
      </c>
      <c r="N91" s="13" t="s">
        <v>113</v>
      </c>
    </row>
    <row r="92" spans="1:14" s="13" customFormat="1" ht="24" customHeight="1">
      <c r="A92" s="165" t="s">
        <v>343</v>
      </c>
      <c r="B92" s="165" t="s">
        <v>268</v>
      </c>
      <c r="C92" s="166" t="s">
        <v>344</v>
      </c>
      <c r="D92" s="167" t="s">
        <v>345</v>
      </c>
      <c r="E92" s="165" t="s">
        <v>135</v>
      </c>
      <c r="F92" s="168">
        <v>0.84</v>
      </c>
      <c r="G92" s="169"/>
      <c r="H92" s="169">
        <f t="shared" si="12"/>
        <v>0</v>
      </c>
      <c r="I92" s="170">
        <v>0</v>
      </c>
      <c r="J92" s="168">
        <f t="shared" si="13"/>
        <v>0</v>
      </c>
      <c r="K92" s="170">
        <v>0</v>
      </c>
      <c r="L92" s="168">
        <f t="shared" si="14"/>
        <v>0</v>
      </c>
      <c r="M92" s="171">
        <v>4</v>
      </c>
      <c r="N92" s="13" t="s">
        <v>113</v>
      </c>
    </row>
    <row r="93" spans="3:14" s="139" customFormat="1" ht="12.75" customHeight="1">
      <c r="C93" s="141" t="s">
        <v>346</v>
      </c>
      <c r="D93" s="141" t="s">
        <v>347</v>
      </c>
      <c r="H93" s="142">
        <f>H94</f>
        <v>0</v>
      </c>
      <c r="J93" s="143">
        <f>J94</f>
        <v>0</v>
      </c>
      <c r="L93" s="143">
        <f>L94</f>
        <v>0</v>
      </c>
      <c r="N93" s="141" t="s">
        <v>107</v>
      </c>
    </row>
    <row r="94" spans="1:14" s="13" customFormat="1" ht="13.5" customHeight="1">
      <c r="A94" s="165" t="s">
        <v>348</v>
      </c>
      <c r="B94" s="165" t="s">
        <v>176</v>
      </c>
      <c r="C94" s="166" t="s">
        <v>349</v>
      </c>
      <c r="D94" s="167" t="s">
        <v>350</v>
      </c>
      <c r="E94" s="165" t="s">
        <v>135</v>
      </c>
      <c r="F94" s="168">
        <v>144.751</v>
      </c>
      <c r="G94" s="169"/>
      <c r="H94" s="169">
        <f>ROUND(F94*G94,2)</f>
        <v>0</v>
      </c>
      <c r="I94" s="170">
        <v>0</v>
      </c>
      <c r="J94" s="168">
        <f>F94*I94</f>
        <v>0</v>
      </c>
      <c r="K94" s="170">
        <v>0</v>
      </c>
      <c r="L94" s="168">
        <f>F94*K94</f>
        <v>0</v>
      </c>
      <c r="M94" s="171">
        <v>4</v>
      </c>
      <c r="N94" s="13" t="s">
        <v>113</v>
      </c>
    </row>
    <row r="95" spans="3:14" s="139" customFormat="1" ht="12.75" customHeight="1">
      <c r="C95" s="136" t="s">
        <v>52</v>
      </c>
      <c r="D95" s="136" t="s">
        <v>351</v>
      </c>
      <c r="H95" s="137">
        <f>H96+H113+H117+H126+H131+H140+H156+H161+H163+H173</f>
        <v>0</v>
      </c>
      <c r="J95" s="138">
        <f>J96+J113+J117+J126+J131+J140+J156+J161+J163+J173</f>
        <v>12.537489999999998</v>
      </c>
      <c r="L95" s="138">
        <f>L96+L113+L117+L126+L131+L140+L156+L161+L163+L173</f>
        <v>7.442095</v>
      </c>
      <c r="N95" s="136" t="s">
        <v>106</v>
      </c>
    </row>
    <row r="96" spans="3:14" s="139" customFormat="1" ht="12.75" customHeight="1">
      <c r="C96" s="141" t="s">
        <v>352</v>
      </c>
      <c r="D96" s="141" t="s">
        <v>353</v>
      </c>
      <c r="H96" s="142">
        <f>SUM(H97:H112)</f>
        <v>0</v>
      </c>
      <c r="J96" s="143">
        <f>SUM(J97:J112)</f>
        <v>3.27169</v>
      </c>
      <c r="L96" s="143">
        <f>SUM(L97:L112)</f>
        <v>0.84</v>
      </c>
      <c r="N96" s="141" t="s">
        <v>107</v>
      </c>
    </row>
    <row r="97" spans="1:14" s="13" customFormat="1" ht="13.5" customHeight="1">
      <c r="A97" s="165" t="s">
        <v>354</v>
      </c>
      <c r="B97" s="165" t="s">
        <v>352</v>
      </c>
      <c r="C97" s="166" t="s">
        <v>355</v>
      </c>
      <c r="D97" s="167" t="s">
        <v>356</v>
      </c>
      <c r="E97" s="165" t="s">
        <v>155</v>
      </c>
      <c r="F97" s="168">
        <v>210</v>
      </c>
      <c r="G97" s="169"/>
      <c r="H97" s="169">
        <f aca="true" t="shared" si="15" ref="H97:H112">ROUND(F97*G97,2)</f>
        <v>0</v>
      </c>
      <c r="I97" s="170">
        <v>0</v>
      </c>
      <c r="J97" s="168">
        <f aca="true" t="shared" si="16" ref="J97:J112">F97*I97</f>
        <v>0</v>
      </c>
      <c r="K97" s="170">
        <v>0.004</v>
      </c>
      <c r="L97" s="168">
        <f aca="true" t="shared" si="17" ref="L97:L112">F97*K97</f>
        <v>0.84</v>
      </c>
      <c r="M97" s="171">
        <v>16</v>
      </c>
      <c r="N97" s="13" t="s">
        <v>113</v>
      </c>
    </row>
    <row r="98" spans="1:14" s="13" customFormat="1" ht="24" customHeight="1">
      <c r="A98" s="165" t="s">
        <v>357</v>
      </c>
      <c r="B98" s="165" t="s">
        <v>352</v>
      </c>
      <c r="C98" s="166" t="s">
        <v>358</v>
      </c>
      <c r="D98" s="167" t="s">
        <v>359</v>
      </c>
      <c r="E98" s="165" t="s">
        <v>155</v>
      </c>
      <c r="F98" s="168">
        <v>132</v>
      </c>
      <c r="G98" s="169"/>
      <c r="H98" s="169">
        <f t="shared" si="15"/>
        <v>0</v>
      </c>
      <c r="I98" s="170">
        <v>0.00069</v>
      </c>
      <c r="J98" s="168">
        <f t="shared" si="16"/>
        <v>0.09108</v>
      </c>
      <c r="K98" s="170">
        <v>0</v>
      </c>
      <c r="L98" s="168">
        <f t="shared" si="17"/>
        <v>0</v>
      </c>
      <c r="M98" s="171">
        <v>16</v>
      </c>
      <c r="N98" s="13" t="s">
        <v>113</v>
      </c>
    </row>
    <row r="99" spans="1:14" s="13" customFormat="1" ht="24" customHeight="1">
      <c r="A99" s="165" t="s">
        <v>360</v>
      </c>
      <c r="B99" s="165" t="s">
        <v>352</v>
      </c>
      <c r="C99" s="166" t="s">
        <v>361</v>
      </c>
      <c r="D99" s="167" t="s">
        <v>362</v>
      </c>
      <c r="E99" s="165" t="s">
        <v>184</v>
      </c>
      <c r="F99" s="168">
        <v>60</v>
      </c>
      <c r="G99" s="169"/>
      <c r="H99" s="169">
        <f t="shared" si="15"/>
        <v>0</v>
      </c>
      <c r="I99" s="170">
        <v>0.00028</v>
      </c>
      <c r="J99" s="168">
        <f t="shared" si="16"/>
        <v>0.0168</v>
      </c>
      <c r="K99" s="170">
        <v>0</v>
      </c>
      <c r="L99" s="168">
        <f t="shared" si="17"/>
        <v>0</v>
      </c>
      <c r="M99" s="171">
        <v>16</v>
      </c>
      <c r="N99" s="13" t="s">
        <v>113</v>
      </c>
    </row>
    <row r="100" spans="1:14" s="13" customFormat="1" ht="24" customHeight="1">
      <c r="A100" s="165" t="s">
        <v>363</v>
      </c>
      <c r="B100" s="165" t="s">
        <v>352</v>
      </c>
      <c r="C100" s="166" t="s">
        <v>364</v>
      </c>
      <c r="D100" s="167" t="s">
        <v>365</v>
      </c>
      <c r="E100" s="165" t="s">
        <v>155</v>
      </c>
      <c r="F100" s="168">
        <v>210</v>
      </c>
      <c r="G100" s="169"/>
      <c r="H100" s="169">
        <f t="shared" si="15"/>
        <v>0</v>
      </c>
      <c r="I100" s="170">
        <v>0</v>
      </c>
      <c r="J100" s="168">
        <f t="shared" si="16"/>
        <v>0</v>
      </c>
      <c r="K100" s="170">
        <v>0</v>
      </c>
      <c r="L100" s="168">
        <f t="shared" si="17"/>
        <v>0</v>
      </c>
      <c r="M100" s="171">
        <v>16</v>
      </c>
      <c r="N100" s="13" t="s">
        <v>113</v>
      </c>
    </row>
    <row r="101" spans="1:14" s="13" customFormat="1" ht="13.5" customHeight="1">
      <c r="A101" s="172" t="s">
        <v>366</v>
      </c>
      <c r="B101" s="172" t="s">
        <v>143</v>
      </c>
      <c r="C101" s="173" t="s">
        <v>367</v>
      </c>
      <c r="D101" s="174" t="s">
        <v>368</v>
      </c>
      <c r="E101" s="172" t="s">
        <v>135</v>
      </c>
      <c r="F101" s="175">
        <v>0.074</v>
      </c>
      <c r="G101" s="176"/>
      <c r="H101" s="176">
        <f t="shared" si="15"/>
        <v>0</v>
      </c>
      <c r="I101" s="177">
        <v>1</v>
      </c>
      <c r="J101" s="175">
        <f t="shared" si="16"/>
        <v>0.074</v>
      </c>
      <c r="K101" s="177">
        <v>0</v>
      </c>
      <c r="L101" s="175">
        <f t="shared" si="17"/>
        <v>0</v>
      </c>
      <c r="M101" s="178">
        <v>32</v>
      </c>
      <c r="N101" s="179" t="s">
        <v>113</v>
      </c>
    </row>
    <row r="102" spans="1:14" s="13" customFormat="1" ht="13.5" customHeight="1">
      <c r="A102" s="165" t="s">
        <v>369</v>
      </c>
      <c r="B102" s="165" t="s">
        <v>352</v>
      </c>
      <c r="C102" s="166" t="s">
        <v>370</v>
      </c>
      <c r="D102" s="167" t="s">
        <v>371</v>
      </c>
      <c r="E102" s="165" t="s">
        <v>155</v>
      </c>
      <c r="F102" s="168">
        <v>132</v>
      </c>
      <c r="G102" s="169"/>
      <c r="H102" s="169">
        <f t="shared" si="15"/>
        <v>0</v>
      </c>
      <c r="I102" s="170">
        <v>0</v>
      </c>
      <c r="J102" s="168">
        <f t="shared" si="16"/>
        <v>0</v>
      </c>
      <c r="K102" s="170">
        <v>0</v>
      </c>
      <c r="L102" s="168">
        <f t="shared" si="17"/>
        <v>0</v>
      </c>
      <c r="M102" s="171">
        <v>16</v>
      </c>
      <c r="N102" s="13" t="s">
        <v>113</v>
      </c>
    </row>
    <row r="103" spans="1:14" s="13" customFormat="1" ht="13.5" customHeight="1">
      <c r="A103" s="172" t="s">
        <v>372</v>
      </c>
      <c r="B103" s="172" t="s">
        <v>143</v>
      </c>
      <c r="C103" s="173" t="s">
        <v>367</v>
      </c>
      <c r="D103" s="174" t="s">
        <v>368</v>
      </c>
      <c r="E103" s="172" t="s">
        <v>135</v>
      </c>
      <c r="F103" s="175">
        <v>0.046</v>
      </c>
      <c r="G103" s="176"/>
      <c r="H103" s="176">
        <f t="shared" si="15"/>
        <v>0</v>
      </c>
      <c r="I103" s="177">
        <v>1</v>
      </c>
      <c r="J103" s="175">
        <f t="shared" si="16"/>
        <v>0.046</v>
      </c>
      <c r="K103" s="177">
        <v>0</v>
      </c>
      <c r="L103" s="175">
        <f t="shared" si="17"/>
        <v>0</v>
      </c>
      <c r="M103" s="178">
        <v>32</v>
      </c>
      <c r="N103" s="179" t="s">
        <v>113</v>
      </c>
    </row>
    <row r="104" spans="1:14" s="13" customFormat="1" ht="13.5" customHeight="1">
      <c r="A104" s="165" t="s">
        <v>373</v>
      </c>
      <c r="B104" s="165" t="s">
        <v>352</v>
      </c>
      <c r="C104" s="166" t="s">
        <v>374</v>
      </c>
      <c r="D104" s="167" t="s">
        <v>375</v>
      </c>
      <c r="E104" s="165" t="s">
        <v>155</v>
      </c>
      <c r="F104" s="168">
        <v>420</v>
      </c>
      <c r="G104" s="169"/>
      <c r="H104" s="169">
        <f t="shared" si="15"/>
        <v>0</v>
      </c>
      <c r="I104" s="170">
        <v>0.0004</v>
      </c>
      <c r="J104" s="168">
        <f t="shared" si="16"/>
        <v>0.168</v>
      </c>
      <c r="K104" s="170">
        <v>0</v>
      </c>
      <c r="L104" s="168">
        <f t="shared" si="17"/>
        <v>0</v>
      </c>
      <c r="M104" s="171">
        <v>16</v>
      </c>
      <c r="N104" s="13" t="s">
        <v>113</v>
      </c>
    </row>
    <row r="105" spans="1:14" s="13" customFormat="1" ht="13.5" customHeight="1">
      <c r="A105" s="172" t="s">
        <v>376</v>
      </c>
      <c r="B105" s="172" t="s">
        <v>143</v>
      </c>
      <c r="C105" s="173" t="s">
        <v>377</v>
      </c>
      <c r="D105" s="174" t="s">
        <v>378</v>
      </c>
      <c r="E105" s="172" t="s">
        <v>155</v>
      </c>
      <c r="F105" s="175">
        <v>483</v>
      </c>
      <c r="G105" s="176"/>
      <c r="H105" s="176">
        <f t="shared" si="15"/>
        <v>0</v>
      </c>
      <c r="I105" s="177">
        <v>0.0041</v>
      </c>
      <c r="J105" s="175">
        <f t="shared" si="16"/>
        <v>1.9803000000000002</v>
      </c>
      <c r="K105" s="177">
        <v>0</v>
      </c>
      <c r="L105" s="175">
        <f t="shared" si="17"/>
        <v>0</v>
      </c>
      <c r="M105" s="178">
        <v>32</v>
      </c>
      <c r="N105" s="179" t="s">
        <v>113</v>
      </c>
    </row>
    <row r="106" spans="1:14" s="13" customFormat="1" ht="13.5" customHeight="1">
      <c r="A106" s="165" t="s">
        <v>379</v>
      </c>
      <c r="B106" s="165" t="s">
        <v>352</v>
      </c>
      <c r="C106" s="166" t="s">
        <v>380</v>
      </c>
      <c r="D106" s="167" t="s">
        <v>381</v>
      </c>
      <c r="E106" s="165" t="s">
        <v>155</v>
      </c>
      <c r="F106" s="168">
        <v>132</v>
      </c>
      <c r="G106" s="169"/>
      <c r="H106" s="169">
        <f t="shared" si="15"/>
        <v>0</v>
      </c>
      <c r="I106" s="170">
        <v>0.0004</v>
      </c>
      <c r="J106" s="168">
        <f t="shared" si="16"/>
        <v>0.0528</v>
      </c>
      <c r="K106" s="170">
        <v>0</v>
      </c>
      <c r="L106" s="168">
        <f t="shared" si="17"/>
        <v>0</v>
      </c>
      <c r="M106" s="171">
        <v>16</v>
      </c>
      <c r="N106" s="13" t="s">
        <v>113</v>
      </c>
    </row>
    <row r="107" spans="1:14" s="13" customFormat="1" ht="13.5" customHeight="1">
      <c r="A107" s="172" t="s">
        <v>382</v>
      </c>
      <c r="B107" s="172" t="s">
        <v>143</v>
      </c>
      <c r="C107" s="173" t="s">
        <v>383</v>
      </c>
      <c r="D107" s="174" t="s">
        <v>384</v>
      </c>
      <c r="E107" s="172" t="s">
        <v>155</v>
      </c>
      <c r="F107" s="175">
        <v>158.4</v>
      </c>
      <c r="G107" s="176"/>
      <c r="H107" s="176">
        <f t="shared" si="15"/>
        <v>0</v>
      </c>
      <c r="I107" s="177">
        <v>0.0049</v>
      </c>
      <c r="J107" s="175">
        <f t="shared" si="16"/>
        <v>0.77616</v>
      </c>
      <c r="K107" s="177">
        <v>0</v>
      </c>
      <c r="L107" s="175">
        <f t="shared" si="17"/>
        <v>0</v>
      </c>
      <c r="M107" s="178">
        <v>32</v>
      </c>
      <c r="N107" s="179" t="s">
        <v>113</v>
      </c>
    </row>
    <row r="108" spans="1:14" s="13" customFormat="1" ht="13.5" customHeight="1">
      <c r="A108" s="165" t="s">
        <v>385</v>
      </c>
      <c r="B108" s="165" t="s">
        <v>352</v>
      </c>
      <c r="C108" s="166" t="s">
        <v>386</v>
      </c>
      <c r="D108" s="167" t="s">
        <v>387</v>
      </c>
      <c r="E108" s="165" t="s">
        <v>155</v>
      </c>
      <c r="F108" s="168">
        <v>210</v>
      </c>
      <c r="G108" s="169"/>
      <c r="H108" s="169">
        <f t="shared" si="15"/>
        <v>0</v>
      </c>
      <c r="I108" s="170">
        <v>0</v>
      </c>
      <c r="J108" s="168">
        <f t="shared" si="16"/>
        <v>0</v>
      </c>
      <c r="K108" s="170">
        <v>0</v>
      </c>
      <c r="L108" s="168">
        <f t="shared" si="17"/>
        <v>0</v>
      </c>
      <c r="M108" s="171">
        <v>16</v>
      </c>
      <c r="N108" s="13" t="s">
        <v>113</v>
      </c>
    </row>
    <row r="109" spans="1:14" s="13" customFormat="1" ht="13.5" customHeight="1">
      <c r="A109" s="172" t="s">
        <v>388</v>
      </c>
      <c r="B109" s="172" t="s">
        <v>143</v>
      </c>
      <c r="C109" s="173" t="s">
        <v>389</v>
      </c>
      <c r="D109" s="174" t="s">
        <v>390</v>
      </c>
      <c r="E109" s="172" t="s">
        <v>155</v>
      </c>
      <c r="F109" s="175">
        <v>220.5</v>
      </c>
      <c r="G109" s="176"/>
      <c r="H109" s="176">
        <f t="shared" si="15"/>
        <v>0</v>
      </c>
      <c r="I109" s="177">
        <v>0.0003</v>
      </c>
      <c r="J109" s="175">
        <f t="shared" si="16"/>
        <v>0.06615</v>
      </c>
      <c r="K109" s="177">
        <v>0</v>
      </c>
      <c r="L109" s="175">
        <f t="shared" si="17"/>
        <v>0</v>
      </c>
      <c r="M109" s="178">
        <v>32</v>
      </c>
      <c r="N109" s="179" t="s">
        <v>113</v>
      </c>
    </row>
    <row r="110" spans="1:14" s="13" customFormat="1" ht="24" customHeight="1">
      <c r="A110" s="165" t="s">
        <v>391</v>
      </c>
      <c r="B110" s="165" t="s">
        <v>352</v>
      </c>
      <c r="C110" s="166" t="s">
        <v>392</v>
      </c>
      <c r="D110" s="167" t="s">
        <v>393</v>
      </c>
      <c r="E110" s="165" t="s">
        <v>228</v>
      </c>
      <c r="F110" s="168">
        <v>2</v>
      </c>
      <c r="G110" s="169"/>
      <c r="H110" s="169">
        <f t="shared" si="15"/>
        <v>0</v>
      </c>
      <c r="I110" s="170">
        <v>0.00017</v>
      </c>
      <c r="J110" s="168">
        <f t="shared" si="16"/>
        <v>0.00034</v>
      </c>
      <c r="K110" s="170">
        <v>0</v>
      </c>
      <c r="L110" s="168">
        <f t="shared" si="17"/>
        <v>0</v>
      </c>
      <c r="M110" s="171">
        <v>16</v>
      </c>
      <c r="N110" s="13" t="s">
        <v>113</v>
      </c>
    </row>
    <row r="111" spans="1:14" s="13" customFormat="1" ht="13.5" customHeight="1">
      <c r="A111" s="165" t="s">
        <v>394</v>
      </c>
      <c r="B111" s="165" t="s">
        <v>352</v>
      </c>
      <c r="C111" s="166" t="s">
        <v>395</v>
      </c>
      <c r="D111" s="167" t="s">
        <v>396</v>
      </c>
      <c r="E111" s="165" t="s">
        <v>228</v>
      </c>
      <c r="F111" s="168">
        <v>2</v>
      </c>
      <c r="G111" s="169"/>
      <c r="H111" s="169">
        <f t="shared" si="15"/>
        <v>0</v>
      </c>
      <c r="I111" s="170">
        <v>3E-05</v>
      </c>
      <c r="J111" s="168">
        <f t="shared" si="16"/>
        <v>6E-05</v>
      </c>
      <c r="K111" s="170">
        <v>0</v>
      </c>
      <c r="L111" s="168">
        <f t="shared" si="17"/>
        <v>0</v>
      </c>
      <c r="M111" s="171">
        <v>16</v>
      </c>
      <c r="N111" s="13" t="s">
        <v>113</v>
      </c>
    </row>
    <row r="112" spans="1:14" s="13" customFormat="1" ht="24" customHeight="1">
      <c r="A112" s="165" t="s">
        <v>397</v>
      </c>
      <c r="B112" s="165" t="s">
        <v>352</v>
      </c>
      <c r="C112" s="166" t="s">
        <v>398</v>
      </c>
      <c r="D112" s="167" t="s">
        <v>399</v>
      </c>
      <c r="E112" s="165" t="s">
        <v>48</v>
      </c>
      <c r="F112" s="168">
        <v>3.05</v>
      </c>
      <c r="G112" s="169"/>
      <c r="H112" s="169">
        <f t="shared" si="15"/>
        <v>0</v>
      </c>
      <c r="I112" s="170">
        <v>0</v>
      </c>
      <c r="J112" s="168">
        <f t="shared" si="16"/>
        <v>0</v>
      </c>
      <c r="K112" s="170">
        <v>0</v>
      </c>
      <c r="L112" s="168">
        <f t="shared" si="17"/>
        <v>0</v>
      </c>
      <c r="M112" s="171">
        <v>16</v>
      </c>
      <c r="N112" s="13" t="s">
        <v>113</v>
      </c>
    </row>
    <row r="113" spans="3:14" s="139" customFormat="1" ht="12.75" customHeight="1">
      <c r="C113" s="141" t="s">
        <v>400</v>
      </c>
      <c r="D113" s="141" t="s">
        <v>401</v>
      </c>
      <c r="H113" s="142">
        <f>SUM(H114:H116)</f>
        <v>0</v>
      </c>
      <c r="J113" s="143">
        <f>SUM(J114:J116)</f>
        <v>0.3213</v>
      </c>
      <c r="L113" s="143">
        <f>SUM(L114:L116)</f>
        <v>0</v>
      </c>
      <c r="N113" s="141" t="s">
        <v>107</v>
      </c>
    </row>
    <row r="114" spans="1:14" s="13" customFormat="1" ht="24" customHeight="1">
      <c r="A114" s="165" t="s">
        <v>402</v>
      </c>
      <c r="B114" s="165" t="s">
        <v>400</v>
      </c>
      <c r="C114" s="166" t="s">
        <v>403</v>
      </c>
      <c r="D114" s="167" t="s">
        <v>404</v>
      </c>
      <c r="E114" s="165" t="s">
        <v>155</v>
      </c>
      <c r="F114" s="168">
        <v>210</v>
      </c>
      <c r="G114" s="169"/>
      <c r="H114" s="169">
        <f>ROUND(F114*G114,2)</f>
        <v>0</v>
      </c>
      <c r="I114" s="170">
        <v>0</v>
      </c>
      <c r="J114" s="168">
        <f>F114*I114</f>
        <v>0</v>
      </c>
      <c r="K114" s="170">
        <v>0</v>
      </c>
      <c r="L114" s="168">
        <f>F114*K114</f>
        <v>0</v>
      </c>
      <c r="M114" s="171">
        <v>16</v>
      </c>
      <c r="N114" s="13" t="s">
        <v>113</v>
      </c>
    </row>
    <row r="115" spans="1:14" s="13" customFormat="1" ht="13.5" customHeight="1">
      <c r="A115" s="172" t="s">
        <v>405</v>
      </c>
      <c r="B115" s="172" t="s">
        <v>143</v>
      </c>
      <c r="C115" s="173" t="s">
        <v>406</v>
      </c>
      <c r="D115" s="174" t="s">
        <v>407</v>
      </c>
      <c r="E115" s="172" t="s">
        <v>155</v>
      </c>
      <c r="F115" s="175">
        <v>214.2</v>
      </c>
      <c r="G115" s="176"/>
      <c r="H115" s="176">
        <f>ROUND(F115*G115,2)</f>
        <v>0</v>
      </c>
      <c r="I115" s="177">
        <v>0.0015</v>
      </c>
      <c r="J115" s="175">
        <f>F115*I115</f>
        <v>0.3213</v>
      </c>
      <c r="K115" s="177">
        <v>0</v>
      </c>
      <c r="L115" s="175">
        <f>F115*K115</f>
        <v>0</v>
      </c>
      <c r="M115" s="178">
        <v>32</v>
      </c>
      <c r="N115" s="179" t="s">
        <v>113</v>
      </c>
    </row>
    <row r="116" spans="1:14" s="13" customFormat="1" ht="13.5" customHeight="1">
      <c r="A116" s="165" t="s">
        <v>408</v>
      </c>
      <c r="B116" s="165" t="s">
        <v>400</v>
      </c>
      <c r="C116" s="166" t="s">
        <v>409</v>
      </c>
      <c r="D116" s="167" t="s">
        <v>410</v>
      </c>
      <c r="E116" s="165" t="s">
        <v>48</v>
      </c>
      <c r="F116" s="168">
        <v>1.77</v>
      </c>
      <c r="G116" s="169"/>
      <c r="H116" s="169">
        <f>ROUND(F116*G116,2)</f>
        <v>0</v>
      </c>
      <c r="I116" s="170">
        <v>0</v>
      </c>
      <c r="J116" s="168">
        <f>F116*I116</f>
        <v>0</v>
      </c>
      <c r="K116" s="170">
        <v>0</v>
      </c>
      <c r="L116" s="168">
        <f>F116*K116</f>
        <v>0</v>
      </c>
      <c r="M116" s="171">
        <v>16</v>
      </c>
      <c r="N116" s="13" t="s">
        <v>113</v>
      </c>
    </row>
    <row r="117" spans="3:14" s="139" customFormat="1" ht="12.75" customHeight="1">
      <c r="C117" s="141" t="s">
        <v>411</v>
      </c>
      <c r="D117" s="141" t="s">
        <v>412</v>
      </c>
      <c r="H117" s="142">
        <f>SUM(H118:H125)</f>
        <v>0</v>
      </c>
      <c r="J117" s="143">
        <f>SUM(J118:J125)</f>
        <v>4.68852</v>
      </c>
      <c r="L117" s="143">
        <f>SUM(L118:L125)</f>
        <v>0</v>
      </c>
      <c r="N117" s="141" t="s">
        <v>107</v>
      </c>
    </row>
    <row r="118" spans="1:14" s="13" customFormat="1" ht="13.5" customHeight="1">
      <c r="A118" s="165" t="s">
        <v>413</v>
      </c>
      <c r="B118" s="165" t="s">
        <v>237</v>
      </c>
      <c r="C118" s="166" t="s">
        <v>414</v>
      </c>
      <c r="D118" s="167" t="s">
        <v>415</v>
      </c>
      <c r="E118" s="165" t="s">
        <v>155</v>
      </c>
      <c r="F118" s="168">
        <v>210</v>
      </c>
      <c r="G118" s="169"/>
      <c r="H118" s="169">
        <f aca="true" t="shared" si="18" ref="H118:H125">ROUND(F118*G118,2)</f>
        <v>0</v>
      </c>
      <c r="I118" s="170">
        <v>0</v>
      </c>
      <c r="J118" s="168">
        <f aca="true" t="shared" si="19" ref="J118:J125">F118*I118</f>
        <v>0</v>
      </c>
      <c r="K118" s="170">
        <v>0</v>
      </c>
      <c r="L118" s="168">
        <f aca="true" t="shared" si="20" ref="L118:L125">F118*K118</f>
        <v>0</v>
      </c>
      <c r="M118" s="171">
        <v>16</v>
      </c>
      <c r="N118" s="13" t="s">
        <v>113</v>
      </c>
    </row>
    <row r="119" spans="1:14" s="13" customFormat="1" ht="13.5" customHeight="1">
      <c r="A119" s="165" t="s">
        <v>416</v>
      </c>
      <c r="B119" s="165" t="s">
        <v>237</v>
      </c>
      <c r="C119" s="166" t="s">
        <v>417</v>
      </c>
      <c r="D119" s="167" t="s">
        <v>418</v>
      </c>
      <c r="E119" s="165" t="s">
        <v>155</v>
      </c>
      <c r="F119" s="168">
        <v>210</v>
      </c>
      <c r="G119" s="169"/>
      <c r="H119" s="169">
        <f t="shared" si="18"/>
        <v>0</v>
      </c>
      <c r="I119" s="170">
        <v>0</v>
      </c>
      <c r="J119" s="168">
        <f t="shared" si="19"/>
        <v>0</v>
      </c>
      <c r="K119" s="170">
        <v>0</v>
      </c>
      <c r="L119" s="168">
        <f t="shared" si="20"/>
        <v>0</v>
      </c>
      <c r="M119" s="171">
        <v>16</v>
      </c>
      <c r="N119" s="13" t="s">
        <v>113</v>
      </c>
    </row>
    <row r="120" spans="1:14" s="13" customFormat="1" ht="24" customHeight="1">
      <c r="A120" s="165" t="s">
        <v>419</v>
      </c>
      <c r="B120" s="165" t="s">
        <v>411</v>
      </c>
      <c r="C120" s="166" t="s">
        <v>420</v>
      </c>
      <c r="D120" s="167" t="s">
        <v>421</v>
      </c>
      <c r="E120" s="165" t="s">
        <v>155</v>
      </c>
      <c r="F120" s="168">
        <v>210</v>
      </c>
      <c r="G120" s="169"/>
      <c r="H120" s="169">
        <f t="shared" si="18"/>
        <v>0</v>
      </c>
      <c r="I120" s="170">
        <v>0</v>
      </c>
      <c r="J120" s="168">
        <f t="shared" si="19"/>
        <v>0</v>
      </c>
      <c r="K120" s="170">
        <v>0</v>
      </c>
      <c r="L120" s="168">
        <f t="shared" si="20"/>
        <v>0</v>
      </c>
      <c r="M120" s="171">
        <v>16</v>
      </c>
      <c r="N120" s="13" t="s">
        <v>113</v>
      </c>
    </row>
    <row r="121" spans="1:14" s="13" customFormat="1" ht="13.5" customHeight="1">
      <c r="A121" s="172" t="s">
        <v>422</v>
      </c>
      <c r="B121" s="172" t="s">
        <v>143</v>
      </c>
      <c r="C121" s="173" t="s">
        <v>423</v>
      </c>
      <c r="D121" s="174" t="s">
        <v>424</v>
      </c>
      <c r="E121" s="172" t="s">
        <v>155</v>
      </c>
      <c r="F121" s="175">
        <v>226.8</v>
      </c>
      <c r="G121" s="176"/>
      <c r="H121" s="176">
        <f t="shared" si="18"/>
        <v>0</v>
      </c>
      <c r="I121" s="177">
        <v>0.0104</v>
      </c>
      <c r="J121" s="175">
        <f t="shared" si="19"/>
        <v>2.35872</v>
      </c>
      <c r="K121" s="177">
        <v>0</v>
      </c>
      <c r="L121" s="175">
        <f t="shared" si="20"/>
        <v>0</v>
      </c>
      <c r="M121" s="178">
        <v>32</v>
      </c>
      <c r="N121" s="179" t="s">
        <v>113</v>
      </c>
    </row>
    <row r="122" spans="1:14" s="13" customFormat="1" ht="24" customHeight="1">
      <c r="A122" s="165" t="s">
        <v>296</v>
      </c>
      <c r="B122" s="165" t="s">
        <v>411</v>
      </c>
      <c r="C122" s="166" t="s">
        <v>425</v>
      </c>
      <c r="D122" s="167" t="s">
        <v>426</v>
      </c>
      <c r="E122" s="165" t="s">
        <v>155</v>
      </c>
      <c r="F122" s="168">
        <v>420</v>
      </c>
      <c r="G122" s="169"/>
      <c r="H122" s="169">
        <f t="shared" si="18"/>
        <v>0</v>
      </c>
      <c r="I122" s="170">
        <v>0</v>
      </c>
      <c r="J122" s="168">
        <f t="shared" si="19"/>
        <v>0</v>
      </c>
      <c r="K122" s="170">
        <v>0</v>
      </c>
      <c r="L122" s="168">
        <f t="shared" si="20"/>
        <v>0</v>
      </c>
      <c r="M122" s="171">
        <v>16</v>
      </c>
      <c r="N122" s="13" t="s">
        <v>113</v>
      </c>
    </row>
    <row r="123" spans="1:14" s="13" customFormat="1" ht="13.5" customHeight="1">
      <c r="A123" s="172" t="s">
        <v>427</v>
      </c>
      <c r="B123" s="172" t="s">
        <v>143</v>
      </c>
      <c r="C123" s="173" t="s">
        <v>428</v>
      </c>
      <c r="D123" s="174" t="s">
        <v>429</v>
      </c>
      <c r="E123" s="172" t="s">
        <v>116</v>
      </c>
      <c r="F123" s="175">
        <v>4.5</v>
      </c>
      <c r="G123" s="176"/>
      <c r="H123" s="176">
        <f t="shared" si="18"/>
        <v>0</v>
      </c>
      <c r="I123" s="177">
        <v>0.5</v>
      </c>
      <c r="J123" s="175">
        <f t="shared" si="19"/>
        <v>2.25</v>
      </c>
      <c r="K123" s="177">
        <v>0</v>
      </c>
      <c r="L123" s="175">
        <f t="shared" si="20"/>
        <v>0</v>
      </c>
      <c r="M123" s="178">
        <v>32</v>
      </c>
      <c r="N123" s="179" t="s">
        <v>113</v>
      </c>
    </row>
    <row r="124" spans="1:14" s="13" customFormat="1" ht="13.5" customHeight="1">
      <c r="A124" s="165" t="s">
        <v>430</v>
      </c>
      <c r="B124" s="165" t="s">
        <v>411</v>
      </c>
      <c r="C124" s="166" t="s">
        <v>431</v>
      </c>
      <c r="D124" s="167" t="s">
        <v>432</v>
      </c>
      <c r="E124" s="165" t="s">
        <v>155</v>
      </c>
      <c r="F124" s="168">
        <v>420</v>
      </c>
      <c r="G124" s="169"/>
      <c r="H124" s="169">
        <f t="shared" si="18"/>
        <v>0</v>
      </c>
      <c r="I124" s="170">
        <v>0.00019</v>
      </c>
      <c r="J124" s="168">
        <f t="shared" si="19"/>
        <v>0.07980000000000001</v>
      </c>
      <c r="K124" s="170">
        <v>0</v>
      </c>
      <c r="L124" s="168">
        <f t="shared" si="20"/>
        <v>0</v>
      </c>
      <c r="M124" s="171">
        <v>16</v>
      </c>
      <c r="N124" s="13" t="s">
        <v>113</v>
      </c>
    </row>
    <row r="125" spans="1:14" s="13" customFormat="1" ht="13.5" customHeight="1">
      <c r="A125" s="165" t="s">
        <v>433</v>
      </c>
      <c r="B125" s="165" t="s">
        <v>411</v>
      </c>
      <c r="C125" s="166" t="s">
        <v>434</v>
      </c>
      <c r="D125" s="167" t="s">
        <v>435</v>
      </c>
      <c r="E125" s="165" t="s">
        <v>48</v>
      </c>
      <c r="F125" s="168">
        <v>5.13</v>
      </c>
      <c r="G125" s="169"/>
      <c r="H125" s="169">
        <f t="shared" si="18"/>
        <v>0</v>
      </c>
      <c r="I125" s="170">
        <v>0</v>
      </c>
      <c r="J125" s="168">
        <f t="shared" si="19"/>
        <v>0</v>
      </c>
      <c r="K125" s="170">
        <v>0</v>
      </c>
      <c r="L125" s="168">
        <f t="shared" si="20"/>
        <v>0</v>
      </c>
      <c r="M125" s="171">
        <v>16</v>
      </c>
      <c r="N125" s="13" t="s">
        <v>113</v>
      </c>
    </row>
    <row r="126" spans="3:14" s="139" customFormat="1" ht="12.75" customHeight="1">
      <c r="C126" s="141" t="s">
        <v>436</v>
      </c>
      <c r="D126" s="141" t="s">
        <v>437</v>
      </c>
      <c r="H126" s="142">
        <f>SUM(H127:H130)</f>
        <v>0</v>
      </c>
      <c r="J126" s="143">
        <f>SUM(J127:J130)</f>
        <v>0.116</v>
      </c>
      <c r="L126" s="143">
        <f>SUM(L127:L130)</f>
        <v>0.11150000000000002</v>
      </c>
      <c r="N126" s="141" t="s">
        <v>107</v>
      </c>
    </row>
    <row r="127" spans="1:14" s="13" customFormat="1" ht="13.5" customHeight="1">
      <c r="A127" s="165" t="s">
        <v>438</v>
      </c>
      <c r="B127" s="165" t="s">
        <v>436</v>
      </c>
      <c r="C127" s="166" t="s">
        <v>439</v>
      </c>
      <c r="D127" s="167" t="s">
        <v>440</v>
      </c>
      <c r="E127" s="165" t="s">
        <v>184</v>
      </c>
      <c r="F127" s="168">
        <v>50</v>
      </c>
      <c r="G127" s="169"/>
      <c r="H127" s="169">
        <f>ROUND(F127*G127,2)</f>
        <v>0</v>
      </c>
      <c r="I127" s="170">
        <v>0</v>
      </c>
      <c r="J127" s="168">
        <f>F127*I127</f>
        <v>0</v>
      </c>
      <c r="K127" s="170">
        <v>0.00223</v>
      </c>
      <c r="L127" s="168">
        <f>F127*K127</f>
        <v>0.11150000000000002</v>
      </c>
      <c r="M127" s="171">
        <v>16</v>
      </c>
      <c r="N127" s="13" t="s">
        <v>113</v>
      </c>
    </row>
    <row r="128" spans="1:14" s="13" customFormat="1" ht="24" customHeight="1">
      <c r="A128" s="165" t="s">
        <v>441</v>
      </c>
      <c r="B128" s="165" t="s">
        <v>436</v>
      </c>
      <c r="C128" s="166" t="s">
        <v>442</v>
      </c>
      <c r="D128" s="167" t="s">
        <v>443</v>
      </c>
      <c r="E128" s="165" t="s">
        <v>184</v>
      </c>
      <c r="F128" s="168">
        <v>58</v>
      </c>
      <c r="G128" s="169"/>
      <c r="H128" s="169">
        <f>ROUND(F128*G128,2)</f>
        <v>0</v>
      </c>
      <c r="I128" s="170">
        <v>0.002</v>
      </c>
      <c r="J128" s="168">
        <f>F128*I128</f>
        <v>0.116</v>
      </c>
      <c r="K128" s="170">
        <v>0</v>
      </c>
      <c r="L128" s="168">
        <f>F128*K128</f>
        <v>0</v>
      </c>
      <c r="M128" s="171">
        <v>16</v>
      </c>
      <c r="N128" s="13" t="s">
        <v>113</v>
      </c>
    </row>
    <row r="129" spans="1:14" s="13" customFormat="1" ht="24" customHeight="1">
      <c r="A129" s="165" t="s">
        <v>444</v>
      </c>
      <c r="B129" s="165" t="s">
        <v>436</v>
      </c>
      <c r="C129" s="166" t="s">
        <v>445</v>
      </c>
      <c r="D129" s="167" t="s">
        <v>446</v>
      </c>
      <c r="E129" s="165" t="s">
        <v>228</v>
      </c>
      <c r="F129" s="168">
        <v>8</v>
      </c>
      <c r="G129" s="169"/>
      <c r="H129" s="169">
        <f>ROUND(F129*G129,2)</f>
        <v>0</v>
      </c>
      <c r="I129" s="170">
        <v>0</v>
      </c>
      <c r="J129" s="168">
        <f>F129*I129</f>
        <v>0</v>
      </c>
      <c r="K129" s="170">
        <v>0</v>
      </c>
      <c r="L129" s="168">
        <f>F129*K129</f>
        <v>0</v>
      </c>
      <c r="M129" s="171">
        <v>16</v>
      </c>
      <c r="N129" s="13" t="s">
        <v>113</v>
      </c>
    </row>
    <row r="130" spans="1:14" s="13" customFormat="1" ht="13.5" customHeight="1">
      <c r="A130" s="165" t="s">
        <v>447</v>
      </c>
      <c r="B130" s="165" t="s">
        <v>436</v>
      </c>
      <c r="C130" s="166" t="s">
        <v>448</v>
      </c>
      <c r="D130" s="167" t="s">
        <v>449</v>
      </c>
      <c r="E130" s="165" t="s">
        <v>48</v>
      </c>
      <c r="F130" s="168">
        <v>1.52</v>
      </c>
      <c r="G130" s="169"/>
      <c r="H130" s="169">
        <f>ROUND(F130*G130,2)</f>
        <v>0</v>
      </c>
      <c r="I130" s="170">
        <v>0</v>
      </c>
      <c r="J130" s="168">
        <f>F130*I130</f>
        <v>0</v>
      </c>
      <c r="K130" s="170">
        <v>0</v>
      </c>
      <c r="L130" s="168">
        <f>F130*K130</f>
        <v>0</v>
      </c>
      <c r="M130" s="171">
        <v>16</v>
      </c>
      <c r="N130" s="13" t="s">
        <v>113</v>
      </c>
    </row>
    <row r="131" spans="3:14" s="139" customFormat="1" ht="12.75" customHeight="1">
      <c r="C131" s="141" t="s">
        <v>450</v>
      </c>
      <c r="D131" s="141" t="s">
        <v>451</v>
      </c>
      <c r="H131" s="142">
        <f>SUM(H132:H139)</f>
        <v>0</v>
      </c>
      <c r="J131" s="143">
        <f>SUM(J132:J139)</f>
        <v>0</v>
      </c>
      <c r="L131" s="143">
        <f>SUM(L132:L139)</f>
        <v>1.15839</v>
      </c>
      <c r="N131" s="141" t="s">
        <v>107</v>
      </c>
    </row>
    <row r="132" spans="1:14" s="13" customFormat="1" ht="24" customHeight="1">
      <c r="A132" s="165" t="s">
        <v>452</v>
      </c>
      <c r="B132" s="165" t="s">
        <v>237</v>
      </c>
      <c r="C132" s="166" t="s">
        <v>453</v>
      </c>
      <c r="D132" s="167" t="s">
        <v>454</v>
      </c>
      <c r="E132" s="165" t="s">
        <v>455</v>
      </c>
      <c r="F132" s="168">
        <v>14</v>
      </c>
      <c r="G132" s="169"/>
      <c r="H132" s="169">
        <f aca="true" t="shared" si="21" ref="H132:H139">ROUND(F132*G132,2)</f>
        <v>0</v>
      </c>
      <c r="I132" s="170">
        <v>0</v>
      </c>
      <c r="J132" s="168">
        <f aca="true" t="shared" si="22" ref="J132:J139">F132*I132</f>
        <v>0</v>
      </c>
      <c r="K132" s="170">
        <v>0</v>
      </c>
      <c r="L132" s="168">
        <f aca="true" t="shared" si="23" ref="L132:L139">F132*K132</f>
        <v>0</v>
      </c>
      <c r="M132" s="171">
        <v>16</v>
      </c>
      <c r="N132" s="13" t="s">
        <v>113</v>
      </c>
    </row>
    <row r="133" spans="1:14" s="13" customFormat="1" ht="13.5" customHeight="1">
      <c r="A133" s="165" t="s">
        <v>456</v>
      </c>
      <c r="B133" s="165" t="s">
        <v>237</v>
      </c>
      <c r="C133" s="166" t="s">
        <v>457</v>
      </c>
      <c r="D133" s="167" t="s">
        <v>458</v>
      </c>
      <c r="E133" s="165" t="s">
        <v>455</v>
      </c>
      <c r="F133" s="168">
        <v>5</v>
      </c>
      <c r="G133" s="169"/>
      <c r="H133" s="169">
        <f t="shared" si="21"/>
        <v>0</v>
      </c>
      <c r="I133" s="170">
        <v>0</v>
      </c>
      <c r="J133" s="168">
        <f t="shared" si="22"/>
        <v>0</v>
      </c>
      <c r="K133" s="170">
        <v>0</v>
      </c>
      <c r="L133" s="168">
        <f t="shared" si="23"/>
        <v>0</v>
      </c>
      <c r="M133" s="171">
        <v>16</v>
      </c>
      <c r="N133" s="13" t="s">
        <v>113</v>
      </c>
    </row>
    <row r="134" spans="1:14" s="13" customFormat="1" ht="24" customHeight="1">
      <c r="A134" s="165" t="s">
        <v>459</v>
      </c>
      <c r="B134" s="165" t="s">
        <v>237</v>
      </c>
      <c r="C134" s="166" t="s">
        <v>460</v>
      </c>
      <c r="D134" s="167" t="s">
        <v>461</v>
      </c>
      <c r="E134" s="165" t="s">
        <v>455</v>
      </c>
      <c r="F134" s="168">
        <v>10</v>
      </c>
      <c r="G134" s="169"/>
      <c r="H134" s="169">
        <f t="shared" si="21"/>
        <v>0</v>
      </c>
      <c r="I134" s="170">
        <v>0</v>
      </c>
      <c r="J134" s="168">
        <f t="shared" si="22"/>
        <v>0</v>
      </c>
      <c r="K134" s="170">
        <v>0</v>
      </c>
      <c r="L134" s="168">
        <f t="shared" si="23"/>
        <v>0</v>
      </c>
      <c r="M134" s="171">
        <v>16</v>
      </c>
      <c r="N134" s="13" t="s">
        <v>113</v>
      </c>
    </row>
    <row r="135" spans="1:14" s="13" customFormat="1" ht="24" customHeight="1">
      <c r="A135" s="165" t="s">
        <v>462</v>
      </c>
      <c r="B135" s="165" t="s">
        <v>237</v>
      </c>
      <c r="C135" s="166" t="s">
        <v>463</v>
      </c>
      <c r="D135" s="167" t="s">
        <v>464</v>
      </c>
      <c r="E135" s="165" t="s">
        <v>455</v>
      </c>
      <c r="F135" s="168">
        <v>10</v>
      </c>
      <c r="G135" s="169"/>
      <c r="H135" s="169">
        <f t="shared" si="21"/>
        <v>0</v>
      </c>
      <c r="I135" s="170">
        <v>0</v>
      </c>
      <c r="J135" s="168">
        <f t="shared" si="22"/>
        <v>0</v>
      </c>
      <c r="K135" s="170">
        <v>0</v>
      </c>
      <c r="L135" s="168">
        <f t="shared" si="23"/>
        <v>0</v>
      </c>
      <c r="M135" s="171">
        <v>16</v>
      </c>
      <c r="N135" s="13" t="s">
        <v>113</v>
      </c>
    </row>
    <row r="136" spans="1:14" s="13" customFormat="1" ht="13.5" customHeight="1">
      <c r="A136" s="165" t="s">
        <v>465</v>
      </c>
      <c r="B136" s="165" t="s">
        <v>450</v>
      </c>
      <c r="C136" s="166" t="s">
        <v>466</v>
      </c>
      <c r="D136" s="167" t="s">
        <v>467</v>
      </c>
      <c r="E136" s="165" t="s">
        <v>155</v>
      </c>
      <c r="F136" s="168">
        <v>105.5</v>
      </c>
      <c r="G136" s="169"/>
      <c r="H136" s="169">
        <f t="shared" si="21"/>
        <v>0</v>
      </c>
      <c r="I136" s="170">
        <v>0</v>
      </c>
      <c r="J136" s="168">
        <f t="shared" si="22"/>
        <v>0</v>
      </c>
      <c r="K136" s="170">
        <v>0.01098</v>
      </c>
      <c r="L136" s="168">
        <f t="shared" si="23"/>
        <v>1.15839</v>
      </c>
      <c r="M136" s="171">
        <v>16</v>
      </c>
      <c r="N136" s="13" t="s">
        <v>113</v>
      </c>
    </row>
    <row r="137" spans="1:14" s="13" customFormat="1" ht="24" customHeight="1">
      <c r="A137" s="165" t="s">
        <v>468</v>
      </c>
      <c r="B137" s="165" t="s">
        <v>450</v>
      </c>
      <c r="C137" s="166" t="s">
        <v>469</v>
      </c>
      <c r="D137" s="167" t="s">
        <v>470</v>
      </c>
      <c r="E137" s="165" t="s">
        <v>155</v>
      </c>
      <c r="F137" s="168">
        <v>105.5</v>
      </c>
      <c r="G137" s="169"/>
      <c r="H137" s="169">
        <f t="shared" si="21"/>
        <v>0</v>
      </c>
      <c r="I137" s="170">
        <v>0</v>
      </c>
      <c r="J137" s="168">
        <f t="shared" si="22"/>
        <v>0</v>
      </c>
      <c r="K137" s="170">
        <v>0</v>
      </c>
      <c r="L137" s="168">
        <f t="shared" si="23"/>
        <v>0</v>
      </c>
      <c r="M137" s="171">
        <v>16</v>
      </c>
      <c r="N137" s="13" t="s">
        <v>113</v>
      </c>
    </row>
    <row r="138" spans="1:14" s="13" customFormat="1" ht="13.5" customHeight="1">
      <c r="A138" s="165" t="s">
        <v>471</v>
      </c>
      <c r="B138" s="165" t="s">
        <v>450</v>
      </c>
      <c r="C138" s="166" t="s">
        <v>472</v>
      </c>
      <c r="D138" s="167" t="s">
        <v>473</v>
      </c>
      <c r="E138" s="165" t="s">
        <v>228</v>
      </c>
      <c r="F138" s="168">
        <v>3</v>
      </c>
      <c r="G138" s="169"/>
      <c r="H138" s="169">
        <f t="shared" si="21"/>
        <v>0</v>
      </c>
      <c r="I138" s="170">
        <v>0</v>
      </c>
      <c r="J138" s="168">
        <f t="shared" si="22"/>
        <v>0</v>
      </c>
      <c r="K138" s="170">
        <v>0</v>
      </c>
      <c r="L138" s="168">
        <f t="shared" si="23"/>
        <v>0</v>
      </c>
      <c r="M138" s="171">
        <v>16</v>
      </c>
      <c r="N138" s="13" t="s">
        <v>113</v>
      </c>
    </row>
    <row r="139" spans="1:14" s="13" customFormat="1" ht="13.5" customHeight="1">
      <c r="A139" s="165" t="s">
        <v>474</v>
      </c>
      <c r="B139" s="165" t="s">
        <v>450</v>
      </c>
      <c r="C139" s="166" t="s">
        <v>475</v>
      </c>
      <c r="D139" s="167" t="s">
        <v>476</v>
      </c>
      <c r="E139" s="165" t="s">
        <v>48</v>
      </c>
      <c r="F139" s="168">
        <v>0.74</v>
      </c>
      <c r="G139" s="169"/>
      <c r="H139" s="169">
        <f t="shared" si="21"/>
        <v>0</v>
      </c>
      <c r="I139" s="170">
        <v>0</v>
      </c>
      <c r="J139" s="168">
        <f t="shared" si="22"/>
        <v>0</v>
      </c>
      <c r="K139" s="170">
        <v>0</v>
      </c>
      <c r="L139" s="168">
        <f t="shared" si="23"/>
        <v>0</v>
      </c>
      <c r="M139" s="171">
        <v>16</v>
      </c>
      <c r="N139" s="13" t="s">
        <v>113</v>
      </c>
    </row>
    <row r="140" spans="3:14" s="139" customFormat="1" ht="12.75" customHeight="1">
      <c r="C140" s="141" t="s">
        <v>477</v>
      </c>
      <c r="D140" s="141" t="s">
        <v>478</v>
      </c>
      <c r="H140" s="142">
        <f>SUM(H141:H155)</f>
        <v>0</v>
      </c>
      <c r="J140" s="143">
        <f>SUM(J141:J155)</f>
        <v>3.8251250000000003</v>
      </c>
      <c r="L140" s="143">
        <f>SUM(L141:L155)</f>
        <v>5.277</v>
      </c>
      <c r="N140" s="141" t="s">
        <v>107</v>
      </c>
    </row>
    <row r="141" spans="1:14" s="13" customFormat="1" ht="13.5" customHeight="1">
      <c r="A141" s="165" t="s">
        <v>479</v>
      </c>
      <c r="B141" s="165" t="s">
        <v>477</v>
      </c>
      <c r="C141" s="166" t="s">
        <v>480</v>
      </c>
      <c r="D141" s="167" t="s">
        <v>481</v>
      </c>
      <c r="E141" s="165" t="s">
        <v>184</v>
      </c>
      <c r="F141" s="168">
        <v>27</v>
      </c>
      <c r="G141" s="169"/>
      <c r="H141" s="169">
        <f aca="true" t="shared" si="24" ref="H141:H155">ROUND(F141*G141,2)</f>
        <v>0</v>
      </c>
      <c r="I141" s="170">
        <v>0</v>
      </c>
      <c r="J141" s="168">
        <f aca="true" t="shared" si="25" ref="J141:J155">F141*I141</f>
        <v>0</v>
      </c>
      <c r="K141" s="170">
        <v>0.001</v>
      </c>
      <c r="L141" s="168">
        <f aca="true" t="shared" si="26" ref="L141:L155">F141*K141</f>
        <v>0.027</v>
      </c>
      <c r="M141" s="171">
        <v>16</v>
      </c>
      <c r="N141" s="13" t="s">
        <v>113</v>
      </c>
    </row>
    <row r="142" spans="1:14" s="13" customFormat="1" ht="13.5" customHeight="1">
      <c r="A142" s="165" t="s">
        <v>482</v>
      </c>
      <c r="B142" s="165" t="s">
        <v>477</v>
      </c>
      <c r="C142" s="166" t="s">
        <v>483</v>
      </c>
      <c r="D142" s="167" t="s">
        <v>484</v>
      </c>
      <c r="E142" s="165" t="s">
        <v>184</v>
      </c>
      <c r="F142" s="168">
        <v>55</v>
      </c>
      <c r="G142" s="169"/>
      <c r="H142" s="169">
        <f t="shared" si="24"/>
        <v>0</v>
      </c>
      <c r="I142" s="170">
        <v>3E-05</v>
      </c>
      <c r="J142" s="168">
        <f t="shared" si="25"/>
        <v>0.00165</v>
      </c>
      <c r="K142" s="170">
        <v>0</v>
      </c>
      <c r="L142" s="168">
        <f t="shared" si="26"/>
        <v>0</v>
      </c>
      <c r="M142" s="171">
        <v>16</v>
      </c>
      <c r="N142" s="13" t="s">
        <v>113</v>
      </c>
    </row>
    <row r="143" spans="1:14" s="13" customFormat="1" ht="24" customHeight="1">
      <c r="A143" s="165" t="s">
        <v>485</v>
      </c>
      <c r="B143" s="165" t="s">
        <v>477</v>
      </c>
      <c r="C143" s="166" t="s">
        <v>486</v>
      </c>
      <c r="D143" s="167" t="s">
        <v>487</v>
      </c>
      <c r="E143" s="165" t="s">
        <v>184</v>
      </c>
      <c r="F143" s="168">
        <v>5</v>
      </c>
      <c r="G143" s="169"/>
      <c r="H143" s="169">
        <f t="shared" si="24"/>
        <v>0</v>
      </c>
      <c r="I143" s="170">
        <v>4E-05</v>
      </c>
      <c r="J143" s="168">
        <f t="shared" si="25"/>
        <v>0.0002</v>
      </c>
      <c r="K143" s="170">
        <v>0</v>
      </c>
      <c r="L143" s="168">
        <f t="shared" si="26"/>
        <v>0</v>
      </c>
      <c r="M143" s="171">
        <v>16</v>
      </c>
      <c r="N143" s="13" t="s">
        <v>113</v>
      </c>
    </row>
    <row r="144" spans="1:14" s="13" customFormat="1" ht="13.5" customHeight="1">
      <c r="A144" s="165" t="s">
        <v>488</v>
      </c>
      <c r="B144" s="165" t="s">
        <v>477</v>
      </c>
      <c r="C144" s="166" t="s">
        <v>489</v>
      </c>
      <c r="D144" s="167" t="s">
        <v>490</v>
      </c>
      <c r="E144" s="165" t="s">
        <v>184</v>
      </c>
      <c r="F144" s="168">
        <v>27</v>
      </c>
      <c r="G144" s="169"/>
      <c r="H144" s="169">
        <f t="shared" si="24"/>
        <v>0</v>
      </c>
      <c r="I144" s="170">
        <v>4E-05</v>
      </c>
      <c r="J144" s="168">
        <f t="shared" si="25"/>
        <v>0.00108</v>
      </c>
      <c r="K144" s="170">
        <v>0</v>
      </c>
      <c r="L144" s="168">
        <f t="shared" si="26"/>
        <v>0</v>
      </c>
      <c r="M144" s="171">
        <v>16</v>
      </c>
      <c r="N144" s="13" t="s">
        <v>113</v>
      </c>
    </row>
    <row r="145" spans="1:14" s="13" customFormat="1" ht="24" customHeight="1">
      <c r="A145" s="165" t="s">
        <v>491</v>
      </c>
      <c r="B145" s="165" t="s">
        <v>477</v>
      </c>
      <c r="C145" s="166" t="s">
        <v>492</v>
      </c>
      <c r="D145" s="167" t="s">
        <v>493</v>
      </c>
      <c r="E145" s="165" t="s">
        <v>228</v>
      </c>
      <c r="F145" s="168">
        <v>10</v>
      </c>
      <c r="G145" s="169"/>
      <c r="H145" s="169">
        <f t="shared" si="24"/>
        <v>0</v>
      </c>
      <c r="I145" s="170">
        <v>2E-05</v>
      </c>
      <c r="J145" s="168">
        <f t="shared" si="25"/>
        <v>0.0002</v>
      </c>
      <c r="K145" s="170">
        <v>0</v>
      </c>
      <c r="L145" s="168">
        <f t="shared" si="26"/>
        <v>0</v>
      </c>
      <c r="M145" s="171">
        <v>16</v>
      </c>
      <c r="N145" s="13" t="s">
        <v>113</v>
      </c>
    </row>
    <row r="146" spans="1:14" s="13" customFormat="1" ht="13.5" customHeight="1">
      <c r="A146" s="165" t="s">
        <v>494</v>
      </c>
      <c r="B146" s="165" t="s">
        <v>477</v>
      </c>
      <c r="C146" s="166" t="s">
        <v>495</v>
      </c>
      <c r="D146" s="167" t="s">
        <v>496</v>
      </c>
      <c r="E146" s="165" t="s">
        <v>155</v>
      </c>
      <c r="F146" s="168">
        <v>210</v>
      </c>
      <c r="G146" s="169"/>
      <c r="H146" s="169">
        <f t="shared" si="24"/>
        <v>0</v>
      </c>
      <c r="I146" s="170">
        <v>0.01762</v>
      </c>
      <c r="J146" s="168">
        <f t="shared" si="25"/>
        <v>3.7002</v>
      </c>
      <c r="K146" s="170">
        <v>0</v>
      </c>
      <c r="L146" s="168">
        <f t="shared" si="26"/>
        <v>0</v>
      </c>
      <c r="M146" s="171">
        <v>16</v>
      </c>
      <c r="N146" s="13" t="s">
        <v>113</v>
      </c>
    </row>
    <row r="147" spans="1:14" s="13" customFormat="1" ht="24" customHeight="1">
      <c r="A147" s="165" t="s">
        <v>497</v>
      </c>
      <c r="B147" s="165" t="s">
        <v>477</v>
      </c>
      <c r="C147" s="166" t="s">
        <v>498</v>
      </c>
      <c r="D147" s="167" t="s">
        <v>499</v>
      </c>
      <c r="E147" s="165" t="s">
        <v>155</v>
      </c>
      <c r="F147" s="168">
        <v>210</v>
      </c>
      <c r="G147" s="169"/>
      <c r="H147" s="169">
        <f t="shared" si="24"/>
        <v>0</v>
      </c>
      <c r="I147" s="170">
        <v>0</v>
      </c>
      <c r="J147" s="168">
        <f t="shared" si="25"/>
        <v>0</v>
      </c>
      <c r="K147" s="170">
        <v>0.025</v>
      </c>
      <c r="L147" s="168">
        <f t="shared" si="26"/>
        <v>5.25</v>
      </c>
      <c r="M147" s="171">
        <v>16</v>
      </c>
      <c r="N147" s="13" t="s">
        <v>113</v>
      </c>
    </row>
    <row r="148" spans="1:14" s="13" customFormat="1" ht="24" customHeight="1">
      <c r="A148" s="165" t="s">
        <v>500</v>
      </c>
      <c r="B148" s="165" t="s">
        <v>477</v>
      </c>
      <c r="C148" s="166" t="s">
        <v>501</v>
      </c>
      <c r="D148" s="167" t="s">
        <v>502</v>
      </c>
      <c r="E148" s="165" t="s">
        <v>155</v>
      </c>
      <c r="F148" s="168">
        <v>210</v>
      </c>
      <c r="G148" s="169"/>
      <c r="H148" s="169">
        <f t="shared" si="24"/>
        <v>0</v>
      </c>
      <c r="I148" s="170">
        <v>0.00048</v>
      </c>
      <c r="J148" s="168">
        <f t="shared" si="25"/>
        <v>0.1008</v>
      </c>
      <c r="K148" s="170">
        <v>0</v>
      </c>
      <c r="L148" s="168">
        <f t="shared" si="26"/>
        <v>0</v>
      </c>
      <c r="M148" s="171">
        <v>16</v>
      </c>
      <c r="N148" s="13" t="s">
        <v>113</v>
      </c>
    </row>
    <row r="149" spans="1:14" s="13" customFormat="1" ht="24" customHeight="1">
      <c r="A149" s="165" t="s">
        <v>503</v>
      </c>
      <c r="B149" s="165" t="s">
        <v>477</v>
      </c>
      <c r="C149" s="166" t="s">
        <v>504</v>
      </c>
      <c r="D149" s="167" t="s">
        <v>505</v>
      </c>
      <c r="E149" s="165" t="s">
        <v>155</v>
      </c>
      <c r="F149" s="168">
        <v>32.3</v>
      </c>
      <c r="G149" s="169"/>
      <c r="H149" s="169">
        <f t="shared" si="24"/>
        <v>0</v>
      </c>
      <c r="I149" s="170">
        <v>0.00018</v>
      </c>
      <c r="J149" s="168">
        <f t="shared" si="25"/>
        <v>0.005814</v>
      </c>
      <c r="K149" s="170">
        <v>0</v>
      </c>
      <c r="L149" s="168">
        <f t="shared" si="26"/>
        <v>0</v>
      </c>
      <c r="M149" s="171">
        <v>16</v>
      </c>
      <c r="N149" s="13" t="s">
        <v>113</v>
      </c>
    </row>
    <row r="150" spans="1:14" s="13" customFormat="1" ht="13.5" customHeight="1">
      <c r="A150" s="165" t="s">
        <v>506</v>
      </c>
      <c r="B150" s="165" t="s">
        <v>477</v>
      </c>
      <c r="C150" s="166" t="s">
        <v>507</v>
      </c>
      <c r="D150" s="167" t="s">
        <v>508</v>
      </c>
      <c r="E150" s="165" t="s">
        <v>155</v>
      </c>
      <c r="F150" s="168">
        <v>32.3</v>
      </c>
      <c r="G150" s="169"/>
      <c r="H150" s="169">
        <f t="shared" si="24"/>
        <v>0</v>
      </c>
      <c r="I150" s="170">
        <v>0</v>
      </c>
      <c r="J150" s="168">
        <f t="shared" si="25"/>
        <v>0</v>
      </c>
      <c r="K150" s="170">
        <v>0</v>
      </c>
      <c r="L150" s="168">
        <f t="shared" si="26"/>
        <v>0</v>
      </c>
      <c r="M150" s="171">
        <v>16</v>
      </c>
      <c r="N150" s="13" t="s">
        <v>113</v>
      </c>
    </row>
    <row r="151" spans="1:14" s="13" customFormat="1" ht="13.5" customHeight="1">
      <c r="A151" s="165" t="s">
        <v>509</v>
      </c>
      <c r="B151" s="165" t="s">
        <v>477</v>
      </c>
      <c r="C151" s="166" t="s">
        <v>510</v>
      </c>
      <c r="D151" s="167" t="s">
        <v>511</v>
      </c>
      <c r="E151" s="165" t="s">
        <v>155</v>
      </c>
      <c r="F151" s="168">
        <v>32.3</v>
      </c>
      <c r="G151" s="169"/>
      <c r="H151" s="169">
        <f t="shared" si="24"/>
        <v>0</v>
      </c>
      <c r="I151" s="170">
        <v>0.00026</v>
      </c>
      <c r="J151" s="168">
        <f t="shared" si="25"/>
        <v>0.008398</v>
      </c>
      <c r="K151" s="170">
        <v>0</v>
      </c>
      <c r="L151" s="168">
        <f t="shared" si="26"/>
        <v>0</v>
      </c>
      <c r="M151" s="171">
        <v>16</v>
      </c>
      <c r="N151" s="13" t="s">
        <v>113</v>
      </c>
    </row>
    <row r="152" spans="1:14" s="13" customFormat="1" ht="13.5" customHeight="1">
      <c r="A152" s="165" t="s">
        <v>512</v>
      </c>
      <c r="B152" s="165" t="s">
        <v>477</v>
      </c>
      <c r="C152" s="166" t="s">
        <v>513</v>
      </c>
      <c r="D152" s="167" t="s">
        <v>514</v>
      </c>
      <c r="E152" s="165" t="s">
        <v>155</v>
      </c>
      <c r="F152" s="168">
        <v>32.3</v>
      </c>
      <c r="G152" s="169"/>
      <c r="H152" s="169">
        <f t="shared" si="24"/>
        <v>0</v>
      </c>
      <c r="I152" s="170">
        <v>0.00015</v>
      </c>
      <c r="J152" s="168">
        <f t="shared" si="25"/>
        <v>0.0048449999999999995</v>
      </c>
      <c r="K152" s="170">
        <v>0</v>
      </c>
      <c r="L152" s="168">
        <f t="shared" si="26"/>
        <v>0</v>
      </c>
      <c r="M152" s="171">
        <v>16</v>
      </c>
      <c r="N152" s="13" t="s">
        <v>113</v>
      </c>
    </row>
    <row r="153" spans="1:14" s="13" customFormat="1" ht="13.5" customHeight="1">
      <c r="A153" s="165" t="s">
        <v>515</v>
      </c>
      <c r="B153" s="165" t="s">
        <v>477</v>
      </c>
      <c r="C153" s="166" t="s">
        <v>516</v>
      </c>
      <c r="D153" s="167" t="s">
        <v>517</v>
      </c>
      <c r="E153" s="165" t="s">
        <v>155</v>
      </c>
      <c r="F153" s="168">
        <v>32.3</v>
      </c>
      <c r="G153" s="169"/>
      <c r="H153" s="169">
        <f t="shared" si="24"/>
        <v>0</v>
      </c>
      <c r="I153" s="170">
        <v>1E-05</v>
      </c>
      <c r="J153" s="168">
        <f t="shared" si="25"/>
        <v>0.000323</v>
      </c>
      <c r="K153" s="170">
        <v>0</v>
      </c>
      <c r="L153" s="168">
        <f t="shared" si="26"/>
        <v>0</v>
      </c>
      <c r="M153" s="171">
        <v>16</v>
      </c>
      <c r="N153" s="13" t="s">
        <v>113</v>
      </c>
    </row>
    <row r="154" spans="1:14" s="13" customFormat="1" ht="13.5" customHeight="1">
      <c r="A154" s="165" t="s">
        <v>518</v>
      </c>
      <c r="B154" s="165" t="s">
        <v>477</v>
      </c>
      <c r="C154" s="166" t="s">
        <v>519</v>
      </c>
      <c r="D154" s="167" t="s">
        <v>520</v>
      </c>
      <c r="E154" s="165" t="s">
        <v>155</v>
      </c>
      <c r="F154" s="168">
        <v>32.3</v>
      </c>
      <c r="G154" s="169"/>
      <c r="H154" s="169">
        <f t="shared" si="24"/>
        <v>0</v>
      </c>
      <c r="I154" s="170">
        <v>5E-05</v>
      </c>
      <c r="J154" s="168">
        <f t="shared" si="25"/>
        <v>0.001615</v>
      </c>
      <c r="K154" s="170">
        <v>0</v>
      </c>
      <c r="L154" s="168">
        <f t="shared" si="26"/>
        <v>0</v>
      </c>
      <c r="M154" s="171">
        <v>16</v>
      </c>
      <c r="N154" s="13" t="s">
        <v>113</v>
      </c>
    </row>
    <row r="155" spans="1:14" s="13" customFormat="1" ht="13.5" customHeight="1">
      <c r="A155" s="165" t="s">
        <v>521</v>
      </c>
      <c r="B155" s="165" t="s">
        <v>477</v>
      </c>
      <c r="C155" s="166" t="s">
        <v>522</v>
      </c>
      <c r="D155" s="167" t="s">
        <v>523</v>
      </c>
      <c r="E155" s="165" t="s">
        <v>48</v>
      </c>
      <c r="F155" s="168">
        <v>1.19</v>
      </c>
      <c r="G155" s="169"/>
      <c r="H155" s="169">
        <f t="shared" si="24"/>
        <v>0</v>
      </c>
      <c r="I155" s="170">
        <v>0</v>
      </c>
      <c r="J155" s="168">
        <f t="shared" si="25"/>
        <v>0</v>
      </c>
      <c r="K155" s="170">
        <v>0</v>
      </c>
      <c r="L155" s="168">
        <f t="shared" si="26"/>
        <v>0</v>
      </c>
      <c r="M155" s="171">
        <v>16</v>
      </c>
      <c r="N155" s="13" t="s">
        <v>113</v>
      </c>
    </row>
    <row r="156" spans="3:14" s="139" customFormat="1" ht="12.75" customHeight="1">
      <c r="C156" s="141" t="s">
        <v>524</v>
      </c>
      <c r="D156" s="141" t="s">
        <v>525</v>
      </c>
      <c r="H156" s="142">
        <f>SUM(H157:H160)</f>
        <v>0</v>
      </c>
      <c r="J156" s="143">
        <f>SUM(J157:J160)</f>
        <v>0.021824999999999997</v>
      </c>
      <c r="L156" s="143">
        <f>SUM(L157:L160)</f>
        <v>0.0225</v>
      </c>
      <c r="N156" s="141" t="s">
        <v>107</v>
      </c>
    </row>
    <row r="157" spans="1:14" s="13" customFormat="1" ht="13.5" customHeight="1">
      <c r="A157" s="165" t="s">
        <v>526</v>
      </c>
      <c r="B157" s="165" t="s">
        <v>524</v>
      </c>
      <c r="C157" s="166" t="s">
        <v>527</v>
      </c>
      <c r="D157" s="167" t="s">
        <v>528</v>
      </c>
      <c r="E157" s="165" t="s">
        <v>155</v>
      </c>
      <c r="F157" s="168">
        <v>7.5</v>
      </c>
      <c r="G157" s="169"/>
      <c r="H157" s="169">
        <f>ROUND(F157*G157,2)</f>
        <v>0</v>
      </c>
      <c r="I157" s="170">
        <v>0</v>
      </c>
      <c r="J157" s="168">
        <f>F157*I157</f>
        <v>0</v>
      </c>
      <c r="K157" s="170">
        <v>0.003</v>
      </c>
      <c r="L157" s="168">
        <f>F157*K157</f>
        <v>0.0225</v>
      </c>
      <c r="M157" s="171">
        <v>16</v>
      </c>
      <c r="N157" s="13" t="s">
        <v>113</v>
      </c>
    </row>
    <row r="158" spans="1:14" s="13" customFormat="1" ht="13.5" customHeight="1">
      <c r="A158" s="165" t="s">
        <v>529</v>
      </c>
      <c r="B158" s="165" t="s">
        <v>524</v>
      </c>
      <c r="C158" s="166" t="s">
        <v>530</v>
      </c>
      <c r="D158" s="167" t="s">
        <v>531</v>
      </c>
      <c r="E158" s="165" t="s">
        <v>155</v>
      </c>
      <c r="F158" s="168">
        <v>7.5</v>
      </c>
      <c r="G158" s="169"/>
      <c r="H158" s="169">
        <f>ROUND(F158*G158,2)</f>
        <v>0</v>
      </c>
      <c r="I158" s="170">
        <v>0.00027</v>
      </c>
      <c r="J158" s="168">
        <f>F158*I158</f>
        <v>0.002025</v>
      </c>
      <c r="K158" s="170">
        <v>0</v>
      </c>
      <c r="L158" s="168">
        <f>F158*K158</f>
        <v>0</v>
      </c>
      <c r="M158" s="171">
        <v>16</v>
      </c>
      <c r="N158" s="13" t="s">
        <v>113</v>
      </c>
    </row>
    <row r="159" spans="1:14" s="13" customFormat="1" ht="13.5" customHeight="1">
      <c r="A159" s="172" t="s">
        <v>532</v>
      </c>
      <c r="B159" s="172" t="s">
        <v>143</v>
      </c>
      <c r="C159" s="173" t="s">
        <v>533</v>
      </c>
      <c r="D159" s="174" t="s">
        <v>534</v>
      </c>
      <c r="E159" s="172" t="s">
        <v>155</v>
      </c>
      <c r="F159" s="175">
        <v>7.5</v>
      </c>
      <c r="G159" s="176"/>
      <c r="H159" s="176">
        <f>ROUND(F159*G159,2)</f>
        <v>0</v>
      </c>
      <c r="I159" s="177">
        <v>0.00264</v>
      </c>
      <c r="J159" s="175">
        <f>F159*I159</f>
        <v>0.019799999999999998</v>
      </c>
      <c r="K159" s="177">
        <v>0</v>
      </c>
      <c r="L159" s="175">
        <f>F159*K159</f>
        <v>0</v>
      </c>
      <c r="M159" s="178">
        <v>32</v>
      </c>
      <c r="N159" s="179" t="s">
        <v>113</v>
      </c>
    </row>
    <row r="160" spans="1:14" s="13" customFormat="1" ht="13.5" customHeight="1">
      <c r="A160" s="165" t="s">
        <v>535</v>
      </c>
      <c r="B160" s="165" t="s">
        <v>524</v>
      </c>
      <c r="C160" s="166" t="s">
        <v>536</v>
      </c>
      <c r="D160" s="167" t="s">
        <v>537</v>
      </c>
      <c r="E160" s="165" t="s">
        <v>48</v>
      </c>
      <c r="F160" s="168">
        <v>0.37</v>
      </c>
      <c r="G160" s="169"/>
      <c r="H160" s="169">
        <f>ROUND(F160*G160,2)</f>
        <v>0</v>
      </c>
      <c r="I160" s="170">
        <v>0</v>
      </c>
      <c r="J160" s="168">
        <f>F160*I160</f>
        <v>0</v>
      </c>
      <c r="K160" s="170">
        <v>0</v>
      </c>
      <c r="L160" s="168">
        <f>F160*K160</f>
        <v>0</v>
      </c>
      <c r="M160" s="171">
        <v>16</v>
      </c>
      <c r="N160" s="13" t="s">
        <v>113</v>
      </c>
    </row>
    <row r="161" spans="3:14" s="139" customFormat="1" ht="12.75" customHeight="1">
      <c r="C161" s="141" t="s">
        <v>538</v>
      </c>
      <c r="D161" s="141" t="s">
        <v>539</v>
      </c>
      <c r="H161" s="142">
        <f>H162</f>
        <v>0</v>
      </c>
      <c r="J161" s="143">
        <f>J162</f>
        <v>0.00075</v>
      </c>
      <c r="L161" s="143">
        <f>L162</f>
        <v>0</v>
      </c>
      <c r="N161" s="141" t="s">
        <v>107</v>
      </c>
    </row>
    <row r="162" spans="1:14" s="13" customFormat="1" ht="24" customHeight="1">
      <c r="A162" s="165" t="s">
        <v>540</v>
      </c>
      <c r="B162" s="165" t="s">
        <v>538</v>
      </c>
      <c r="C162" s="166" t="s">
        <v>541</v>
      </c>
      <c r="D162" s="167" t="s">
        <v>542</v>
      </c>
      <c r="E162" s="165" t="s">
        <v>155</v>
      </c>
      <c r="F162" s="168">
        <v>7.5</v>
      </c>
      <c r="G162" s="169"/>
      <c r="H162" s="169">
        <f>ROUND(F162*G162,2)</f>
        <v>0</v>
      </c>
      <c r="I162" s="170">
        <v>0.0001</v>
      </c>
      <c r="J162" s="168">
        <f>F162*I162</f>
        <v>0.00075</v>
      </c>
      <c r="K162" s="170">
        <v>0</v>
      </c>
      <c r="L162" s="168">
        <f>F162*K162</f>
        <v>0</v>
      </c>
      <c r="M162" s="171">
        <v>16</v>
      </c>
      <c r="N162" s="13" t="s">
        <v>113</v>
      </c>
    </row>
    <row r="163" spans="3:14" s="139" customFormat="1" ht="12.75" customHeight="1">
      <c r="C163" s="141" t="s">
        <v>543</v>
      </c>
      <c r="D163" s="141" t="s">
        <v>544</v>
      </c>
      <c r="H163" s="142">
        <f>SUM(H164:H172)</f>
        <v>0</v>
      </c>
      <c r="J163" s="143">
        <f>SUM(J164:J172)</f>
        <v>0.05856</v>
      </c>
      <c r="L163" s="143">
        <f>SUM(L164:L172)</f>
        <v>0</v>
      </c>
      <c r="N163" s="141" t="s">
        <v>107</v>
      </c>
    </row>
    <row r="164" spans="1:14" s="13" customFormat="1" ht="13.5" customHeight="1">
      <c r="A164" s="165" t="s">
        <v>545</v>
      </c>
      <c r="B164" s="165" t="s">
        <v>237</v>
      </c>
      <c r="C164" s="166" t="s">
        <v>546</v>
      </c>
      <c r="D164" s="167" t="s">
        <v>547</v>
      </c>
      <c r="E164" s="165" t="s">
        <v>112</v>
      </c>
      <c r="F164" s="168">
        <v>5</v>
      </c>
      <c r="G164" s="169"/>
      <c r="H164" s="169">
        <f aca="true" t="shared" si="27" ref="H164:H172">ROUND(F164*G164,2)</f>
        <v>0</v>
      </c>
      <c r="I164" s="170">
        <v>0</v>
      </c>
      <c r="J164" s="168">
        <f aca="true" t="shared" si="28" ref="J164:J172">F164*I164</f>
        <v>0</v>
      </c>
      <c r="K164" s="170">
        <v>0</v>
      </c>
      <c r="L164" s="168">
        <f aca="true" t="shared" si="29" ref="L164:L172">F164*K164</f>
        <v>0</v>
      </c>
      <c r="M164" s="171">
        <v>16</v>
      </c>
      <c r="N164" s="13" t="s">
        <v>113</v>
      </c>
    </row>
    <row r="165" spans="1:14" s="13" customFormat="1" ht="24" customHeight="1">
      <c r="A165" s="165" t="s">
        <v>548</v>
      </c>
      <c r="B165" s="165" t="s">
        <v>543</v>
      </c>
      <c r="C165" s="166" t="s">
        <v>549</v>
      </c>
      <c r="D165" s="167" t="s">
        <v>550</v>
      </c>
      <c r="E165" s="165" t="s">
        <v>155</v>
      </c>
      <c r="F165" s="168">
        <v>24</v>
      </c>
      <c r="G165" s="169"/>
      <c r="H165" s="169">
        <f t="shared" si="27"/>
        <v>0</v>
      </c>
      <c r="I165" s="170">
        <v>0.00027</v>
      </c>
      <c r="J165" s="168">
        <f t="shared" si="28"/>
        <v>0.00648</v>
      </c>
      <c r="K165" s="170">
        <v>0</v>
      </c>
      <c r="L165" s="168">
        <f t="shared" si="29"/>
        <v>0</v>
      </c>
      <c r="M165" s="171">
        <v>16</v>
      </c>
      <c r="N165" s="13" t="s">
        <v>113</v>
      </c>
    </row>
    <row r="166" spans="1:14" s="13" customFormat="1" ht="13.5" customHeight="1">
      <c r="A166" s="165" t="s">
        <v>551</v>
      </c>
      <c r="B166" s="165" t="s">
        <v>543</v>
      </c>
      <c r="C166" s="166" t="s">
        <v>552</v>
      </c>
      <c r="D166" s="167" t="s">
        <v>553</v>
      </c>
      <c r="E166" s="165" t="s">
        <v>155</v>
      </c>
      <c r="F166" s="168">
        <v>3</v>
      </c>
      <c r="G166" s="169"/>
      <c r="H166" s="169">
        <f t="shared" si="27"/>
        <v>0</v>
      </c>
      <c r="I166" s="170">
        <v>0.00027</v>
      </c>
      <c r="J166" s="168">
        <f t="shared" si="28"/>
        <v>0.00081</v>
      </c>
      <c r="K166" s="170">
        <v>0</v>
      </c>
      <c r="L166" s="168">
        <f t="shared" si="29"/>
        <v>0</v>
      </c>
      <c r="M166" s="171">
        <v>16</v>
      </c>
      <c r="N166" s="13" t="s">
        <v>113</v>
      </c>
    </row>
    <row r="167" spans="1:14" s="13" customFormat="1" ht="24" customHeight="1">
      <c r="A167" s="165" t="s">
        <v>554</v>
      </c>
      <c r="B167" s="165" t="s">
        <v>543</v>
      </c>
      <c r="C167" s="166" t="s">
        <v>555</v>
      </c>
      <c r="D167" s="167" t="s">
        <v>556</v>
      </c>
      <c r="E167" s="165" t="s">
        <v>184</v>
      </c>
      <c r="F167" s="168">
        <v>10</v>
      </c>
      <c r="G167" s="169"/>
      <c r="H167" s="169">
        <f t="shared" si="27"/>
        <v>0</v>
      </c>
      <c r="I167" s="170">
        <v>7E-05</v>
      </c>
      <c r="J167" s="168">
        <f t="shared" si="28"/>
        <v>0.0006999999999999999</v>
      </c>
      <c r="K167" s="170">
        <v>0</v>
      </c>
      <c r="L167" s="168">
        <f t="shared" si="29"/>
        <v>0</v>
      </c>
      <c r="M167" s="171">
        <v>16</v>
      </c>
      <c r="N167" s="13" t="s">
        <v>113</v>
      </c>
    </row>
    <row r="168" spans="1:14" s="13" customFormat="1" ht="24" customHeight="1">
      <c r="A168" s="165" t="s">
        <v>557</v>
      </c>
      <c r="B168" s="165" t="s">
        <v>543</v>
      </c>
      <c r="C168" s="166" t="s">
        <v>558</v>
      </c>
      <c r="D168" s="167" t="s">
        <v>559</v>
      </c>
      <c r="E168" s="165" t="s">
        <v>184</v>
      </c>
      <c r="F168" s="168">
        <v>71</v>
      </c>
      <c r="G168" s="169"/>
      <c r="H168" s="169">
        <f t="shared" si="27"/>
        <v>0</v>
      </c>
      <c r="I168" s="170">
        <v>7E-05</v>
      </c>
      <c r="J168" s="168">
        <f t="shared" si="28"/>
        <v>0.00497</v>
      </c>
      <c r="K168" s="170">
        <v>0</v>
      </c>
      <c r="L168" s="168">
        <f t="shared" si="29"/>
        <v>0</v>
      </c>
      <c r="M168" s="171">
        <v>16</v>
      </c>
      <c r="N168" s="13" t="s">
        <v>113</v>
      </c>
    </row>
    <row r="169" spans="1:14" s="13" customFormat="1" ht="24" customHeight="1">
      <c r="A169" s="165" t="s">
        <v>560</v>
      </c>
      <c r="B169" s="165" t="s">
        <v>543</v>
      </c>
      <c r="C169" s="166" t="s">
        <v>561</v>
      </c>
      <c r="D169" s="167" t="s">
        <v>562</v>
      </c>
      <c r="E169" s="165" t="s">
        <v>184</v>
      </c>
      <c r="F169" s="168">
        <v>50</v>
      </c>
      <c r="G169" s="169"/>
      <c r="H169" s="169">
        <f t="shared" si="27"/>
        <v>0</v>
      </c>
      <c r="I169" s="170">
        <v>7E-05</v>
      </c>
      <c r="J169" s="168">
        <f t="shared" si="28"/>
        <v>0.0034999999999999996</v>
      </c>
      <c r="K169" s="170">
        <v>0</v>
      </c>
      <c r="L169" s="168">
        <f t="shared" si="29"/>
        <v>0</v>
      </c>
      <c r="M169" s="171">
        <v>16</v>
      </c>
      <c r="N169" s="13" t="s">
        <v>113</v>
      </c>
    </row>
    <row r="170" spans="1:14" s="13" customFormat="1" ht="24" customHeight="1">
      <c r="A170" s="165" t="s">
        <v>563</v>
      </c>
      <c r="B170" s="165" t="s">
        <v>543</v>
      </c>
      <c r="C170" s="166" t="s">
        <v>564</v>
      </c>
      <c r="D170" s="167" t="s">
        <v>565</v>
      </c>
      <c r="E170" s="165" t="s">
        <v>184</v>
      </c>
      <c r="F170" s="168">
        <v>20</v>
      </c>
      <c r="G170" s="169"/>
      <c r="H170" s="169">
        <f t="shared" si="27"/>
        <v>0</v>
      </c>
      <c r="I170" s="170">
        <v>0.00012</v>
      </c>
      <c r="J170" s="168">
        <f t="shared" si="28"/>
        <v>0.0024000000000000002</v>
      </c>
      <c r="K170" s="170">
        <v>0</v>
      </c>
      <c r="L170" s="168">
        <f t="shared" si="29"/>
        <v>0</v>
      </c>
      <c r="M170" s="171">
        <v>16</v>
      </c>
      <c r="N170" s="13" t="s">
        <v>113</v>
      </c>
    </row>
    <row r="171" spans="1:14" s="13" customFormat="1" ht="24" customHeight="1">
      <c r="A171" s="165" t="s">
        <v>566</v>
      </c>
      <c r="B171" s="165" t="s">
        <v>543</v>
      </c>
      <c r="C171" s="166" t="s">
        <v>567</v>
      </c>
      <c r="D171" s="167" t="s">
        <v>568</v>
      </c>
      <c r="E171" s="165" t="s">
        <v>155</v>
      </c>
      <c r="F171" s="168">
        <v>18</v>
      </c>
      <c r="G171" s="169"/>
      <c r="H171" s="169">
        <f t="shared" si="27"/>
        <v>0</v>
      </c>
      <c r="I171" s="170">
        <v>0.00033</v>
      </c>
      <c r="J171" s="168">
        <f t="shared" si="28"/>
        <v>0.00594</v>
      </c>
      <c r="K171" s="170">
        <v>0</v>
      </c>
      <c r="L171" s="168">
        <f t="shared" si="29"/>
        <v>0</v>
      </c>
      <c r="M171" s="171">
        <v>16</v>
      </c>
      <c r="N171" s="13" t="s">
        <v>113</v>
      </c>
    </row>
    <row r="172" spans="1:14" s="13" customFormat="1" ht="24" customHeight="1">
      <c r="A172" s="165" t="s">
        <v>569</v>
      </c>
      <c r="B172" s="165" t="s">
        <v>543</v>
      </c>
      <c r="C172" s="166" t="s">
        <v>570</v>
      </c>
      <c r="D172" s="167" t="s">
        <v>571</v>
      </c>
      <c r="E172" s="165" t="s">
        <v>155</v>
      </c>
      <c r="F172" s="168">
        <v>105.5</v>
      </c>
      <c r="G172" s="169"/>
      <c r="H172" s="169">
        <f t="shared" si="27"/>
        <v>0</v>
      </c>
      <c r="I172" s="170">
        <v>0.00032</v>
      </c>
      <c r="J172" s="168">
        <f t="shared" si="28"/>
        <v>0.033760000000000005</v>
      </c>
      <c r="K172" s="170">
        <v>0</v>
      </c>
      <c r="L172" s="168">
        <f t="shared" si="29"/>
        <v>0</v>
      </c>
      <c r="M172" s="171">
        <v>16</v>
      </c>
      <c r="N172" s="13" t="s">
        <v>113</v>
      </c>
    </row>
    <row r="173" spans="3:14" s="139" customFormat="1" ht="12.75" customHeight="1">
      <c r="C173" s="141" t="s">
        <v>572</v>
      </c>
      <c r="D173" s="141" t="s">
        <v>573</v>
      </c>
      <c r="H173" s="142">
        <f>SUM(H174:H177)</f>
        <v>0</v>
      </c>
      <c r="J173" s="143">
        <f>SUM(J174:J177)</f>
        <v>0.23371999999999998</v>
      </c>
      <c r="L173" s="143">
        <f>SUM(L174:L177)</f>
        <v>0.032705</v>
      </c>
      <c r="N173" s="141" t="s">
        <v>107</v>
      </c>
    </row>
    <row r="174" spans="1:14" s="13" customFormat="1" ht="13.5" customHeight="1">
      <c r="A174" s="165" t="s">
        <v>574</v>
      </c>
      <c r="B174" s="165" t="s">
        <v>572</v>
      </c>
      <c r="C174" s="166" t="s">
        <v>575</v>
      </c>
      <c r="D174" s="167" t="s">
        <v>576</v>
      </c>
      <c r="E174" s="165" t="s">
        <v>155</v>
      </c>
      <c r="F174" s="168">
        <v>105.5</v>
      </c>
      <c r="G174" s="169"/>
      <c r="H174" s="169">
        <f>ROUND(F174*G174,2)</f>
        <v>0</v>
      </c>
      <c r="I174" s="170">
        <v>0.001</v>
      </c>
      <c r="J174" s="168">
        <f>F174*I174</f>
        <v>0.1055</v>
      </c>
      <c r="K174" s="170">
        <v>0.00031</v>
      </c>
      <c r="L174" s="168">
        <f>F174*K174</f>
        <v>0.032705</v>
      </c>
      <c r="M174" s="171">
        <v>16</v>
      </c>
      <c r="N174" s="13" t="s">
        <v>113</v>
      </c>
    </row>
    <row r="175" spans="1:14" s="13" customFormat="1" ht="24" customHeight="1">
      <c r="A175" s="165" t="s">
        <v>577</v>
      </c>
      <c r="B175" s="165" t="s">
        <v>572</v>
      </c>
      <c r="C175" s="166" t="s">
        <v>578</v>
      </c>
      <c r="D175" s="167" t="s">
        <v>579</v>
      </c>
      <c r="E175" s="165" t="s">
        <v>155</v>
      </c>
      <c r="F175" s="168">
        <v>105.5</v>
      </c>
      <c r="G175" s="169"/>
      <c r="H175" s="169">
        <f>ROUND(F175*G175,2)</f>
        <v>0</v>
      </c>
      <c r="I175" s="170">
        <v>6E-05</v>
      </c>
      <c r="J175" s="168">
        <f>F175*I175</f>
        <v>0.0063300000000000006</v>
      </c>
      <c r="K175" s="170">
        <v>0</v>
      </c>
      <c r="L175" s="168">
        <f>F175*K175</f>
        <v>0</v>
      </c>
      <c r="M175" s="171">
        <v>16</v>
      </c>
      <c r="N175" s="13" t="s">
        <v>113</v>
      </c>
    </row>
    <row r="176" spans="1:14" s="13" customFormat="1" ht="34.5" customHeight="1">
      <c r="A176" s="165" t="s">
        <v>580</v>
      </c>
      <c r="B176" s="165" t="s">
        <v>572</v>
      </c>
      <c r="C176" s="166" t="s">
        <v>581</v>
      </c>
      <c r="D176" s="167" t="s">
        <v>582</v>
      </c>
      <c r="E176" s="165" t="s">
        <v>155</v>
      </c>
      <c r="F176" s="168">
        <v>688</v>
      </c>
      <c r="G176" s="169"/>
      <c r="H176" s="169">
        <f>ROUND(F176*G176,2)</f>
        <v>0</v>
      </c>
      <c r="I176" s="170">
        <v>0.00017</v>
      </c>
      <c r="J176" s="168">
        <f>F176*I176</f>
        <v>0.11696000000000001</v>
      </c>
      <c r="K176" s="170">
        <v>0</v>
      </c>
      <c r="L176" s="168">
        <f>F176*K176</f>
        <v>0</v>
      </c>
      <c r="M176" s="171">
        <v>16</v>
      </c>
      <c r="N176" s="13" t="s">
        <v>113</v>
      </c>
    </row>
    <row r="177" spans="1:14" s="13" customFormat="1" ht="13.5" customHeight="1">
      <c r="A177" s="165" t="s">
        <v>583</v>
      </c>
      <c r="B177" s="165" t="s">
        <v>572</v>
      </c>
      <c r="C177" s="166" t="s">
        <v>584</v>
      </c>
      <c r="D177" s="167" t="s">
        <v>585</v>
      </c>
      <c r="E177" s="165" t="s">
        <v>155</v>
      </c>
      <c r="F177" s="168">
        <v>29</v>
      </c>
      <c r="G177" s="169"/>
      <c r="H177" s="169">
        <f>ROUND(F177*G177,2)</f>
        <v>0</v>
      </c>
      <c r="I177" s="170">
        <v>0.00017</v>
      </c>
      <c r="J177" s="168">
        <f>F177*I177</f>
        <v>0.00493</v>
      </c>
      <c r="K177" s="170">
        <v>0</v>
      </c>
      <c r="L177" s="168">
        <f>F177*K177</f>
        <v>0</v>
      </c>
      <c r="M177" s="171">
        <v>16</v>
      </c>
      <c r="N177" s="13" t="s">
        <v>113</v>
      </c>
    </row>
    <row r="178" spans="3:14" s="139" customFormat="1" ht="12.75" customHeight="1">
      <c r="C178" s="136" t="s">
        <v>62</v>
      </c>
      <c r="D178" s="136" t="s">
        <v>586</v>
      </c>
      <c r="H178" s="137">
        <f>H179</f>
        <v>0</v>
      </c>
      <c r="J178" s="138">
        <f>J179</f>
        <v>0</v>
      </c>
      <c r="L178" s="138">
        <f>L179</f>
        <v>0</v>
      </c>
      <c r="N178" s="136" t="s">
        <v>106</v>
      </c>
    </row>
    <row r="179" spans="1:14" s="13" customFormat="1" ht="24" customHeight="1">
      <c r="A179" s="165" t="s">
        <v>587</v>
      </c>
      <c r="B179" s="165" t="s">
        <v>62</v>
      </c>
      <c r="C179" s="166" t="s">
        <v>588</v>
      </c>
      <c r="D179" s="167" t="s">
        <v>589</v>
      </c>
      <c r="E179" s="165" t="s">
        <v>590</v>
      </c>
      <c r="F179" s="168">
        <v>30</v>
      </c>
      <c r="G179" s="169"/>
      <c r="H179" s="169">
        <f>ROUND(F179*G179,2)</f>
        <v>0</v>
      </c>
      <c r="I179" s="170">
        <v>0</v>
      </c>
      <c r="J179" s="168">
        <f>F179*I179</f>
        <v>0</v>
      </c>
      <c r="K179" s="170">
        <v>0</v>
      </c>
      <c r="L179" s="168">
        <f>F179*K179</f>
        <v>0</v>
      </c>
      <c r="M179" s="171">
        <v>512</v>
      </c>
      <c r="N179" s="13" t="s">
        <v>107</v>
      </c>
    </row>
    <row r="180" spans="3:14" s="139" customFormat="1" ht="12.75" customHeight="1">
      <c r="C180" s="136" t="s">
        <v>591</v>
      </c>
      <c r="D180" s="136" t="s">
        <v>57</v>
      </c>
      <c r="H180" s="137">
        <f>H181</f>
        <v>0</v>
      </c>
      <c r="J180" s="138">
        <f>J181</f>
        <v>0</v>
      </c>
      <c r="L180" s="138">
        <f>L181</f>
        <v>0</v>
      </c>
      <c r="N180" s="136" t="s">
        <v>106</v>
      </c>
    </row>
    <row r="181" spans="1:14" s="13" customFormat="1" ht="13.5" customHeight="1">
      <c r="A181" s="165" t="s">
        <v>592</v>
      </c>
      <c r="B181" s="165" t="s">
        <v>237</v>
      </c>
      <c r="C181" s="166" t="s">
        <v>593</v>
      </c>
      <c r="D181" s="167" t="s">
        <v>594</v>
      </c>
      <c r="E181" s="165" t="s">
        <v>48</v>
      </c>
      <c r="F181" s="168">
        <v>3</v>
      </c>
      <c r="G181" s="169"/>
      <c r="H181" s="169">
        <f>ROUND(F181*G181,2)</f>
        <v>0</v>
      </c>
      <c r="I181" s="170">
        <v>0</v>
      </c>
      <c r="J181" s="168">
        <f>F181*I181</f>
        <v>0</v>
      </c>
      <c r="K181" s="170">
        <v>0</v>
      </c>
      <c r="L181" s="168">
        <f>F181*K181</f>
        <v>0</v>
      </c>
      <c r="M181" s="171">
        <v>512</v>
      </c>
      <c r="N181" s="13" t="s">
        <v>107</v>
      </c>
    </row>
    <row r="182" spans="4:12" s="148" customFormat="1" ht="12.75" customHeight="1">
      <c r="D182" s="149" t="s">
        <v>90</v>
      </c>
      <c r="H182" s="150">
        <f>H14+H95+H178+H180</f>
        <v>0</v>
      </c>
      <c r="J182" s="151">
        <f>J14+J95+J178+J180</f>
        <v>157.288129</v>
      </c>
      <c r="L182" s="151">
        <f>L14+L95+L178+L180</f>
        <v>123.506591</v>
      </c>
    </row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horizontalDpi="300" verticalDpi="300" orientation="portrait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8" workbookViewId="0" topLeftCell="A1">
      <selection activeCell="A1" sqref="A1"/>
    </sheetView>
  </sheetViews>
  <sheetFormatPr defaultColWidth="9.00390625" defaultRowHeight="12.75" customHeight="1"/>
  <cols>
    <col min="1" max="16384" width="9.00390625" style="18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Tomková Nikola</dc:creator>
  <cp:keywords/>
  <dc:description/>
  <cp:lastModifiedBy>Tomková Nikola</cp:lastModifiedBy>
  <dcterms:created xsi:type="dcterms:W3CDTF">2015-05-29T05:16:59Z</dcterms:created>
  <dcterms:modified xsi:type="dcterms:W3CDTF">2015-05-29T05:17:00Z</dcterms:modified>
  <cp:category/>
  <cp:version/>
  <cp:contentType/>
  <cp:contentStatus/>
</cp:coreProperties>
</file>