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Rekapitulace stavby" sheetId="1" r:id="rId1"/>
    <sheet name="122a - Tělocvična ZŠ Orlí" sheetId="2" r:id="rId2"/>
    <sheet name="122b - Kuchyňka autisté Z..." sheetId="3" r:id="rId3"/>
  </sheets>
  <definedNames/>
  <calcPr fullCalcOnLoad="1"/>
</workbook>
</file>

<file path=xl/sharedStrings.xml><?xml version="1.0" encoding="utf-8"?>
<sst xmlns="http://schemas.openxmlformats.org/spreadsheetml/2006/main" count="1938" uniqueCount="561">
  <si>
    <t>Export VZ</t>
  </si>
  <si>
    <t>List obsahuje:</t>
  </si>
  <si>
    <t>3.0</t>
  </si>
  <si>
    <t>ZAMOK</t>
  </si>
  <si>
    <t>False</t>
  </si>
  <si>
    <t>{975ACE79-0459-4909-828E-7444F285AFA9}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</si>
  <si>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</si>
  <si>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</si>
  <si>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</si>
  <si>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</si>
  <si>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</si>
  <si>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</si>
  <si>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</si>
  <si>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</si>
  <si>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</si>
  <si>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</si>
  <si>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</si>
  <si>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Tělocvična  a kuchyňka ZŠ Orlí</t>
  </si>
  <si>
    <t>0,1</t>
  </si>
  <si>
    <t>KSO:</t>
  </si>
  <si>
    <t>CC-CZ:</t>
  </si>
  <si>
    <t>1</t>
  </si>
  <si>
    <t>Místo:</t>
  </si>
  <si>
    <t>Liberec</t>
  </si>
  <si>
    <t>Datum:</t>
  </si>
  <si>
    <t>19.02.2016</t>
  </si>
  <si>
    <t>10</t>
  </si>
  <si>
    <t>100</t>
  </si>
  <si>
    <t>Zadavatel:</t>
  </si>
  <si>
    <t>IČ:</t>
  </si>
  <si>
    <t>MML</t>
  </si>
  <si>
    <t>DIČ:</t>
  </si>
  <si>
    <t>Uchazeč:</t>
  </si>
  <si>
    <t>Vyplň údaj</t>
  </si>
  <si>
    <t>Projektant:</t>
  </si>
  <si>
    <t>xxx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</si>
  <si>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</si>
  <si>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</si>
  <si>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</si>
  <si>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</si>
  <si>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</si>
  <si>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</si>
  <si>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</si>
  <si>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</si>
  <si>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</si>
  <si>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</si>
  <si>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</si>
  <si>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</si>
  <si>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</si>
  <si>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</si>
  <si>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</si>
  <si>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</si>
  <si>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</si>
  <si>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</si>
  <si>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</si>
  <si>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</si>
  <si>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</si>
  <si>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</si>
  <si>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</si>
  <si>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</si>
  <si>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</si>
  <si>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</si>
  <si>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</si>
  <si>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</si>
  <si>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</si>
  <si>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</si>
  <si>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</si>
  <si>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</si>
  <si>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</si>
  <si>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</si>
  <si>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</si>
  <si>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</si>
  <si>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</si>
  <si>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</si>
  <si>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</si>
  <si>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</si>
  <si>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122a</t>
  </si>
  <si>
    <t>Tělocvična ZŠ Orlí</t>
  </si>
  <si>
    <t>STA</t>
  </si>
  <si>
    <t>{7E6747DD-D981-4814-88D2-7D8409EB58EE}</t>
  </si>
  <si>
    <t>2</t>
  </si>
  <si>
    <t>122b</t>
  </si>
  <si>
    <t>Kuchyňka autisté ZŠ Orlí</t>
  </si>
  <si>
    <t>{45FEBAA4-C92A-48C9-9953-29C392CF0C7B}</t>
  </si>
  <si>
    <t>Zpět na list:</t>
  </si>
  <si>
    <t>KRYCÍ LIST SOUPISU</t>
  </si>
  <si>
    <t>Objekt:</t>
  </si>
  <si>
    <t>122a - Tělocvična ZŠ Orlí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</si>
  <si>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</si>
  <si>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</si>
  <si>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</si>
  <si>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</si>
  <si>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</si>
  <si>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</si>
  <si>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</si>
  <si>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</si>
  <si>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</si>
  <si>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  95 - Různé dokončovací konstrukce a práce pozemních staveb</t>
  </si>
  <si>
    <t xml:space="preserve">    997 - Přesun sutě</t>
  </si>
  <si>
    <t xml:space="preserve">    998 - Přesun hmot</t>
  </si>
  <si>
    <t>PSV - Práce a dodávky PSV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</si>
  <si>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</si>
  <si>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</si>
  <si>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</si>
  <si>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766 - Konstrukce truhlářské</t>
  </si>
  <si>
    <t xml:space="preserve">    775 - Podlahy skládané (parkety, vlysy, lamely aj.)</t>
  </si>
  <si>
    <t xml:space="preserve">    783 - Dokončovací práce - nátěry</t>
  </si>
  <si>
    <t xml:space="preserve">    784 - Dokončovací práce - malby a tapety</t>
  </si>
  <si>
    <t>HZS - Hodinové zúčtovací sazby</t>
  </si>
  <si>
    <t>OST - Ostatní</t>
  </si>
  <si>
    <t>VRN - Vedlejší rozpočtové náklady</t>
  </si>
  <si>
    <t xml:space="preserve">    VRN3 - Zařízení staveniště</t>
  </si>
  <si>
    <t xml:space="preserve">    VRN6 - Územní vlivy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</si>
  <si>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</si>
  <si>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</si>
  <si>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</si>
  <si>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</si>
  <si>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</si>
  <si>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</si>
  <si>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</si>
  <si>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</si>
  <si>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</si>
  <si>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</si>
  <si>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</si>
  <si>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</si>
  <si>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</si>
  <si>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</si>
  <si>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</si>
  <si>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</si>
  <si>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</si>
  <si>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</si>
  <si>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</si>
  <si>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</si>
  <si>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</si>
  <si>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317141215</t>
  </si>
  <si>
    <t>Překlady ploché z pórobetonu Ytong š 125 mm pro světlost otvoru do 1500 mm</t>
  </si>
  <si>
    <t>kus</t>
  </si>
  <si>
    <t>CS ÚRS 2015 02</t>
  </si>
  <si>
    <t>4</t>
  </si>
  <si>
    <t>-1786982580</t>
  </si>
  <si>
    <t>PP</t>
  </si>
  <si>
    <t>Překlady ploché prefabrikované z pórobetonu YTONG osazené do tenkého maltového lože, včetně slepení dvou překladů vedle sebe po celé délce boční plochy, šířky překladu 125 mm, světlost otvoru přes 1250 do 1500 mm</t>
  </si>
  <si>
    <t>340238232</t>
  </si>
  <si>
    <t>Zazdívka otvorů pl do 1 m2 v příčkách nebo stěnách z příčkovek Ytong tl 75 mm- nad překladem vstup</t>
  </si>
  <si>
    <t>m2</t>
  </si>
  <si>
    <t>-1276674159</t>
  </si>
  <si>
    <t>Zazdívka otvorů v příčkách nebo stěnách plochy přes 0,25 m2 do 1 m2 příčkovkami hladkými YTONG, objemové hmotnosti 500 kg/m3, tl. příčky 75 mm</t>
  </si>
  <si>
    <t>6</t>
  </si>
  <si>
    <t>Úpravy povrchů, podlahy a osazování výplní</t>
  </si>
  <si>
    <t>612325223</t>
  </si>
  <si>
    <t>Vápenocementová štuková omítka malých ploch do 1,0 m2 na stěnách- překlad a nad ním vstup</t>
  </si>
  <si>
    <t>230372652</t>
  </si>
  <si>
    <t>Vápenocementová nebo vápenná omítka jednotlivých malých ploch štuková na stěnách, plochy jednotlivě přes 0,25 do 1 m2</t>
  </si>
  <si>
    <t>612325411</t>
  </si>
  <si>
    <t>Oprava vnitřní vápenocementové hladké omítky stěn v rozsahu plochy do 10%- za dřevěným obložením a za UT- odhad</t>
  </si>
  <si>
    <t>CS ÚRS 2014 02</t>
  </si>
  <si>
    <t>1105868654</t>
  </si>
  <si>
    <t>Oprava vápenocementové nebo vápenné omítky vnitřních ploch hladké, tloušťky do 20 mm stěn, v rozsahu opravované plochy do 10%</t>
  </si>
  <si>
    <t>5</t>
  </si>
  <si>
    <t>619991001</t>
  </si>
  <si>
    <t>Zakrytí podlah fólií přilepenou lepící páskou-  pro malby</t>
  </si>
  <si>
    <t>-1536941102</t>
  </si>
  <si>
    <t>Zakrytí vnitřních ploch před znečištěním včetně pozdějšího odkrytí podlah fólií přilepenou lepící páskou</t>
  </si>
  <si>
    <t>619995001</t>
  </si>
  <si>
    <t>Začištění omítek kolem oken, dveří, podlah nebo obkladů- kolem dveří vstup</t>
  </si>
  <si>
    <t>m</t>
  </si>
  <si>
    <t>-2092459154</t>
  </si>
  <si>
    <t>Začištění omítek (s dodáním hmot) kolem oken, dveří, podlah, obkladů apod.</t>
  </si>
  <si>
    <t>7</t>
  </si>
  <si>
    <t>629991011</t>
  </si>
  <si>
    <t>Zakrytí výplní otvorů a svislých ploch fólií přilepenou lepící páskou-okna,dveře</t>
  </si>
  <si>
    <t>-1799292818</t>
  </si>
  <si>
    <t>Zakrytí vnějších ploch před znečištěním včetně pozdějšího odkrytí výplní otvorů a svislých ploch fólií přilepenou lepící páskou</t>
  </si>
  <si>
    <t>8</t>
  </si>
  <si>
    <t>642944221</t>
  </si>
  <si>
    <t>Osazování ocelových zárubní dodatečné pl přes 2,5 m2- vstup</t>
  </si>
  <si>
    <t>-330203445</t>
  </si>
  <si>
    <t>Osazení ocelových dveřních zárubní lisovaných nebo z úhelníků dodatečně s vybetonováním prahu, plochy přes 2,5 m2</t>
  </si>
  <si>
    <t>9</t>
  </si>
  <si>
    <t>M</t>
  </si>
  <si>
    <t>553311240</t>
  </si>
  <si>
    <t>zárubeň ocelová pro běžné zdění H 110 1450 dvoukřídlá</t>
  </si>
  <si>
    <t>1575378747</t>
  </si>
  <si>
    <t>Zárubně kovové zárubně ocelové pro zdění H 110 1450 dvoukřídlá</t>
  </si>
  <si>
    <t>Ostatní konstrukce a práce-bourání</t>
  </si>
  <si>
    <t>946112115R</t>
  </si>
  <si>
    <t>D+Montáž pojízdných věží trubkových/dílcových v do 3,5 m včt pronájmu pro malby a drobné opravy štuků, nátěry atd</t>
  </si>
  <si>
    <t>-1971739236</t>
  </si>
  <si>
    <t>Montáž pojízdných věží trubkových nebo dílcových s maximálním zatížením podlahy do 200 kg/m2 šířky přes 0,9 do 1,6 m, délky do 3,2 m, výšky přes 4,5 m do 5,5 m</t>
  </si>
  <si>
    <t>11</t>
  </si>
  <si>
    <t>952901114</t>
  </si>
  <si>
    <t>Vyčištění budov bytové a občanské výstavby při výšce podlaží přes 4 m</t>
  </si>
  <si>
    <t>212983809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</si>
  <si>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přes 4 m</t>
  </si>
  <si>
    <t>12</t>
  </si>
  <si>
    <t>968062456</t>
  </si>
  <si>
    <t>Vybourání dřevěných dveřních zárubní pl přes 2 m2 - vstup</t>
  </si>
  <si>
    <t>170926568</t>
  </si>
  <si>
    <t>Vybourání dřevěných rámů oken s křídly, dveřních zárubní, vrat, stěn, ostění nebo obkladů dveřních zárubní, plochy přes 2 m2</t>
  </si>
  <si>
    <t>13</t>
  </si>
  <si>
    <t>974031254</t>
  </si>
  <si>
    <t>Vysekání rýh ve zdivu cihelném u stropu hl do 100 mm š do 150 mm</t>
  </si>
  <si>
    <t>-641398553</t>
  </si>
  <si>
    <t>Vysekání rýh ve zdivu cihelném na maltu vápennou nebo vápenocementovou v prostoru přilehlém ke stropní konstrukci do hl. 100 mm a šířky do 150 mm</t>
  </si>
  <si>
    <t>95</t>
  </si>
  <si>
    <t>Různé dokončovací konstrukce a práce pozemních staveb</t>
  </si>
  <si>
    <t>14</t>
  </si>
  <si>
    <t>95001R</t>
  </si>
  <si>
    <t>Provedení vodorovného značení podlahy- lajnování pro různé sporty - červená, modrá bílá, šíře 5 cm rozsah dtto původní</t>
  </si>
  <si>
    <t>soub</t>
  </si>
  <si>
    <t>-343160634</t>
  </si>
  <si>
    <t>Provedení vodorovného značení podlahy- lajnování pro různé sporty - červená, zelená, žlutá, š lajny 5 cm</t>
  </si>
  <si>
    <t>95002R</t>
  </si>
  <si>
    <t>Dmtž a zpět mtž ochranných krytů UT - ocel rám s pletivem  včt očištění ( opískování ),drobných oprav a nového nátěru.. 5 ks 140/110 cm</t>
  </si>
  <si>
    <t>-640032809</t>
  </si>
  <si>
    <t>Dmtž a zpět mtž výpletu ochranných sítí oken pro malby a nátěr ochranného rámu</t>
  </si>
  <si>
    <t>16</t>
  </si>
  <si>
    <t>95003R</t>
  </si>
  <si>
    <t xml:space="preserve">Drobné opravy omítek a plentování zdiva kolem těles  UT </t>
  </si>
  <si>
    <t>1618543046</t>
  </si>
  <si>
    <t>Drobné opravy omítek a plentování zdiva kolem potrubí  UT a dveří  atd cca 20 ks 10x20 cm</t>
  </si>
  <si>
    <t>17</t>
  </si>
  <si>
    <t>95004R</t>
  </si>
  <si>
    <t xml:space="preserve">Výroba a znovu osazení kotev do zdiva- pro kryty UT- pásovina s otvorem cca 2 kg včt nátěru </t>
  </si>
  <si>
    <t>ks</t>
  </si>
  <si>
    <t>-1172381926</t>
  </si>
  <si>
    <t>18</t>
  </si>
  <si>
    <t>95005R</t>
  </si>
  <si>
    <t>Připevnění uvolněných kabelů elektroinstalace na dřevěný podhled stropu plast uchytkami</t>
  </si>
  <si>
    <t>-1305410728</t>
  </si>
  <si>
    <t>Dmtž a zpět osazení 2 ks sloupků plotu včt 3m2 pletiva, včt vybourání základů pro sloupky a provedení nových- pro kanalizaci</t>
  </si>
  <si>
    <t>19</t>
  </si>
  <si>
    <t>95006R</t>
  </si>
  <si>
    <t>Celoplošné očištění ( omytí ) dřevěného podhledu stropu- očištění od pavučin</t>
  </si>
  <si>
    <t>-240102617</t>
  </si>
  <si>
    <t>Dmtž a zpět osazení 2 ks sloupků plotu včt branky, včt vybourání základů pro sloupky a provedení nových</t>
  </si>
  <si>
    <t>997</t>
  </si>
  <si>
    <t>Přesun sutě</t>
  </si>
  <si>
    <t>20</t>
  </si>
  <si>
    <t>997013211</t>
  </si>
  <si>
    <t>Vnitrostaveništní doprava suti a vybouraných hmot pro budovy v do 6 m ručně</t>
  </si>
  <si>
    <t>t</t>
  </si>
  <si>
    <t>2079531078</t>
  </si>
  <si>
    <t>Vnitrostaveništní doprava suti a vybouraných hmot vodorovně do 50 m svisle ručně (nošením po schodech) pro budovy a haly výšky do 6 m</t>
  </si>
  <si>
    <t>997013501</t>
  </si>
  <si>
    <t>Odvoz suti a vybouraných hmot na skládku nebo meziskládku do 1 km se složením</t>
  </si>
  <si>
    <t>539465727</t>
  </si>
  <si>
    <t>Odvoz suti a vybouraných hmot na skládku nebo meziskládku se složením, na vzdálenost do 1 km</t>
  </si>
  <si>
    <t>22</t>
  </si>
  <si>
    <t>997013509</t>
  </si>
  <si>
    <t>Příplatek k odvozu suti a vybouraných hmot na skládku ZKD 1 km přes 1 km</t>
  </si>
  <si>
    <t>532058325</t>
  </si>
  <si>
    <t>Odvoz suti a vybouraných hmot na skládku nebo meziskládku se složením, na vzdálenost Příplatek k ceně za každý další i započatý 1 km přes 1 km</t>
  </si>
  <si>
    <t>23</t>
  </si>
  <si>
    <t>997013831</t>
  </si>
  <si>
    <t>Poplatek za uložení stavebního směsného odpadu na skládce (skládkovné)</t>
  </si>
  <si>
    <t>588862952</t>
  </si>
  <si>
    <t>Poplatek za uložení stavebního odpadu na skládce (skládkovné) směsného</t>
  </si>
  <si>
    <t>998</t>
  </si>
  <si>
    <t>Přesun hmot</t>
  </si>
  <si>
    <t>24</t>
  </si>
  <si>
    <t>998011001</t>
  </si>
  <si>
    <t>Přesun hmot pro budovy zděné v do 6 m</t>
  </si>
  <si>
    <t>-1601108923</t>
  </si>
  <si>
    <t>Přesun hmot pro budovy občanské výstavby, bydlení, výrobu a služby s nosnou svislou konstrukcí zděnou z cihel, tvárnic nebo kamene vodorovná dopravní vzdálenost do 100 m pro budovy výšky do 6 m</t>
  </si>
  <si>
    <t>PSV</t>
  </si>
  <si>
    <t>Práce a dodávky PSV</t>
  </si>
  <si>
    <t>733</t>
  </si>
  <si>
    <t>Ústřední vytápění - rozvodné potrubí</t>
  </si>
  <si>
    <t>25</t>
  </si>
  <si>
    <t>733001R</t>
  </si>
  <si>
    <t>D+M uzavíracích ventilů na potrubí UT - před každým tělesem v případě nutnosti jeho výměny</t>
  </si>
  <si>
    <t>-1355656855</t>
  </si>
  <si>
    <t>Dmtž uzavíracích ventilů na potrubí UT a jejich zpět montáž na rozvod pod strop 1. NP</t>
  </si>
  <si>
    <t>26</t>
  </si>
  <si>
    <t>733002R</t>
  </si>
  <si>
    <t>D+M přechodka ocel x Cu potrubí</t>
  </si>
  <si>
    <t>-1174149550</t>
  </si>
  <si>
    <t>27</t>
  </si>
  <si>
    <t>733110806</t>
  </si>
  <si>
    <t>Demontáž potrubí ocelového závitového do DN 32</t>
  </si>
  <si>
    <t>-2023151654</t>
  </si>
  <si>
    <t>Demontáž potrubí z trubek ocelových závitových DN přes 15 do 32</t>
  </si>
  <si>
    <t>28</t>
  </si>
  <si>
    <t>733222205</t>
  </si>
  <si>
    <t>Potrubí měděné polotvrdé spojované tvrdým pájením D 28x1</t>
  </si>
  <si>
    <t>-377997260</t>
  </si>
  <si>
    <t>Potrubí z trubek měděných polotvrdých spojovaných tvrdým pájením D 28/1,5</t>
  </si>
  <si>
    <t>29</t>
  </si>
  <si>
    <t>998733201</t>
  </si>
  <si>
    <t>Přesun hmot procentní pro rozvody potrubí v objektech v do 6 m</t>
  </si>
  <si>
    <t>%</t>
  </si>
  <si>
    <t>-2019314934</t>
  </si>
  <si>
    <t>Přesun hmot pro rozvody potrubí stanovený procentní sazbou z ceny vodorovná dopravní vzdálenost do 50 m v objektech výšky do 6 m</t>
  </si>
  <si>
    <t>734</t>
  </si>
  <si>
    <t>Ústřední vytápění - armatury</t>
  </si>
  <si>
    <t>30</t>
  </si>
  <si>
    <t>734221682</t>
  </si>
  <si>
    <t>Termostatická hlavice kapalinová PN 10 do 110°C otopných těles VK</t>
  </si>
  <si>
    <t>-143844640</t>
  </si>
  <si>
    <t>Ventily regulační závitové hlavice termostatické, pro ovládání ventilů PN 10 do 110 st.C kapalinové otopných těles VK (R 470H)</t>
  </si>
  <si>
    <t>735</t>
  </si>
  <si>
    <t>Ústřední vytápění - otopná tělesa</t>
  </si>
  <si>
    <t>31</t>
  </si>
  <si>
    <t>735121810R</t>
  </si>
  <si>
    <t>Demontáž otopného tělesa ocelového článkového ( 5 ks cca 140 x 110 cm ) včt nezbytně nutného nap a vyp systému a likvidace</t>
  </si>
  <si>
    <t>-763800504</t>
  </si>
  <si>
    <t>Demontáž otopného tělesa ocelového článkového</t>
  </si>
  <si>
    <t>32</t>
  </si>
  <si>
    <t>735151292R</t>
  </si>
  <si>
    <t>D+M otopné těleso deskové např Korado Radik Clasic  R výška/délka cca 1100/1400 mm včt šroubení - otopná plocha dtto původní</t>
  </si>
  <si>
    <t>1801940913</t>
  </si>
  <si>
    <t>Otopné těleso panelové Korado Radik Klasik typ 11 výška/délka 900/500 mm</t>
  </si>
  <si>
    <t>33</t>
  </si>
  <si>
    <t>998735202</t>
  </si>
  <si>
    <t>Přesun hmot procentní pro otopná tělesa v objektech v do 12 m</t>
  </si>
  <si>
    <t>CS ÚRS 2013 01</t>
  </si>
  <si>
    <t>-1674681579</t>
  </si>
  <si>
    <t>Přesun hmot pro otopná tělesa stanovený procentní sazbou z ceny vodorovná dopravní vzdálenost do 50 m v objektech výšky přes 6 do 12 m</t>
  </si>
  <si>
    <t>766</t>
  </si>
  <si>
    <t>Konstrukce truhlářské</t>
  </si>
  <si>
    <t>34</t>
  </si>
  <si>
    <t>766001R</t>
  </si>
  <si>
    <t>D+M otevíracího mechanismu ( táhlo ) na horní výklopný díl stáv.  plastového okna- délka mechanismu cca 3m</t>
  </si>
  <si>
    <t>881839360</t>
  </si>
  <si>
    <t>Dmtž a zpět mtž atyp dřevěných krytů UT ( palubky na ocel rámu ) rozměr 210/140 cm</t>
  </si>
  <si>
    <t>35</t>
  </si>
  <si>
    <t>766002R</t>
  </si>
  <si>
    <t>Dmtž a zpět mtž ripstole ( kotveno úhelníky do zdiva a podlahy )</t>
  </si>
  <si>
    <t>-516435141</t>
  </si>
  <si>
    <t>36</t>
  </si>
  <si>
    <t>766411821</t>
  </si>
  <si>
    <t>Demontáž truhlářského obložení stěn z palubek včt roštu</t>
  </si>
  <si>
    <t>-566858080</t>
  </si>
  <si>
    <t>Demontáž obložení stěn palubkami</t>
  </si>
  <si>
    <t>37</t>
  </si>
  <si>
    <t>766412232R</t>
  </si>
  <si>
    <t>D+M obložení stěn "MULTIPLEX " - celobuková překližka 15 mm včt lištování a podkladního větraného roštu, s otvory pro UT</t>
  </si>
  <si>
    <t>941390227</t>
  </si>
  <si>
    <t>Montáž obložení stěn plochy přes 1 m2 palubkami na pero a drážku z tvrdého dřeva, šířky přes 60 do 80 mm</t>
  </si>
  <si>
    <t>38</t>
  </si>
  <si>
    <t>766660001</t>
  </si>
  <si>
    <t>Montáž dveřních křídel otvíravých 1křídlových š do 0,8 m do ocelové zárubně včt kování</t>
  </si>
  <si>
    <t>-1658773696</t>
  </si>
  <si>
    <t>Montáž dveřních křídel dřevěných nebo plastových otevíravých do ocelové zárubně povrchově upravených jednokřídlových, šířky do 800 mm</t>
  </si>
  <si>
    <t>39</t>
  </si>
  <si>
    <t>766660011</t>
  </si>
  <si>
    <t>Montáž dveřních křídel otvíravých 2křídlových š do 1,45 m do ocelové zárubně včt kování hlav vstup</t>
  </si>
  <si>
    <t>727563174</t>
  </si>
  <si>
    <t>Montáž dveřních křídel dřevěných nebo plastových otevíravých do ocelové zárubně povrchově upravených dvoukřídlových, šířky do 1450 mm</t>
  </si>
  <si>
    <t>40</t>
  </si>
  <si>
    <t>611617210R</t>
  </si>
  <si>
    <t>dveře vnitřní hladké masivní plné 1křídlové 80x197 cm  včt kování nářaďovna- barva dle uživatele</t>
  </si>
  <si>
    <t>-1596181117</t>
  </si>
  <si>
    <t>Dveře dřevěné vnitřní dýhované a fóliované dveře vnitřní hladké dýhované standardní provedení plné typ Elegant, model 10 jednokřídlové 80 x 197 cm  Dub</t>
  </si>
  <si>
    <t>41</t>
  </si>
  <si>
    <t>611617360R</t>
  </si>
  <si>
    <t>dveře vnitřní hladké masiv plné 2křídlové 2/3 prosklené bezpeřnostním sklem 145x197 cm včetně kování barva dle uživatele</t>
  </si>
  <si>
    <t>2724823</t>
  </si>
  <si>
    <t>Dveře dřevěné vnitřní dýhované a fóliované dveře vnitřní hladké dýhované standardní provedení plné typ Elegant, model 10 dvoukřídlové 145 x 197 cm  Dub</t>
  </si>
  <si>
    <t>42</t>
  </si>
  <si>
    <t>766691914</t>
  </si>
  <si>
    <t>Vyvěšení nebo zavěšení dřevěných křídel dveří pl do 2 m2 včt likvidace</t>
  </si>
  <si>
    <t>359505758</t>
  </si>
  <si>
    <t>Ostatní práce vyvěšení nebo zavěšení křídel s případným uložením a opětovným zavěšením po provedení stavebních změn dřevěných dveřních, plochy do 2 m2</t>
  </si>
  <si>
    <t>43</t>
  </si>
  <si>
    <t>766691915</t>
  </si>
  <si>
    <t>Vyvěšení nebo zavěšení dřevěných křídel dveří pl přes 2 m2 včt likvidace</t>
  </si>
  <si>
    <t>-370761519</t>
  </si>
  <si>
    <t>Ostatní práce vyvěšení nebo zavěšení křídel s případným uložením a opětovným zavěšením po provedení stavebních změn dřevěných dveřních, plochy přes 2 m2</t>
  </si>
  <si>
    <t>44</t>
  </si>
  <si>
    <t>998766201</t>
  </si>
  <si>
    <t>Přesun hmot procentní pro konstrukce truhlářské v objektech v do 6 m</t>
  </si>
  <si>
    <t>6646637</t>
  </si>
  <si>
    <t>Přesun hmot pro konstrukce truhlářské stanovený procentní sazbou z ceny vodorovná dopravní vzdálenost do 50 m v objektech výšky do 6 m</t>
  </si>
  <si>
    <t>775</t>
  </si>
  <si>
    <t>Podlahy skládané (parkety, vlysy, lamely aj.)</t>
  </si>
  <si>
    <t>45</t>
  </si>
  <si>
    <t>775411810</t>
  </si>
  <si>
    <t>Demontáž soklíků nebo lišt dřevěných přibíjených</t>
  </si>
  <si>
    <t>200765384</t>
  </si>
  <si>
    <t>46</t>
  </si>
  <si>
    <t>775413115</t>
  </si>
  <si>
    <t>D+Montáž podlahové lišty ze dřeva tvrdého dub masiv 35x8 mm</t>
  </si>
  <si>
    <t>463097199</t>
  </si>
  <si>
    <t>Montáž podlahového soklíku nebo lišty obvodové (soklové) dřevěné bez základního nátěru lišty ze dřeva tvrdého nebo měkkého, v přírodní barvě lepené</t>
  </si>
  <si>
    <t>47</t>
  </si>
  <si>
    <t>775591319</t>
  </si>
  <si>
    <t>Podlahy dřevěné, celkové lakování ( 3x včt mezibroušení tmelení - protiskluzný lak pro sportovní haly + 1x finální po lajnování )</t>
  </si>
  <si>
    <t>1668341437</t>
  </si>
  <si>
    <t>Skládané podlahy - ostatní práce celkové s mezibroušením základní lak, mezibroušení laku, vrchní lak, mezibroušení laku, vrchní lak</t>
  </si>
  <si>
    <t>48</t>
  </si>
  <si>
    <t>775591912R</t>
  </si>
  <si>
    <t>Oprava podlah dřevěných - broušení střední celkem 10 x v celé ploše</t>
  </si>
  <si>
    <t>-1665207380</t>
  </si>
  <si>
    <t>Ostatní práce při opravách dřevěných podlah broušení podlah vlysových, palubkových, parketových nebo mozaikových jednotlivé operace střední</t>
  </si>
  <si>
    <t>49</t>
  </si>
  <si>
    <t>775591920</t>
  </si>
  <si>
    <t>Oprava podlah dřevěných - vysátí povrchu</t>
  </si>
  <si>
    <t>867080873</t>
  </si>
  <si>
    <t>Ostatní práce při opravách dřevěných podlah dokončovací vysátí</t>
  </si>
  <si>
    <t>50</t>
  </si>
  <si>
    <t>775591931</t>
  </si>
  <si>
    <t>Oprava podlah dřevěných - nátěr olejem a voskování</t>
  </si>
  <si>
    <t>-1881936192</t>
  </si>
  <si>
    <t>Ostatní práce při opravách dřevěných podlah dokončovací nátěr olejem a voskování</t>
  </si>
  <si>
    <t>51</t>
  </si>
  <si>
    <t>998775201</t>
  </si>
  <si>
    <t>Přesun hmot procentní pro podlahy dřevěné v objektech v do 6 m</t>
  </si>
  <si>
    <t>-593866724</t>
  </si>
  <si>
    <t>Přesun hmot pro podlahy skládané stanovený procentní sazbou z ceny vodorovná dopravní vzdálenost do 50 m v objektech výšky do 6 m</t>
  </si>
  <si>
    <t>783</t>
  </si>
  <si>
    <t>Dokončovací práce - nátěry</t>
  </si>
  <si>
    <t>52</t>
  </si>
  <si>
    <t>783001R</t>
  </si>
  <si>
    <t>Nátěr- lakování dvojnásobné včt očištění a obroušení pův nátěru... ribstole</t>
  </si>
  <si>
    <t>1177856998</t>
  </si>
  <si>
    <t>53</t>
  </si>
  <si>
    <t>783002R</t>
  </si>
  <si>
    <t>Nátěr- lakování dvojnásobné včt očištění a obroušení pův nátěru... pohyblivý žebřík včt kotevních prvků, sedátka,  demontáže a zpět montáže</t>
  </si>
  <si>
    <t>54483315</t>
  </si>
  <si>
    <t>54</t>
  </si>
  <si>
    <t>783221111b</t>
  </si>
  <si>
    <t>Nátěry syntetické KDK barva dražší lesklý povrch 1x antikorozní, 1x základní-  zárubeň nářaďovna včt oškrab a tmelení pův nátěru + nová vstup</t>
  </si>
  <si>
    <t>517091384</t>
  </si>
  <si>
    <t>Nátěry syntetické KDK barva dražší lesklý povrch 1x antikorozní, 1x základní, 1x email- rozvaděč</t>
  </si>
  <si>
    <t>55</t>
  </si>
  <si>
    <t>783414140</t>
  </si>
  <si>
    <t>Nátěry olejové potrubí do DN 50 dvojnásobné a základní- potrubí UT včt nádobek a včt obroušení a očištění pův nátěru</t>
  </si>
  <si>
    <t>-1799175000</t>
  </si>
  <si>
    <t>Nátěry kovových potrubí a armatur olejové potrubí do DN 50 mm dvojnásobné a základní nátěr</t>
  </si>
  <si>
    <t>56</t>
  </si>
  <si>
    <t>783414240R</t>
  </si>
  <si>
    <t>Dtto drobné kotevní prvky- pásoviny- ribstole atd včt očištění a obroušení pův nátěru a tmelení</t>
  </si>
  <si>
    <t>324242753</t>
  </si>
  <si>
    <t>Nátěry kovových potrubí a armatur olejové potrubí do DN 50 mm jednonásobné, 1x email a základní nátěr</t>
  </si>
  <si>
    <t>57</t>
  </si>
  <si>
    <t>783415350R</t>
  </si>
  <si>
    <t>Nátěry olejové potrubí do DN 100 dvojnásobné, 1x email a základní- sloupky na sítě včt očištění a obroušení pův nátěru a tmelení</t>
  </si>
  <si>
    <t>939199702</t>
  </si>
  <si>
    <t>Nátěry kovových potrubí a armatur olejové potrubí do DN 100 mm dvojnásobné, 1x email a základní nátěr</t>
  </si>
  <si>
    <t>58</t>
  </si>
  <si>
    <t>783614920R</t>
  </si>
  <si>
    <t>Opravy nátěrů olejových truhlářských konstrukcí dvojnásobné a 1x email a 1x tmel-  pruh délka 50 m šíře cca 15 cm podél stěn ve styku se stropem- dřevěné obložení</t>
  </si>
  <si>
    <t>1537461076</t>
  </si>
  <si>
    <t>Nátěry truhlářských výrobků olejové dveří vícevýplňových (profilovaných) a žaluziových nebo oken s dělenými křídly, oken dvoudílných tříkřídlových a vícekřídlových a oken třídílných dvojnásobné a 1x email s 1x plným tmelením</t>
  </si>
  <si>
    <t>59</t>
  </si>
  <si>
    <t>783614920Ra</t>
  </si>
  <si>
    <t>dtto dřevěné posuvné sloupky včt profilování a zářezů a kotevních pásovin</t>
  </si>
  <si>
    <t>240823089</t>
  </si>
  <si>
    <t>60</t>
  </si>
  <si>
    <t>783621132</t>
  </si>
  <si>
    <t>Nátěry syntetické truhlářských konstrukcí barva dražší lazurovacím lakem 2x lakování-dřev obložení- odstín dle uživatele</t>
  </si>
  <si>
    <t>336932840</t>
  </si>
  <si>
    <t>Nátěry truhlářských výrobků syntetické na vzduchu schnoucí dražšími barvami (např. Düfa, …) lazurovacím lakem 2x lakování</t>
  </si>
  <si>
    <t>784</t>
  </si>
  <si>
    <t>Dokončovací práce - malby a tapety</t>
  </si>
  <si>
    <t>61</t>
  </si>
  <si>
    <t>784141001R</t>
  </si>
  <si>
    <t>Ošetření plísní napadených ploch včetně odstranění plísní a oškrab pův maleb v místnostech výšky do 3,80 m- 2x nátěr ( za dřev obložením )</t>
  </si>
  <si>
    <t>-1738973959</t>
  </si>
  <si>
    <t>Odstranění plísní včetně dvojnásobného ochranného nátěru v místnostech výšky do 3,80 m</t>
  </si>
  <si>
    <t>62</t>
  </si>
  <si>
    <t>784221125R</t>
  </si>
  <si>
    <t>Dvojnásobné bílé malby  ze směsí za sucha minimálně otěruvzdorných v místnostech přes 5,00 m včt očištění a oškrab původních, drobných oprav štuků a penetrace</t>
  </si>
  <si>
    <t>-357137364</t>
  </si>
  <si>
    <t>Malby z malířských směsí otěruvzdorných za sucha dvojnásobné, bílé za sucha otěruvzdorné minimálně v místnostech výšky přes 5,00 m</t>
  </si>
  <si>
    <t>HZS</t>
  </si>
  <si>
    <t>Hodinové zúčtovací sazby</t>
  </si>
  <si>
    <t>63</t>
  </si>
  <si>
    <t>HZS1291</t>
  </si>
  <si>
    <t>Hodinová zúčtovací sazba pomocný stavební dělník- přesouvání tělocvič nářadí a vybavení</t>
  </si>
  <si>
    <t>hod</t>
  </si>
  <si>
    <t>512</t>
  </si>
  <si>
    <t>-1643018579</t>
  </si>
  <si>
    <t>Hodinové zúčtovací sazby profesí HSV zemní a pomocné práce pomocný stavební dělník</t>
  </si>
  <si>
    <t>OST</t>
  </si>
  <si>
    <t>Ostatní</t>
  </si>
  <si>
    <t>64</t>
  </si>
  <si>
    <t>OST001R</t>
  </si>
  <si>
    <t>Rezerva na nepředpokládané práce ( zakryté kce ) 5% z celkové ceny díla</t>
  </si>
  <si>
    <t>299631667</t>
  </si>
  <si>
    <t>Rezerva na nepředpokládané práce ( zakryté kce ) 3% z celkové ceny díla</t>
  </si>
  <si>
    <t>VRN</t>
  </si>
  <si>
    <t>Vedlejší rozpočtové náklady</t>
  </si>
  <si>
    <t>VRN3</t>
  </si>
  <si>
    <t>Zařízení staveniště</t>
  </si>
  <si>
    <t>65</t>
  </si>
  <si>
    <t>030001000</t>
  </si>
  <si>
    <t>…</t>
  </si>
  <si>
    <t>1024</t>
  </si>
  <si>
    <t>345670349</t>
  </si>
  <si>
    <t>Základní rozdělení průvodních činností a nákladů zařízení staveniště</t>
  </si>
  <si>
    <t>VRN6</t>
  </si>
  <si>
    <t>Územní vlivy</t>
  </si>
  <si>
    <t>66</t>
  </si>
  <si>
    <t>065002000</t>
  </si>
  <si>
    <t>Mimostaveništní doprava materiálů</t>
  </si>
  <si>
    <t>2111060102</t>
  </si>
  <si>
    <t>Hlavní tituly průvodních činností a nákladů územní vlivy mimostaveništní doprava materiálů a výrobků</t>
  </si>
  <si>
    <t>122b - Kuchyňka autisté ZŠ Orlí</t>
  </si>
  <si>
    <t xml:space="preserve">    775 - Podlahy skládané</t>
  </si>
  <si>
    <t xml:space="preserve">    776 - Podlahy povlakové</t>
  </si>
  <si>
    <t>Podlahy skládané</t>
  </si>
  <si>
    <t>775511800</t>
  </si>
  <si>
    <t>Demontáž podlah vlysových lepených s lištami lepenými</t>
  </si>
  <si>
    <t>1114714445</t>
  </si>
  <si>
    <t>Demontáž podlah vlysových s lištami lepených</t>
  </si>
  <si>
    <t>776</t>
  </si>
  <si>
    <t>Podlahy povlakové</t>
  </si>
  <si>
    <t>776111112R</t>
  </si>
  <si>
    <t>Broušení vyrovnávacího podkladu povlakových podlah</t>
  </si>
  <si>
    <t>-2111470832</t>
  </si>
  <si>
    <t>Příprava podkladu broušení podlah nového podkladu betonového</t>
  </si>
  <si>
    <t>776111115</t>
  </si>
  <si>
    <t>Broušení podkladu povlakových podlah před litím stěrky</t>
  </si>
  <si>
    <t>1804362884</t>
  </si>
  <si>
    <t>Příprava podkladu broušení podlah stávajícího podkladu před litím stěrky</t>
  </si>
  <si>
    <t>776111311</t>
  </si>
  <si>
    <t>Vysátí podkladu povlakových podlah</t>
  </si>
  <si>
    <t>981010594</t>
  </si>
  <si>
    <t>Příprava podkladu vysátí podlah</t>
  </si>
  <si>
    <t>776121411</t>
  </si>
  <si>
    <t>Dvousložková penetrace podkladu povlakových podlah</t>
  </si>
  <si>
    <t>-1616190123</t>
  </si>
  <si>
    <t>Příprava podkladu penetrace dvousložková podlah na dřevo (špachtlováním)</t>
  </si>
  <si>
    <t>776141113</t>
  </si>
  <si>
    <t>Vyrovnání podkladu povlakových podlah stěrkou pevnosti 20 MPa tl 8 mm</t>
  </si>
  <si>
    <t>1615066207</t>
  </si>
  <si>
    <t>Příprava podkladu vyrovnání samonivelační stěrkou podlah min.pevnosti 20 MPa, tloušťky přes 5 do 8 mm</t>
  </si>
  <si>
    <t>776201812</t>
  </si>
  <si>
    <t>Demontáž lepených povlakových podlah s podložkou ručně</t>
  </si>
  <si>
    <t>1559078371</t>
  </si>
  <si>
    <t>Demontáž povlakových podlahovin lepených ručně s podložkou</t>
  </si>
  <si>
    <t>776221111</t>
  </si>
  <si>
    <t>Lepení pásů z PVC standardním lepidlem</t>
  </si>
  <si>
    <t>-1509193192</t>
  </si>
  <si>
    <t>Montáž podlahovin z PVC lepením standardním lepidlem z pásů standardních</t>
  </si>
  <si>
    <t>284122850R</t>
  </si>
  <si>
    <t>podlahovina např  Novoflor Extra tl. 2 mm š. 4 m</t>
  </si>
  <si>
    <t>518245986</t>
  </si>
  <si>
    <t>Podlahoviny z polyvinylchloridu bez podkladu heterogenní podlahová krytina šířka 1500 mm Novoflor Extra  tl 2 mm</t>
  </si>
  <si>
    <t>VV</t>
  </si>
  <si>
    <t>41,2*1,1 'Přepočtené koeficientem množství</t>
  </si>
  <si>
    <t>776410811R</t>
  </si>
  <si>
    <t>Odstranění lišt přechodových kovových</t>
  </si>
  <si>
    <t>-1696463489</t>
  </si>
  <si>
    <t>Demontáž soklíků nebo lišt pryžových nebo plastových</t>
  </si>
  <si>
    <t>776411111</t>
  </si>
  <si>
    <t>Montáž obvodových soklíků výšky do 80 mm</t>
  </si>
  <si>
    <t>1333310980</t>
  </si>
  <si>
    <t>Montáž soklíků lepením obvodových, výšky do 80 mm</t>
  </si>
  <si>
    <t>284110040</t>
  </si>
  <si>
    <t>lišta speciální soklová PVC 17271, 30 x 30 mm role 50 m</t>
  </si>
  <si>
    <t>1463969751</t>
  </si>
  <si>
    <t>Podlahoviny z polyvinylchloridu bez podkladu speciální soklové lišty - lišty z měkkého PVC 17271    30 x 30 mm  role 50 m samolepící</t>
  </si>
  <si>
    <t>22*1,02 'Přepočtené koeficientem množství</t>
  </si>
  <si>
    <t>Rezerva na nepředpokládané práce ( zakryté kce ) 5 % z celkové ceny díla</t>
  </si>
  <si>
    <t>234139507</t>
  </si>
  <si>
    <t>424726528</t>
  </si>
  <si>
    <t>227384585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</si>
</sst>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;\-#,##0.00"/>
    <numFmt numFmtId="167" formatCode="0.00%;\-0.00%"/>
    <numFmt numFmtId="168" formatCode="DD\.MM\.YYYY"/>
    <numFmt numFmtId="169" formatCode="#,##0.00000;\-#,##0.00000"/>
    <numFmt numFmtId="170" formatCode="#,##0.000;\-#,##0.000"/>
  </numFmts>
  <fonts count="32">
    <font>
      <sz val="8"/>
      <name val="Trebuchet MS"/>
      <family val="2"/>
    </font>
    <font>
      <sz val="10"/>
      <name val="Arial"/>
      <family val="0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2"/>
      <color indexed="56"/>
      <name val="Trebuchet MS"/>
      <family val="2"/>
    </font>
    <font>
      <sz val="10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i/>
      <sz val="8"/>
      <color indexed="12"/>
      <name val="Trebuchet MS"/>
      <family val="2"/>
    </font>
    <font>
      <sz val="8"/>
      <color indexed="63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0">
    <xf numFmtId="164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5">
    <xf numFmtId="164" fontId="0" fillId="0" borderId="0" xfId="0" applyAlignment="1">
      <alignment vertical="top" wrapText="1"/>
    </xf>
    <xf numFmtId="164" fontId="0" fillId="0" borderId="0" xfId="0" applyAlignment="1">
      <alignment horizontal="left" vertical="top"/>
    </xf>
    <xf numFmtId="164" fontId="0" fillId="0" borderId="0" xfId="0" applyFont="1" applyAlignment="1">
      <alignment horizontal="left" vertical="top"/>
    </xf>
    <xf numFmtId="164" fontId="2" fillId="2" borderId="0" xfId="0" applyFont="1" applyFill="1" applyAlignment="1">
      <alignment horizontal="left" vertical="center"/>
    </xf>
    <xf numFmtId="164" fontId="0" fillId="2" borderId="0" xfId="0" applyFont="1" applyFill="1" applyAlignment="1">
      <alignment horizontal="left" vertical="top"/>
    </xf>
    <xf numFmtId="164" fontId="3" fillId="2" borderId="0" xfId="0" applyFont="1" applyFill="1" applyAlignment="1">
      <alignment horizontal="left" vertical="center"/>
    </xf>
    <xf numFmtId="164" fontId="0" fillId="0" borderId="0" xfId="0" applyBorder="1" applyAlignment="1">
      <alignment horizontal="left" vertical="top"/>
    </xf>
    <xf numFmtId="164" fontId="0" fillId="0" borderId="0" xfId="0" applyFont="1" applyAlignment="1">
      <alignment horizontal="left" vertical="center"/>
    </xf>
    <xf numFmtId="164" fontId="0" fillId="0" borderId="1" xfId="0" applyBorder="1" applyAlignment="1" applyProtection="1">
      <alignment horizontal="left" vertical="top"/>
      <protection/>
    </xf>
    <xf numFmtId="164" fontId="0" fillId="0" borderId="2" xfId="0" applyBorder="1" applyAlignment="1" applyProtection="1">
      <alignment horizontal="left" vertical="top"/>
      <protection/>
    </xf>
    <xf numFmtId="164" fontId="0" fillId="0" borderId="3" xfId="0" applyBorder="1" applyAlignment="1" applyProtection="1">
      <alignment horizontal="left" vertical="top"/>
      <protection/>
    </xf>
    <xf numFmtId="164" fontId="0" fillId="0" borderId="4" xfId="0" applyBorder="1" applyAlignment="1" applyProtection="1">
      <alignment horizontal="left" vertical="top"/>
      <protection/>
    </xf>
    <xf numFmtId="164" fontId="0" fillId="0" borderId="0" xfId="0" applyAlignment="1" applyProtection="1">
      <alignment horizontal="left" vertical="top"/>
      <protection/>
    </xf>
    <xf numFmtId="164" fontId="4" fillId="0" borderId="0" xfId="0" applyFont="1" applyAlignment="1" applyProtection="1">
      <alignment horizontal="left" vertical="center"/>
      <protection/>
    </xf>
    <xf numFmtId="164" fontId="0" fillId="0" borderId="5" xfId="0" applyBorder="1" applyAlignment="1" applyProtection="1">
      <alignment horizontal="left" vertical="top"/>
      <protection/>
    </xf>
    <xf numFmtId="164" fontId="5" fillId="0" borderId="0" xfId="0" applyFont="1" applyAlignment="1">
      <alignment horizontal="left" vertical="center"/>
    </xf>
    <xf numFmtId="164" fontId="6" fillId="0" borderId="0" xfId="0" applyFont="1" applyAlignment="1">
      <alignment horizontal="left" vertical="center"/>
    </xf>
    <xf numFmtId="164" fontId="7" fillId="0" borderId="0" xfId="0" applyFont="1" applyAlignment="1" applyProtection="1">
      <alignment horizontal="left" vertical="top"/>
      <protection/>
    </xf>
    <xf numFmtId="164" fontId="8" fillId="0" borderId="0" xfId="0" applyFont="1" applyBorder="1" applyAlignment="1" applyProtection="1">
      <alignment horizontal="left" vertical="center"/>
      <protection/>
    </xf>
    <xf numFmtId="164" fontId="9" fillId="0" borderId="0" xfId="0" applyFont="1" applyBorder="1" applyAlignment="1">
      <alignment horizontal="left" vertical="top" wrapText="1"/>
    </xf>
    <xf numFmtId="164" fontId="10" fillId="0" borderId="0" xfId="0" applyFont="1" applyAlignment="1" applyProtection="1">
      <alignment horizontal="left" vertical="top"/>
      <protection/>
    </xf>
    <xf numFmtId="164" fontId="10" fillId="0" borderId="0" xfId="0" applyFont="1" applyBorder="1" applyAlignment="1" applyProtection="1">
      <alignment horizontal="left" vertical="top" wrapText="1"/>
      <protection/>
    </xf>
    <xf numFmtId="164" fontId="7" fillId="0" borderId="0" xfId="0" applyFont="1" applyAlignment="1" applyProtection="1">
      <alignment horizontal="left" vertical="center"/>
      <protection/>
    </xf>
    <xf numFmtId="164" fontId="8" fillId="0" borderId="0" xfId="0" applyFont="1" applyAlignment="1" applyProtection="1">
      <alignment horizontal="left" vertical="center"/>
      <protection/>
    </xf>
    <xf numFmtId="164" fontId="8" fillId="3" borderId="0" xfId="0" applyFont="1" applyFill="1" applyAlignment="1">
      <alignment horizontal="left" vertical="center"/>
    </xf>
    <xf numFmtId="165" fontId="8" fillId="3" borderId="0" xfId="0" applyNumberFormat="1" applyFont="1" applyFill="1" applyAlignment="1">
      <alignment horizontal="left" vertical="top"/>
    </xf>
    <xf numFmtId="165" fontId="8" fillId="3" borderId="0" xfId="0" applyNumberFormat="1" applyFont="1" applyFill="1" applyBorder="1" applyAlignment="1">
      <alignment horizontal="left" vertical="top"/>
    </xf>
    <xf numFmtId="164" fontId="8" fillId="0" borderId="0" xfId="0" applyFont="1" applyBorder="1" applyAlignment="1" applyProtection="1">
      <alignment horizontal="left" vertical="center" wrapText="1"/>
      <protection/>
    </xf>
    <xf numFmtId="164" fontId="0" fillId="0" borderId="6" xfId="0" applyBorder="1" applyAlignment="1" applyProtection="1">
      <alignment horizontal="left" vertical="top"/>
      <protection/>
    </xf>
    <xf numFmtId="164" fontId="0" fillId="0" borderId="4" xfId="0" applyBorder="1" applyAlignment="1" applyProtection="1">
      <alignment horizontal="left" vertical="center"/>
      <protection/>
    </xf>
    <xf numFmtId="164" fontId="0" fillId="0" borderId="0" xfId="0" applyAlignment="1" applyProtection="1">
      <alignment horizontal="left" vertical="center"/>
      <protection/>
    </xf>
    <xf numFmtId="164" fontId="11" fillId="0" borderId="7" xfId="0" applyFont="1" applyBorder="1" applyAlignment="1" applyProtection="1">
      <alignment horizontal="left" vertical="center"/>
      <protection/>
    </xf>
    <xf numFmtId="164" fontId="0" fillId="0" borderId="7" xfId="0" applyBorder="1" applyAlignment="1" applyProtection="1">
      <alignment horizontal="left" vertical="center"/>
      <protection/>
    </xf>
    <xf numFmtId="166" fontId="11" fillId="0" borderId="7" xfId="0" applyNumberFormat="1" applyFont="1" applyBorder="1" applyAlignment="1" applyProtection="1">
      <alignment horizontal="right" vertical="center"/>
      <protection/>
    </xf>
    <xf numFmtId="164" fontId="0" fillId="0" borderId="5" xfId="0" applyBorder="1" applyAlignment="1" applyProtection="1">
      <alignment horizontal="left" vertical="center"/>
      <protection/>
    </xf>
    <xf numFmtId="164" fontId="12" fillId="0" borderId="0" xfId="0" applyFont="1" applyBorder="1" applyAlignment="1" applyProtection="1">
      <alignment horizontal="right" vertical="center"/>
      <protection/>
    </xf>
    <xf numFmtId="164" fontId="12" fillId="0" borderId="4" xfId="0" applyFont="1" applyBorder="1" applyAlignment="1" applyProtection="1">
      <alignment horizontal="left" vertical="center"/>
      <protection/>
    </xf>
    <xf numFmtId="164" fontId="12" fillId="0" borderId="0" xfId="0" applyFont="1" applyAlignment="1" applyProtection="1">
      <alignment horizontal="left" vertical="center"/>
      <protection/>
    </xf>
    <xf numFmtId="167" fontId="12" fillId="0" borderId="0" xfId="0" applyNumberFormat="1" applyFont="1" applyBorder="1" applyAlignment="1" applyProtection="1">
      <alignment horizontal="center" vertical="center"/>
      <protection/>
    </xf>
    <xf numFmtId="166" fontId="9" fillId="0" borderId="0" xfId="0" applyNumberFormat="1" applyFont="1" applyBorder="1" applyAlignment="1" applyProtection="1">
      <alignment horizontal="right" vertical="center"/>
      <protection/>
    </xf>
    <xf numFmtId="164" fontId="12" fillId="0" borderId="5" xfId="0" applyFont="1" applyBorder="1" applyAlignment="1" applyProtection="1">
      <alignment horizontal="left" vertical="center"/>
      <protection/>
    </xf>
    <xf numFmtId="164" fontId="0" fillId="4" borderId="0" xfId="0" applyFill="1" applyAlignment="1" applyProtection="1">
      <alignment horizontal="left" vertical="center"/>
      <protection/>
    </xf>
    <xf numFmtId="164" fontId="10" fillId="4" borderId="8" xfId="0" applyFont="1" applyFill="1" applyBorder="1" applyAlignment="1" applyProtection="1">
      <alignment horizontal="left" vertical="center"/>
      <protection/>
    </xf>
    <xf numFmtId="164" fontId="0" fillId="4" borderId="9" xfId="0" applyFill="1" applyBorder="1" applyAlignment="1" applyProtection="1">
      <alignment horizontal="left" vertical="center"/>
      <protection/>
    </xf>
    <xf numFmtId="164" fontId="10" fillId="4" borderId="9" xfId="0" applyFont="1" applyFill="1" applyBorder="1" applyAlignment="1" applyProtection="1">
      <alignment horizontal="center" vertical="center"/>
      <protection/>
    </xf>
    <xf numFmtId="164" fontId="10" fillId="4" borderId="9" xfId="0" applyFont="1" applyFill="1" applyBorder="1" applyAlignment="1" applyProtection="1">
      <alignment horizontal="left" vertical="center"/>
      <protection/>
    </xf>
    <xf numFmtId="166" fontId="10" fillId="4" borderId="10" xfId="0" applyNumberFormat="1" applyFont="1" applyFill="1" applyBorder="1" applyAlignment="1" applyProtection="1">
      <alignment horizontal="right" vertical="center"/>
      <protection/>
    </xf>
    <xf numFmtId="164" fontId="0" fillId="4" borderId="5" xfId="0" applyFill="1" applyBorder="1" applyAlignment="1" applyProtection="1">
      <alignment horizontal="left" vertical="center"/>
      <protection/>
    </xf>
    <xf numFmtId="164" fontId="0" fillId="0" borderId="11" xfId="0" applyBorder="1" applyAlignment="1" applyProtection="1">
      <alignment horizontal="left" vertical="center"/>
      <protection/>
    </xf>
    <xf numFmtId="164" fontId="0" fillId="0" borderId="12" xfId="0" applyBorder="1" applyAlignment="1" applyProtection="1">
      <alignment horizontal="left" vertical="center"/>
      <protection/>
    </xf>
    <xf numFmtId="164" fontId="0" fillId="0" borderId="13" xfId="0" applyBorder="1" applyAlignment="1" applyProtection="1">
      <alignment horizontal="left" vertical="center"/>
      <protection/>
    </xf>
    <xf numFmtId="164" fontId="0" fillId="0" borderId="1" xfId="0" applyBorder="1" applyAlignment="1" applyProtection="1">
      <alignment horizontal="left" vertical="center"/>
      <protection/>
    </xf>
    <xf numFmtId="164" fontId="0" fillId="0" borderId="2" xfId="0" applyBorder="1" applyAlignment="1" applyProtection="1">
      <alignment horizontal="left" vertical="center"/>
      <protection/>
    </xf>
    <xf numFmtId="164" fontId="0" fillId="0" borderId="4" xfId="0" applyBorder="1" applyAlignment="1">
      <alignment horizontal="left" vertical="center"/>
    </xf>
    <xf numFmtId="164" fontId="8" fillId="0" borderId="0" xfId="0" applyFont="1" applyAlignment="1">
      <alignment horizontal="left" vertical="center"/>
    </xf>
    <xf numFmtId="164" fontId="8" fillId="0" borderId="4" xfId="0" applyFont="1" applyBorder="1" applyAlignment="1" applyProtection="1">
      <alignment horizontal="left" vertical="center"/>
      <protection/>
    </xf>
    <xf numFmtId="164" fontId="8" fillId="0" borderId="4" xfId="0" applyFont="1" applyBorder="1" applyAlignment="1">
      <alignment horizontal="left" vertical="center"/>
    </xf>
    <xf numFmtId="164" fontId="10" fillId="0" borderId="0" xfId="0" applyFont="1" applyAlignment="1">
      <alignment horizontal="left" vertical="center"/>
    </xf>
    <xf numFmtId="164" fontId="10" fillId="0" borderId="4" xfId="0" applyFont="1" applyBorder="1" applyAlignment="1" applyProtection="1">
      <alignment horizontal="left" vertical="center"/>
      <protection/>
    </xf>
    <xf numFmtId="164" fontId="10" fillId="0" borderId="0" xfId="0" applyFont="1" applyAlignment="1" applyProtection="1">
      <alignment horizontal="left" vertical="center"/>
      <protection/>
    </xf>
    <xf numFmtId="164" fontId="10" fillId="0" borderId="0" xfId="0" applyFont="1" applyBorder="1" applyAlignment="1" applyProtection="1">
      <alignment horizontal="left" vertical="center" wrapText="1"/>
      <protection/>
    </xf>
    <xf numFmtId="164" fontId="10" fillId="0" borderId="4" xfId="0" applyFont="1" applyBorder="1" applyAlignment="1">
      <alignment horizontal="left" vertical="center"/>
    </xf>
    <xf numFmtId="164" fontId="13" fillId="0" borderId="0" xfId="0" applyFont="1" applyAlignment="1" applyProtection="1">
      <alignment horizontal="left" vertical="center"/>
      <protection/>
    </xf>
    <xf numFmtId="168" fontId="8" fillId="0" borderId="0" xfId="0" applyNumberFormat="1" applyFont="1" applyBorder="1" applyAlignment="1" applyProtection="1">
      <alignment horizontal="left" vertical="top"/>
      <protection/>
    </xf>
    <xf numFmtId="164" fontId="14" fillId="0" borderId="14" xfId="0" applyFont="1" applyBorder="1" applyAlignment="1">
      <alignment horizontal="center" vertical="center"/>
    </xf>
    <xf numFmtId="164" fontId="0" fillId="0" borderId="15" xfId="0" applyBorder="1" applyAlignment="1">
      <alignment horizontal="left" vertical="center"/>
    </xf>
    <xf numFmtId="164" fontId="0" fillId="0" borderId="16" xfId="0" applyBorder="1" applyAlignment="1">
      <alignment horizontal="left" vertical="center"/>
    </xf>
    <xf numFmtId="164" fontId="0" fillId="0" borderId="17" xfId="0" applyBorder="1" applyAlignment="1">
      <alignment horizontal="left" vertical="center"/>
    </xf>
    <xf numFmtId="164" fontId="0" fillId="0" borderId="17" xfId="0" applyBorder="1" applyAlignment="1" applyProtection="1">
      <alignment horizontal="left" vertical="center"/>
      <protection/>
    </xf>
    <xf numFmtId="164" fontId="8" fillId="4" borderId="8" xfId="0" applyFont="1" applyFill="1" applyBorder="1" applyAlignment="1" applyProtection="1">
      <alignment horizontal="center" vertical="center"/>
      <protection/>
    </xf>
    <xf numFmtId="164" fontId="8" fillId="4" borderId="9" xfId="0" applyFont="1" applyFill="1" applyBorder="1" applyAlignment="1" applyProtection="1">
      <alignment horizontal="center" vertical="center"/>
      <protection/>
    </xf>
    <xf numFmtId="164" fontId="8" fillId="4" borderId="9" xfId="0" applyFont="1" applyFill="1" applyBorder="1" applyAlignment="1" applyProtection="1">
      <alignment horizontal="right" vertical="center"/>
      <protection/>
    </xf>
    <xf numFmtId="164" fontId="8" fillId="4" borderId="10" xfId="0" applyFont="1" applyFill="1" applyBorder="1" applyAlignment="1" applyProtection="1">
      <alignment horizontal="center" vertical="center"/>
      <protection/>
    </xf>
    <xf numFmtId="164" fontId="7" fillId="0" borderId="18" xfId="0" applyFont="1" applyBorder="1" applyAlignment="1" applyProtection="1">
      <alignment horizontal="center" vertical="center" wrapText="1"/>
      <protection/>
    </xf>
    <xf numFmtId="164" fontId="7" fillId="0" borderId="19" xfId="0" applyFont="1" applyBorder="1" applyAlignment="1" applyProtection="1">
      <alignment horizontal="center" vertical="center" wrapText="1"/>
      <protection/>
    </xf>
    <xf numFmtId="164" fontId="7" fillId="0" borderId="20" xfId="0" applyFont="1" applyBorder="1" applyAlignment="1" applyProtection="1">
      <alignment horizontal="center" vertical="center" wrapText="1"/>
      <protection/>
    </xf>
    <xf numFmtId="164" fontId="0" fillId="0" borderId="0" xfId="0" applyAlignment="1">
      <alignment horizontal="left" vertical="center"/>
    </xf>
    <xf numFmtId="164" fontId="0" fillId="0" borderId="14" xfId="0" applyBorder="1" applyAlignment="1" applyProtection="1">
      <alignment horizontal="left" vertical="center"/>
      <protection/>
    </xf>
    <xf numFmtId="164" fontId="0" fillId="0" borderId="15" xfId="0" applyBorder="1" applyAlignment="1" applyProtection="1">
      <alignment horizontal="left" vertical="center"/>
      <protection/>
    </xf>
    <xf numFmtId="164" fontId="0" fillId="0" borderId="16" xfId="0" applyBorder="1" applyAlignment="1" applyProtection="1">
      <alignment horizontal="left" vertical="center"/>
      <protection/>
    </xf>
    <xf numFmtId="164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Border="1" applyAlignment="1" applyProtection="1">
      <alignment horizontal="right" vertical="center"/>
      <protection/>
    </xf>
    <xf numFmtId="164" fontId="10" fillId="0" borderId="0" xfId="0" applyFont="1" applyAlignment="1" applyProtection="1">
      <alignment horizontal="center" vertical="center"/>
      <protection/>
    </xf>
    <xf numFmtId="166" fontId="14" fillId="0" borderId="21" xfId="0" applyNumberFormat="1" applyFont="1" applyBorder="1" applyAlignment="1" applyProtection="1">
      <alignment horizontal="right" vertical="center"/>
      <protection/>
    </xf>
    <xf numFmtId="166" fontId="14" fillId="0" borderId="0" xfId="0" applyNumberFormat="1" applyFont="1" applyAlignment="1" applyProtection="1">
      <alignment horizontal="right" vertical="center"/>
      <protection/>
    </xf>
    <xf numFmtId="169" fontId="14" fillId="0" borderId="0" xfId="0" applyNumberFormat="1" applyFont="1" applyAlignment="1" applyProtection="1">
      <alignment horizontal="right" vertical="center"/>
      <protection/>
    </xf>
    <xf numFmtId="166" fontId="14" fillId="0" borderId="17" xfId="0" applyNumberFormat="1" applyFont="1" applyBorder="1" applyAlignment="1" applyProtection="1">
      <alignment horizontal="right" vertical="center"/>
      <protection/>
    </xf>
    <xf numFmtId="164" fontId="16" fillId="0" borderId="0" xfId="0" applyFont="1" applyAlignment="1">
      <alignment horizontal="left" vertical="center"/>
    </xf>
    <xf numFmtId="164" fontId="17" fillId="0" borderId="0" xfId="0" applyFont="1" applyAlignment="1">
      <alignment horizontal="left" vertical="center"/>
    </xf>
    <xf numFmtId="164" fontId="17" fillId="0" borderId="4" xfId="0" applyFont="1" applyBorder="1" applyAlignment="1" applyProtection="1">
      <alignment horizontal="left" vertical="center"/>
      <protection/>
    </xf>
    <xf numFmtId="164" fontId="18" fillId="0" borderId="0" xfId="0" applyFont="1" applyAlignment="1" applyProtection="1">
      <alignment horizontal="left" vertical="center"/>
      <protection/>
    </xf>
    <xf numFmtId="164" fontId="18" fillId="0" borderId="0" xfId="0" applyFont="1" applyBorder="1" applyAlignment="1" applyProtection="1">
      <alignment horizontal="left" vertical="center" wrapText="1"/>
      <protection/>
    </xf>
    <xf numFmtId="166" fontId="19" fillId="0" borderId="0" xfId="0" applyNumberFormat="1" applyFont="1" applyBorder="1" applyAlignment="1" applyProtection="1">
      <alignment horizontal="right" vertical="center"/>
      <protection/>
    </xf>
    <xf numFmtId="164" fontId="20" fillId="0" borderId="0" xfId="0" applyFont="1" applyAlignment="1" applyProtection="1">
      <alignment horizontal="center" vertical="center"/>
      <protection/>
    </xf>
    <xf numFmtId="164" fontId="17" fillId="0" borderId="4" xfId="0" applyFont="1" applyBorder="1" applyAlignment="1">
      <alignment horizontal="left" vertical="center"/>
    </xf>
    <xf numFmtId="166" fontId="21" fillId="0" borderId="21" xfId="0" applyNumberFormat="1" applyFont="1" applyBorder="1" applyAlignment="1" applyProtection="1">
      <alignment horizontal="right" vertical="center"/>
      <protection/>
    </xf>
    <xf numFmtId="166" fontId="21" fillId="0" borderId="0" xfId="0" applyNumberFormat="1" applyFont="1" applyAlignment="1" applyProtection="1">
      <alignment horizontal="right" vertical="center"/>
      <protection/>
    </xf>
    <xf numFmtId="169" fontId="21" fillId="0" borderId="0" xfId="0" applyNumberFormat="1" applyFont="1" applyAlignment="1" applyProtection="1">
      <alignment horizontal="right" vertical="center"/>
      <protection/>
    </xf>
    <xf numFmtId="166" fontId="21" fillId="0" borderId="17" xfId="0" applyNumberFormat="1" applyFont="1" applyBorder="1" applyAlignment="1" applyProtection="1">
      <alignment horizontal="right" vertical="center"/>
      <protection/>
    </xf>
    <xf numFmtId="166" fontId="21" fillId="0" borderId="22" xfId="0" applyNumberFormat="1" applyFont="1" applyBorder="1" applyAlignment="1" applyProtection="1">
      <alignment horizontal="right" vertical="center"/>
      <protection/>
    </xf>
    <xf numFmtId="166" fontId="21" fillId="0" borderId="23" xfId="0" applyNumberFormat="1" applyFont="1" applyBorder="1" applyAlignment="1" applyProtection="1">
      <alignment horizontal="right" vertical="center"/>
      <protection/>
    </xf>
    <xf numFmtId="169" fontId="21" fillId="0" borderId="23" xfId="0" applyNumberFormat="1" applyFont="1" applyBorder="1" applyAlignment="1" applyProtection="1">
      <alignment horizontal="right" vertical="center"/>
      <protection/>
    </xf>
    <xf numFmtId="166" fontId="21" fillId="0" borderId="24" xfId="0" applyNumberFormat="1" applyFont="1" applyBorder="1" applyAlignment="1" applyProtection="1">
      <alignment horizontal="right" vertical="center"/>
      <protection/>
    </xf>
    <xf numFmtId="164" fontId="0" fillId="2" borderId="0" xfId="0" applyFill="1" applyBorder="1" applyAlignment="1">
      <alignment horizontal="left" vertical="top"/>
    </xf>
    <xf numFmtId="164" fontId="0" fillId="0" borderId="2" xfId="0" applyBorder="1" applyAlignment="1">
      <alignment horizontal="left" vertical="top"/>
    </xf>
    <xf numFmtId="164" fontId="7" fillId="0" borderId="0" xfId="0" applyFont="1" applyBorder="1" applyAlignment="1" applyProtection="1">
      <alignment horizontal="left" vertical="center" wrapText="1"/>
      <protection/>
    </xf>
    <xf numFmtId="164" fontId="7" fillId="0" borderId="0" xfId="0" applyFont="1" applyAlignment="1">
      <alignment horizontal="left" vertical="center"/>
    </xf>
    <xf numFmtId="168" fontId="8" fillId="0" borderId="0" xfId="0" applyNumberFormat="1" applyFont="1" applyAlignment="1" applyProtection="1">
      <alignment horizontal="left" vertical="top"/>
      <protection/>
    </xf>
    <xf numFmtId="164" fontId="0" fillId="0" borderId="0" xfId="0" applyFont="1" applyAlignment="1">
      <alignment horizontal="left" vertical="center" wrapText="1"/>
    </xf>
    <xf numFmtId="164" fontId="0" fillId="0" borderId="4" xfId="0" applyBorder="1" applyAlignment="1" applyProtection="1">
      <alignment horizontal="left"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0" fillId="0" borderId="5" xfId="0" applyBorder="1" applyAlignment="1" applyProtection="1">
      <alignment horizontal="left" vertical="center" wrapText="1"/>
      <protection/>
    </xf>
    <xf numFmtId="164" fontId="0" fillId="0" borderId="25" xfId="0" applyBorder="1" applyAlignment="1" applyProtection="1">
      <alignment horizontal="left" vertical="center"/>
      <protection/>
    </xf>
    <xf numFmtId="164" fontId="11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Alignment="1">
      <alignment horizontal="right" vertical="center"/>
    </xf>
    <xf numFmtId="166" fontId="12" fillId="0" borderId="0" xfId="0" applyNumberFormat="1" applyFont="1" applyAlignment="1" applyProtection="1">
      <alignment horizontal="right" vertical="center"/>
      <protection/>
    </xf>
    <xf numFmtId="167" fontId="12" fillId="0" borderId="0" xfId="0" applyNumberFormat="1" applyFont="1" applyAlignment="1">
      <alignment horizontal="right" vertical="center"/>
    </xf>
    <xf numFmtId="164" fontId="10" fillId="4" borderId="9" xfId="0" applyFont="1" applyFill="1" applyBorder="1" applyAlignment="1" applyProtection="1">
      <alignment horizontal="right" vertical="center"/>
      <protection/>
    </xf>
    <xf numFmtId="164" fontId="0" fillId="4" borderId="9" xfId="0" applyFill="1" applyBorder="1" applyAlignment="1">
      <alignment horizontal="left" vertical="center"/>
    </xf>
    <xf numFmtId="166" fontId="10" fillId="4" borderId="9" xfId="0" applyNumberFormat="1" applyFont="1" applyFill="1" applyBorder="1" applyAlignment="1" applyProtection="1">
      <alignment horizontal="right" vertical="center"/>
      <protection/>
    </xf>
    <xf numFmtId="164" fontId="0" fillId="4" borderId="26" xfId="0" applyFill="1" applyBorder="1" applyAlignment="1" applyProtection="1">
      <alignment horizontal="left" vertical="center"/>
      <protection/>
    </xf>
    <xf numFmtId="164" fontId="0" fillId="0" borderId="12" xfId="0" applyBorder="1" applyAlignment="1">
      <alignment horizontal="left" vertical="center"/>
    </xf>
    <xf numFmtId="164" fontId="0" fillId="0" borderId="1" xfId="0" applyBorder="1" applyAlignment="1">
      <alignment horizontal="left" vertical="center"/>
    </xf>
    <xf numFmtId="164" fontId="0" fillId="0" borderId="2" xfId="0" applyBorder="1" applyAlignment="1">
      <alignment horizontal="left" vertical="center"/>
    </xf>
    <xf numFmtId="164" fontId="0" fillId="0" borderId="3" xfId="0" applyBorder="1" applyAlignment="1">
      <alignment horizontal="left" vertical="center"/>
    </xf>
    <xf numFmtId="164" fontId="8" fillId="4" borderId="0" xfId="0" applyFont="1" applyFill="1" applyAlignment="1" applyProtection="1">
      <alignment horizontal="left" vertical="center"/>
      <protection/>
    </xf>
    <xf numFmtId="164" fontId="0" fillId="4" borderId="0" xfId="0" applyFill="1" applyAlignment="1">
      <alignment horizontal="left" vertical="center"/>
    </xf>
    <xf numFmtId="164" fontId="8" fillId="4" borderId="0" xfId="0" applyFont="1" applyFill="1" applyAlignment="1" applyProtection="1">
      <alignment horizontal="right" vertical="center"/>
      <protection/>
    </xf>
    <xf numFmtId="164" fontId="22" fillId="0" borderId="4" xfId="0" applyFont="1" applyBorder="1" applyAlignment="1" applyProtection="1">
      <alignment horizontal="left" vertical="center"/>
      <protection/>
    </xf>
    <xf numFmtId="164" fontId="22" fillId="0" borderId="0" xfId="0" applyFont="1" applyAlignment="1" applyProtection="1">
      <alignment horizontal="left" vertical="center"/>
      <protection/>
    </xf>
    <xf numFmtId="164" fontId="22" fillId="0" borderId="23" xfId="0" applyFont="1" applyBorder="1" applyAlignment="1" applyProtection="1">
      <alignment horizontal="left" vertical="center"/>
      <protection/>
    </xf>
    <xf numFmtId="164" fontId="22" fillId="0" borderId="23" xfId="0" applyFont="1" applyBorder="1" applyAlignment="1">
      <alignment horizontal="left" vertical="center"/>
    </xf>
    <xf numFmtId="166" fontId="22" fillId="0" borderId="23" xfId="0" applyNumberFormat="1" applyFont="1" applyBorder="1" applyAlignment="1" applyProtection="1">
      <alignment horizontal="right" vertical="center"/>
      <protection/>
    </xf>
    <xf numFmtId="164" fontId="22" fillId="0" borderId="5" xfId="0" applyFont="1" applyBorder="1" applyAlignment="1" applyProtection="1">
      <alignment horizontal="left" vertical="center"/>
      <protection/>
    </xf>
    <xf numFmtId="164" fontId="23" fillId="0" borderId="0" xfId="0" applyFont="1" applyAlignment="1">
      <alignment horizontal="left" vertical="center"/>
    </xf>
    <xf numFmtId="164" fontId="24" fillId="0" borderId="4" xfId="0" applyFont="1" applyBorder="1" applyAlignment="1" applyProtection="1">
      <alignment horizontal="left" vertical="center"/>
      <protection/>
    </xf>
    <xf numFmtId="164" fontId="24" fillId="0" borderId="0" xfId="0" applyFont="1" applyAlignment="1" applyProtection="1">
      <alignment horizontal="left" vertical="center"/>
      <protection/>
    </xf>
    <xf numFmtId="164" fontId="24" fillId="0" borderId="23" xfId="0" applyFont="1" applyBorder="1" applyAlignment="1" applyProtection="1">
      <alignment horizontal="left" vertical="center"/>
      <protection/>
    </xf>
    <xf numFmtId="164" fontId="24" fillId="0" borderId="23" xfId="0" applyFont="1" applyBorder="1" applyAlignment="1">
      <alignment horizontal="left" vertical="center"/>
    </xf>
    <xf numFmtId="166" fontId="24" fillId="0" borderId="23" xfId="0" applyNumberFormat="1" applyFont="1" applyBorder="1" applyAlignment="1" applyProtection="1">
      <alignment horizontal="right" vertical="center"/>
      <protection/>
    </xf>
    <xf numFmtId="164" fontId="24" fillId="0" borderId="5" xfId="0" applyFont="1" applyBorder="1" applyAlignment="1" applyProtection="1">
      <alignment horizontal="left" vertical="center"/>
      <protection/>
    </xf>
    <xf numFmtId="164" fontId="0" fillId="0" borderId="0" xfId="0" applyFont="1" applyAlignment="1">
      <alignment horizontal="center" vertical="center" wrapText="1"/>
    </xf>
    <xf numFmtId="164" fontId="0" fillId="0" borderId="4" xfId="0" applyBorder="1" applyAlignment="1" applyProtection="1">
      <alignment horizontal="center" vertical="center" wrapText="1"/>
      <protection/>
    </xf>
    <xf numFmtId="164" fontId="8" fillId="4" borderId="18" xfId="0" applyFont="1" applyFill="1" applyBorder="1" applyAlignment="1" applyProtection="1">
      <alignment horizontal="center" vertical="center" wrapText="1"/>
      <protection/>
    </xf>
    <xf numFmtId="164" fontId="8" fillId="4" borderId="19" xfId="0" applyFont="1" applyFill="1" applyBorder="1" applyAlignment="1" applyProtection="1">
      <alignment horizontal="center" vertical="center" wrapText="1"/>
      <protection/>
    </xf>
    <xf numFmtId="164" fontId="8" fillId="4" borderId="19" xfId="0" applyFont="1" applyFill="1" applyBorder="1" applyAlignment="1">
      <alignment horizontal="center" vertical="center" wrapText="1"/>
    </xf>
    <xf numFmtId="164" fontId="8" fillId="4" borderId="20" xfId="0" applyFont="1" applyFill="1" applyBorder="1" applyAlignment="1" applyProtection="1">
      <alignment horizontal="center" vertical="center" wrapText="1"/>
      <protection/>
    </xf>
    <xf numFmtId="164" fontId="0" fillId="0" borderId="4" xfId="0" applyBorder="1" applyAlignment="1">
      <alignment horizontal="center" vertical="center" wrapText="1"/>
    </xf>
    <xf numFmtId="166" fontId="15" fillId="0" borderId="0" xfId="0" applyNumberFormat="1" applyFont="1" applyAlignment="1" applyProtection="1">
      <alignment horizontal="right"/>
      <protection/>
    </xf>
    <xf numFmtId="169" fontId="25" fillId="0" borderId="15" xfId="0" applyNumberFormat="1" applyFont="1" applyBorder="1" applyAlignment="1" applyProtection="1">
      <alignment horizontal="right"/>
      <protection/>
    </xf>
    <xf numFmtId="169" fontId="25" fillId="0" borderId="16" xfId="0" applyNumberFormat="1" applyFont="1" applyBorder="1" applyAlignment="1" applyProtection="1">
      <alignment horizontal="right"/>
      <protection/>
    </xf>
    <xf numFmtId="166" fontId="26" fillId="0" borderId="0" xfId="0" applyNumberFormat="1" applyFont="1" applyAlignment="1">
      <alignment horizontal="right" vertical="center"/>
    </xf>
    <xf numFmtId="164" fontId="0" fillId="0" borderId="0" xfId="0" applyFont="1" applyAlignment="1">
      <alignment horizontal="left"/>
    </xf>
    <xf numFmtId="164" fontId="27" fillId="0" borderId="4" xfId="0" applyFont="1" applyBorder="1" applyAlignment="1" applyProtection="1">
      <alignment horizontal="left"/>
      <protection/>
    </xf>
    <xf numFmtId="164" fontId="27" fillId="0" borderId="0" xfId="0" applyFont="1" applyAlignment="1" applyProtection="1">
      <alignment horizontal="left"/>
      <protection/>
    </xf>
    <xf numFmtId="164" fontId="22" fillId="0" borderId="0" xfId="0" applyFont="1" applyAlignment="1" applyProtection="1">
      <alignment horizontal="left"/>
      <protection/>
    </xf>
    <xf numFmtId="166" fontId="22" fillId="0" borderId="0" xfId="0" applyNumberFormat="1" applyFont="1" applyAlignment="1" applyProtection="1">
      <alignment horizontal="right"/>
      <protection/>
    </xf>
    <xf numFmtId="164" fontId="27" fillId="0" borderId="4" xfId="0" applyFont="1" applyBorder="1" applyAlignment="1">
      <alignment horizontal="left"/>
    </xf>
    <xf numFmtId="164" fontId="27" fillId="0" borderId="21" xfId="0" applyFont="1" applyBorder="1" applyAlignment="1" applyProtection="1">
      <alignment horizontal="left"/>
      <protection/>
    </xf>
    <xf numFmtId="169" fontId="27" fillId="0" borderId="0" xfId="0" applyNumberFormat="1" applyFont="1" applyAlignment="1" applyProtection="1">
      <alignment horizontal="right"/>
      <protection/>
    </xf>
    <xf numFmtId="169" fontId="27" fillId="0" borderId="17" xfId="0" applyNumberFormat="1" applyFont="1" applyBorder="1" applyAlignment="1" applyProtection="1">
      <alignment horizontal="right"/>
      <protection/>
    </xf>
    <xf numFmtId="164" fontId="27" fillId="0" borderId="0" xfId="0" applyFont="1" applyAlignment="1">
      <alignment horizontal="left"/>
    </xf>
    <xf numFmtId="166" fontId="27" fillId="0" borderId="0" xfId="0" applyNumberFormat="1" applyFont="1" applyAlignment="1">
      <alignment horizontal="right" vertical="center"/>
    </xf>
    <xf numFmtId="164" fontId="24" fillId="0" borderId="0" xfId="0" applyFont="1" applyAlignment="1" applyProtection="1">
      <alignment horizontal="left"/>
      <protection/>
    </xf>
    <xf numFmtId="166" fontId="24" fillId="0" borderId="0" xfId="0" applyNumberFormat="1" applyFont="1" applyAlignment="1" applyProtection="1">
      <alignment horizontal="right"/>
      <protection/>
    </xf>
    <xf numFmtId="164" fontId="0" fillId="0" borderId="27" xfId="0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left" vertical="center" wrapText="1"/>
      <protection/>
    </xf>
    <xf numFmtId="164" fontId="0" fillId="0" borderId="27" xfId="0" applyFont="1" applyBorder="1" applyAlignment="1" applyProtection="1">
      <alignment horizontal="left" vertical="center" wrapText="1"/>
      <protection/>
    </xf>
    <xf numFmtId="164" fontId="0" fillId="0" borderId="27" xfId="0" applyFont="1" applyBorder="1" applyAlignment="1" applyProtection="1">
      <alignment horizontal="center" vertical="center" wrapText="1"/>
      <protection/>
    </xf>
    <xf numFmtId="170" fontId="0" fillId="0" borderId="27" xfId="0" applyNumberFormat="1" applyFont="1" applyBorder="1" applyAlignment="1" applyProtection="1">
      <alignment horizontal="right" vertical="center"/>
      <protection/>
    </xf>
    <xf numFmtId="166" fontId="0" fillId="3" borderId="27" xfId="0" applyNumberFormat="1" applyFont="1" applyFill="1" applyBorder="1" applyAlignment="1">
      <alignment horizontal="right" vertical="center"/>
    </xf>
    <xf numFmtId="166" fontId="0" fillId="0" borderId="27" xfId="0" applyNumberFormat="1" applyFont="1" applyBorder="1" applyAlignment="1" applyProtection="1">
      <alignment horizontal="right" vertical="center"/>
      <protection/>
    </xf>
    <xf numFmtId="164" fontId="12" fillId="3" borderId="27" xfId="0" applyFont="1" applyFill="1" applyBorder="1" applyAlignment="1">
      <alignment horizontal="left" vertical="center" wrapText="1"/>
    </xf>
    <xf numFmtId="164" fontId="12" fillId="0" borderId="0" xfId="0" applyFont="1" applyAlignment="1" applyProtection="1">
      <alignment horizontal="center" vertical="center" wrapText="1"/>
      <protection/>
    </xf>
    <xf numFmtId="169" fontId="12" fillId="0" borderId="0" xfId="0" applyNumberFormat="1" applyFont="1" applyAlignment="1" applyProtection="1">
      <alignment horizontal="right" vertical="center"/>
      <protection/>
    </xf>
    <xf numFmtId="169" fontId="12" fillId="0" borderId="17" xfId="0" applyNumberFormat="1" applyFont="1" applyBorder="1" applyAlignment="1" applyProtection="1">
      <alignment horizontal="right" vertical="center"/>
      <protection/>
    </xf>
    <xf numFmtId="166" fontId="0" fillId="0" borderId="0" xfId="0" applyNumberFormat="1" applyFont="1" applyAlignment="1">
      <alignment horizontal="right" vertical="center"/>
    </xf>
    <xf numFmtId="164" fontId="28" fillId="0" borderId="0" xfId="0" applyFont="1" applyAlignment="1" applyProtection="1">
      <alignment horizontal="left" vertical="center" wrapText="1"/>
      <protection/>
    </xf>
    <xf numFmtId="164" fontId="29" fillId="0" borderId="0" xfId="0" applyFont="1" applyAlignment="1" applyProtection="1">
      <alignment horizontal="left" vertical="center" wrapText="1"/>
      <protection/>
    </xf>
    <xf numFmtId="164" fontId="0" fillId="0" borderId="21" xfId="0" applyBorder="1" applyAlignment="1" applyProtection="1">
      <alignment horizontal="left" vertical="center"/>
      <protection/>
    </xf>
    <xf numFmtId="164" fontId="30" fillId="0" borderId="27" xfId="0" applyFont="1" applyBorder="1" applyAlignment="1" applyProtection="1">
      <alignment horizontal="center" vertical="center"/>
      <protection/>
    </xf>
    <xf numFmtId="165" fontId="30" fillId="0" borderId="27" xfId="0" applyNumberFormat="1" applyFont="1" applyBorder="1" applyAlignment="1" applyProtection="1">
      <alignment horizontal="left" vertical="center" wrapText="1"/>
      <protection/>
    </xf>
    <xf numFmtId="164" fontId="30" fillId="0" borderId="27" xfId="0" applyFont="1" applyBorder="1" applyAlignment="1" applyProtection="1">
      <alignment horizontal="left" vertical="center" wrapText="1"/>
      <protection/>
    </xf>
    <xf numFmtId="164" fontId="30" fillId="0" borderId="27" xfId="0" applyFont="1" applyBorder="1" applyAlignment="1" applyProtection="1">
      <alignment horizontal="center" vertical="center" wrapText="1"/>
      <protection/>
    </xf>
    <xf numFmtId="170" fontId="30" fillId="0" borderId="27" xfId="0" applyNumberFormat="1" applyFont="1" applyBorder="1" applyAlignment="1" applyProtection="1">
      <alignment horizontal="right" vertical="center"/>
      <protection/>
    </xf>
    <xf numFmtId="166" fontId="30" fillId="3" borderId="27" xfId="0" applyNumberFormat="1" applyFont="1" applyFill="1" applyBorder="1" applyAlignment="1">
      <alignment horizontal="right" vertical="center"/>
    </xf>
    <xf numFmtId="166" fontId="30" fillId="0" borderId="27" xfId="0" applyNumberFormat="1" applyFont="1" applyBorder="1" applyAlignment="1" applyProtection="1">
      <alignment horizontal="right" vertical="center"/>
      <protection/>
    </xf>
    <xf numFmtId="164" fontId="30" fillId="0" borderId="4" xfId="0" applyFont="1" applyBorder="1" applyAlignment="1">
      <alignment horizontal="left" vertical="center"/>
    </xf>
    <xf numFmtId="164" fontId="30" fillId="3" borderId="27" xfId="0" applyFont="1" applyFill="1" applyBorder="1" applyAlignment="1">
      <alignment horizontal="left" vertical="center" wrapText="1"/>
    </xf>
    <xf numFmtId="164" fontId="30" fillId="0" borderId="0" xfId="0" applyFont="1" applyAlignment="1" applyProtection="1">
      <alignment horizontal="center" vertical="center" wrapText="1"/>
      <protection/>
    </xf>
    <xf numFmtId="170" fontId="0" fillId="3" borderId="27" xfId="0" applyNumberFormat="1" applyFont="1" applyFill="1" applyBorder="1" applyAlignment="1">
      <alignment horizontal="right" vertical="center"/>
    </xf>
    <xf numFmtId="164" fontId="0" fillId="0" borderId="22" xfId="0" applyBorder="1" applyAlignment="1" applyProtection="1">
      <alignment horizontal="left" vertical="center"/>
      <protection/>
    </xf>
    <xf numFmtId="164" fontId="0" fillId="0" borderId="23" xfId="0" applyBorder="1" applyAlignment="1" applyProtection="1">
      <alignment horizontal="left" vertical="center"/>
      <protection/>
    </xf>
    <xf numFmtId="164" fontId="0" fillId="0" borderId="24" xfId="0" applyBorder="1" applyAlignment="1" applyProtection="1">
      <alignment horizontal="left" vertical="center"/>
      <protection/>
    </xf>
    <xf numFmtId="164" fontId="31" fillId="0" borderId="4" xfId="0" applyFont="1" applyBorder="1" applyAlignment="1" applyProtection="1">
      <alignment horizontal="left" vertical="center"/>
      <protection/>
    </xf>
    <xf numFmtId="164" fontId="31" fillId="0" borderId="0" xfId="0" applyFont="1" applyAlignment="1" applyProtection="1">
      <alignment horizontal="left" vertical="center"/>
      <protection/>
    </xf>
    <xf numFmtId="164" fontId="28" fillId="0" borderId="0" xfId="0" applyFont="1" applyAlignment="1" applyProtection="1">
      <alignment horizontal="left" vertical="center"/>
      <protection/>
    </xf>
    <xf numFmtId="164" fontId="31" fillId="0" borderId="0" xfId="0" applyFont="1" applyAlignment="1" applyProtection="1">
      <alignment horizontal="left" vertical="center" wrapText="1"/>
      <protection/>
    </xf>
    <xf numFmtId="170" fontId="31" fillId="0" borderId="0" xfId="0" applyNumberFormat="1" applyFont="1" applyAlignment="1" applyProtection="1">
      <alignment horizontal="right" vertical="center"/>
      <protection/>
    </xf>
    <xf numFmtId="164" fontId="31" fillId="0" borderId="4" xfId="0" applyFont="1" applyBorder="1" applyAlignment="1">
      <alignment horizontal="left" vertical="center"/>
    </xf>
    <xf numFmtId="164" fontId="31" fillId="0" borderId="21" xfId="0" applyFont="1" applyBorder="1" applyAlignment="1" applyProtection="1">
      <alignment horizontal="left" vertical="center"/>
      <protection/>
    </xf>
    <xf numFmtId="164" fontId="31" fillId="0" borderId="17" xfId="0" applyFont="1" applyBorder="1" applyAlignment="1" applyProtection="1">
      <alignment horizontal="left" vertical="center"/>
      <protection/>
    </xf>
    <xf numFmtId="164" fontId="3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defaultGridColor="0" colorId="8" workbookViewId="0" topLeftCell="A1">
      <pane ySplit="1" topLeftCell="A79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33" width="2.66015625" style="1" customWidth="1"/>
    <col min="34" max="34" width="3.33203125" style="1" customWidth="1"/>
    <col min="35" max="35" width="31.66015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015625" style="1" customWidth="1"/>
    <col min="43" max="43" width="15.66015625" style="1" customWidth="1"/>
    <col min="44" max="44" width="13.66015625" style="1" customWidth="1"/>
    <col min="45" max="56" width="0" style="1" hidden="1" customWidth="1"/>
    <col min="57" max="57" width="66.5" style="1" customWidth="1"/>
    <col min="58" max="70" width="10.66015625" style="2" customWidth="1"/>
    <col min="71" max="91" width="0" style="1" hidden="1" customWidth="1"/>
    <col min="92" max="16384" width="10.66015625" style="2" customWidth="1"/>
  </cols>
  <sheetData>
    <row r="1" spans="1:74" s="4" customFormat="1" ht="22.5" customHeight="1">
      <c r="A1" s="3" t="s">
        <v>0</v>
      </c>
      <c r="D1" s="5" t="s">
        <v>1</v>
      </c>
      <c r="BA1" s="3" t="s">
        <v>2</v>
      </c>
      <c r="BB1" s="3" t="s">
        <v>3</v>
      </c>
      <c r="BT1" s="3" t="s">
        <v>4</v>
      </c>
      <c r="BU1" s="3" t="s">
        <v>4</v>
      </c>
      <c r="BV1" s="3" t="s">
        <v>5</v>
      </c>
    </row>
    <row r="2" spans="44:72" s="1" customFormat="1" ht="37.5" customHeight="1"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S2" s="7" t="s">
        <v>6</v>
      </c>
      <c r="BT2" s="7" t="s">
        <v>7</v>
      </c>
    </row>
    <row r="3" spans="2:72" s="1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0"/>
      <c r="BS3" s="7" t="s">
        <v>6</v>
      </c>
      <c r="BT3" s="7" t="s">
        <v>8</v>
      </c>
    </row>
    <row r="4" spans="2:71" s="1" customFormat="1" ht="37.5" customHeight="1">
      <c r="B4" s="11"/>
      <c r="C4" s="12"/>
      <c r="D4" s="13" t="s">
        <v>9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4"/>
      <c r="AS4" s="15" t="s">
        <v>10</v>
      </c>
      <c r="BE4" s="16" t="s">
        <v>11</v>
      </c>
      <c r="BS4" s="7" t="s">
        <v>12</v>
      </c>
    </row>
    <row r="5" spans="2:71" s="1" customFormat="1" ht="15" customHeight="1">
      <c r="B5" s="11"/>
      <c r="C5" s="12"/>
      <c r="D5" s="17" t="s">
        <v>13</v>
      </c>
      <c r="E5" s="12"/>
      <c r="F5" s="12"/>
      <c r="G5" s="12"/>
      <c r="H5" s="12"/>
      <c r="I5" s="12"/>
      <c r="J5" s="12"/>
      <c r="K5" s="18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2"/>
      <c r="AQ5" s="14"/>
      <c r="BE5" s="19" t="s">
        <v>15</v>
      </c>
      <c r="BS5" s="7" t="s">
        <v>6</v>
      </c>
    </row>
    <row r="6" spans="2:71" s="1" customFormat="1" ht="37.5" customHeight="1">
      <c r="B6" s="11"/>
      <c r="C6" s="12"/>
      <c r="D6" s="20" t="s">
        <v>16</v>
      </c>
      <c r="E6" s="12"/>
      <c r="F6" s="12"/>
      <c r="G6" s="12"/>
      <c r="H6" s="12"/>
      <c r="I6" s="12"/>
      <c r="J6" s="12"/>
      <c r="K6" s="21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12"/>
      <c r="AQ6" s="14"/>
      <c r="BE6" s="19"/>
      <c r="BS6" s="7" t="s">
        <v>18</v>
      </c>
    </row>
    <row r="7" spans="2:71" s="1" customFormat="1" ht="15" customHeight="1">
      <c r="B7" s="11"/>
      <c r="C7" s="12"/>
      <c r="D7" s="22" t="s">
        <v>19</v>
      </c>
      <c r="E7" s="12"/>
      <c r="F7" s="12"/>
      <c r="G7" s="12"/>
      <c r="H7" s="12"/>
      <c r="I7" s="12"/>
      <c r="J7" s="12"/>
      <c r="K7" s="23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22" t="s">
        <v>20</v>
      </c>
      <c r="AL7" s="12"/>
      <c r="AM7" s="12"/>
      <c r="AN7" s="23"/>
      <c r="AO7" s="12"/>
      <c r="AP7" s="12"/>
      <c r="AQ7" s="14"/>
      <c r="BE7" s="19"/>
      <c r="BS7" s="7" t="s">
        <v>21</v>
      </c>
    </row>
    <row r="8" spans="2:71" s="1" customFormat="1" ht="15" customHeight="1">
      <c r="B8" s="11"/>
      <c r="C8" s="12"/>
      <c r="D8" s="22" t="s">
        <v>22</v>
      </c>
      <c r="E8" s="12"/>
      <c r="F8" s="12"/>
      <c r="G8" s="12"/>
      <c r="H8" s="12"/>
      <c r="I8" s="12"/>
      <c r="J8" s="12"/>
      <c r="K8" s="23" t="s">
        <v>23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22" t="s">
        <v>24</v>
      </c>
      <c r="AL8" s="12"/>
      <c r="AM8" s="12"/>
      <c r="AN8" s="24" t="s">
        <v>25</v>
      </c>
      <c r="AO8" s="12"/>
      <c r="AP8" s="12"/>
      <c r="AQ8" s="14"/>
      <c r="BE8" s="19"/>
      <c r="BS8" s="7" t="s">
        <v>26</v>
      </c>
    </row>
    <row r="9" spans="2:71" s="1" customFormat="1" ht="15" customHeight="1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4"/>
      <c r="BE9" s="19"/>
      <c r="BS9" s="7" t="s">
        <v>27</v>
      </c>
    </row>
    <row r="10" spans="2:71" s="1" customFormat="1" ht="15" customHeight="1">
      <c r="B10" s="11"/>
      <c r="C10" s="12"/>
      <c r="D10" s="22" t="s">
        <v>28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22" t="s">
        <v>29</v>
      </c>
      <c r="AL10" s="12"/>
      <c r="AM10" s="12"/>
      <c r="AN10" s="23"/>
      <c r="AO10" s="12"/>
      <c r="AP10" s="12"/>
      <c r="AQ10" s="14"/>
      <c r="BE10" s="19"/>
      <c r="BS10" s="7" t="s">
        <v>18</v>
      </c>
    </row>
    <row r="11" spans="2:71" s="1" customFormat="1" ht="19.5" customHeight="1">
      <c r="B11" s="11"/>
      <c r="C11" s="12"/>
      <c r="D11" s="12"/>
      <c r="E11" s="23" t="s">
        <v>30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22" t="s">
        <v>31</v>
      </c>
      <c r="AL11" s="12"/>
      <c r="AM11" s="12"/>
      <c r="AN11" s="23"/>
      <c r="AO11" s="12"/>
      <c r="AP11" s="12"/>
      <c r="AQ11" s="14"/>
      <c r="BE11" s="19"/>
      <c r="BS11" s="7" t="s">
        <v>18</v>
      </c>
    </row>
    <row r="12" spans="2:71" s="1" customFormat="1" ht="7.5" customHeigh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4"/>
      <c r="BE12" s="19"/>
      <c r="BS12" s="7" t="s">
        <v>18</v>
      </c>
    </row>
    <row r="13" spans="2:71" s="1" customFormat="1" ht="15" customHeight="1">
      <c r="B13" s="11"/>
      <c r="C13" s="12"/>
      <c r="D13" s="22" t="s">
        <v>32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22" t="s">
        <v>29</v>
      </c>
      <c r="AL13" s="12"/>
      <c r="AM13" s="12"/>
      <c r="AN13" s="25" t="s">
        <v>33</v>
      </c>
      <c r="AO13" s="12"/>
      <c r="AP13" s="12"/>
      <c r="AQ13" s="14"/>
      <c r="BE13" s="19"/>
      <c r="BS13" s="7" t="s">
        <v>18</v>
      </c>
    </row>
    <row r="14" spans="2:71" s="1" customFormat="1" ht="15.75" customHeight="1">
      <c r="B14" s="11"/>
      <c r="C14" s="12"/>
      <c r="D14" s="12"/>
      <c r="E14" s="26" t="s">
        <v>33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2" t="s">
        <v>31</v>
      </c>
      <c r="AL14" s="12"/>
      <c r="AM14" s="12"/>
      <c r="AN14" s="25" t="s">
        <v>33</v>
      </c>
      <c r="AO14" s="12"/>
      <c r="AP14" s="12"/>
      <c r="AQ14" s="14"/>
      <c r="BE14" s="19"/>
      <c r="BS14" s="7" t="s">
        <v>18</v>
      </c>
    </row>
    <row r="15" spans="2:71" s="1" customFormat="1" ht="7.5" customHeigh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4"/>
      <c r="BE15" s="19"/>
      <c r="BS15" s="7" t="s">
        <v>4</v>
      </c>
    </row>
    <row r="16" spans="2:71" s="1" customFormat="1" ht="15" customHeight="1">
      <c r="B16" s="11"/>
      <c r="C16" s="12"/>
      <c r="D16" s="22" t="s">
        <v>34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22" t="s">
        <v>29</v>
      </c>
      <c r="AL16" s="12"/>
      <c r="AM16" s="12"/>
      <c r="AN16" s="23"/>
      <c r="AO16" s="12"/>
      <c r="AP16" s="12"/>
      <c r="AQ16" s="14"/>
      <c r="BE16" s="19"/>
      <c r="BS16" s="7" t="s">
        <v>4</v>
      </c>
    </row>
    <row r="17" spans="2:71" s="1" customFormat="1" ht="19.5" customHeight="1">
      <c r="B17" s="11"/>
      <c r="C17" s="12"/>
      <c r="D17" s="12"/>
      <c r="E17" s="23" t="s">
        <v>35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22" t="s">
        <v>31</v>
      </c>
      <c r="AL17" s="12"/>
      <c r="AM17" s="12"/>
      <c r="AN17" s="23"/>
      <c r="AO17" s="12"/>
      <c r="AP17" s="12"/>
      <c r="AQ17" s="14"/>
      <c r="BE17" s="19"/>
      <c r="BS17" s="7" t="s">
        <v>36</v>
      </c>
    </row>
    <row r="18" spans="2:71" s="1" customFormat="1" ht="7.5" customHeight="1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4"/>
      <c r="BE18" s="19"/>
      <c r="BS18" s="7" t="s">
        <v>6</v>
      </c>
    </row>
    <row r="19" spans="2:71" s="1" customFormat="1" ht="15" customHeight="1">
      <c r="B19" s="11"/>
      <c r="C19" s="12"/>
      <c r="D19" s="22" t="s">
        <v>37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4"/>
      <c r="BE19" s="19"/>
      <c r="BS19" s="7" t="s">
        <v>6</v>
      </c>
    </row>
    <row r="20" spans="2:71" s="1" customFormat="1" ht="15.75" customHeight="1">
      <c r="B20" s="11"/>
      <c r="C20" s="12"/>
      <c r="D20" s="12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12"/>
      <c r="AP20" s="12"/>
      <c r="AQ20" s="14"/>
      <c r="BE20" s="19"/>
      <c r="BS20" s="7" t="s">
        <v>4</v>
      </c>
    </row>
    <row r="21" spans="2:57" s="1" customFormat="1" ht="7.5" customHeight="1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4"/>
      <c r="BE21" s="19"/>
    </row>
    <row r="22" spans="2:57" s="1" customFormat="1" ht="7.5" customHeight="1">
      <c r="B22" s="11"/>
      <c r="C22" s="12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12"/>
      <c r="AQ22" s="14"/>
      <c r="BE22" s="19"/>
    </row>
    <row r="23" spans="2:57" s="7" customFormat="1" ht="27" customHeight="1">
      <c r="B23" s="29"/>
      <c r="C23" s="30"/>
      <c r="D23" s="31" t="s">
        <v>38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3">
        <f>ROUND($AG$51,2)</f>
        <v>0</v>
      </c>
      <c r="AL23" s="33"/>
      <c r="AM23" s="33"/>
      <c r="AN23" s="33"/>
      <c r="AO23" s="33"/>
      <c r="AP23" s="30"/>
      <c r="AQ23" s="34"/>
      <c r="BE23" s="19"/>
    </row>
    <row r="24" spans="2:57" s="7" customFormat="1" ht="7.5" customHeight="1"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4"/>
      <c r="BE24" s="19"/>
    </row>
    <row r="25" spans="2:57" s="7" customFormat="1" ht="14.2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5" t="s">
        <v>39</v>
      </c>
      <c r="M25" s="35"/>
      <c r="N25" s="35"/>
      <c r="O25" s="35"/>
      <c r="P25" s="30"/>
      <c r="Q25" s="30"/>
      <c r="R25" s="30"/>
      <c r="S25" s="30"/>
      <c r="T25" s="30"/>
      <c r="U25" s="30"/>
      <c r="V25" s="30"/>
      <c r="W25" s="35" t="s">
        <v>40</v>
      </c>
      <c r="X25" s="35"/>
      <c r="Y25" s="35"/>
      <c r="Z25" s="35"/>
      <c r="AA25" s="35"/>
      <c r="AB25" s="35"/>
      <c r="AC25" s="35"/>
      <c r="AD25" s="35"/>
      <c r="AE25" s="35"/>
      <c r="AF25" s="30"/>
      <c r="AG25" s="30"/>
      <c r="AH25" s="30"/>
      <c r="AI25" s="30"/>
      <c r="AJ25" s="30"/>
      <c r="AK25" s="35" t="s">
        <v>41</v>
      </c>
      <c r="AL25" s="35"/>
      <c r="AM25" s="35"/>
      <c r="AN25" s="35"/>
      <c r="AO25" s="35"/>
      <c r="AP25" s="30"/>
      <c r="AQ25" s="34"/>
      <c r="BE25" s="19"/>
    </row>
    <row r="26" spans="2:57" s="7" customFormat="1" ht="15" customHeight="1">
      <c r="B26" s="36"/>
      <c r="C26" s="37"/>
      <c r="D26" s="37" t="s">
        <v>42</v>
      </c>
      <c r="E26" s="37"/>
      <c r="F26" s="37" t="s">
        <v>43</v>
      </c>
      <c r="G26" s="37"/>
      <c r="H26" s="37"/>
      <c r="I26" s="37"/>
      <c r="J26" s="37"/>
      <c r="K26" s="37"/>
      <c r="L26" s="38">
        <v>0.21</v>
      </c>
      <c r="M26" s="38"/>
      <c r="N26" s="38"/>
      <c r="O26" s="38"/>
      <c r="P26" s="37"/>
      <c r="Q26" s="37"/>
      <c r="R26" s="37"/>
      <c r="S26" s="37"/>
      <c r="T26" s="37"/>
      <c r="U26" s="37"/>
      <c r="V26" s="37"/>
      <c r="W26" s="39">
        <f>ROUND($AZ$51,2)</f>
        <v>0</v>
      </c>
      <c r="X26" s="39"/>
      <c r="Y26" s="39"/>
      <c r="Z26" s="39"/>
      <c r="AA26" s="39"/>
      <c r="AB26" s="39"/>
      <c r="AC26" s="39"/>
      <c r="AD26" s="39"/>
      <c r="AE26" s="39"/>
      <c r="AF26" s="37"/>
      <c r="AG26" s="37"/>
      <c r="AH26" s="37"/>
      <c r="AI26" s="37"/>
      <c r="AJ26" s="37"/>
      <c r="AK26" s="39">
        <f>ROUND($AV$51,2)</f>
        <v>0</v>
      </c>
      <c r="AL26" s="39"/>
      <c r="AM26" s="39"/>
      <c r="AN26" s="39"/>
      <c r="AO26" s="39"/>
      <c r="AP26" s="37"/>
      <c r="AQ26" s="40"/>
      <c r="BE26" s="19"/>
    </row>
    <row r="27" spans="2:57" s="7" customFormat="1" ht="15" customHeight="1">
      <c r="B27" s="36"/>
      <c r="C27" s="37"/>
      <c r="D27" s="37"/>
      <c r="E27" s="37"/>
      <c r="F27" s="37" t="s">
        <v>44</v>
      </c>
      <c r="G27" s="37"/>
      <c r="H27" s="37"/>
      <c r="I27" s="37"/>
      <c r="J27" s="37"/>
      <c r="K27" s="37"/>
      <c r="L27" s="38">
        <v>0.15</v>
      </c>
      <c r="M27" s="38"/>
      <c r="N27" s="38"/>
      <c r="O27" s="38"/>
      <c r="P27" s="37"/>
      <c r="Q27" s="37"/>
      <c r="R27" s="37"/>
      <c r="S27" s="37"/>
      <c r="T27" s="37"/>
      <c r="U27" s="37"/>
      <c r="V27" s="37"/>
      <c r="W27" s="39">
        <f>ROUND($BA$51,2)</f>
        <v>0</v>
      </c>
      <c r="X27" s="39"/>
      <c r="Y27" s="39"/>
      <c r="Z27" s="39"/>
      <c r="AA27" s="39"/>
      <c r="AB27" s="39"/>
      <c r="AC27" s="39"/>
      <c r="AD27" s="39"/>
      <c r="AE27" s="39"/>
      <c r="AF27" s="37"/>
      <c r="AG27" s="37"/>
      <c r="AH27" s="37"/>
      <c r="AI27" s="37"/>
      <c r="AJ27" s="37"/>
      <c r="AK27" s="39">
        <f>ROUND($AW$51,2)</f>
        <v>0</v>
      </c>
      <c r="AL27" s="39"/>
      <c r="AM27" s="39"/>
      <c r="AN27" s="39"/>
      <c r="AO27" s="39"/>
      <c r="AP27" s="37"/>
      <c r="AQ27" s="40"/>
      <c r="BE27" s="19"/>
    </row>
    <row r="28" spans="2:57" s="7" customFormat="1" ht="15" customHeight="1" hidden="1">
      <c r="B28" s="36"/>
      <c r="C28" s="37"/>
      <c r="D28" s="37"/>
      <c r="E28" s="37"/>
      <c r="F28" s="37" t="s">
        <v>45</v>
      </c>
      <c r="G28" s="37"/>
      <c r="H28" s="37"/>
      <c r="I28" s="37"/>
      <c r="J28" s="37"/>
      <c r="K28" s="37"/>
      <c r="L28" s="38">
        <v>0.21</v>
      </c>
      <c r="M28" s="38"/>
      <c r="N28" s="38"/>
      <c r="O28" s="38"/>
      <c r="P28" s="37"/>
      <c r="Q28" s="37"/>
      <c r="R28" s="37"/>
      <c r="S28" s="37"/>
      <c r="T28" s="37"/>
      <c r="U28" s="37"/>
      <c r="V28" s="37"/>
      <c r="W28" s="39">
        <f>ROUND($BB$51,2)</f>
        <v>0</v>
      </c>
      <c r="X28" s="39"/>
      <c r="Y28" s="39"/>
      <c r="Z28" s="39"/>
      <c r="AA28" s="39"/>
      <c r="AB28" s="39"/>
      <c r="AC28" s="39"/>
      <c r="AD28" s="39"/>
      <c r="AE28" s="39"/>
      <c r="AF28" s="37"/>
      <c r="AG28" s="37"/>
      <c r="AH28" s="37"/>
      <c r="AI28" s="37"/>
      <c r="AJ28" s="37"/>
      <c r="AK28" s="39">
        <v>0</v>
      </c>
      <c r="AL28" s="39"/>
      <c r="AM28" s="39"/>
      <c r="AN28" s="39"/>
      <c r="AO28" s="39"/>
      <c r="AP28" s="37"/>
      <c r="AQ28" s="40"/>
      <c r="BE28" s="19"/>
    </row>
    <row r="29" spans="2:57" s="7" customFormat="1" ht="15" customHeight="1" hidden="1">
      <c r="B29" s="36"/>
      <c r="C29" s="37"/>
      <c r="D29" s="37"/>
      <c r="E29" s="37"/>
      <c r="F29" s="37" t="s">
        <v>46</v>
      </c>
      <c r="G29" s="37"/>
      <c r="H29" s="37"/>
      <c r="I29" s="37"/>
      <c r="J29" s="37"/>
      <c r="K29" s="37"/>
      <c r="L29" s="38">
        <v>0.15</v>
      </c>
      <c r="M29" s="38"/>
      <c r="N29" s="38"/>
      <c r="O29" s="38"/>
      <c r="P29" s="37"/>
      <c r="Q29" s="37"/>
      <c r="R29" s="37"/>
      <c r="S29" s="37"/>
      <c r="T29" s="37"/>
      <c r="U29" s="37"/>
      <c r="V29" s="37"/>
      <c r="W29" s="39">
        <f>ROUND($BC$51,2)</f>
        <v>0</v>
      </c>
      <c r="X29" s="39"/>
      <c r="Y29" s="39"/>
      <c r="Z29" s="39"/>
      <c r="AA29" s="39"/>
      <c r="AB29" s="39"/>
      <c r="AC29" s="39"/>
      <c r="AD29" s="39"/>
      <c r="AE29" s="39"/>
      <c r="AF29" s="37"/>
      <c r="AG29" s="37"/>
      <c r="AH29" s="37"/>
      <c r="AI29" s="37"/>
      <c r="AJ29" s="37"/>
      <c r="AK29" s="39">
        <v>0</v>
      </c>
      <c r="AL29" s="39"/>
      <c r="AM29" s="39"/>
      <c r="AN29" s="39"/>
      <c r="AO29" s="39"/>
      <c r="AP29" s="37"/>
      <c r="AQ29" s="40"/>
      <c r="BE29" s="19"/>
    </row>
    <row r="30" spans="2:57" s="7" customFormat="1" ht="15" customHeight="1" hidden="1">
      <c r="B30" s="36"/>
      <c r="C30" s="37"/>
      <c r="D30" s="37"/>
      <c r="E30" s="37"/>
      <c r="F30" s="37" t="s">
        <v>47</v>
      </c>
      <c r="G30" s="37"/>
      <c r="H30" s="37"/>
      <c r="I30" s="37"/>
      <c r="J30" s="37"/>
      <c r="K30" s="37"/>
      <c r="L30" s="38">
        <v>0</v>
      </c>
      <c r="M30" s="38"/>
      <c r="N30" s="38"/>
      <c r="O30" s="38"/>
      <c r="P30" s="37"/>
      <c r="Q30" s="37"/>
      <c r="R30" s="37"/>
      <c r="S30" s="37"/>
      <c r="T30" s="37"/>
      <c r="U30" s="37"/>
      <c r="V30" s="37"/>
      <c r="W30" s="39">
        <f>ROUND($BD$51,2)</f>
        <v>0</v>
      </c>
      <c r="X30" s="39"/>
      <c r="Y30" s="39"/>
      <c r="Z30" s="39"/>
      <c r="AA30" s="39"/>
      <c r="AB30" s="39"/>
      <c r="AC30" s="39"/>
      <c r="AD30" s="39"/>
      <c r="AE30" s="39"/>
      <c r="AF30" s="37"/>
      <c r="AG30" s="37"/>
      <c r="AH30" s="37"/>
      <c r="AI30" s="37"/>
      <c r="AJ30" s="37"/>
      <c r="AK30" s="39">
        <v>0</v>
      </c>
      <c r="AL30" s="39"/>
      <c r="AM30" s="39"/>
      <c r="AN30" s="39"/>
      <c r="AO30" s="39"/>
      <c r="AP30" s="37"/>
      <c r="AQ30" s="40"/>
      <c r="BE30" s="19"/>
    </row>
    <row r="31" spans="2:57" s="7" customFormat="1" ht="7.5" customHeight="1"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4"/>
      <c r="BE31" s="19"/>
    </row>
    <row r="32" spans="2:57" s="7" customFormat="1" ht="27" customHeight="1">
      <c r="B32" s="29"/>
      <c r="C32" s="41"/>
      <c r="D32" s="42" t="s">
        <v>48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 t="s">
        <v>49</v>
      </c>
      <c r="U32" s="43"/>
      <c r="V32" s="43"/>
      <c r="W32" s="43"/>
      <c r="X32" s="45" t="s">
        <v>50</v>
      </c>
      <c r="Y32" s="45"/>
      <c r="Z32" s="45"/>
      <c r="AA32" s="45"/>
      <c r="AB32" s="45"/>
      <c r="AC32" s="43"/>
      <c r="AD32" s="43"/>
      <c r="AE32" s="43"/>
      <c r="AF32" s="43"/>
      <c r="AG32" s="43"/>
      <c r="AH32" s="43"/>
      <c r="AI32" s="43"/>
      <c r="AJ32" s="43"/>
      <c r="AK32" s="46">
        <f>SUM($AK$23:$AK$30)</f>
        <v>0</v>
      </c>
      <c r="AL32" s="46"/>
      <c r="AM32" s="46"/>
      <c r="AN32" s="46"/>
      <c r="AO32" s="46"/>
      <c r="AP32" s="41"/>
      <c r="AQ32" s="47"/>
      <c r="BE32" s="19"/>
    </row>
    <row r="33" spans="2:43" s="7" customFormat="1" ht="7.5" customHeight="1"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4"/>
    </row>
    <row r="34" spans="2:43" s="7" customFormat="1" ht="7.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7" customFormat="1" ht="7.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3"/>
    </row>
    <row r="39" spans="2:44" s="7" customFormat="1" ht="37.5" customHeight="1">
      <c r="B39" s="29"/>
      <c r="C39" s="13" t="s">
        <v>51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53"/>
    </row>
    <row r="40" spans="2:44" s="7" customFormat="1" ht="7.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53"/>
    </row>
    <row r="41" spans="2:44" s="54" customFormat="1" ht="15" customHeight="1">
      <c r="B41" s="55"/>
      <c r="C41" s="22" t="s">
        <v>13</v>
      </c>
      <c r="D41" s="23"/>
      <c r="E41" s="23"/>
      <c r="F41" s="23"/>
      <c r="G41" s="23"/>
      <c r="H41" s="23"/>
      <c r="I41" s="23"/>
      <c r="J41" s="23"/>
      <c r="K41" s="23"/>
      <c r="L41" s="23" t="str">
        <f>$K$5</f>
        <v>122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56"/>
    </row>
    <row r="42" spans="2:44" s="57" customFormat="1" ht="37.5" customHeight="1">
      <c r="B42" s="58"/>
      <c r="C42" s="59" t="s">
        <v>16</v>
      </c>
      <c r="D42" s="59"/>
      <c r="E42" s="59"/>
      <c r="F42" s="59"/>
      <c r="G42" s="59"/>
      <c r="H42" s="59"/>
      <c r="I42" s="59"/>
      <c r="J42" s="59"/>
      <c r="K42" s="59"/>
      <c r="L42" s="60" t="str">
        <f>$K$6</f>
        <v>Tělocvična  a kuchyňka ZŠ Orlí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59"/>
      <c r="AQ42" s="59"/>
      <c r="AR42" s="61"/>
    </row>
    <row r="43" spans="2:44" s="7" customFormat="1" ht="7.5" customHeight="1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53"/>
    </row>
    <row r="44" spans="2:44" s="7" customFormat="1" ht="15.75" customHeight="1">
      <c r="B44" s="29"/>
      <c r="C44" s="22" t="s">
        <v>22</v>
      </c>
      <c r="D44" s="30"/>
      <c r="E44" s="30"/>
      <c r="F44" s="30"/>
      <c r="G44" s="30"/>
      <c r="H44" s="30"/>
      <c r="I44" s="30"/>
      <c r="J44" s="30"/>
      <c r="K44" s="30"/>
      <c r="L44" s="62" t="str">
        <f>IF($K$8="","",$K$8)</f>
        <v>Liberec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22" t="s">
        <v>24</v>
      </c>
      <c r="AJ44" s="30"/>
      <c r="AK44" s="30"/>
      <c r="AL44" s="30"/>
      <c r="AM44" s="63" t="str">
        <f>IF($AN$8="","",$AN$8)</f>
        <v>19.02.2016</v>
      </c>
      <c r="AN44" s="63"/>
      <c r="AO44" s="30"/>
      <c r="AP44" s="30"/>
      <c r="AQ44" s="30"/>
      <c r="AR44" s="53"/>
    </row>
    <row r="45" spans="2:44" s="7" customFormat="1" ht="7.5" customHeight="1"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53"/>
    </row>
    <row r="46" spans="2:56" s="7" customFormat="1" ht="18.75" customHeight="1">
      <c r="B46" s="29"/>
      <c r="C46" s="22" t="s">
        <v>28</v>
      </c>
      <c r="D46" s="30"/>
      <c r="E46" s="30"/>
      <c r="F46" s="30"/>
      <c r="G46" s="30"/>
      <c r="H46" s="30"/>
      <c r="I46" s="30"/>
      <c r="J46" s="30"/>
      <c r="K46" s="30"/>
      <c r="L46" s="23" t="str">
        <f>IF($E$11="","",$E$11)</f>
        <v>MML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22" t="s">
        <v>34</v>
      </c>
      <c r="AJ46" s="30"/>
      <c r="AK46" s="30"/>
      <c r="AL46" s="30"/>
      <c r="AM46" s="18" t="str">
        <f>IF($E$17="","",$E$17)</f>
        <v>xxx</v>
      </c>
      <c r="AN46" s="18"/>
      <c r="AO46" s="18"/>
      <c r="AP46" s="18"/>
      <c r="AQ46" s="30"/>
      <c r="AR46" s="53"/>
      <c r="AS46" s="64" t="s">
        <v>52</v>
      </c>
      <c r="AT46" s="64"/>
      <c r="AU46" s="65"/>
      <c r="AV46" s="65"/>
      <c r="AW46" s="65"/>
      <c r="AX46" s="65"/>
      <c r="AY46" s="65"/>
      <c r="AZ46" s="65"/>
      <c r="BA46" s="65"/>
      <c r="BB46" s="65"/>
      <c r="BC46" s="65"/>
      <c r="BD46" s="66"/>
    </row>
    <row r="47" spans="2:56" s="7" customFormat="1" ht="15.75" customHeight="1">
      <c r="B47" s="29"/>
      <c r="C47" s="22" t="s">
        <v>32</v>
      </c>
      <c r="D47" s="30"/>
      <c r="E47" s="30"/>
      <c r="F47" s="30"/>
      <c r="G47" s="30"/>
      <c r="H47" s="30"/>
      <c r="I47" s="30"/>
      <c r="J47" s="30"/>
      <c r="K47" s="30"/>
      <c r="L47" s="23">
        <f>IF($E$14="Vyplň údaj","",$E$14)</f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53"/>
      <c r="AS47" s="64"/>
      <c r="AT47" s="64"/>
      <c r="BD47" s="67"/>
    </row>
    <row r="48" spans="2:56" s="7" customFormat="1" ht="12" customHeight="1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53"/>
      <c r="AS48" s="64"/>
      <c r="AT48" s="64"/>
      <c r="AU48" s="30"/>
      <c r="AV48" s="30"/>
      <c r="AW48" s="30"/>
      <c r="AX48" s="30"/>
      <c r="AY48" s="30"/>
      <c r="AZ48" s="30"/>
      <c r="BA48" s="30"/>
      <c r="BB48" s="30"/>
      <c r="BC48" s="30"/>
      <c r="BD48" s="68"/>
    </row>
    <row r="49" spans="2:57" s="7" customFormat="1" ht="30" customHeight="1">
      <c r="B49" s="29"/>
      <c r="C49" s="69" t="s">
        <v>53</v>
      </c>
      <c r="D49" s="69"/>
      <c r="E49" s="69"/>
      <c r="F49" s="69"/>
      <c r="G49" s="69"/>
      <c r="H49" s="43"/>
      <c r="I49" s="70" t="s">
        <v>54</v>
      </c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1" t="s">
        <v>55</v>
      </c>
      <c r="AH49" s="71"/>
      <c r="AI49" s="71"/>
      <c r="AJ49" s="71"/>
      <c r="AK49" s="71"/>
      <c r="AL49" s="71"/>
      <c r="AM49" s="71"/>
      <c r="AN49" s="70" t="s">
        <v>56</v>
      </c>
      <c r="AO49" s="70"/>
      <c r="AP49" s="70"/>
      <c r="AQ49" s="72" t="s">
        <v>57</v>
      </c>
      <c r="AR49" s="53"/>
      <c r="AS49" s="73" t="s">
        <v>58</v>
      </c>
      <c r="AT49" s="74" t="s">
        <v>59</v>
      </c>
      <c r="AU49" s="74" t="s">
        <v>60</v>
      </c>
      <c r="AV49" s="74" t="s">
        <v>61</v>
      </c>
      <c r="AW49" s="74" t="s">
        <v>62</v>
      </c>
      <c r="AX49" s="74" t="s">
        <v>63</v>
      </c>
      <c r="AY49" s="74" t="s">
        <v>64</v>
      </c>
      <c r="AZ49" s="74" t="s">
        <v>65</v>
      </c>
      <c r="BA49" s="74" t="s">
        <v>66</v>
      </c>
      <c r="BB49" s="74" t="s">
        <v>67</v>
      </c>
      <c r="BC49" s="74" t="s">
        <v>68</v>
      </c>
      <c r="BD49" s="75" t="s">
        <v>69</v>
      </c>
      <c r="BE49" s="76"/>
    </row>
    <row r="50" spans="2:56" s="7" customFormat="1" ht="12" customHeight="1"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53"/>
      <c r="AS50" s="77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9"/>
    </row>
    <row r="51" spans="2:76" s="57" customFormat="1" ht="33" customHeight="1">
      <c r="B51" s="58"/>
      <c r="C51" s="80" t="s">
        <v>70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1">
        <f>ROUND(SUM($AG$52:$AG$53),2)</f>
        <v>0</v>
      </c>
      <c r="AH51" s="81"/>
      <c r="AI51" s="81"/>
      <c r="AJ51" s="81"/>
      <c r="AK51" s="81"/>
      <c r="AL51" s="81"/>
      <c r="AM51" s="81"/>
      <c r="AN51" s="81">
        <f>SUM($AG$51,$AT$51)</f>
        <v>0</v>
      </c>
      <c r="AO51" s="81"/>
      <c r="AP51" s="81"/>
      <c r="AQ51" s="82"/>
      <c r="AR51" s="61"/>
      <c r="AS51" s="83">
        <f>ROUND(SUM($AS$52:$AS$53),2)</f>
        <v>0</v>
      </c>
      <c r="AT51" s="84">
        <f>ROUND(SUM($AV$51:$AW$51),2)</f>
        <v>0</v>
      </c>
      <c r="AU51" s="85">
        <f>ROUND(SUM($AU$52:$AU$53),5)</f>
        <v>0</v>
      </c>
      <c r="AV51" s="84">
        <f>ROUND($AZ$51*$L$26,2)</f>
        <v>0</v>
      </c>
      <c r="AW51" s="84">
        <f>ROUND($BA$51*$L$27,2)</f>
        <v>0</v>
      </c>
      <c r="AX51" s="84">
        <f>ROUND($BB$51*$L$26,2)</f>
        <v>0</v>
      </c>
      <c r="AY51" s="84">
        <f>ROUND($BC$51*$L$27,2)</f>
        <v>0</v>
      </c>
      <c r="AZ51" s="84">
        <f>ROUND(SUM($AZ$52:$AZ$53),2)</f>
        <v>0</v>
      </c>
      <c r="BA51" s="84">
        <f>ROUND(SUM($BA$52:$BA$53),2)</f>
        <v>0</v>
      </c>
      <c r="BB51" s="84">
        <f>ROUND(SUM($BB$52:$BB$53),2)</f>
        <v>0</v>
      </c>
      <c r="BC51" s="84">
        <f>ROUND(SUM($BC$52:$BC$53),2)</f>
        <v>0</v>
      </c>
      <c r="BD51" s="86">
        <f>ROUND(SUM($BD$52:$BD$53),2)</f>
        <v>0</v>
      </c>
      <c r="BS51" s="57" t="s">
        <v>71</v>
      </c>
      <c r="BT51" s="57" t="s">
        <v>72</v>
      </c>
      <c r="BU51" s="87" t="s">
        <v>73</v>
      </c>
      <c r="BV51" s="57" t="s">
        <v>74</v>
      </c>
      <c r="BW51" s="57" t="s">
        <v>5</v>
      </c>
      <c r="BX51" s="57" t="s">
        <v>75</v>
      </c>
    </row>
    <row r="52" spans="2:91" s="88" customFormat="1" ht="28.5" customHeight="1">
      <c r="B52" s="89"/>
      <c r="C52" s="90"/>
      <c r="D52" s="91" t="s">
        <v>76</v>
      </c>
      <c r="E52" s="91"/>
      <c r="F52" s="91"/>
      <c r="G52" s="91"/>
      <c r="H52" s="91"/>
      <c r="I52" s="90"/>
      <c r="J52" s="91" t="s">
        <v>77</v>
      </c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2">
        <f>'122a - Tělocvična ZŠ Orlí'!$J$27</f>
        <v>0</v>
      </c>
      <c r="AH52" s="92"/>
      <c r="AI52" s="92"/>
      <c r="AJ52" s="92"/>
      <c r="AK52" s="92"/>
      <c r="AL52" s="92"/>
      <c r="AM52" s="92"/>
      <c r="AN52" s="92">
        <f>SUM($AG$52,$AT$52)</f>
        <v>0</v>
      </c>
      <c r="AO52" s="92"/>
      <c r="AP52" s="92"/>
      <c r="AQ52" s="93" t="s">
        <v>78</v>
      </c>
      <c r="AR52" s="94"/>
      <c r="AS52" s="95">
        <v>0</v>
      </c>
      <c r="AT52" s="96">
        <f>ROUND(SUM($AV$52:$AW$52),2)</f>
        <v>0</v>
      </c>
      <c r="AU52" s="97">
        <f>'122a - Tělocvična ZŠ Orlí'!$P$96</f>
        <v>0</v>
      </c>
      <c r="AV52" s="96">
        <f>'122a - Tělocvična ZŠ Orlí'!$J$30</f>
        <v>0</v>
      </c>
      <c r="AW52" s="96">
        <f>'122a - Tělocvična ZŠ Orlí'!$J$31</f>
        <v>0</v>
      </c>
      <c r="AX52" s="96">
        <f>'122a - Tělocvična ZŠ Orlí'!$J$32</f>
        <v>0</v>
      </c>
      <c r="AY52" s="96">
        <f>'122a - Tělocvična ZŠ Orlí'!$J$33</f>
        <v>0</v>
      </c>
      <c r="AZ52" s="96">
        <f>'122a - Tělocvična ZŠ Orlí'!$F$30</f>
        <v>0</v>
      </c>
      <c r="BA52" s="96">
        <f>'122a - Tělocvična ZŠ Orlí'!$F$31</f>
        <v>0</v>
      </c>
      <c r="BB52" s="96">
        <f>'122a - Tělocvična ZŠ Orlí'!$F$32</f>
        <v>0</v>
      </c>
      <c r="BC52" s="96">
        <f>'122a - Tělocvična ZŠ Orlí'!$F$33</f>
        <v>0</v>
      </c>
      <c r="BD52" s="98">
        <f>'122a - Tělocvična ZŠ Orlí'!$F$34</f>
        <v>0</v>
      </c>
      <c r="BT52" s="88" t="s">
        <v>21</v>
      </c>
      <c r="BV52" s="88" t="s">
        <v>74</v>
      </c>
      <c r="BW52" s="88" t="s">
        <v>79</v>
      </c>
      <c r="BX52" s="88" t="s">
        <v>5</v>
      </c>
      <c r="CM52" s="88" t="s">
        <v>80</v>
      </c>
    </row>
    <row r="53" spans="2:91" s="88" customFormat="1" ht="28.5" customHeight="1">
      <c r="B53" s="89"/>
      <c r="C53" s="90"/>
      <c r="D53" s="91" t="s">
        <v>81</v>
      </c>
      <c r="E53" s="91"/>
      <c r="F53" s="91"/>
      <c r="G53" s="91"/>
      <c r="H53" s="91"/>
      <c r="I53" s="90"/>
      <c r="J53" s="91" t="s">
        <v>82</v>
      </c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2">
        <f>'122b - Kuchyňka autisté Z...'!$J$27</f>
        <v>0</v>
      </c>
      <c r="AH53" s="92"/>
      <c r="AI53" s="92"/>
      <c r="AJ53" s="92"/>
      <c r="AK53" s="92"/>
      <c r="AL53" s="92"/>
      <c r="AM53" s="92"/>
      <c r="AN53" s="92">
        <f>SUM($AG$53,$AT$53)</f>
        <v>0</v>
      </c>
      <c r="AO53" s="92"/>
      <c r="AP53" s="92"/>
      <c r="AQ53" s="93" t="s">
        <v>78</v>
      </c>
      <c r="AR53" s="94"/>
      <c r="AS53" s="99">
        <v>0</v>
      </c>
      <c r="AT53" s="100">
        <f>ROUND(SUM($AV$53:$AW$53),2)</f>
        <v>0</v>
      </c>
      <c r="AU53" s="101">
        <f>'122b - Kuchyňka autisté Z...'!$P$83</f>
        <v>0</v>
      </c>
      <c r="AV53" s="100">
        <f>'122b - Kuchyňka autisté Z...'!$J$30</f>
        <v>0</v>
      </c>
      <c r="AW53" s="100">
        <f>'122b - Kuchyňka autisté Z...'!$J$31</f>
        <v>0</v>
      </c>
      <c r="AX53" s="100">
        <f>'122b - Kuchyňka autisté Z...'!$J$32</f>
        <v>0</v>
      </c>
      <c r="AY53" s="100">
        <f>'122b - Kuchyňka autisté Z...'!$J$33</f>
        <v>0</v>
      </c>
      <c r="AZ53" s="100">
        <f>'122b - Kuchyňka autisté Z...'!$F$30</f>
        <v>0</v>
      </c>
      <c r="BA53" s="100">
        <f>'122b - Kuchyňka autisté Z...'!$F$31</f>
        <v>0</v>
      </c>
      <c r="BB53" s="100">
        <f>'122b - Kuchyňka autisté Z...'!$F$32</f>
        <v>0</v>
      </c>
      <c r="BC53" s="100">
        <f>'122b - Kuchyňka autisté Z...'!$F$33</f>
        <v>0</v>
      </c>
      <c r="BD53" s="102">
        <f>'122b - Kuchyňka autisté Z...'!$F$34</f>
        <v>0</v>
      </c>
      <c r="BT53" s="88" t="s">
        <v>21</v>
      </c>
      <c r="BV53" s="88" t="s">
        <v>74</v>
      </c>
      <c r="BW53" s="88" t="s">
        <v>83</v>
      </c>
      <c r="BX53" s="88" t="s">
        <v>5</v>
      </c>
      <c r="CM53" s="88" t="s">
        <v>80</v>
      </c>
    </row>
    <row r="54" spans="2:44" s="7" customFormat="1" ht="30.75" customHeight="1"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53"/>
    </row>
    <row r="55" spans="2:44" s="7" customFormat="1" ht="7.5" customHeight="1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53"/>
    </row>
  </sheetData>
  <sheetProtection sheet="1"/>
  <mergeCells count="45">
    <mergeCell ref="AR2:BE2"/>
    <mergeCell ref="K5:AO5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1:AM51"/>
    <mergeCell ref="AN51:AP51"/>
    <mergeCell ref="D52:H52"/>
    <mergeCell ref="J52:AF52"/>
    <mergeCell ref="AG52:AM52"/>
    <mergeCell ref="AN52:AP52"/>
    <mergeCell ref="D53:H53"/>
    <mergeCell ref="J53:AF53"/>
    <mergeCell ref="AG53:AM53"/>
    <mergeCell ref="AN53:AP53"/>
  </mergeCells>
  <printOptions/>
  <pageMargins left="0.5902777777777778" right="0.5902777777777778" top="0.5902777777777778" bottom="0.5902777777777778" header="0.5118055555555555" footer="0.5118055555555555"/>
  <pageSetup fitToHeight="999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249"/>
  <sheetViews>
    <sheetView showGridLines="0" defaultGridColor="0" colorId="8" workbookViewId="0" topLeftCell="A1">
      <pane ySplit="1" topLeftCell="A233" activePane="bottomLeft" state="frozen"/>
      <selection pane="topLeft" activeCell="A1" sqref="A1"/>
      <selection pane="bottomLeft" activeCell="H241" sqref="H241"/>
    </sheetView>
  </sheetViews>
  <sheetFormatPr defaultColWidth="10.6601562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6" width="90.83203125" style="1" customWidth="1"/>
    <col min="7" max="7" width="8.66015625" style="1" customWidth="1"/>
    <col min="8" max="8" width="11.16015625" style="1" customWidth="1"/>
    <col min="9" max="9" width="12.66015625" style="1" customWidth="1"/>
    <col min="10" max="10" width="23.5" style="1" customWidth="1"/>
    <col min="11" max="11" width="15.5" style="1" customWidth="1"/>
    <col min="12" max="12" width="10.5" style="2" customWidth="1"/>
    <col min="13" max="21" width="0" style="1" hidden="1" customWidth="1"/>
    <col min="22" max="22" width="12.33203125" style="1" customWidth="1"/>
    <col min="23" max="23" width="16.33203125" style="1" customWidth="1"/>
    <col min="24" max="24" width="12.160156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5" width="0" style="1" hidden="1" customWidth="1"/>
    <col min="66" max="16384" width="10.5" style="2" customWidth="1"/>
  </cols>
  <sheetData>
    <row r="1" spans="4:11" s="4" customFormat="1" ht="22.5" customHeight="1">
      <c r="D1" s="5" t="s">
        <v>1</v>
      </c>
      <c r="G1" s="103"/>
      <c r="H1" s="103"/>
      <c r="K1" s="5" t="s">
        <v>84</v>
      </c>
    </row>
    <row r="2" spans="12:46" s="1" customFormat="1" ht="37.5" customHeight="1">
      <c r="L2" s="6"/>
      <c r="M2" s="6"/>
      <c r="N2" s="6"/>
      <c r="O2" s="6"/>
      <c r="P2" s="6"/>
      <c r="Q2" s="6"/>
      <c r="R2" s="6"/>
      <c r="S2" s="6"/>
      <c r="T2" s="6"/>
      <c r="U2" s="6"/>
      <c r="V2" s="6"/>
      <c r="AT2" s="1" t="s">
        <v>79</v>
      </c>
    </row>
    <row r="3" spans="2:46" s="1" customFormat="1" ht="7.5" customHeight="1">
      <c r="B3" s="8"/>
      <c r="C3" s="9"/>
      <c r="D3" s="9"/>
      <c r="E3" s="9"/>
      <c r="F3" s="9"/>
      <c r="G3" s="9"/>
      <c r="H3" s="9"/>
      <c r="I3" s="104"/>
      <c r="J3" s="9"/>
      <c r="K3" s="10"/>
      <c r="AT3" s="1" t="s">
        <v>80</v>
      </c>
    </row>
    <row r="4" spans="2:46" s="1" customFormat="1" ht="37.5" customHeight="1">
      <c r="B4" s="11"/>
      <c r="C4" s="12"/>
      <c r="D4" s="13" t="s">
        <v>85</v>
      </c>
      <c r="E4" s="12"/>
      <c r="F4" s="12"/>
      <c r="G4" s="12"/>
      <c r="H4" s="12"/>
      <c r="J4" s="12"/>
      <c r="K4" s="14"/>
      <c r="M4" s="15" t="s">
        <v>10</v>
      </c>
      <c r="AT4" s="1" t="s">
        <v>4</v>
      </c>
    </row>
    <row r="5" spans="2:11" s="1" customFormat="1" ht="7.5" customHeight="1">
      <c r="B5" s="11"/>
      <c r="C5" s="12"/>
      <c r="D5" s="12"/>
      <c r="E5" s="12"/>
      <c r="F5" s="12"/>
      <c r="G5" s="12"/>
      <c r="H5" s="12"/>
      <c r="J5" s="12"/>
      <c r="K5" s="14"/>
    </row>
    <row r="6" spans="2:11" s="1" customFormat="1" ht="15.75" customHeight="1">
      <c r="B6" s="11"/>
      <c r="C6" s="12"/>
      <c r="D6" s="22" t="s">
        <v>16</v>
      </c>
      <c r="E6" s="12"/>
      <c r="F6" s="12"/>
      <c r="G6" s="12"/>
      <c r="H6" s="12"/>
      <c r="J6" s="12"/>
      <c r="K6" s="14"/>
    </row>
    <row r="7" spans="2:11" s="1" customFormat="1" ht="15.75" customHeight="1">
      <c r="B7" s="11"/>
      <c r="C7" s="12"/>
      <c r="D7" s="12"/>
      <c r="E7" s="105" t="str">
        <f>'Rekapitulace stavby'!$K$6</f>
        <v>Tělocvična  a kuchyňka ZŠ Orlí</v>
      </c>
      <c r="F7" s="105"/>
      <c r="G7" s="105"/>
      <c r="H7" s="105"/>
      <c r="J7" s="12"/>
      <c r="K7" s="14"/>
    </row>
    <row r="8" spans="2:11" s="7" customFormat="1" ht="15.75" customHeight="1">
      <c r="B8" s="29"/>
      <c r="C8" s="30"/>
      <c r="D8" s="22" t="s">
        <v>86</v>
      </c>
      <c r="E8" s="30"/>
      <c r="F8" s="30"/>
      <c r="G8" s="30"/>
      <c r="H8" s="30"/>
      <c r="J8" s="30"/>
      <c r="K8" s="34"/>
    </row>
    <row r="9" spans="2:11" s="7" customFormat="1" ht="37.5" customHeight="1">
      <c r="B9" s="29"/>
      <c r="C9" s="30"/>
      <c r="D9" s="30"/>
      <c r="E9" s="60" t="s">
        <v>87</v>
      </c>
      <c r="F9" s="60"/>
      <c r="G9" s="60"/>
      <c r="H9" s="60"/>
      <c r="J9" s="30"/>
      <c r="K9" s="34"/>
    </row>
    <row r="10" spans="2:11" s="7" customFormat="1" ht="14.25" customHeight="1">
      <c r="B10" s="29"/>
      <c r="C10" s="30"/>
      <c r="D10" s="30"/>
      <c r="E10" s="30"/>
      <c r="F10" s="30"/>
      <c r="G10" s="30"/>
      <c r="H10" s="30"/>
      <c r="J10" s="30"/>
      <c r="K10" s="34"/>
    </row>
    <row r="11" spans="2:11" s="7" customFormat="1" ht="15" customHeight="1">
      <c r="B11" s="29"/>
      <c r="C11" s="30"/>
      <c r="D11" s="22" t="s">
        <v>19</v>
      </c>
      <c r="E11" s="30"/>
      <c r="F11" s="23"/>
      <c r="G11" s="30"/>
      <c r="H11" s="30"/>
      <c r="I11" s="106" t="s">
        <v>20</v>
      </c>
      <c r="J11" s="23"/>
      <c r="K11" s="34"/>
    </row>
    <row r="12" spans="2:11" s="7" customFormat="1" ht="15" customHeight="1">
      <c r="B12" s="29"/>
      <c r="C12" s="30"/>
      <c r="D12" s="22" t="s">
        <v>22</v>
      </c>
      <c r="E12" s="30"/>
      <c r="F12" s="23" t="s">
        <v>23</v>
      </c>
      <c r="G12" s="30"/>
      <c r="H12" s="30"/>
      <c r="I12" s="106" t="s">
        <v>24</v>
      </c>
      <c r="J12" s="107" t="str">
        <f>'Rekapitulace stavby'!$AN$8</f>
        <v>19.02.2016</v>
      </c>
      <c r="K12" s="34"/>
    </row>
    <row r="13" spans="2:11" s="7" customFormat="1" ht="12" customHeight="1">
      <c r="B13" s="29"/>
      <c r="C13" s="30"/>
      <c r="D13" s="30"/>
      <c r="E13" s="30"/>
      <c r="F13" s="30"/>
      <c r="G13" s="30"/>
      <c r="H13" s="30"/>
      <c r="J13" s="30"/>
      <c r="K13" s="34"/>
    </row>
    <row r="14" spans="2:11" s="7" customFormat="1" ht="15" customHeight="1">
      <c r="B14" s="29"/>
      <c r="C14" s="30"/>
      <c r="D14" s="22" t="s">
        <v>28</v>
      </c>
      <c r="E14" s="30"/>
      <c r="F14" s="30"/>
      <c r="G14" s="30"/>
      <c r="H14" s="30"/>
      <c r="I14" s="106" t="s">
        <v>29</v>
      </c>
      <c r="J14" s="23"/>
      <c r="K14" s="34"/>
    </row>
    <row r="15" spans="2:11" s="7" customFormat="1" ht="18.75" customHeight="1">
      <c r="B15" s="29"/>
      <c r="C15" s="30"/>
      <c r="D15" s="30"/>
      <c r="E15" s="23" t="s">
        <v>30</v>
      </c>
      <c r="F15" s="30"/>
      <c r="G15" s="30"/>
      <c r="H15" s="30"/>
      <c r="I15" s="106" t="s">
        <v>31</v>
      </c>
      <c r="J15" s="23"/>
      <c r="K15" s="34"/>
    </row>
    <row r="16" spans="2:11" s="7" customFormat="1" ht="7.5" customHeight="1">
      <c r="B16" s="29"/>
      <c r="C16" s="30"/>
      <c r="D16" s="30"/>
      <c r="E16" s="30"/>
      <c r="F16" s="30"/>
      <c r="G16" s="30"/>
      <c r="H16" s="30"/>
      <c r="J16" s="30"/>
      <c r="K16" s="34"/>
    </row>
    <row r="17" spans="2:11" s="7" customFormat="1" ht="15" customHeight="1">
      <c r="B17" s="29"/>
      <c r="C17" s="30"/>
      <c r="D17" s="22" t="s">
        <v>32</v>
      </c>
      <c r="E17" s="30"/>
      <c r="F17" s="30"/>
      <c r="G17" s="30"/>
      <c r="H17" s="30"/>
      <c r="I17" s="106" t="s">
        <v>29</v>
      </c>
      <c r="J17" s="23">
        <f>IF('Rekapitulace stavby'!$AN$13="Vyplň údaj","",IF('Rekapitulace stavby'!$AN$13="","",'Rekapitulace stavby'!$AN$13))</f>
      </c>
      <c r="K17" s="34"/>
    </row>
    <row r="18" spans="2:11" s="7" customFormat="1" ht="18.75" customHeight="1">
      <c r="B18" s="29"/>
      <c r="C18" s="30"/>
      <c r="D18" s="30"/>
      <c r="E18" s="23">
        <f>IF('Rekapitulace stavby'!$E$14="Vyplň údaj","",IF('Rekapitulace stavby'!$E$14="","",'Rekapitulace stavby'!$E$14))</f>
      </c>
      <c r="F18" s="30"/>
      <c r="G18" s="30"/>
      <c r="H18" s="30"/>
      <c r="I18" s="106" t="s">
        <v>31</v>
      </c>
      <c r="J18" s="23">
        <f>IF('Rekapitulace stavby'!$AN$14="Vyplň údaj","",IF('Rekapitulace stavby'!$AN$14="","",'Rekapitulace stavby'!$AN$14))</f>
      </c>
      <c r="K18" s="34"/>
    </row>
    <row r="19" spans="2:11" s="7" customFormat="1" ht="7.5" customHeight="1">
      <c r="B19" s="29"/>
      <c r="C19" s="30"/>
      <c r="D19" s="30"/>
      <c r="E19" s="30"/>
      <c r="F19" s="30"/>
      <c r="G19" s="30"/>
      <c r="H19" s="30"/>
      <c r="J19" s="30"/>
      <c r="K19" s="34"/>
    </row>
    <row r="20" spans="2:11" s="7" customFormat="1" ht="15" customHeight="1">
      <c r="B20" s="29"/>
      <c r="C20" s="30"/>
      <c r="D20" s="22" t="s">
        <v>34</v>
      </c>
      <c r="E20" s="30"/>
      <c r="F20" s="30"/>
      <c r="G20" s="30"/>
      <c r="H20" s="30"/>
      <c r="I20" s="106" t="s">
        <v>29</v>
      </c>
      <c r="J20" s="23"/>
      <c r="K20" s="34"/>
    </row>
    <row r="21" spans="2:11" s="7" customFormat="1" ht="18.75" customHeight="1">
      <c r="B21" s="29"/>
      <c r="C21" s="30"/>
      <c r="D21" s="30"/>
      <c r="E21" s="23" t="s">
        <v>35</v>
      </c>
      <c r="F21" s="30"/>
      <c r="G21" s="30"/>
      <c r="H21" s="30"/>
      <c r="I21" s="106" t="s">
        <v>31</v>
      </c>
      <c r="J21" s="23"/>
      <c r="K21" s="34"/>
    </row>
    <row r="22" spans="2:11" s="7" customFormat="1" ht="7.5" customHeight="1">
      <c r="B22" s="29"/>
      <c r="C22" s="30"/>
      <c r="D22" s="30"/>
      <c r="E22" s="30"/>
      <c r="F22" s="30"/>
      <c r="G22" s="30"/>
      <c r="H22" s="30"/>
      <c r="J22" s="30"/>
      <c r="K22" s="34"/>
    </row>
    <row r="23" spans="2:11" s="7" customFormat="1" ht="15" customHeight="1">
      <c r="B23" s="29"/>
      <c r="C23" s="30"/>
      <c r="D23" s="22" t="s">
        <v>37</v>
      </c>
      <c r="E23" s="30"/>
      <c r="F23" s="30"/>
      <c r="G23" s="30"/>
      <c r="H23" s="30"/>
      <c r="J23" s="30"/>
      <c r="K23" s="34"/>
    </row>
    <row r="24" spans="2:11" s="108" customFormat="1" ht="15.75" customHeight="1">
      <c r="B24" s="109"/>
      <c r="C24" s="110"/>
      <c r="D24" s="110"/>
      <c r="E24" s="27"/>
      <c r="F24" s="27"/>
      <c r="G24" s="27"/>
      <c r="H24" s="27"/>
      <c r="J24" s="110"/>
      <c r="K24" s="111"/>
    </row>
    <row r="25" spans="2:11" s="7" customFormat="1" ht="7.5" customHeight="1">
      <c r="B25" s="29"/>
      <c r="C25" s="30"/>
      <c r="D25" s="30"/>
      <c r="E25" s="30"/>
      <c r="F25" s="30"/>
      <c r="G25" s="30"/>
      <c r="H25" s="30"/>
      <c r="J25" s="30"/>
      <c r="K25" s="34"/>
    </row>
    <row r="26" spans="2:11" s="7" customFormat="1" ht="7.5" customHeight="1">
      <c r="B26" s="29"/>
      <c r="C26" s="30"/>
      <c r="D26" s="78"/>
      <c r="E26" s="78"/>
      <c r="F26" s="78"/>
      <c r="G26" s="78"/>
      <c r="H26" s="78"/>
      <c r="I26" s="65"/>
      <c r="J26" s="78"/>
      <c r="K26" s="112"/>
    </row>
    <row r="27" spans="2:11" s="7" customFormat="1" ht="26.25" customHeight="1">
      <c r="B27" s="29"/>
      <c r="C27" s="30"/>
      <c r="D27" s="113" t="s">
        <v>38</v>
      </c>
      <c r="E27" s="30"/>
      <c r="F27" s="30"/>
      <c r="G27" s="30"/>
      <c r="H27" s="30"/>
      <c r="J27" s="114">
        <f>ROUND($J$96,2)</f>
        <v>0</v>
      </c>
      <c r="K27" s="34"/>
    </row>
    <row r="28" spans="2:11" s="7" customFormat="1" ht="7.5" customHeight="1">
      <c r="B28" s="29"/>
      <c r="C28" s="30"/>
      <c r="D28" s="78"/>
      <c r="E28" s="78"/>
      <c r="F28" s="78"/>
      <c r="G28" s="78"/>
      <c r="H28" s="78"/>
      <c r="I28" s="65"/>
      <c r="J28" s="78"/>
      <c r="K28" s="112"/>
    </row>
    <row r="29" spans="2:11" s="7" customFormat="1" ht="15" customHeight="1">
      <c r="B29" s="29"/>
      <c r="C29" s="30"/>
      <c r="D29" s="30"/>
      <c r="E29" s="30"/>
      <c r="F29" s="115" t="s">
        <v>40</v>
      </c>
      <c r="G29" s="30"/>
      <c r="H29" s="30"/>
      <c r="I29" s="116" t="s">
        <v>39</v>
      </c>
      <c r="J29" s="115" t="s">
        <v>41</v>
      </c>
      <c r="K29" s="34"/>
    </row>
    <row r="30" spans="2:11" s="7" customFormat="1" ht="15" customHeight="1">
      <c r="B30" s="29"/>
      <c r="C30" s="30"/>
      <c r="D30" s="37" t="s">
        <v>42</v>
      </c>
      <c r="E30" s="37" t="s">
        <v>43</v>
      </c>
      <c r="F30" s="117">
        <f>ROUND(SUM($BE$96:$BE$248),2)</f>
        <v>0</v>
      </c>
      <c r="G30" s="30"/>
      <c r="H30" s="30"/>
      <c r="I30" s="118">
        <v>0.21</v>
      </c>
      <c r="J30" s="117">
        <f>ROUND(ROUND((SUM($BE$96:$BE$248)),2)*$I$30,2)</f>
        <v>0</v>
      </c>
      <c r="K30" s="34"/>
    </row>
    <row r="31" spans="2:11" s="7" customFormat="1" ht="15" customHeight="1">
      <c r="B31" s="29"/>
      <c r="C31" s="30"/>
      <c r="D31" s="30"/>
      <c r="E31" s="37" t="s">
        <v>44</v>
      </c>
      <c r="F31" s="117">
        <f>ROUND(SUM($BF$96:$BF$248),2)</f>
        <v>0</v>
      </c>
      <c r="G31" s="30"/>
      <c r="H31" s="30"/>
      <c r="I31" s="118">
        <v>0.15</v>
      </c>
      <c r="J31" s="117">
        <f>ROUND(ROUND((SUM($BF$96:$BF$248)),2)*$I$31,2)</f>
        <v>0</v>
      </c>
      <c r="K31" s="34"/>
    </row>
    <row r="32" spans="2:11" s="7" customFormat="1" ht="15" customHeight="1" hidden="1">
      <c r="B32" s="29"/>
      <c r="C32" s="30"/>
      <c r="D32" s="30"/>
      <c r="E32" s="37" t="s">
        <v>45</v>
      </c>
      <c r="F32" s="117">
        <f>ROUND(SUM($BG$96:$BG$248),2)</f>
        <v>0</v>
      </c>
      <c r="G32" s="30"/>
      <c r="H32" s="30"/>
      <c r="I32" s="118">
        <v>0.21</v>
      </c>
      <c r="J32" s="117">
        <v>0</v>
      </c>
      <c r="K32" s="34"/>
    </row>
    <row r="33" spans="2:11" s="7" customFormat="1" ht="15" customHeight="1" hidden="1">
      <c r="B33" s="29"/>
      <c r="C33" s="30"/>
      <c r="D33" s="30"/>
      <c r="E33" s="37" t="s">
        <v>46</v>
      </c>
      <c r="F33" s="117">
        <f>ROUND(SUM($BH$96:$BH$248),2)</f>
        <v>0</v>
      </c>
      <c r="G33" s="30"/>
      <c r="H33" s="30"/>
      <c r="I33" s="118">
        <v>0.15</v>
      </c>
      <c r="J33" s="117">
        <v>0</v>
      </c>
      <c r="K33" s="34"/>
    </row>
    <row r="34" spans="2:11" s="7" customFormat="1" ht="15" customHeight="1" hidden="1">
      <c r="B34" s="29"/>
      <c r="C34" s="30"/>
      <c r="D34" s="30"/>
      <c r="E34" s="37" t="s">
        <v>47</v>
      </c>
      <c r="F34" s="117">
        <f>ROUND(SUM($BI$96:$BI$248),2)</f>
        <v>0</v>
      </c>
      <c r="G34" s="30"/>
      <c r="H34" s="30"/>
      <c r="I34" s="118">
        <v>0</v>
      </c>
      <c r="J34" s="117">
        <v>0</v>
      </c>
      <c r="K34" s="34"/>
    </row>
    <row r="35" spans="2:11" s="7" customFormat="1" ht="7.5" customHeight="1">
      <c r="B35" s="29"/>
      <c r="C35" s="30"/>
      <c r="D35" s="30"/>
      <c r="E35" s="30"/>
      <c r="F35" s="30"/>
      <c r="G35" s="30"/>
      <c r="H35" s="30"/>
      <c r="J35" s="30"/>
      <c r="K35" s="34"/>
    </row>
    <row r="36" spans="2:11" s="7" customFormat="1" ht="26.25" customHeight="1">
      <c r="B36" s="29"/>
      <c r="C36" s="41"/>
      <c r="D36" s="42" t="s">
        <v>48</v>
      </c>
      <c r="E36" s="43"/>
      <c r="F36" s="43"/>
      <c r="G36" s="119" t="s">
        <v>49</v>
      </c>
      <c r="H36" s="44" t="s">
        <v>50</v>
      </c>
      <c r="I36" s="120"/>
      <c r="J36" s="121">
        <f>SUM($J$27:$J$34)</f>
        <v>0</v>
      </c>
      <c r="K36" s="122"/>
    </row>
    <row r="37" spans="2:11" s="7" customFormat="1" ht="15" customHeight="1">
      <c r="B37" s="48"/>
      <c r="C37" s="49"/>
      <c r="D37" s="49"/>
      <c r="E37" s="49"/>
      <c r="F37" s="49"/>
      <c r="G37" s="49"/>
      <c r="H37" s="49"/>
      <c r="I37" s="123"/>
      <c r="J37" s="49"/>
      <c r="K37" s="50"/>
    </row>
    <row r="41" spans="2:11" s="7" customFormat="1" ht="7.5" customHeight="1">
      <c r="B41" s="124"/>
      <c r="C41" s="125"/>
      <c r="D41" s="125"/>
      <c r="E41" s="125"/>
      <c r="F41" s="125"/>
      <c r="G41" s="125"/>
      <c r="H41" s="125"/>
      <c r="I41" s="125"/>
      <c r="J41" s="125"/>
      <c r="K41" s="126"/>
    </row>
    <row r="42" spans="2:11" s="7" customFormat="1" ht="37.5" customHeight="1">
      <c r="B42" s="29"/>
      <c r="C42" s="13" t="s">
        <v>88</v>
      </c>
      <c r="D42" s="30"/>
      <c r="E42" s="30"/>
      <c r="F42" s="30"/>
      <c r="G42" s="30"/>
      <c r="H42" s="30"/>
      <c r="J42" s="30"/>
      <c r="K42" s="34"/>
    </row>
    <row r="43" spans="2:11" s="7" customFormat="1" ht="7.5" customHeight="1">
      <c r="B43" s="29"/>
      <c r="C43" s="30"/>
      <c r="D43" s="30"/>
      <c r="E43" s="30"/>
      <c r="F43" s="30"/>
      <c r="G43" s="30"/>
      <c r="H43" s="30"/>
      <c r="J43" s="30"/>
      <c r="K43" s="34"/>
    </row>
    <row r="44" spans="2:11" s="7" customFormat="1" ht="15" customHeight="1">
      <c r="B44" s="29"/>
      <c r="C44" s="22" t="s">
        <v>16</v>
      </c>
      <c r="D44" s="30"/>
      <c r="E44" s="30"/>
      <c r="F44" s="30"/>
      <c r="G44" s="30"/>
      <c r="H44" s="30"/>
      <c r="J44" s="30"/>
      <c r="K44" s="34"/>
    </row>
    <row r="45" spans="2:11" s="7" customFormat="1" ht="16.5" customHeight="1">
      <c r="B45" s="29"/>
      <c r="C45" s="30"/>
      <c r="D45" s="30"/>
      <c r="E45" s="105" t="str">
        <f>$E$7</f>
        <v>Tělocvična  a kuchyňka ZŠ Orlí</v>
      </c>
      <c r="F45" s="105"/>
      <c r="G45" s="105"/>
      <c r="H45" s="105"/>
      <c r="J45" s="30"/>
      <c r="K45" s="34"/>
    </row>
    <row r="46" spans="2:11" s="7" customFormat="1" ht="15" customHeight="1">
      <c r="B46" s="29"/>
      <c r="C46" s="22" t="s">
        <v>86</v>
      </c>
      <c r="D46" s="30"/>
      <c r="E46" s="30"/>
      <c r="F46" s="30"/>
      <c r="G46" s="30"/>
      <c r="H46" s="30"/>
      <c r="J46" s="30"/>
      <c r="K46" s="34"/>
    </row>
    <row r="47" spans="2:11" s="7" customFormat="1" ht="19.5" customHeight="1">
      <c r="B47" s="29"/>
      <c r="C47" s="30"/>
      <c r="D47" s="30"/>
      <c r="E47" s="60" t="str">
        <f>$E$9</f>
        <v>122a - Tělocvična ZŠ Orlí</v>
      </c>
      <c r="F47" s="60"/>
      <c r="G47" s="60"/>
      <c r="H47" s="60"/>
      <c r="J47" s="30"/>
      <c r="K47" s="34"/>
    </row>
    <row r="48" spans="2:11" s="7" customFormat="1" ht="7.5" customHeight="1">
      <c r="B48" s="29"/>
      <c r="C48" s="30"/>
      <c r="D48" s="30"/>
      <c r="E48" s="30"/>
      <c r="F48" s="30"/>
      <c r="G48" s="30"/>
      <c r="H48" s="30"/>
      <c r="J48" s="30"/>
      <c r="K48" s="34"/>
    </row>
    <row r="49" spans="2:11" s="7" customFormat="1" ht="18.75" customHeight="1">
      <c r="B49" s="29"/>
      <c r="C49" s="22" t="s">
        <v>22</v>
      </c>
      <c r="D49" s="30"/>
      <c r="E49" s="30"/>
      <c r="F49" s="23" t="str">
        <f>$F$12</f>
        <v>Liberec</v>
      </c>
      <c r="G49" s="30"/>
      <c r="H49" s="30"/>
      <c r="I49" s="106" t="s">
        <v>24</v>
      </c>
      <c r="J49" s="107" t="str">
        <f>IF($J$12="","",$J$12)</f>
        <v>19.02.2016</v>
      </c>
      <c r="K49" s="34"/>
    </row>
    <row r="50" spans="2:11" s="7" customFormat="1" ht="7.5" customHeight="1">
      <c r="B50" s="29"/>
      <c r="C50" s="30"/>
      <c r="D50" s="30"/>
      <c r="E50" s="30"/>
      <c r="F50" s="30"/>
      <c r="G50" s="30"/>
      <c r="H50" s="30"/>
      <c r="J50" s="30"/>
      <c r="K50" s="34"/>
    </row>
    <row r="51" spans="2:11" s="7" customFormat="1" ht="15.75" customHeight="1">
      <c r="B51" s="29"/>
      <c r="C51" s="22" t="s">
        <v>28</v>
      </c>
      <c r="D51" s="30"/>
      <c r="E51" s="30"/>
      <c r="F51" s="23" t="str">
        <f>$E$15</f>
        <v>MML</v>
      </c>
      <c r="G51" s="30"/>
      <c r="H51" s="30"/>
      <c r="I51" s="106" t="s">
        <v>34</v>
      </c>
      <c r="J51" s="23" t="str">
        <f>$E$21</f>
        <v>xxx</v>
      </c>
      <c r="K51" s="34"/>
    </row>
    <row r="52" spans="2:11" s="7" customFormat="1" ht="15" customHeight="1">
      <c r="B52" s="29"/>
      <c r="C52" s="22" t="s">
        <v>32</v>
      </c>
      <c r="D52" s="30"/>
      <c r="E52" s="30"/>
      <c r="F52" s="23">
        <f>IF($E$18="","",$E$18)</f>
      </c>
      <c r="G52" s="30"/>
      <c r="H52" s="30"/>
      <c r="J52" s="30"/>
      <c r="K52" s="34"/>
    </row>
    <row r="53" spans="2:11" s="7" customFormat="1" ht="11.25" customHeight="1">
      <c r="B53" s="29"/>
      <c r="C53" s="30"/>
      <c r="D53" s="30"/>
      <c r="E53" s="30"/>
      <c r="F53" s="30"/>
      <c r="G53" s="30"/>
      <c r="H53" s="30"/>
      <c r="J53" s="30"/>
      <c r="K53" s="34"/>
    </row>
    <row r="54" spans="2:11" s="7" customFormat="1" ht="30" customHeight="1">
      <c r="B54" s="29"/>
      <c r="C54" s="127" t="s">
        <v>89</v>
      </c>
      <c r="D54" s="41"/>
      <c r="E54" s="41"/>
      <c r="F54" s="41"/>
      <c r="G54" s="41"/>
      <c r="H54" s="41"/>
      <c r="I54" s="128"/>
      <c r="J54" s="129" t="s">
        <v>90</v>
      </c>
      <c r="K54" s="47"/>
    </row>
    <row r="55" spans="2:11" s="7" customFormat="1" ht="11.25" customHeight="1">
      <c r="B55" s="29"/>
      <c r="C55" s="30"/>
      <c r="D55" s="30"/>
      <c r="E55" s="30"/>
      <c r="F55" s="30"/>
      <c r="G55" s="30"/>
      <c r="H55" s="30"/>
      <c r="J55" s="30"/>
      <c r="K55" s="34"/>
    </row>
    <row r="56" spans="2:47" s="7" customFormat="1" ht="30" customHeight="1">
      <c r="B56" s="29"/>
      <c r="C56" s="80" t="s">
        <v>91</v>
      </c>
      <c r="D56" s="30"/>
      <c r="E56" s="30"/>
      <c r="F56" s="30"/>
      <c r="G56" s="30"/>
      <c r="H56" s="30"/>
      <c r="J56" s="114">
        <f>$J$96</f>
        <v>0</v>
      </c>
      <c r="K56" s="34"/>
      <c r="AU56" s="7" t="s">
        <v>92</v>
      </c>
    </row>
    <row r="57" spans="2:11" s="87" customFormat="1" ht="25.5" customHeight="1">
      <c r="B57" s="130"/>
      <c r="C57" s="131"/>
      <c r="D57" s="132" t="s">
        <v>93</v>
      </c>
      <c r="E57" s="132"/>
      <c r="F57" s="132"/>
      <c r="G57" s="132"/>
      <c r="H57" s="132"/>
      <c r="I57" s="133"/>
      <c r="J57" s="134">
        <f>$J$97</f>
        <v>0</v>
      </c>
      <c r="K57" s="135"/>
    </row>
    <row r="58" spans="2:11" s="136" customFormat="1" ht="21" customHeight="1">
      <c r="B58" s="137"/>
      <c r="C58" s="138"/>
      <c r="D58" s="139" t="s">
        <v>94</v>
      </c>
      <c r="E58" s="139"/>
      <c r="F58" s="139"/>
      <c r="G58" s="139"/>
      <c r="H58" s="139"/>
      <c r="I58" s="140"/>
      <c r="J58" s="141">
        <f>$J$98</f>
        <v>0</v>
      </c>
      <c r="K58" s="142"/>
    </row>
    <row r="59" spans="2:11" s="136" customFormat="1" ht="21" customHeight="1">
      <c r="B59" s="137"/>
      <c r="C59" s="138"/>
      <c r="D59" s="139" t="s">
        <v>95</v>
      </c>
      <c r="E59" s="139"/>
      <c r="F59" s="139"/>
      <c r="G59" s="139"/>
      <c r="H59" s="139"/>
      <c r="I59" s="140"/>
      <c r="J59" s="141">
        <f>$J$103</f>
        <v>0</v>
      </c>
      <c r="K59" s="142"/>
    </row>
    <row r="60" spans="2:11" s="136" customFormat="1" ht="21" customHeight="1">
      <c r="B60" s="137"/>
      <c r="C60" s="138"/>
      <c r="D60" s="139" t="s">
        <v>96</v>
      </c>
      <c r="E60" s="139"/>
      <c r="F60" s="139"/>
      <c r="G60" s="139"/>
      <c r="H60" s="139"/>
      <c r="I60" s="140"/>
      <c r="J60" s="141">
        <f>$J$118</f>
        <v>0</v>
      </c>
      <c r="K60" s="142"/>
    </row>
    <row r="61" spans="2:11" s="136" customFormat="1" ht="15.75" customHeight="1">
      <c r="B61" s="137"/>
      <c r="C61" s="138"/>
      <c r="D61" s="139" t="s">
        <v>97</v>
      </c>
      <c r="E61" s="139"/>
      <c r="F61" s="139"/>
      <c r="G61" s="139"/>
      <c r="H61" s="139"/>
      <c r="I61" s="140"/>
      <c r="J61" s="141">
        <f>$J$127</f>
        <v>0</v>
      </c>
      <c r="K61" s="142"/>
    </row>
    <row r="62" spans="2:11" s="136" customFormat="1" ht="21" customHeight="1">
      <c r="B62" s="137"/>
      <c r="C62" s="138"/>
      <c r="D62" s="139" t="s">
        <v>98</v>
      </c>
      <c r="E62" s="139"/>
      <c r="F62" s="139"/>
      <c r="G62" s="139"/>
      <c r="H62" s="139"/>
      <c r="I62" s="140"/>
      <c r="J62" s="141">
        <f>$J$140</f>
        <v>0</v>
      </c>
      <c r="K62" s="142"/>
    </row>
    <row r="63" spans="2:11" s="136" customFormat="1" ht="21" customHeight="1">
      <c r="B63" s="137"/>
      <c r="C63" s="138"/>
      <c r="D63" s="139" t="s">
        <v>99</v>
      </c>
      <c r="E63" s="139"/>
      <c r="F63" s="139"/>
      <c r="G63" s="139"/>
      <c r="H63" s="139"/>
      <c r="I63" s="140"/>
      <c r="J63" s="141">
        <f>$J$149</f>
        <v>0</v>
      </c>
      <c r="K63" s="142"/>
    </row>
    <row r="64" spans="2:11" s="87" customFormat="1" ht="25.5" customHeight="1">
      <c r="B64" s="130"/>
      <c r="C64" s="131"/>
      <c r="D64" s="132" t="s">
        <v>100</v>
      </c>
      <c r="E64" s="132"/>
      <c r="F64" s="132"/>
      <c r="G64" s="132"/>
      <c r="H64" s="132"/>
      <c r="I64" s="133"/>
      <c r="J64" s="134">
        <f>$J$152</f>
        <v>0</v>
      </c>
      <c r="K64" s="135"/>
    </row>
    <row r="65" spans="2:11" s="136" customFormat="1" ht="21" customHeight="1">
      <c r="B65" s="137"/>
      <c r="C65" s="138"/>
      <c r="D65" s="139" t="s">
        <v>101</v>
      </c>
      <c r="E65" s="139"/>
      <c r="F65" s="139"/>
      <c r="G65" s="139"/>
      <c r="H65" s="139"/>
      <c r="I65" s="140"/>
      <c r="J65" s="141">
        <f>$J$153</f>
        <v>0</v>
      </c>
      <c r="K65" s="142"/>
    </row>
    <row r="66" spans="2:11" s="136" customFormat="1" ht="21" customHeight="1">
      <c r="B66" s="137"/>
      <c r="C66" s="138"/>
      <c r="D66" s="139" t="s">
        <v>102</v>
      </c>
      <c r="E66" s="139"/>
      <c r="F66" s="139"/>
      <c r="G66" s="139"/>
      <c r="H66" s="139"/>
      <c r="I66" s="140"/>
      <c r="J66" s="141">
        <f>$J$164</f>
        <v>0</v>
      </c>
      <c r="K66" s="142"/>
    </row>
    <row r="67" spans="2:11" s="136" customFormat="1" ht="21" customHeight="1">
      <c r="B67" s="137"/>
      <c r="C67" s="138"/>
      <c r="D67" s="139" t="s">
        <v>103</v>
      </c>
      <c r="E67" s="139"/>
      <c r="F67" s="139"/>
      <c r="G67" s="139"/>
      <c r="H67" s="139"/>
      <c r="I67" s="140"/>
      <c r="J67" s="141">
        <f>$J$167</f>
        <v>0</v>
      </c>
      <c r="K67" s="142"/>
    </row>
    <row r="68" spans="2:11" s="136" customFormat="1" ht="21" customHeight="1">
      <c r="B68" s="137"/>
      <c r="C68" s="138"/>
      <c r="D68" s="139" t="s">
        <v>104</v>
      </c>
      <c r="E68" s="139"/>
      <c r="F68" s="139"/>
      <c r="G68" s="139"/>
      <c r="H68" s="139"/>
      <c r="I68" s="140"/>
      <c r="J68" s="141">
        <f>$J$174</f>
        <v>0</v>
      </c>
      <c r="K68" s="142"/>
    </row>
    <row r="69" spans="2:11" s="136" customFormat="1" ht="21" customHeight="1">
      <c r="B69" s="137"/>
      <c r="C69" s="138"/>
      <c r="D69" s="139" t="s">
        <v>105</v>
      </c>
      <c r="E69" s="139"/>
      <c r="F69" s="139"/>
      <c r="G69" s="139"/>
      <c r="H69" s="139"/>
      <c r="I69" s="140"/>
      <c r="J69" s="141">
        <f>$J$197</f>
        <v>0</v>
      </c>
      <c r="K69" s="142"/>
    </row>
    <row r="70" spans="2:11" s="136" customFormat="1" ht="21" customHeight="1">
      <c r="B70" s="137"/>
      <c r="C70" s="138"/>
      <c r="D70" s="139" t="s">
        <v>106</v>
      </c>
      <c r="E70" s="139"/>
      <c r="F70" s="139"/>
      <c r="G70" s="139"/>
      <c r="H70" s="139"/>
      <c r="I70" s="140"/>
      <c r="J70" s="141">
        <f>$J$212</f>
        <v>0</v>
      </c>
      <c r="K70" s="142"/>
    </row>
    <row r="71" spans="2:11" s="136" customFormat="1" ht="21" customHeight="1">
      <c r="B71" s="137"/>
      <c r="C71" s="138"/>
      <c r="D71" s="139" t="s">
        <v>107</v>
      </c>
      <c r="E71" s="139"/>
      <c r="F71" s="139"/>
      <c r="G71" s="139"/>
      <c r="H71" s="139"/>
      <c r="I71" s="140"/>
      <c r="J71" s="141">
        <f>$J$231</f>
        <v>0</v>
      </c>
      <c r="K71" s="142"/>
    </row>
    <row r="72" spans="2:11" s="87" customFormat="1" ht="25.5" customHeight="1">
      <c r="B72" s="130"/>
      <c r="C72" s="131"/>
      <c r="D72" s="132" t="s">
        <v>108</v>
      </c>
      <c r="E72" s="132"/>
      <c r="F72" s="132"/>
      <c r="G72" s="132"/>
      <c r="H72" s="132"/>
      <c r="I72" s="133"/>
      <c r="J72" s="134">
        <f>$J$236</f>
        <v>0</v>
      </c>
      <c r="K72" s="135"/>
    </row>
    <row r="73" spans="2:11" s="87" customFormat="1" ht="25.5" customHeight="1">
      <c r="B73" s="130"/>
      <c r="C73" s="131"/>
      <c r="D73" s="132" t="s">
        <v>109</v>
      </c>
      <c r="E73" s="132"/>
      <c r="F73" s="132"/>
      <c r="G73" s="132"/>
      <c r="H73" s="132"/>
      <c r="I73" s="133"/>
      <c r="J73" s="134">
        <f>$J$239</f>
        <v>0</v>
      </c>
      <c r="K73" s="135"/>
    </row>
    <row r="74" spans="2:11" s="87" customFormat="1" ht="25.5" customHeight="1">
      <c r="B74" s="130"/>
      <c r="C74" s="131"/>
      <c r="D74" s="132" t="s">
        <v>110</v>
      </c>
      <c r="E74" s="132"/>
      <c r="F74" s="132"/>
      <c r="G74" s="132"/>
      <c r="H74" s="132"/>
      <c r="I74" s="133"/>
      <c r="J74" s="134">
        <f>$J$242</f>
        <v>0</v>
      </c>
      <c r="K74" s="135"/>
    </row>
    <row r="75" spans="2:11" s="136" customFormat="1" ht="21" customHeight="1">
      <c r="B75" s="137"/>
      <c r="C75" s="138"/>
      <c r="D75" s="139" t="s">
        <v>111</v>
      </c>
      <c r="E75" s="139"/>
      <c r="F75" s="139"/>
      <c r="G75" s="139"/>
      <c r="H75" s="139"/>
      <c r="I75" s="140"/>
      <c r="J75" s="141">
        <f>$J$243</f>
        <v>0</v>
      </c>
      <c r="K75" s="142"/>
    </row>
    <row r="76" spans="2:11" s="136" customFormat="1" ht="21" customHeight="1">
      <c r="B76" s="137"/>
      <c r="C76" s="138"/>
      <c r="D76" s="139" t="s">
        <v>112</v>
      </c>
      <c r="E76" s="139"/>
      <c r="F76" s="139"/>
      <c r="G76" s="139"/>
      <c r="H76" s="139"/>
      <c r="I76" s="140"/>
      <c r="J76" s="141">
        <f>$J$246</f>
        <v>0</v>
      </c>
      <c r="K76" s="142"/>
    </row>
    <row r="77" spans="2:11" s="7" customFormat="1" ht="22.5" customHeight="1">
      <c r="B77" s="29"/>
      <c r="C77" s="30"/>
      <c r="D77" s="30"/>
      <c r="E77" s="30"/>
      <c r="F77" s="30"/>
      <c r="G77" s="30"/>
      <c r="H77" s="30"/>
      <c r="J77" s="30"/>
      <c r="K77" s="34"/>
    </row>
    <row r="78" spans="2:11" s="7" customFormat="1" ht="7.5" customHeight="1">
      <c r="B78" s="48"/>
      <c r="C78" s="49"/>
      <c r="D78" s="49"/>
      <c r="E78" s="49"/>
      <c r="F78" s="49"/>
      <c r="G78" s="49"/>
      <c r="H78" s="49"/>
      <c r="I78" s="123"/>
      <c r="J78" s="49"/>
      <c r="K78" s="50"/>
    </row>
    <row r="82" spans="2:12" s="7" customFormat="1" ht="7.5" customHeight="1">
      <c r="B82" s="51"/>
      <c r="C82" s="52"/>
      <c r="D82" s="52"/>
      <c r="E82" s="52"/>
      <c r="F82" s="52"/>
      <c r="G82" s="52"/>
      <c r="H82" s="52"/>
      <c r="I82" s="125"/>
      <c r="J82" s="52"/>
      <c r="K82" s="52"/>
      <c r="L82" s="53"/>
    </row>
    <row r="83" spans="2:12" s="7" customFormat="1" ht="37.5" customHeight="1">
      <c r="B83" s="29"/>
      <c r="C83" s="13" t="s">
        <v>113</v>
      </c>
      <c r="D83" s="30"/>
      <c r="E83" s="30"/>
      <c r="F83" s="30"/>
      <c r="G83" s="30"/>
      <c r="H83" s="30"/>
      <c r="J83" s="30"/>
      <c r="K83" s="30"/>
      <c r="L83" s="53"/>
    </row>
    <row r="84" spans="2:12" s="7" customFormat="1" ht="7.5" customHeight="1">
      <c r="B84" s="29"/>
      <c r="C84" s="30"/>
      <c r="D84" s="30"/>
      <c r="E84" s="30"/>
      <c r="F84" s="30"/>
      <c r="G84" s="30"/>
      <c r="H84" s="30"/>
      <c r="J84" s="30"/>
      <c r="K84" s="30"/>
      <c r="L84" s="53"/>
    </row>
    <row r="85" spans="2:12" s="7" customFormat="1" ht="15" customHeight="1">
      <c r="B85" s="29"/>
      <c r="C85" s="22" t="s">
        <v>16</v>
      </c>
      <c r="D85" s="30"/>
      <c r="E85" s="30"/>
      <c r="F85" s="30"/>
      <c r="G85" s="30"/>
      <c r="H85" s="30"/>
      <c r="J85" s="30"/>
      <c r="K85" s="30"/>
      <c r="L85" s="53"/>
    </row>
    <row r="86" spans="2:12" s="7" customFormat="1" ht="16.5" customHeight="1">
      <c r="B86" s="29"/>
      <c r="C86" s="30"/>
      <c r="D86" s="30"/>
      <c r="E86" s="105" t="str">
        <f>$E$7</f>
        <v>Tělocvična  a kuchyňka ZŠ Orlí</v>
      </c>
      <c r="F86" s="105"/>
      <c r="G86" s="105"/>
      <c r="H86" s="105"/>
      <c r="J86" s="30"/>
      <c r="K86" s="30"/>
      <c r="L86" s="53"/>
    </row>
    <row r="87" spans="2:12" s="7" customFormat="1" ht="15" customHeight="1">
      <c r="B87" s="29"/>
      <c r="C87" s="22" t="s">
        <v>86</v>
      </c>
      <c r="D87" s="30"/>
      <c r="E87" s="30"/>
      <c r="F87" s="30"/>
      <c r="G87" s="30"/>
      <c r="H87" s="30"/>
      <c r="J87" s="30"/>
      <c r="K87" s="30"/>
      <c r="L87" s="53"/>
    </row>
    <row r="88" spans="2:12" s="7" customFormat="1" ht="19.5" customHeight="1">
      <c r="B88" s="29"/>
      <c r="C88" s="30"/>
      <c r="D88" s="30"/>
      <c r="E88" s="60" t="str">
        <f>$E$9</f>
        <v>122a - Tělocvična ZŠ Orlí</v>
      </c>
      <c r="F88" s="60"/>
      <c r="G88" s="60"/>
      <c r="H88" s="60"/>
      <c r="J88" s="30"/>
      <c r="K88" s="30"/>
      <c r="L88" s="53"/>
    </row>
    <row r="89" spans="2:12" s="7" customFormat="1" ht="7.5" customHeight="1">
      <c r="B89" s="29"/>
      <c r="C89" s="30"/>
      <c r="D89" s="30"/>
      <c r="E89" s="30"/>
      <c r="F89" s="30"/>
      <c r="G89" s="30"/>
      <c r="H89" s="30"/>
      <c r="J89" s="30"/>
      <c r="K89" s="30"/>
      <c r="L89" s="53"/>
    </row>
    <row r="90" spans="2:12" s="7" customFormat="1" ht="18.75" customHeight="1">
      <c r="B90" s="29"/>
      <c r="C90" s="22" t="s">
        <v>22</v>
      </c>
      <c r="D90" s="30"/>
      <c r="E90" s="30"/>
      <c r="F90" s="23" t="str">
        <f>$F$12</f>
        <v>Liberec</v>
      </c>
      <c r="G90" s="30"/>
      <c r="H90" s="30"/>
      <c r="I90" s="106" t="s">
        <v>24</v>
      </c>
      <c r="J90" s="107" t="str">
        <f>IF($J$12="","",$J$12)</f>
        <v>19.02.2016</v>
      </c>
      <c r="K90" s="30"/>
      <c r="L90" s="53"/>
    </row>
    <row r="91" spans="2:12" s="7" customFormat="1" ht="7.5" customHeight="1">
      <c r="B91" s="29"/>
      <c r="C91" s="30"/>
      <c r="D91" s="30"/>
      <c r="E91" s="30"/>
      <c r="F91" s="30"/>
      <c r="G91" s="30"/>
      <c r="H91" s="30"/>
      <c r="J91" s="30"/>
      <c r="K91" s="30"/>
      <c r="L91" s="53"/>
    </row>
    <row r="92" spans="2:12" s="7" customFormat="1" ht="15.75" customHeight="1">
      <c r="B92" s="29"/>
      <c r="C92" s="22" t="s">
        <v>28</v>
      </c>
      <c r="D92" s="30"/>
      <c r="E92" s="30"/>
      <c r="F92" s="23" t="str">
        <f>$E$15</f>
        <v>MML</v>
      </c>
      <c r="G92" s="30"/>
      <c r="H92" s="30"/>
      <c r="I92" s="106" t="s">
        <v>34</v>
      </c>
      <c r="J92" s="23" t="str">
        <f>$E$21</f>
        <v>xxx</v>
      </c>
      <c r="K92" s="30"/>
      <c r="L92" s="53"/>
    </row>
    <row r="93" spans="2:12" s="7" customFormat="1" ht="15" customHeight="1">
      <c r="B93" s="29"/>
      <c r="C93" s="22" t="s">
        <v>32</v>
      </c>
      <c r="D93" s="30"/>
      <c r="E93" s="30"/>
      <c r="F93" s="23">
        <f>IF($E$18="","",$E$18)</f>
      </c>
      <c r="G93" s="30"/>
      <c r="H93" s="30"/>
      <c r="J93" s="30"/>
      <c r="K93" s="30"/>
      <c r="L93" s="53"/>
    </row>
    <row r="94" spans="2:12" s="7" customFormat="1" ht="11.25" customHeight="1">
      <c r="B94" s="29"/>
      <c r="C94" s="30"/>
      <c r="D94" s="30"/>
      <c r="E94" s="30"/>
      <c r="F94" s="30"/>
      <c r="G94" s="30"/>
      <c r="H94" s="30"/>
      <c r="J94" s="30"/>
      <c r="K94" s="30"/>
      <c r="L94" s="53"/>
    </row>
    <row r="95" spans="2:20" s="143" customFormat="1" ht="30" customHeight="1">
      <c r="B95" s="144"/>
      <c r="C95" s="145" t="s">
        <v>114</v>
      </c>
      <c r="D95" s="146" t="s">
        <v>57</v>
      </c>
      <c r="E95" s="146" t="s">
        <v>53</v>
      </c>
      <c r="F95" s="146" t="s">
        <v>115</v>
      </c>
      <c r="G95" s="146" t="s">
        <v>116</v>
      </c>
      <c r="H95" s="146" t="s">
        <v>117</v>
      </c>
      <c r="I95" s="147" t="s">
        <v>118</v>
      </c>
      <c r="J95" s="146" t="s">
        <v>119</v>
      </c>
      <c r="K95" s="148" t="s">
        <v>120</v>
      </c>
      <c r="L95" s="149"/>
      <c r="M95" s="73" t="s">
        <v>121</v>
      </c>
      <c r="N95" s="74" t="s">
        <v>42</v>
      </c>
      <c r="O95" s="74" t="s">
        <v>122</v>
      </c>
      <c r="P95" s="74" t="s">
        <v>123</v>
      </c>
      <c r="Q95" s="74" t="s">
        <v>124</v>
      </c>
      <c r="R95" s="74" t="s">
        <v>125</v>
      </c>
      <c r="S95" s="74" t="s">
        <v>126</v>
      </c>
      <c r="T95" s="75" t="s">
        <v>127</v>
      </c>
    </row>
    <row r="96" spans="2:63" s="7" customFormat="1" ht="30" customHeight="1">
      <c r="B96" s="29"/>
      <c r="C96" s="80" t="s">
        <v>91</v>
      </c>
      <c r="D96" s="30"/>
      <c r="E96" s="30"/>
      <c r="F96" s="30"/>
      <c r="G96" s="30"/>
      <c r="H96" s="30"/>
      <c r="J96" s="150">
        <f>$BK$96</f>
        <v>0</v>
      </c>
      <c r="K96" s="30"/>
      <c r="L96" s="53"/>
      <c r="M96" s="77"/>
      <c r="N96" s="78"/>
      <c r="O96" s="78"/>
      <c r="P96" s="151">
        <f>$P$97+$P$152+$P$236+$P$239+$P$242</f>
        <v>0</v>
      </c>
      <c r="Q96" s="78"/>
      <c r="R96" s="151">
        <f>$R$97+$R$152+$R$236+$R$239+$R$242</f>
        <v>1.0869529999999998</v>
      </c>
      <c r="S96" s="78"/>
      <c r="T96" s="152">
        <f>$T$97+$T$152+$T$236+$T$239+$T$242</f>
        <v>1.1786</v>
      </c>
      <c r="AT96" s="7" t="s">
        <v>71</v>
      </c>
      <c r="AU96" s="7" t="s">
        <v>92</v>
      </c>
      <c r="BK96" s="153">
        <f>$BK$97+$BK$152+$BK$236+$BK$239+$BK$242</f>
        <v>0</v>
      </c>
    </row>
    <row r="97" spans="2:63" s="154" customFormat="1" ht="37.5" customHeight="1">
      <c r="B97" s="155"/>
      <c r="C97" s="156"/>
      <c r="D97" s="156" t="s">
        <v>71</v>
      </c>
      <c r="E97" s="157" t="s">
        <v>128</v>
      </c>
      <c r="F97" s="157" t="s">
        <v>129</v>
      </c>
      <c r="G97" s="156"/>
      <c r="H97" s="156"/>
      <c r="J97" s="158">
        <f>$BK$97</f>
        <v>0</v>
      </c>
      <c r="K97" s="156"/>
      <c r="L97" s="159"/>
      <c r="M97" s="160"/>
      <c r="N97" s="156"/>
      <c r="O97" s="156"/>
      <c r="P97" s="161">
        <f>$P$98+$P$103+$P$118+$P$140+$P$149</f>
        <v>0</v>
      </c>
      <c r="Q97" s="156"/>
      <c r="R97" s="161">
        <f>$R$98+$R$103+$R$118+$R$140+$R$149</f>
        <v>0.8343279999999998</v>
      </c>
      <c r="S97" s="156"/>
      <c r="T97" s="162">
        <f>$T$98+$T$103+$T$118+$T$140+$T$149</f>
        <v>0.21459999999999999</v>
      </c>
      <c r="AR97" s="163" t="s">
        <v>21</v>
      </c>
      <c r="AT97" s="163" t="s">
        <v>71</v>
      </c>
      <c r="AU97" s="163" t="s">
        <v>72</v>
      </c>
      <c r="AY97" s="163" t="s">
        <v>130</v>
      </c>
      <c r="BK97" s="164">
        <f>$BK$98+$BK$103+$BK$118+$BK$140+$BK$149</f>
        <v>0</v>
      </c>
    </row>
    <row r="98" spans="2:63" s="154" customFormat="1" ht="21" customHeight="1">
      <c r="B98" s="155"/>
      <c r="C98" s="156"/>
      <c r="D98" s="156" t="s">
        <v>71</v>
      </c>
      <c r="E98" s="165" t="s">
        <v>131</v>
      </c>
      <c r="F98" s="165" t="s">
        <v>132</v>
      </c>
      <c r="G98" s="156"/>
      <c r="H98" s="156"/>
      <c r="J98" s="166">
        <f>$BK$98</f>
        <v>0</v>
      </c>
      <c r="K98" s="156"/>
      <c r="L98" s="159"/>
      <c r="M98" s="160"/>
      <c r="N98" s="156"/>
      <c r="O98" s="156"/>
      <c r="P98" s="161">
        <f>SUM($P$99:$P$102)</f>
        <v>0</v>
      </c>
      <c r="Q98" s="156"/>
      <c r="R98" s="161">
        <f>SUM($R$99:$R$102)</f>
        <v>0.08026</v>
      </c>
      <c r="S98" s="156"/>
      <c r="T98" s="162">
        <f>SUM($T$99:$T$102)</f>
        <v>0</v>
      </c>
      <c r="AR98" s="163" t="s">
        <v>21</v>
      </c>
      <c r="AT98" s="163" t="s">
        <v>71</v>
      </c>
      <c r="AU98" s="163" t="s">
        <v>21</v>
      </c>
      <c r="AY98" s="163" t="s">
        <v>130</v>
      </c>
      <c r="BK98" s="164">
        <f>SUM($BK$99:$BK$102)</f>
        <v>0</v>
      </c>
    </row>
    <row r="99" spans="2:65" s="7" customFormat="1" ht="15.75" customHeight="1">
      <c r="B99" s="29"/>
      <c r="C99" s="167" t="s">
        <v>21</v>
      </c>
      <c r="D99" s="167" t="s">
        <v>133</v>
      </c>
      <c r="E99" s="168" t="s">
        <v>134</v>
      </c>
      <c r="F99" s="169" t="s">
        <v>135</v>
      </c>
      <c r="G99" s="170" t="s">
        <v>136</v>
      </c>
      <c r="H99" s="171">
        <v>1</v>
      </c>
      <c r="I99" s="172"/>
      <c r="J99" s="173">
        <f>ROUND($I$99*$H$99,2)</f>
        <v>0</v>
      </c>
      <c r="K99" s="169" t="s">
        <v>137</v>
      </c>
      <c r="L99" s="53"/>
      <c r="M99" s="174"/>
      <c r="N99" s="175" t="s">
        <v>43</v>
      </c>
      <c r="O99" s="30"/>
      <c r="P99" s="176">
        <f>$O$99*$H$99</f>
        <v>0</v>
      </c>
      <c r="Q99" s="176">
        <v>0.02914</v>
      </c>
      <c r="R99" s="176">
        <f>$Q$99*$H$99</f>
        <v>0.02914</v>
      </c>
      <c r="S99" s="176">
        <v>0</v>
      </c>
      <c r="T99" s="177">
        <f>$S$99*$H$99</f>
        <v>0</v>
      </c>
      <c r="AR99" s="108" t="s">
        <v>138</v>
      </c>
      <c r="AT99" s="108" t="s">
        <v>133</v>
      </c>
      <c r="AU99" s="108" t="s">
        <v>80</v>
      </c>
      <c r="AY99" s="7" t="s">
        <v>130</v>
      </c>
      <c r="BE99" s="178">
        <f>IF($N$99="základní",$J$99,0)</f>
        <v>0</v>
      </c>
      <c r="BF99" s="178">
        <f>IF($N$99="snížená",$J$99,0)</f>
        <v>0</v>
      </c>
      <c r="BG99" s="178">
        <f>IF($N$99="zákl. přenesená",$J$99,0)</f>
        <v>0</v>
      </c>
      <c r="BH99" s="178">
        <f>IF($N$99="sníž. přenesená",$J$99,0)</f>
        <v>0</v>
      </c>
      <c r="BI99" s="178">
        <f>IF($N$99="nulová",$J$99,0)</f>
        <v>0</v>
      </c>
      <c r="BJ99" s="108" t="s">
        <v>21</v>
      </c>
      <c r="BK99" s="178">
        <f>ROUND($I$99*$H$99,2)</f>
        <v>0</v>
      </c>
      <c r="BL99" s="108" t="s">
        <v>138</v>
      </c>
      <c r="BM99" s="108" t="s">
        <v>139</v>
      </c>
    </row>
    <row r="100" spans="2:47" s="7" customFormat="1" ht="27" customHeight="1">
      <c r="B100" s="29"/>
      <c r="C100" s="30"/>
      <c r="D100" s="179" t="s">
        <v>140</v>
      </c>
      <c r="E100" s="30"/>
      <c r="F100" s="180" t="s">
        <v>141</v>
      </c>
      <c r="G100" s="30"/>
      <c r="H100" s="30"/>
      <c r="J100" s="30"/>
      <c r="K100" s="30"/>
      <c r="L100" s="53"/>
      <c r="M100" s="181"/>
      <c r="N100" s="30"/>
      <c r="O100" s="30"/>
      <c r="P100" s="30"/>
      <c r="Q100" s="30"/>
      <c r="R100" s="30"/>
      <c r="S100" s="30"/>
      <c r="T100" s="68"/>
      <c r="AT100" s="7" t="s">
        <v>140</v>
      </c>
      <c r="AU100" s="7" t="s">
        <v>80</v>
      </c>
    </row>
    <row r="101" spans="2:65" s="7" customFormat="1" ht="15.75" customHeight="1">
      <c r="B101" s="29"/>
      <c r="C101" s="167" t="s">
        <v>80</v>
      </c>
      <c r="D101" s="167" t="s">
        <v>133</v>
      </c>
      <c r="E101" s="168" t="s">
        <v>142</v>
      </c>
      <c r="F101" s="169" t="s">
        <v>143</v>
      </c>
      <c r="G101" s="170" t="s">
        <v>144</v>
      </c>
      <c r="H101" s="171">
        <v>1</v>
      </c>
      <c r="I101" s="172"/>
      <c r="J101" s="173">
        <f>ROUND($I$101*$H$101,2)</f>
        <v>0</v>
      </c>
      <c r="K101" s="169" t="s">
        <v>137</v>
      </c>
      <c r="L101" s="53"/>
      <c r="M101" s="174"/>
      <c r="N101" s="175" t="s">
        <v>43</v>
      </c>
      <c r="O101" s="30"/>
      <c r="P101" s="176">
        <f>$O$101*$H$101</f>
        <v>0</v>
      </c>
      <c r="Q101" s="176">
        <v>0.05112</v>
      </c>
      <c r="R101" s="176">
        <f>$Q$101*$H$101</f>
        <v>0.05112</v>
      </c>
      <c r="S101" s="176">
        <v>0</v>
      </c>
      <c r="T101" s="177">
        <f>$S$101*$H$101</f>
        <v>0</v>
      </c>
      <c r="AR101" s="108" t="s">
        <v>138</v>
      </c>
      <c r="AT101" s="108" t="s">
        <v>133</v>
      </c>
      <c r="AU101" s="108" t="s">
        <v>80</v>
      </c>
      <c r="AY101" s="7" t="s">
        <v>130</v>
      </c>
      <c r="BE101" s="178">
        <f>IF($N$101="základní",$J$101,0)</f>
        <v>0</v>
      </c>
      <c r="BF101" s="178">
        <f>IF($N$101="snížená",$J$101,0)</f>
        <v>0</v>
      </c>
      <c r="BG101" s="178">
        <f>IF($N$101="zákl. přenesená",$J$101,0)</f>
        <v>0</v>
      </c>
      <c r="BH101" s="178">
        <f>IF($N$101="sníž. přenesená",$J$101,0)</f>
        <v>0</v>
      </c>
      <c r="BI101" s="178">
        <f>IF($N$101="nulová",$J$101,0)</f>
        <v>0</v>
      </c>
      <c r="BJ101" s="108" t="s">
        <v>21</v>
      </c>
      <c r="BK101" s="178">
        <f>ROUND($I$101*$H$101,2)</f>
        <v>0</v>
      </c>
      <c r="BL101" s="108" t="s">
        <v>138</v>
      </c>
      <c r="BM101" s="108" t="s">
        <v>145</v>
      </c>
    </row>
    <row r="102" spans="2:47" s="7" customFormat="1" ht="27" customHeight="1">
      <c r="B102" s="29"/>
      <c r="C102" s="30"/>
      <c r="D102" s="179" t="s">
        <v>140</v>
      </c>
      <c r="E102" s="30"/>
      <c r="F102" s="180" t="s">
        <v>146</v>
      </c>
      <c r="G102" s="30"/>
      <c r="H102" s="30"/>
      <c r="J102" s="30"/>
      <c r="K102" s="30"/>
      <c r="L102" s="53"/>
      <c r="M102" s="181"/>
      <c r="N102" s="30"/>
      <c r="O102" s="30"/>
      <c r="P102" s="30"/>
      <c r="Q102" s="30"/>
      <c r="R102" s="30"/>
      <c r="S102" s="30"/>
      <c r="T102" s="68"/>
      <c r="AT102" s="7" t="s">
        <v>140</v>
      </c>
      <c r="AU102" s="7" t="s">
        <v>80</v>
      </c>
    </row>
    <row r="103" spans="2:63" s="154" customFormat="1" ht="30.75" customHeight="1">
      <c r="B103" s="155"/>
      <c r="C103" s="156"/>
      <c r="D103" s="156" t="s">
        <v>71</v>
      </c>
      <c r="E103" s="165" t="s">
        <v>147</v>
      </c>
      <c r="F103" s="165" t="s">
        <v>148</v>
      </c>
      <c r="G103" s="156"/>
      <c r="H103" s="156"/>
      <c r="J103" s="166">
        <f>$BK$103</f>
        <v>0</v>
      </c>
      <c r="K103" s="156"/>
      <c r="L103" s="159"/>
      <c r="M103" s="160"/>
      <c r="N103" s="156"/>
      <c r="O103" s="156"/>
      <c r="P103" s="161">
        <f>SUM($P$104:$P$117)</f>
        <v>0</v>
      </c>
      <c r="Q103" s="156"/>
      <c r="R103" s="161">
        <f>SUM($R$104:$R$117)</f>
        <v>0.7483479999999999</v>
      </c>
      <c r="S103" s="156"/>
      <c r="T103" s="162">
        <f>SUM($T$104:$T$117)</f>
        <v>0</v>
      </c>
      <c r="AR103" s="163" t="s">
        <v>21</v>
      </c>
      <c r="AT103" s="163" t="s">
        <v>71</v>
      </c>
      <c r="AU103" s="163" t="s">
        <v>21</v>
      </c>
      <c r="AY103" s="163" t="s">
        <v>130</v>
      </c>
      <c r="BK103" s="164">
        <f>SUM($BK$104:$BK$117)</f>
        <v>0</v>
      </c>
    </row>
    <row r="104" spans="2:65" s="7" customFormat="1" ht="15.75" customHeight="1">
      <c r="B104" s="29"/>
      <c r="C104" s="167" t="s">
        <v>131</v>
      </c>
      <c r="D104" s="167" t="s">
        <v>133</v>
      </c>
      <c r="E104" s="168" t="s">
        <v>149</v>
      </c>
      <c r="F104" s="169" t="s">
        <v>150</v>
      </c>
      <c r="G104" s="170" t="s">
        <v>136</v>
      </c>
      <c r="H104" s="171">
        <v>2</v>
      </c>
      <c r="I104" s="172"/>
      <c r="J104" s="173">
        <f>ROUND($I$104*$H$104,2)</f>
        <v>0</v>
      </c>
      <c r="K104" s="169" t="s">
        <v>137</v>
      </c>
      <c r="L104" s="53"/>
      <c r="M104" s="174"/>
      <c r="N104" s="175" t="s">
        <v>43</v>
      </c>
      <c r="O104" s="30"/>
      <c r="P104" s="176">
        <f>$O$104*$H$104</f>
        <v>0</v>
      </c>
      <c r="Q104" s="176">
        <v>0.0415</v>
      </c>
      <c r="R104" s="176">
        <f>$Q$104*$H$104</f>
        <v>0.083</v>
      </c>
      <c r="S104" s="176">
        <v>0</v>
      </c>
      <c r="T104" s="177">
        <f>$S$104*$H$104</f>
        <v>0</v>
      </c>
      <c r="AR104" s="108" t="s">
        <v>138</v>
      </c>
      <c r="AT104" s="108" t="s">
        <v>133</v>
      </c>
      <c r="AU104" s="108" t="s">
        <v>80</v>
      </c>
      <c r="AY104" s="7" t="s">
        <v>130</v>
      </c>
      <c r="BE104" s="178">
        <f>IF($N$104="základní",$J$104,0)</f>
        <v>0</v>
      </c>
      <c r="BF104" s="178">
        <f>IF($N$104="snížená",$J$104,0)</f>
        <v>0</v>
      </c>
      <c r="BG104" s="178">
        <f>IF($N$104="zákl. přenesená",$J$104,0)</f>
        <v>0</v>
      </c>
      <c r="BH104" s="178">
        <f>IF($N$104="sníž. přenesená",$J$104,0)</f>
        <v>0</v>
      </c>
      <c r="BI104" s="178">
        <f>IF($N$104="nulová",$J$104,0)</f>
        <v>0</v>
      </c>
      <c r="BJ104" s="108" t="s">
        <v>21</v>
      </c>
      <c r="BK104" s="178">
        <f>ROUND($I$104*$H$104,2)</f>
        <v>0</v>
      </c>
      <c r="BL104" s="108" t="s">
        <v>138</v>
      </c>
      <c r="BM104" s="108" t="s">
        <v>151</v>
      </c>
    </row>
    <row r="105" spans="2:47" s="7" customFormat="1" ht="16.5" customHeight="1">
      <c r="B105" s="29"/>
      <c r="C105" s="30"/>
      <c r="D105" s="179" t="s">
        <v>140</v>
      </c>
      <c r="E105" s="30"/>
      <c r="F105" s="180" t="s">
        <v>152</v>
      </c>
      <c r="G105" s="30"/>
      <c r="H105" s="30"/>
      <c r="J105" s="30"/>
      <c r="K105" s="30"/>
      <c r="L105" s="53"/>
      <c r="M105" s="181"/>
      <c r="N105" s="30"/>
      <c r="O105" s="30"/>
      <c r="P105" s="30"/>
      <c r="Q105" s="30"/>
      <c r="R105" s="30"/>
      <c r="S105" s="30"/>
      <c r="T105" s="68"/>
      <c r="AT105" s="7" t="s">
        <v>140</v>
      </c>
      <c r="AU105" s="7" t="s">
        <v>80</v>
      </c>
    </row>
    <row r="106" spans="2:65" s="7" customFormat="1" ht="27" customHeight="1">
      <c r="B106" s="29"/>
      <c r="C106" s="167" t="s">
        <v>138</v>
      </c>
      <c r="D106" s="167" t="s">
        <v>133</v>
      </c>
      <c r="E106" s="168" t="s">
        <v>153</v>
      </c>
      <c r="F106" s="169" t="s">
        <v>154</v>
      </c>
      <c r="G106" s="170" t="s">
        <v>144</v>
      </c>
      <c r="H106" s="171">
        <v>81</v>
      </c>
      <c r="I106" s="172"/>
      <c r="J106" s="173">
        <f>ROUND($I$106*$H$106,2)</f>
        <v>0</v>
      </c>
      <c r="K106" s="169" t="s">
        <v>155</v>
      </c>
      <c r="L106" s="53"/>
      <c r="M106" s="174"/>
      <c r="N106" s="175" t="s">
        <v>43</v>
      </c>
      <c r="O106" s="30"/>
      <c r="P106" s="176">
        <f>$O$106*$H$106</f>
        <v>0</v>
      </c>
      <c r="Q106" s="176">
        <v>0.0052</v>
      </c>
      <c r="R106" s="176">
        <f>$Q$106*$H$106</f>
        <v>0.42119999999999996</v>
      </c>
      <c r="S106" s="176">
        <v>0</v>
      </c>
      <c r="T106" s="177">
        <f>$S$106*$H$106</f>
        <v>0</v>
      </c>
      <c r="AR106" s="108" t="s">
        <v>138</v>
      </c>
      <c r="AT106" s="108" t="s">
        <v>133</v>
      </c>
      <c r="AU106" s="108" t="s">
        <v>80</v>
      </c>
      <c r="AY106" s="7" t="s">
        <v>130</v>
      </c>
      <c r="BE106" s="178">
        <f>IF($N$106="základní",$J$106,0)</f>
        <v>0</v>
      </c>
      <c r="BF106" s="178">
        <f>IF($N$106="snížená",$J$106,0)</f>
        <v>0</v>
      </c>
      <c r="BG106" s="178">
        <f>IF($N$106="zákl. přenesená",$J$106,0)</f>
        <v>0</v>
      </c>
      <c r="BH106" s="178">
        <f>IF($N$106="sníž. přenesená",$J$106,0)</f>
        <v>0</v>
      </c>
      <c r="BI106" s="178">
        <f>IF($N$106="nulová",$J$106,0)</f>
        <v>0</v>
      </c>
      <c r="BJ106" s="108" t="s">
        <v>21</v>
      </c>
      <c r="BK106" s="178">
        <f>ROUND($I$106*$H$106,2)</f>
        <v>0</v>
      </c>
      <c r="BL106" s="108" t="s">
        <v>138</v>
      </c>
      <c r="BM106" s="108" t="s">
        <v>156</v>
      </c>
    </row>
    <row r="107" spans="2:47" s="7" customFormat="1" ht="27" customHeight="1">
      <c r="B107" s="29"/>
      <c r="C107" s="30"/>
      <c r="D107" s="179" t="s">
        <v>140</v>
      </c>
      <c r="E107" s="30"/>
      <c r="F107" s="180" t="s">
        <v>157</v>
      </c>
      <c r="G107" s="30"/>
      <c r="H107" s="30"/>
      <c r="J107" s="30"/>
      <c r="K107" s="30"/>
      <c r="L107" s="53"/>
      <c r="M107" s="181"/>
      <c r="N107" s="30"/>
      <c r="O107" s="30"/>
      <c r="P107" s="30"/>
      <c r="Q107" s="30"/>
      <c r="R107" s="30"/>
      <c r="S107" s="30"/>
      <c r="T107" s="68"/>
      <c r="AT107" s="7" t="s">
        <v>140</v>
      </c>
      <c r="AU107" s="7" t="s">
        <v>80</v>
      </c>
    </row>
    <row r="108" spans="2:65" s="7" customFormat="1" ht="15.75" customHeight="1">
      <c r="B108" s="29"/>
      <c r="C108" s="167" t="s">
        <v>158</v>
      </c>
      <c r="D108" s="167" t="s">
        <v>133</v>
      </c>
      <c r="E108" s="168" t="s">
        <v>159</v>
      </c>
      <c r="F108" s="169" t="s">
        <v>160</v>
      </c>
      <c r="G108" s="170" t="s">
        <v>144</v>
      </c>
      <c r="H108" s="171">
        <v>143</v>
      </c>
      <c r="I108" s="172"/>
      <c r="J108" s="173">
        <f>ROUND($I$108*$H$108,2)</f>
        <v>0</v>
      </c>
      <c r="K108" s="169" t="s">
        <v>155</v>
      </c>
      <c r="L108" s="53"/>
      <c r="M108" s="174"/>
      <c r="N108" s="175" t="s">
        <v>43</v>
      </c>
      <c r="O108" s="30"/>
      <c r="P108" s="176">
        <f>$O$108*$H$108</f>
        <v>0</v>
      </c>
      <c r="Q108" s="176">
        <v>0.00012</v>
      </c>
      <c r="R108" s="176">
        <f>$Q$108*$H$108</f>
        <v>0.01716</v>
      </c>
      <c r="S108" s="176">
        <v>0</v>
      </c>
      <c r="T108" s="177">
        <f>$S$108*$H$108</f>
        <v>0</v>
      </c>
      <c r="AR108" s="108" t="s">
        <v>138</v>
      </c>
      <c r="AT108" s="108" t="s">
        <v>133</v>
      </c>
      <c r="AU108" s="108" t="s">
        <v>80</v>
      </c>
      <c r="AY108" s="7" t="s">
        <v>130</v>
      </c>
      <c r="BE108" s="178">
        <f>IF($N$108="základní",$J$108,0)</f>
        <v>0</v>
      </c>
      <c r="BF108" s="178">
        <f>IF($N$108="snížená",$J$108,0)</f>
        <v>0</v>
      </c>
      <c r="BG108" s="178">
        <f>IF($N$108="zákl. přenesená",$J$108,0)</f>
        <v>0</v>
      </c>
      <c r="BH108" s="178">
        <f>IF($N$108="sníž. přenesená",$J$108,0)</f>
        <v>0</v>
      </c>
      <c r="BI108" s="178">
        <f>IF($N$108="nulová",$J$108,0)</f>
        <v>0</v>
      </c>
      <c r="BJ108" s="108" t="s">
        <v>21</v>
      </c>
      <c r="BK108" s="178">
        <f>ROUND($I$108*$H$108,2)</f>
        <v>0</v>
      </c>
      <c r="BL108" s="108" t="s">
        <v>138</v>
      </c>
      <c r="BM108" s="108" t="s">
        <v>161</v>
      </c>
    </row>
    <row r="109" spans="2:47" s="7" customFormat="1" ht="16.5" customHeight="1">
      <c r="B109" s="29"/>
      <c r="C109" s="30"/>
      <c r="D109" s="179" t="s">
        <v>140</v>
      </c>
      <c r="E109" s="30"/>
      <c r="F109" s="180" t="s">
        <v>162</v>
      </c>
      <c r="G109" s="30"/>
      <c r="H109" s="30"/>
      <c r="J109" s="30"/>
      <c r="K109" s="30"/>
      <c r="L109" s="53"/>
      <c r="M109" s="181"/>
      <c r="N109" s="30"/>
      <c r="O109" s="30"/>
      <c r="P109" s="30"/>
      <c r="Q109" s="30"/>
      <c r="R109" s="30"/>
      <c r="S109" s="30"/>
      <c r="T109" s="68"/>
      <c r="AT109" s="7" t="s">
        <v>140</v>
      </c>
      <c r="AU109" s="7" t="s">
        <v>80</v>
      </c>
    </row>
    <row r="110" spans="2:65" s="7" customFormat="1" ht="15.75" customHeight="1">
      <c r="B110" s="29"/>
      <c r="C110" s="167" t="s">
        <v>147</v>
      </c>
      <c r="D110" s="167" t="s">
        <v>133</v>
      </c>
      <c r="E110" s="168" t="s">
        <v>163</v>
      </c>
      <c r="F110" s="169" t="s">
        <v>164</v>
      </c>
      <c r="G110" s="170" t="s">
        <v>165</v>
      </c>
      <c r="H110" s="171">
        <v>6.8</v>
      </c>
      <c r="I110" s="172"/>
      <c r="J110" s="173">
        <f>ROUND($I$110*$H$110,2)</f>
        <v>0</v>
      </c>
      <c r="K110" s="169" t="s">
        <v>137</v>
      </c>
      <c r="L110" s="53"/>
      <c r="M110" s="174"/>
      <c r="N110" s="175" t="s">
        <v>43</v>
      </c>
      <c r="O110" s="30"/>
      <c r="P110" s="176">
        <f>$O$110*$H$110</f>
        <v>0</v>
      </c>
      <c r="Q110" s="176">
        <v>0.0015</v>
      </c>
      <c r="R110" s="176">
        <f>$Q$110*$H$110</f>
        <v>0.0102</v>
      </c>
      <c r="S110" s="176">
        <v>0</v>
      </c>
      <c r="T110" s="177">
        <f>$S$110*$H$110</f>
        <v>0</v>
      </c>
      <c r="AR110" s="108" t="s">
        <v>138</v>
      </c>
      <c r="AT110" s="108" t="s">
        <v>133</v>
      </c>
      <c r="AU110" s="108" t="s">
        <v>80</v>
      </c>
      <c r="AY110" s="7" t="s">
        <v>130</v>
      </c>
      <c r="BE110" s="178">
        <f>IF($N$110="základní",$J$110,0)</f>
        <v>0</v>
      </c>
      <c r="BF110" s="178">
        <f>IF($N$110="snížená",$J$110,0)</f>
        <v>0</v>
      </c>
      <c r="BG110" s="178">
        <f>IF($N$110="zákl. přenesená",$J$110,0)</f>
        <v>0</v>
      </c>
      <c r="BH110" s="178">
        <f>IF($N$110="sníž. přenesená",$J$110,0)</f>
        <v>0</v>
      </c>
      <c r="BI110" s="178">
        <f>IF($N$110="nulová",$J$110,0)</f>
        <v>0</v>
      </c>
      <c r="BJ110" s="108" t="s">
        <v>21</v>
      </c>
      <c r="BK110" s="178">
        <f>ROUND($I$110*$H$110,2)</f>
        <v>0</v>
      </c>
      <c r="BL110" s="108" t="s">
        <v>138</v>
      </c>
      <c r="BM110" s="108" t="s">
        <v>166</v>
      </c>
    </row>
    <row r="111" spans="2:47" s="7" customFormat="1" ht="16.5" customHeight="1">
      <c r="B111" s="29"/>
      <c r="C111" s="30"/>
      <c r="D111" s="179" t="s">
        <v>140</v>
      </c>
      <c r="E111" s="30"/>
      <c r="F111" s="180" t="s">
        <v>167</v>
      </c>
      <c r="G111" s="30"/>
      <c r="H111" s="30"/>
      <c r="J111" s="30"/>
      <c r="K111" s="30"/>
      <c r="L111" s="53"/>
      <c r="M111" s="181"/>
      <c r="N111" s="30"/>
      <c r="O111" s="30"/>
      <c r="P111" s="30"/>
      <c r="Q111" s="30"/>
      <c r="R111" s="30"/>
      <c r="S111" s="30"/>
      <c r="T111" s="68"/>
      <c r="AT111" s="7" t="s">
        <v>140</v>
      </c>
      <c r="AU111" s="7" t="s">
        <v>80</v>
      </c>
    </row>
    <row r="112" spans="2:65" s="7" customFormat="1" ht="15.75" customHeight="1">
      <c r="B112" s="29"/>
      <c r="C112" s="167" t="s">
        <v>168</v>
      </c>
      <c r="D112" s="167" t="s">
        <v>133</v>
      </c>
      <c r="E112" s="168" t="s">
        <v>169</v>
      </c>
      <c r="F112" s="169" t="s">
        <v>170</v>
      </c>
      <c r="G112" s="170" t="s">
        <v>144</v>
      </c>
      <c r="H112" s="171">
        <v>20</v>
      </c>
      <c r="I112" s="172"/>
      <c r="J112" s="173">
        <f>ROUND($I$112*$H$112,2)</f>
        <v>0</v>
      </c>
      <c r="K112" s="169" t="s">
        <v>155</v>
      </c>
      <c r="L112" s="53"/>
      <c r="M112" s="174"/>
      <c r="N112" s="175" t="s">
        <v>43</v>
      </c>
      <c r="O112" s="30"/>
      <c r="P112" s="176">
        <f>$O$112*$H$112</f>
        <v>0</v>
      </c>
      <c r="Q112" s="176">
        <v>0.00012</v>
      </c>
      <c r="R112" s="176">
        <f>$Q$112*$H$112</f>
        <v>0.0024000000000000002</v>
      </c>
      <c r="S112" s="176">
        <v>0</v>
      </c>
      <c r="T112" s="177">
        <f>$S$112*$H$112</f>
        <v>0</v>
      </c>
      <c r="AR112" s="108" t="s">
        <v>138</v>
      </c>
      <c r="AT112" s="108" t="s">
        <v>133</v>
      </c>
      <c r="AU112" s="108" t="s">
        <v>80</v>
      </c>
      <c r="AY112" s="7" t="s">
        <v>130</v>
      </c>
      <c r="BE112" s="178">
        <f>IF($N$112="základní",$J$112,0)</f>
        <v>0</v>
      </c>
      <c r="BF112" s="178">
        <f>IF($N$112="snížená",$J$112,0)</f>
        <v>0</v>
      </c>
      <c r="BG112" s="178">
        <f>IF($N$112="zákl. přenesená",$J$112,0)</f>
        <v>0</v>
      </c>
      <c r="BH112" s="178">
        <f>IF($N$112="sníž. přenesená",$J$112,0)</f>
        <v>0</v>
      </c>
      <c r="BI112" s="178">
        <f>IF($N$112="nulová",$J$112,0)</f>
        <v>0</v>
      </c>
      <c r="BJ112" s="108" t="s">
        <v>21</v>
      </c>
      <c r="BK112" s="178">
        <f>ROUND($I$112*$H$112,2)</f>
        <v>0</v>
      </c>
      <c r="BL112" s="108" t="s">
        <v>138</v>
      </c>
      <c r="BM112" s="108" t="s">
        <v>171</v>
      </c>
    </row>
    <row r="113" spans="2:47" s="7" customFormat="1" ht="16.5" customHeight="1">
      <c r="B113" s="29"/>
      <c r="C113" s="30"/>
      <c r="D113" s="179" t="s">
        <v>140</v>
      </c>
      <c r="E113" s="30"/>
      <c r="F113" s="180" t="s">
        <v>172</v>
      </c>
      <c r="G113" s="30"/>
      <c r="H113" s="30"/>
      <c r="J113" s="30"/>
      <c r="K113" s="30"/>
      <c r="L113" s="53"/>
      <c r="M113" s="181"/>
      <c r="N113" s="30"/>
      <c r="O113" s="30"/>
      <c r="P113" s="30"/>
      <c r="Q113" s="30"/>
      <c r="R113" s="30"/>
      <c r="S113" s="30"/>
      <c r="T113" s="68"/>
      <c r="AT113" s="7" t="s">
        <v>140</v>
      </c>
      <c r="AU113" s="7" t="s">
        <v>80</v>
      </c>
    </row>
    <row r="114" spans="2:65" s="7" customFormat="1" ht="15.75" customHeight="1">
      <c r="B114" s="29"/>
      <c r="C114" s="167" t="s">
        <v>173</v>
      </c>
      <c r="D114" s="167" t="s">
        <v>133</v>
      </c>
      <c r="E114" s="168" t="s">
        <v>174</v>
      </c>
      <c r="F114" s="169" t="s">
        <v>175</v>
      </c>
      <c r="G114" s="170" t="s">
        <v>136</v>
      </c>
      <c r="H114" s="171">
        <v>2.8</v>
      </c>
      <c r="I114" s="172"/>
      <c r="J114" s="173">
        <f>ROUND($I$114*$H$114,2)</f>
        <v>0</v>
      </c>
      <c r="K114" s="169" t="s">
        <v>137</v>
      </c>
      <c r="L114" s="53"/>
      <c r="M114" s="174"/>
      <c r="N114" s="175" t="s">
        <v>43</v>
      </c>
      <c r="O114" s="30"/>
      <c r="P114" s="176">
        <f>$O$114*$H$114</f>
        <v>0</v>
      </c>
      <c r="Q114" s="176">
        <v>0.07146</v>
      </c>
      <c r="R114" s="176">
        <f>$Q$114*$H$114</f>
        <v>0.200088</v>
      </c>
      <c r="S114" s="176">
        <v>0</v>
      </c>
      <c r="T114" s="177">
        <f>$S$114*$H$114</f>
        <v>0</v>
      </c>
      <c r="AR114" s="108" t="s">
        <v>138</v>
      </c>
      <c r="AT114" s="108" t="s">
        <v>133</v>
      </c>
      <c r="AU114" s="108" t="s">
        <v>80</v>
      </c>
      <c r="AY114" s="7" t="s">
        <v>130</v>
      </c>
      <c r="BE114" s="178">
        <f>IF($N$114="základní",$J$114,0)</f>
        <v>0</v>
      </c>
      <c r="BF114" s="178">
        <f>IF($N$114="snížená",$J$114,0)</f>
        <v>0</v>
      </c>
      <c r="BG114" s="178">
        <f>IF($N$114="zákl. přenesená",$J$114,0)</f>
        <v>0</v>
      </c>
      <c r="BH114" s="178">
        <f>IF($N$114="sníž. přenesená",$J$114,0)</f>
        <v>0</v>
      </c>
      <c r="BI114" s="178">
        <f>IF($N$114="nulová",$J$114,0)</f>
        <v>0</v>
      </c>
      <c r="BJ114" s="108" t="s">
        <v>21</v>
      </c>
      <c r="BK114" s="178">
        <f>ROUND($I$114*$H$114,2)</f>
        <v>0</v>
      </c>
      <c r="BL114" s="108" t="s">
        <v>138</v>
      </c>
      <c r="BM114" s="108" t="s">
        <v>176</v>
      </c>
    </row>
    <row r="115" spans="2:47" s="7" customFormat="1" ht="16.5" customHeight="1">
      <c r="B115" s="29"/>
      <c r="C115" s="30"/>
      <c r="D115" s="179" t="s">
        <v>140</v>
      </c>
      <c r="E115" s="30"/>
      <c r="F115" s="180" t="s">
        <v>177</v>
      </c>
      <c r="G115" s="30"/>
      <c r="H115" s="30"/>
      <c r="J115" s="30"/>
      <c r="K115" s="30"/>
      <c r="L115" s="53"/>
      <c r="M115" s="181"/>
      <c r="N115" s="30"/>
      <c r="O115" s="30"/>
      <c r="P115" s="30"/>
      <c r="Q115" s="30"/>
      <c r="R115" s="30"/>
      <c r="S115" s="30"/>
      <c r="T115" s="68"/>
      <c r="AT115" s="7" t="s">
        <v>140</v>
      </c>
      <c r="AU115" s="7" t="s">
        <v>80</v>
      </c>
    </row>
    <row r="116" spans="2:65" s="7" customFormat="1" ht="15.75" customHeight="1">
      <c r="B116" s="29"/>
      <c r="C116" s="182" t="s">
        <v>178</v>
      </c>
      <c r="D116" s="182" t="s">
        <v>179</v>
      </c>
      <c r="E116" s="183" t="s">
        <v>180</v>
      </c>
      <c r="F116" s="184" t="s">
        <v>181</v>
      </c>
      <c r="G116" s="185" t="s">
        <v>136</v>
      </c>
      <c r="H116" s="186">
        <v>1</v>
      </c>
      <c r="I116" s="187"/>
      <c r="J116" s="188">
        <f>ROUND($I$116*$H$116,2)</f>
        <v>0</v>
      </c>
      <c r="K116" s="184" t="s">
        <v>137</v>
      </c>
      <c r="L116" s="189"/>
      <c r="M116" s="190"/>
      <c r="N116" s="191" t="s">
        <v>43</v>
      </c>
      <c r="O116" s="30"/>
      <c r="P116" s="176">
        <f>$O$116*$H$116</f>
        <v>0</v>
      </c>
      <c r="Q116" s="176">
        <v>0.0143</v>
      </c>
      <c r="R116" s="176">
        <f>$Q$116*$H$116</f>
        <v>0.0143</v>
      </c>
      <c r="S116" s="176">
        <v>0</v>
      </c>
      <c r="T116" s="177">
        <f>$S$116*$H$116</f>
        <v>0</v>
      </c>
      <c r="AR116" s="108" t="s">
        <v>173</v>
      </c>
      <c r="AT116" s="108" t="s">
        <v>179</v>
      </c>
      <c r="AU116" s="108" t="s">
        <v>80</v>
      </c>
      <c r="AY116" s="7" t="s">
        <v>130</v>
      </c>
      <c r="BE116" s="178">
        <f>IF($N$116="základní",$J$116,0)</f>
        <v>0</v>
      </c>
      <c r="BF116" s="178">
        <f>IF($N$116="snížená",$J$116,0)</f>
        <v>0</v>
      </c>
      <c r="BG116" s="178">
        <f>IF($N$116="zákl. přenesená",$J$116,0)</f>
        <v>0</v>
      </c>
      <c r="BH116" s="178">
        <f>IF($N$116="sníž. přenesená",$J$116,0)</f>
        <v>0</v>
      </c>
      <c r="BI116" s="178">
        <f>IF($N$116="nulová",$J$116,0)</f>
        <v>0</v>
      </c>
      <c r="BJ116" s="108" t="s">
        <v>21</v>
      </c>
      <c r="BK116" s="178">
        <f>ROUND($I$116*$H$116,2)</f>
        <v>0</v>
      </c>
      <c r="BL116" s="108" t="s">
        <v>138</v>
      </c>
      <c r="BM116" s="108" t="s">
        <v>182</v>
      </c>
    </row>
    <row r="117" spans="2:47" s="7" customFormat="1" ht="16.5" customHeight="1">
      <c r="B117" s="29"/>
      <c r="C117" s="30"/>
      <c r="D117" s="179" t="s">
        <v>140</v>
      </c>
      <c r="E117" s="30"/>
      <c r="F117" s="180" t="s">
        <v>183</v>
      </c>
      <c r="G117" s="30"/>
      <c r="H117" s="30"/>
      <c r="J117" s="30"/>
      <c r="K117" s="30"/>
      <c r="L117" s="53"/>
      <c r="M117" s="181"/>
      <c r="N117" s="30"/>
      <c r="O117" s="30"/>
      <c r="P117" s="30"/>
      <c r="Q117" s="30"/>
      <c r="R117" s="30"/>
      <c r="S117" s="30"/>
      <c r="T117" s="68"/>
      <c r="AT117" s="7" t="s">
        <v>140</v>
      </c>
      <c r="AU117" s="7" t="s">
        <v>80</v>
      </c>
    </row>
    <row r="118" spans="2:63" s="154" customFormat="1" ht="30.75" customHeight="1">
      <c r="B118" s="155"/>
      <c r="C118" s="156"/>
      <c r="D118" s="156" t="s">
        <v>71</v>
      </c>
      <c r="E118" s="165" t="s">
        <v>178</v>
      </c>
      <c r="F118" s="165" t="s">
        <v>184</v>
      </c>
      <c r="G118" s="156"/>
      <c r="H118" s="156"/>
      <c r="J118" s="166">
        <f>$BK$118</f>
        <v>0</v>
      </c>
      <c r="K118" s="156"/>
      <c r="L118" s="159"/>
      <c r="M118" s="160"/>
      <c r="N118" s="156"/>
      <c r="O118" s="156"/>
      <c r="P118" s="161">
        <f>$P$119+SUM($P$120:$P$127)</f>
        <v>0</v>
      </c>
      <c r="Q118" s="156"/>
      <c r="R118" s="161">
        <f>$R$119+SUM($R$120:$R$127)</f>
        <v>0.00572</v>
      </c>
      <c r="S118" s="156"/>
      <c r="T118" s="162">
        <f>$T$119+SUM($T$120:$T$127)</f>
        <v>0.21459999999999999</v>
      </c>
      <c r="AR118" s="163" t="s">
        <v>21</v>
      </c>
      <c r="AT118" s="163" t="s">
        <v>71</v>
      </c>
      <c r="AU118" s="163" t="s">
        <v>21</v>
      </c>
      <c r="AY118" s="163" t="s">
        <v>130</v>
      </c>
      <c r="BK118" s="164">
        <f>$BK$119+SUM($BK$120:$BK$127)</f>
        <v>0</v>
      </c>
    </row>
    <row r="119" spans="2:65" s="7" customFormat="1" ht="27" customHeight="1">
      <c r="B119" s="29"/>
      <c r="C119" s="167" t="s">
        <v>26</v>
      </c>
      <c r="D119" s="167" t="s">
        <v>133</v>
      </c>
      <c r="E119" s="168" t="s">
        <v>185</v>
      </c>
      <c r="F119" s="169" t="s">
        <v>186</v>
      </c>
      <c r="G119" s="170" t="s">
        <v>136</v>
      </c>
      <c r="H119" s="171">
        <v>1</v>
      </c>
      <c r="I119" s="172"/>
      <c r="J119" s="173">
        <f>ROUND($I$119*$H$119,2)</f>
        <v>0</v>
      </c>
      <c r="K119" s="169"/>
      <c r="L119" s="53"/>
      <c r="M119" s="174"/>
      <c r="N119" s="175" t="s">
        <v>43</v>
      </c>
      <c r="O119" s="30"/>
      <c r="P119" s="176">
        <f>$O$119*$H$119</f>
        <v>0</v>
      </c>
      <c r="Q119" s="176">
        <v>0</v>
      </c>
      <c r="R119" s="176">
        <f>$Q$119*$H$119</f>
        <v>0</v>
      </c>
      <c r="S119" s="176">
        <v>0</v>
      </c>
      <c r="T119" s="177">
        <f>$S$119*$H$119</f>
        <v>0</v>
      </c>
      <c r="AR119" s="108" t="s">
        <v>138</v>
      </c>
      <c r="AT119" s="108" t="s">
        <v>133</v>
      </c>
      <c r="AU119" s="108" t="s">
        <v>80</v>
      </c>
      <c r="AY119" s="7" t="s">
        <v>130</v>
      </c>
      <c r="BE119" s="178">
        <f>IF($N$119="základní",$J$119,0)</f>
        <v>0</v>
      </c>
      <c r="BF119" s="178">
        <f>IF($N$119="snížená",$J$119,0)</f>
        <v>0</v>
      </c>
      <c r="BG119" s="178">
        <f>IF($N$119="zákl. přenesená",$J$119,0)</f>
        <v>0</v>
      </c>
      <c r="BH119" s="178">
        <f>IF($N$119="sníž. přenesená",$J$119,0)</f>
        <v>0</v>
      </c>
      <c r="BI119" s="178">
        <f>IF($N$119="nulová",$J$119,0)</f>
        <v>0</v>
      </c>
      <c r="BJ119" s="108" t="s">
        <v>21</v>
      </c>
      <c r="BK119" s="178">
        <f>ROUND($I$119*$H$119,2)</f>
        <v>0</v>
      </c>
      <c r="BL119" s="108" t="s">
        <v>138</v>
      </c>
      <c r="BM119" s="108" t="s">
        <v>187</v>
      </c>
    </row>
    <row r="120" spans="2:47" s="7" customFormat="1" ht="27" customHeight="1">
      <c r="B120" s="29"/>
      <c r="C120" s="30"/>
      <c r="D120" s="179" t="s">
        <v>140</v>
      </c>
      <c r="E120" s="30"/>
      <c r="F120" s="180" t="s">
        <v>188</v>
      </c>
      <c r="G120" s="30"/>
      <c r="H120" s="30"/>
      <c r="J120" s="30"/>
      <c r="K120" s="30"/>
      <c r="L120" s="53"/>
      <c r="M120" s="181"/>
      <c r="N120" s="30"/>
      <c r="O120" s="30"/>
      <c r="P120" s="30"/>
      <c r="Q120" s="30"/>
      <c r="R120" s="30"/>
      <c r="S120" s="30"/>
      <c r="T120" s="68"/>
      <c r="AT120" s="7" t="s">
        <v>140</v>
      </c>
      <c r="AU120" s="7" t="s">
        <v>80</v>
      </c>
    </row>
    <row r="121" spans="2:65" s="7" customFormat="1" ht="15.75" customHeight="1">
      <c r="B121" s="29"/>
      <c r="C121" s="167" t="s">
        <v>189</v>
      </c>
      <c r="D121" s="167" t="s">
        <v>133</v>
      </c>
      <c r="E121" s="168" t="s">
        <v>190</v>
      </c>
      <c r="F121" s="169" t="s">
        <v>191</v>
      </c>
      <c r="G121" s="170" t="s">
        <v>144</v>
      </c>
      <c r="H121" s="171">
        <v>143</v>
      </c>
      <c r="I121" s="172"/>
      <c r="J121" s="173">
        <f>ROUND($I$121*$H$121,2)</f>
        <v>0</v>
      </c>
      <c r="K121" s="169" t="s">
        <v>155</v>
      </c>
      <c r="L121" s="53"/>
      <c r="M121" s="174"/>
      <c r="N121" s="175" t="s">
        <v>43</v>
      </c>
      <c r="O121" s="30"/>
      <c r="P121" s="176">
        <f>$O$121*$H$121</f>
        <v>0</v>
      </c>
      <c r="Q121" s="176">
        <v>4E-05</v>
      </c>
      <c r="R121" s="176">
        <f>$Q$121*$H$121</f>
        <v>0.00572</v>
      </c>
      <c r="S121" s="176">
        <v>0</v>
      </c>
      <c r="T121" s="177">
        <f>$S$121*$H$121</f>
        <v>0</v>
      </c>
      <c r="AR121" s="108" t="s">
        <v>138</v>
      </c>
      <c r="AT121" s="108" t="s">
        <v>133</v>
      </c>
      <c r="AU121" s="108" t="s">
        <v>80</v>
      </c>
      <c r="AY121" s="7" t="s">
        <v>130</v>
      </c>
      <c r="BE121" s="178">
        <f>IF($N$121="základní",$J$121,0)</f>
        <v>0</v>
      </c>
      <c r="BF121" s="178">
        <f>IF($N$121="snížená",$J$121,0)</f>
        <v>0</v>
      </c>
      <c r="BG121" s="178">
        <f>IF($N$121="zákl. přenesená",$J$121,0)</f>
        <v>0</v>
      </c>
      <c r="BH121" s="178">
        <f>IF($N$121="sníž. přenesená",$J$121,0)</f>
        <v>0</v>
      </c>
      <c r="BI121" s="178">
        <f>IF($N$121="nulová",$J$121,0)</f>
        <v>0</v>
      </c>
      <c r="BJ121" s="108" t="s">
        <v>21</v>
      </c>
      <c r="BK121" s="178">
        <f>ROUND($I$121*$H$121,2)</f>
        <v>0</v>
      </c>
      <c r="BL121" s="108" t="s">
        <v>138</v>
      </c>
      <c r="BM121" s="108" t="s">
        <v>192</v>
      </c>
    </row>
    <row r="122" spans="2:47" s="7" customFormat="1" ht="38.25" customHeight="1">
      <c r="B122" s="29"/>
      <c r="C122" s="30"/>
      <c r="D122" s="179" t="s">
        <v>140</v>
      </c>
      <c r="E122" s="30"/>
      <c r="F122" s="180" t="s">
        <v>193</v>
      </c>
      <c r="G122" s="30"/>
      <c r="H122" s="30"/>
      <c r="J122" s="30"/>
      <c r="K122" s="30"/>
      <c r="L122" s="53"/>
      <c r="M122" s="181"/>
      <c r="N122" s="30"/>
      <c r="O122" s="30"/>
      <c r="P122" s="30"/>
      <c r="Q122" s="30"/>
      <c r="R122" s="30"/>
      <c r="S122" s="30"/>
      <c r="T122" s="68"/>
      <c r="AT122" s="7" t="s">
        <v>140</v>
      </c>
      <c r="AU122" s="7" t="s">
        <v>80</v>
      </c>
    </row>
    <row r="123" spans="2:65" s="7" customFormat="1" ht="15.75" customHeight="1">
      <c r="B123" s="29"/>
      <c r="C123" s="167" t="s">
        <v>194</v>
      </c>
      <c r="D123" s="167" t="s">
        <v>133</v>
      </c>
      <c r="E123" s="168" t="s">
        <v>195</v>
      </c>
      <c r="F123" s="169" t="s">
        <v>196</v>
      </c>
      <c r="G123" s="170" t="s">
        <v>144</v>
      </c>
      <c r="H123" s="171">
        <v>2.8</v>
      </c>
      <c r="I123" s="172"/>
      <c r="J123" s="173">
        <f>ROUND($I$123*$H$123,2)</f>
        <v>0</v>
      </c>
      <c r="K123" s="169" t="s">
        <v>137</v>
      </c>
      <c r="L123" s="53"/>
      <c r="M123" s="174"/>
      <c r="N123" s="175" t="s">
        <v>43</v>
      </c>
      <c r="O123" s="30"/>
      <c r="P123" s="176">
        <f>$O$123*$H$123</f>
        <v>0</v>
      </c>
      <c r="Q123" s="176">
        <v>0</v>
      </c>
      <c r="R123" s="176">
        <f>$Q$123*$H$123</f>
        <v>0</v>
      </c>
      <c r="S123" s="176">
        <v>0.067</v>
      </c>
      <c r="T123" s="177">
        <f>$S$123*$H$123</f>
        <v>0.1876</v>
      </c>
      <c r="AR123" s="108" t="s">
        <v>138</v>
      </c>
      <c r="AT123" s="108" t="s">
        <v>133</v>
      </c>
      <c r="AU123" s="108" t="s">
        <v>80</v>
      </c>
      <c r="AY123" s="7" t="s">
        <v>130</v>
      </c>
      <c r="BE123" s="178">
        <f>IF($N$123="základní",$J$123,0)</f>
        <v>0</v>
      </c>
      <c r="BF123" s="178">
        <f>IF($N$123="snížená",$J$123,0)</f>
        <v>0</v>
      </c>
      <c r="BG123" s="178">
        <f>IF($N$123="zákl. přenesená",$J$123,0)</f>
        <v>0</v>
      </c>
      <c r="BH123" s="178">
        <f>IF($N$123="sníž. přenesená",$J$123,0)</f>
        <v>0</v>
      </c>
      <c r="BI123" s="178">
        <f>IF($N$123="nulová",$J$123,0)</f>
        <v>0</v>
      </c>
      <c r="BJ123" s="108" t="s">
        <v>21</v>
      </c>
      <c r="BK123" s="178">
        <f>ROUND($I$123*$H$123,2)</f>
        <v>0</v>
      </c>
      <c r="BL123" s="108" t="s">
        <v>138</v>
      </c>
      <c r="BM123" s="108" t="s">
        <v>197</v>
      </c>
    </row>
    <row r="124" spans="2:47" s="7" customFormat="1" ht="27" customHeight="1">
      <c r="B124" s="29"/>
      <c r="C124" s="30"/>
      <c r="D124" s="179" t="s">
        <v>140</v>
      </c>
      <c r="E124" s="30"/>
      <c r="F124" s="180" t="s">
        <v>198</v>
      </c>
      <c r="G124" s="30"/>
      <c r="H124" s="30"/>
      <c r="J124" s="30"/>
      <c r="K124" s="30"/>
      <c r="L124" s="53"/>
      <c r="M124" s="181"/>
      <c r="N124" s="30"/>
      <c r="O124" s="30"/>
      <c r="P124" s="30"/>
      <c r="Q124" s="30"/>
      <c r="R124" s="30"/>
      <c r="S124" s="30"/>
      <c r="T124" s="68"/>
      <c r="AT124" s="7" t="s">
        <v>140</v>
      </c>
      <c r="AU124" s="7" t="s">
        <v>80</v>
      </c>
    </row>
    <row r="125" spans="2:65" s="7" customFormat="1" ht="15.75" customHeight="1">
      <c r="B125" s="29"/>
      <c r="C125" s="167" t="s">
        <v>199</v>
      </c>
      <c r="D125" s="167" t="s">
        <v>133</v>
      </c>
      <c r="E125" s="168" t="s">
        <v>200</v>
      </c>
      <c r="F125" s="169" t="s">
        <v>201</v>
      </c>
      <c r="G125" s="170" t="s">
        <v>165</v>
      </c>
      <c r="H125" s="171">
        <v>1</v>
      </c>
      <c r="I125" s="172"/>
      <c r="J125" s="173">
        <f>ROUND($I$125*$H$125,2)</f>
        <v>0</v>
      </c>
      <c r="K125" s="169" t="s">
        <v>137</v>
      </c>
      <c r="L125" s="53"/>
      <c r="M125" s="174"/>
      <c r="N125" s="175" t="s">
        <v>43</v>
      </c>
      <c r="O125" s="30"/>
      <c r="P125" s="176">
        <f>$O$125*$H$125</f>
        <v>0</v>
      </c>
      <c r="Q125" s="176">
        <v>0</v>
      </c>
      <c r="R125" s="176">
        <f>$Q$125*$H$125</f>
        <v>0</v>
      </c>
      <c r="S125" s="176">
        <v>0.027</v>
      </c>
      <c r="T125" s="177">
        <f>$S$125*$H$125</f>
        <v>0.027</v>
      </c>
      <c r="AR125" s="108" t="s">
        <v>138</v>
      </c>
      <c r="AT125" s="108" t="s">
        <v>133</v>
      </c>
      <c r="AU125" s="108" t="s">
        <v>80</v>
      </c>
      <c r="AY125" s="7" t="s">
        <v>130</v>
      </c>
      <c r="BE125" s="178">
        <f>IF($N$125="základní",$J$125,0)</f>
        <v>0</v>
      </c>
      <c r="BF125" s="178">
        <f>IF($N$125="snížená",$J$125,0)</f>
        <v>0</v>
      </c>
      <c r="BG125" s="178">
        <f>IF($N$125="zákl. přenesená",$J$125,0)</f>
        <v>0</v>
      </c>
      <c r="BH125" s="178">
        <f>IF($N$125="sníž. přenesená",$J$125,0)</f>
        <v>0</v>
      </c>
      <c r="BI125" s="178">
        <f>IF($N$125="nulová",$J$125,0)</f>
        <v>0</v>
      </c>
      <c r="BJ125" s="108" t="s">
        <v>21</v>
      </c>
      <c r="BK125" s="178">
        <f>ROUND($I$125*$H$125,2)</f>
        <v>0</v>
      </c>
      <c r="BL125" s="108" t="s">
        <v>138</v>
      </c>
      <c r="BM125" s="108" t="s">
        <v>202</v>
      </c>
    </row>
    <row r="126" spans="2:47" s="7" customFormat="1" ht="27" customHeight="1">
      <c r="B126" s="29"/>
      <c r="C126" s="30"/>
      <c r="D126" s="179" t="s">
        <v>140</v>
      </c>
      <c r="E126" s="30"/>
      <c r="F126" s="180" t="s">
        <v>203</v>
      </c>
      <c r="G126" s="30"/>
      <c r="H126" s="30"/>
      <c r="J126" s="30"/>
      <c r="K126" s="30"/>
      <c r="L126" s="53"/>
      <c r="M126" s="181"/>
      <c r="N126" s="30"/>
      <c r="O126" s="30"/>
      <c r="P126" s="30"/>
      <c r="Q126" s="30"/>
      <c r="R126" s="30"/>
      <c r="S126" s="30"/>
      <c r="T126" s="68"/>
      <c r="AT126" s="7" t="s">
        <v>140</v>
      </c>
      <c r="AU126" s="7" t="s">
        <v>80</v>
      </c>
    </row>
    <row r="127" spans="2:63" s="154" customFormat="1" ht="23.25" customHeight="1">
      <c r="B127" s="155"/>
      <c r="C127" s="156"/>
      <c r="D127" s="156" t="s">
        <v>71</v>
      </c>
      <c r="E127" s="165" t="s">
        <v>204</v>
      </c>
      <c r="F127" s="165" t="s">
        <v>205</v>
      </c>
      <c r="G127" s="156"/>
      <c r="H127" s="156"/>
      <c r="J127" s="166">
        <f>$BK$127</f>
        <v>0</v>
      </c>
      <c r="K127" s="156"/>
      <c r="L127" s="159"/>
      <c r="M127" s="160"/>
      <c r="N127" s="156"/>
      <c r="O127" s="156"/>
      <c r="P127" s="161">
        <f>SUM($P$128:$P$139)</f>
        <v>0</v>
      </c>
      <c r="Q127" s="156"/>
      <c r="R127" s="161">
        <f>SUM($R$128:$R$139)</f>
        <v>0</v>
      </c>
      <c r="S127" s="156"/>
      <c r="T127" s="162">
        <f>SUM($T$128:$T$139)</f>
        <v>0</v>
      </c>
      <c r="AR127" s="163" t="s">
        <v>21</v>
      </c>
      <c r="AT127" s="163" t="s">
        <v>71</v>
      </c>
      <c r="AU127" s="163" t="s">
        <v>80</v>
      </c>
      <c r="AY127" s="163" t="s">
        <v>130</v>
      </c>
      <c r="BK127" s="164">
        <f>SUM($BK$128:$BK$139)</f>
        <v>0</v>
      </c>
    </row>
    <row r="128" spans="2:65" s="7" customFormat="1" ht="27" customHeight="1">
      <c r="B128" s="29"/>
      <c r="C128" s="167" t="s">
        <v>206</v>
      </c>
      <c r="D128" s="167" t="s">
        <v>133</v>
      </c>
      <c r="E128" s="168" t="s">
        <v>207</v>
      </c>
      <c r="F128" s="169" t="s">
        <v>208</v>
      </c>
      <c r="G128" s="170" t="s">
        <v>209</v>
      </c>
      <c r="H128" s="171">
        <v>1</v>
      </c>
      <c r="I128" s="172"/>
      <c r="J128" s="173">
        <f>ROUND($I$128*$H$128,2)</f>
        <v>0</v>
      </c>
      <c r="K128" s="169"/>
      <c r="L128" s="53"/>
      <c r="M128" s="174"/>
      <c r="N128" s="175" t="s">
        <v>43</v>
      </c>
      <c r="O128" s="30"/>
      <c r="P128" s="176">
        <f>$O$128*$H$128</f>
        <v>0</v>
      </c>
      <c r="Q128" s="176">
        <v>0</v>
      </c>
      <c r="R128" s="176">
        <f>$Q$128*$H$128</f>
        <v>0</v>
      </c>
      <c r="S128" s="176">
        <v>0</v>
      </c>
      <c r="T128" s="177">
        <f>$S$128*$H$128</f>
        <v>0</v>
      </c>
      <c r="AR128" s="108" t="s">
        <v>138</v>
      </c>
      <c r="AT128" s="108" t="s">
        <v>133</v>
      </c>
      <c r="AU128" s="108" t="s">
        <v>131</v>
      </c>
      <c r="AY128" s="7" t="s">
        <v>130</v>
      </c>
      <c r="BE128" s="178">
        <f>IF($N$128="základní",$J$128,0)</f>
        <v>0</v>
      </c>
      <c r="BF128" s="178">
        <f>IF($N$128="snížená",$J$128,0)</f>
        <v>0</v>
      </c>
      <c r="BG128" s="178">
        <f>IF($N$128="zákl. přenesená",$J$128,0)</f>
        <v>0</v>
      </c>
      <c r="BH128" s="178">
        <f>IF($N$128="sníž. přenesená",$J$128,0)</f>
        <v>0</v>
      </c>
      <c r="BI128" s="178">
        <f>IF($N$128="nulová",$J$128,0)</f>
        <v>0</v>
      </c>
      <c r="BJ128" s="108" t="s">
        <v>21</v>
      </c>
      <c r="BK128" s="178">
        <f>ROUND($I$128*$H$128,2)</f>
        <v>0</v>
      </c>
      <c r="BL128" s="108" t="s">
        <v>138</v>
      </c>
      <c r="BM128" s="108" t="s">
        <v>210</v>
      </c>
    </row>
    <row r="129" spans="2:47" s="7" customFormat="1" ht="16.5" customHeight="1">
      <c r="B129" s="29"/>
      <c r="C129" s="30"/>
      <c r="D129" s="179" t="s">
        <v>140</v>
      </c>
      <c r="E129" s="30"/>
      <c r="F129" s="180" t="s">
        <v>211</v>
      </c>
      <c r="G129" s="30"/>
      <c r="H129" s="30"/>
      <c r="J129" s="30"/>
      <c r="K129" s="30"/>
      <c r="L129" s="53"/>
      <c r="M129" s="181"/>
      <c r="N129" s="30"/>
      <c r="O129" s="30"/>
      <c r="P129" s="30"/>
      <c r="Q129" s="30"/>
      <c r="R129" s="30"/>
      <c r="S129" s="30"/>
      <c r="T129" s="68"/>
      <c r="AT129" s="7" t="s">
        <v>140</v>
      </c>
      <c r="AU129" s="7" t="s">
        <v>131</v>
      </c>
    </row>
    <row r="130" spans="2:65" s="7" customFormat="1" ht="27" customHeight="1">
      <c r="B130" s="29"/>
      <c r="C130" s="167" t="s">
        <v>8</v>
      </c>
      <c r="D130" s="167" t="s">
        <v>133</v>
      </c>
      <c r="E130" s="168" t="s">
        <v>212</v>
      </c>
      <c r="F130" s="169" t="s">
        <v>213</v>
      </c>
      <c r="G130" s="170" t="s">
        <v>144</v>
      </c>
      <c r="H130" s="171">
        <v>7.7</v>
      </c>
      <c r="I130" s="172"/>
      <c r="J130" s="173">
        <f>ROUND($I$130*$H$130,2)</f>
        <v>0</v>
      </c>
      <c r="K130" s="169"/>
      <c r="L130" s="53"/>
      <c r="M130" s="174"/>
      <c r="N130" s="175" t="s">
        <v>43</v>
      </c>
      <c r="O130" s="30"/>
      <c r="P130" s="176">
        <f>$O$130*$H$130</f>
        <v>0</v>
      </c>
      <c r="Q130" s="176">
        <v>0</v>
      </c>
      <c r="R130" s="176">
        <f>$Q$130*$H$130</f>
        <v>0</v>
      </c>
      <c r="S130" s="176">
        <v>0</v>
      </c>
      <c r="T130" s="177">
        <f>$S$130*$H$130</f>
        <v>0</v>
      </c>
      <c r="AR130" s="108" t="s">
        <v>138</v>
      </c>
      <c r="AT130" s="108" t="s">
        <v>133</v>
      </c>
      <c r="AU130" s="108" t="s">
        <v>131</v>
      </c>
      <c r="AY130" s="7" t="s">
        <v>130</v>
      </c>
      <c r="BE130" s="178">
        <f>IF($N$130="základní",$J$130,0)</f>
        <v>0</v>
      </c>
      <c r="BF130" s="178">
        <f>IF($N$130="snížená",$J$130,0)</f>
        <v>0</v>
      </c>
      <c r="BG130" s="178">
        <f>IF($N$130="zákl. přenesená",$J$130,0)</f>
        <v>0</v>
      </c>
      <c r="BH130" s="178">
        <f>IF($N$130="sníž. přenesená",$J$130,0)</f>
        <v>0</v>
      </c>
      <c r="BI130" s="178">
        <f>IF($N$130="nulová",$J$130,0)</f>
        <v>0</v>
      </c>
      <c r="BJ130" s="108" t="s">
        <v>21</v>
      </c>
      <c r="BK130" s="178">
        <f>ROUND($I$130*$H$130,2)</f>
        <v>0</v>
      </c>
      <c r="BL130" s="108" t="s">
        <v>138</v>
      </c>
      <c r="BM130" s="108" t="s">
        <v>214</v>
      </c>
    </row>
    <row r="131" spans="2:47" s="7" customFormat="1" ht="16.5" customHeight="1">
      <c r="B131" s="29"/>
      <c r="C131" s="30"/>
      <c r="D131" s="179" t="s">
        <v>140</v>
      </c>
      <c r="E131" s="30"/>
      <c r="F131" s="180" t="s">
        <v>215</v>
      </c>
      <c r="G131" s="30"/>
      <c r="H131" s="30"/>
      <c r="J131" s="30"/>
      <c r="K131" s="30"/>
      <c r="L131" s="53"/>
      <c r="M131" s="181"/>
      <c r="N131" s="30"/>
      <c r="O131" s="30"/>
      <c r="P131" s="30"/>
      <c r="Q131" s="30"/>
      <c r="R131" s="30"/>
      <c r="S131" s="30"/>
      <c r="T131" s="68"/>
      <c r="AT131" s="7" t="s">
        <v>140</v>
      </c>
      <c r="AU131" s="7" t="s">
        <v>131</v>
      </c>
    </row>
    <row r="132" spans="2:65" s="7" customFormat="1" ht="15.75" customHeight="1">
      <c r="B132" s="29"/>
      <c r="C132" s="167" t="s">
        <v>216</v>
      </c>
      <c r="D132" s="167" t="s">
        <v>133</v>
      </c>
      <c r="E132" s="168" t="s">
        <v>217</v>
      </c>
      <c r="F132" s="169" t="s">
        <v>218</v>
      </c>
      <c r="G132" s="170" t="s">
        <v>144</v>
      </c>
      <c r="H132" s="171">
        <v>1</v>
      </c>
      <c r="I132" s="172"/>
      <c r="J132" s="173">
        <f>ROUND($I$132*$H$132,2)</f>
        <v>0</v>
      </c>
      <c r="K132" s="169"/>
      <c r="L132" s="53"/>
      <c r="M132" s="174"/>
      <c r="N132" s="175" t="s">
        <v>43</v>
      </c>
      <c r="O132" s="30"/>
      <c r="P132" s="176">
        <f>$O$132*$H$132</f>
        <v>0</v>
      </c>
      <c r="Q132" s="176">
        <v>0</v>
      </c>
      <c r="R132" s="176">
        <f>$Q$132*$H$132</f>
        <v>0</v>
      </c>
      <c r="S132" s="176">
        <v>0</v>
      </c>
      <c r="T132" s="177">
        <f>$S$132*$H$132</f>
        <v>0</v>
      </c>
      <c r="AR132" s="108" t="s">
        <v>138</v>
      </c>
      <c r="AT132" s="108" t="s">
        <v>133</v>
      </c>
      <c r="AU132" s="108" t="s">
        <v>131</v>
      </c>
      <c r="AY132" s="7" t="s">
        <v>130</v>
      </c>
      <c r="BE132" s="178">
        <f>IF($N$132="základní",$J$132,0)</f>
        <v>0</v>
      </c>
      <c r="BF132" s="178">
        <f>IF($N$132="snížená",$J$132,0)</f>
        <v>0</v>
      </c>
      <c r="BG132" s="178">
        <f>IF($N$132="zákl. přenesená",$J$132,0)</f>
        <v>0</v>
      </c>
      <c r="BH132" s="178">
        <f>IF($N$132="sníž. přenesená",$J$132,0)</f>
        <v>0</v>
      </c>
      <c r="BI132" s="178">
        <f>IF($N$132="nulová",$J$132,0)</f>
        <v>0</v>
      </c>
      <c r="BJ132" s="108" t="s">
        <v>21</v>
      </c>
      <c r="BK132" s="178">
        <f>ROUND($I$132*$H$132,2)</f>
        <v>0</v>
      </c>
      <c r="BL132" s="108" t="s">
        <v>138</v>
      </c>
      <c r="BM132" s="108" t="s">
        <v>219</v>
      </c>
    </row>
    <row r="133" spans="2:47" s="7" customFormat="1" ht="16.5" customHeight="1">
      <c r="B133" s="29"/>
      <c r="C133" s="30"/>
      <c r="D133" s="179" t="s">
        <v>140</v>
      </c>
      <c r="E133" s="30"/>
      <c r="F133" s="180" t="s">
        <v>220</v>
      </c>
      <c r="G133" s="30"/>
      <c r="H133" s="30"/>
      <c r="J133" s="30"/>
      <c r="K133" s="30"/>
      <c r="L133" s="53"/>
      <c r="M133" s="181"/>
      <c r="N133" s="30"/>
      <c r="O133" s="30"/>
      <c r="P133" s="30"/>
      <c r="Q133" s="30"/>
      <c r="R133" s="30"/>
      <c r="S133" s="30"/>
      <c r="T133" s="68"/>
      <c r="AT133" s="7" t="s">
        <v>140</v>
      </c>
      <c r="AU133" s="7" t="s">
        <v>131</v>
      </c>
    </row>
    <row r="134" spans="2:65" s="7" customFormat="1" ht="15.75" customHeight="1">
      <c r="B134" s="29"/>
      <c r="C134" s="167" t="s">
        <v>221</v>
      </c>
      <c r="D134" s="167" t="s">
        <v>133</v>
      </c>
      <c r="E134" s="168" t="s">
        <v>222</v>
      </c>
      <c r="F134" s="169" t="s">
        <v>223</v>
      </c>
      <c r="G134" s="170" t="s">
        <v>224</v>
      </c>
      <c r="H134" s="171">
        <v>4</v>
      </c>
      <c r="I134" s="172"/>
      <c r="J134" s="173">
        <f>ROUND($I$134*$H$134,2)</f>
        <v>0</v>
      </c>
      <c r="K134" s="169"/>
      <c r="L134" s="53"/>
      <c r="M134" s="174"/>
      <c r="N134" s="175" t="s">
        <v>43</v>
      </c>
      <c r="O134" s="30"/>
      <c r="P134" s="176">
        <f>$O$134*$H$134</f>
        <v>0</v>
      </c>
      <c r="Q134" s="176">
        <v>0</v>
      </c>
      <c r="R134" s="176">
        <f>$Q$134*$H$134</f>
        <v>0</v>
      </c>
      <c r="S134" s="176">
        <v>0</v>
      </c>
      <c r="T134" s="177">
        <f>$S$134*$H$134</f>
        <v>0</v>
      </c>
      <c r="AR134" s="108" t="s">
        <v>138</v>
      </c>
      <c r="AT134" s="108" t="s">
        <v>133</v>
      </c>
      <c r="AU134" s="108" t="s">
        <v>131</v>
      </c>
      <c r="AY134" s="7" t="s">
        <v>130</v>
      </c>
      <c r="BE134" s="178">
        <f>IF($N$134="základní",$J$134,0)</f>
        <v>0</v>
      </c>
      <c r="BF134" s="178">
        <f>IF($N$134="snížená",$J$134,0)</f>
        <v>0</v>
      </c>
      <c r="BG134" s="178">
        <f>IF($N$134="zákl. přenesená",$J$134,0)</f>
        <v>0</v>
      </c>
      <c r="BH134" s="178">
        <f>IF($N$134="sníž. přenesená",$J$134,0)</f>
        <v>0</v>
      </c>
      <c r="BI134" s="178">
        <f>IF($N$134="nulová",$J$134,0)</f>
        <v>0</v>
      </c>
      <c r="BJ134" s="108" t="s">
        <v>21</v>
      </c>
      <c r="BK134" s="178">
        <f>ROUND($I$134*$H$134,2)</f>
        <v>0</v>
      </c>
      <c r="BL134" s="108" t="s">
        <v>138</v>
      </c>
      <c r="BM134" s="108" t="s">
        <v>225</v>
      </c>
    </row>
    <row r="135" spans="2:47" s="7" customFormat="1" ht="16.5" customHeight="1">
      <c r="B135" s="29"/>
      <c r="C135" s="30"/>
      <c r="D135" s="179" t="s">
        <v>140</v>
      </c>
      <c r="E135" s="30"/>
      <c r="F135" s="180" t="s">
        <v>220</v>
      </c>
      <c r="G135" s="30"/>
      <c r="H135" s="30"/>
      <c r="J135" s="30"/>
      <c r="K135" s="30"/>
      <c r="L135" s="53"/>
      <c r="M135" s="181"/>
      <c r="N135" s="30"/>
      <c r="O135" s="30"/>
      <c r="P135" s="30"/>
      <c r="Q135" s="30"/>
      <c r="R135" s="30"/>
      <c r="S135" s="30"/>
      <c r="T135" s="68"/>
      <c r="AT135" s="7" t="s">
        <v>140</v>
      </c>
      <c r="AU135" s="7" t="s">
        <v>131</v>
      </c>
    </row>
    <row r="136" spans="2:65" s="7" customFormat="1" ht="15.75" customHeight="1">
      <c r="B136" s="29"/>
      <c r="C136" s="167" t="s">
        <v>226</v>
      </c>
      <c r="D136" s="167" t="s">
        <v>133</v>
      </c>
      <c r="E136" s="168" t="s">
        <v>227</v>
      </c>
      <c r="F136" s="169" t="s">
        <v>228</v>
      </c>
      <c r="G136" s="170" t="s">
        <v>165</v>
      </c>
      <c r="H136" s="171">
        <v>50</v>
      </c>
      <c r="I136" s="172"/>
      <c r="J136" s="173">
        <f>ROUND($I$136*$H$136,2)</f>
        <v>0</v>
      </c>
      <c r="K136" s="169"/>
      <c r="L136" s="53"/>
      <c r="M136" s="174"/>
      <c r="N136" s="175" t="s">
        <v>43</v>
      </c>
      <c r="O136" s="30"/>
      <c r="P136" s="176">
        <f>$O$136*$H$136</f>
        <v>0</v>
      </c>
      <c r="Q136" s="176">
        <v>0</v>
      </c>
      <c r="R136" s="176">
        <f>$Q$136*$H$136</f>
        <v>0</v>
      </c>
      <c r="S136" s="176">
        <v>0</v>
      </c>
      <c r="T136" s="177">
        <f>$S$136*$H$136</f>
        <v>0</v>
      </c>
      <c r="AR136" s="108" t="s">
        <v>138</v>
      </c>
      <c r="AT136" s="108" t="s">
        <v>133</v>
      </c>
      <c r="AU136" s="108" t="s">
        <v>131</v>
      </c>
      <c r="AY136" s="7" t="s">
        <v>130</v>
      </c>
      <c r="BE136" s="178">
        <f>IF($N$136="základní",$J$136,0)</f>
        <v>0</v>
      </c>
      <c r="BF136" s="178">
        <f>IF($N$136="snížená",$J$136,0)</f>
        <v>0</v>
      </c>
      <c r="BG136" s="178">
        <f>IF($N$136="zákl. přenesená",$J$136,0)</f>
        <v>0</v>
      </c>
      <c r="BH136" s="178">
        <f>IF($N$136="sníž. přenesená",$J$136,0)</f>
        <v>0</v>
      </c>
      <c r="BI136" s="178">
        <f>IF($N$136="nulová",$J$136,0)</f>
        <v>0</v>
      </c>
      <c r="BJ136" s="108" t="s">
        <v>21</v>
      </c>
      <c r="BK136" s="178">
        <f>ROUND($I$136*$H$136,2)</f>
        <v>0</v>
      </c>
      <c r="BL136" s="108" t="s">
        <v>138</v>
      </c>
      <c r="BM136" s="108" t="s">
        <v>229</v>
      </c>
    </row>
    <row r="137" spans="2:47" s="7" customFormat="1" ht="16.5" customHeight="1">
      <c r="B137" s="29"/>
      <c r="C137" s="30"/>
      <c r="D137" s="179" t="s">
        <v>140</v>
      </c>
      <c r="E137" s="30"/>
      <c r="F137" s="180" t="s">
        <v>230</v>
      </c>
      <c r="G137" s="30"/>
      <c r="H137" s="30"/>
      <c r="J137" s="30"/>
      <c r="K137" s="30"/>
      <c r="L137" s="53"/>
      <c r="M137" s="181"/>
      <c r="N137" s="30"/>
      <c r="O137" s="30"/>
      <c r="P137" s="30"/>
      <c r="Q137" s="30"/>
      <c r="R137" s="30"/>
      <c r="S137" s="30"/>
      <c r="T137" s="68"/>
      <c r="AT137" s="7" t="s">
        <v>140</v>
      </c>
      <c r="AU137" s="7" t="s">
        <v>131</v>
      </c>
    </row>
    <row r="138" spans="2:65" s="7" customFormat="1" ht="15.75" customHeight="1">
      <c r="B138" s="29"/>
      <c r="C138" s="167" t="s">
        <v>231</v>
      </c>
      <c r="D138" s="167" t="s">
        <v>133</v>
      </c>
      <c r="E138" s="168" t="s">
        <v>232</v>
      </c>
      <c r="F138" s="169" t="s">
        <v>233</v>
      </c>
      <c r="G138" s="170" t="s">
        <v>144</v>
      </c>
      <c r="H138" s="171">
        <v>143</v>
      </c>
      <c r="I138" s="172"/>
      <c r="J138" s="173">
        <f>ROUND($I$138*$H$138,2)</f>
        <v>0</v>
      </c>
      <c r="K138" s="169"/>
      <c r="L138" s="53"/>
      <c r="M138" s="174"/>
      <c r="N138" s="175" t="s">
        <v>43</v>
      </c>
      <c r="O138" s="30"/>
      <c r="P138" s="176">
        <f>$O$138*$H$138</f>
        <v>0</v>
      </c>
      <c r="Q138" s="176">
        <v>0</v>
      </c>
      <c r="R138" s="176">
        <f>$Q$138*$H$138</f>
        <v>0</v>
      </c>
      <c r="S138" s="176">
        <v>0</v>
      </c>
      <c r="T138" s="177">
        <f>$S$138*$H$138</f>
        <v>0</v>
      </c>
      <c r="AR138" s="108" t="s">
        <v>138</v>
      </c>
      <c r="AT138" s="108" t="s">
        <v>133</v>
      </c>
      <c r="AU138" s="108" t="s">
        <v>131</v>
      </c>
      <c r="AY138" s="7" t="s">
        <v>130</v>
      </c>
      <c r="BE138" s="178">
        <f>IF($N$138="základní",$J$138,0)</f>
        <v>0</v>
      </c>
      <c r="BF138" s="178">
        <f>IF($N$138="snížená",$J$138,0)</f>
        <v>0</v>
      </c>
      <c r="BG138" s="178">
        <f>IF($N$138="zákl. přenesená",$J$138,0)</f>
        <v>0</v>
      </c>
      <c r="BH138" s="178">
        <f>IF($N$138="sníž. přenesená",$J$138,0)</f>
        <v>0</v>
      </c>
      <c r="BI138" s="178">
        <f>IF($N$138="nulová",$J$138,0)</f>
        <v>0</v>
      </c>
      <c r="BJ138" s="108" t="s">
        <v>21</v>
      </c>
      <c r="BK138" s="178">
        <f>ROUND($I$138*$H$138,2)</f>
        <v>0</v>
      </c>
      <c r="BL138" s="108" t="s">
        <v>138</v>
      </c>
      <c r="BM138" s="108" t="s">
        <v>234</v>
      </c>
    </row>
    <row r="139" spans="2:47" s="7" customFormat="1" ht="16.5" customHeight="1">
      <c r="B139" s="29"/>
      <c r="C139" s="30"/>
      <c r="D139" s="179" t="s">
        <v>140</v>
      </c>
      <c r="E139" s="30"/>
      <c r="F139" s="180" t="s">
        <v>235</v>
      </c>
      <c r="G139" s="30"/>
      <c r="H139" s="30"/>
      <c r="J139" s="30"/>
      <c r="K139" s="30"/>
      <c r="L139" s="53"/>
      <c r="M139" s="181"/>
      <c r="N139" s="30"/>
      <c r="O139" s="30"/>
      <c r="P139" s="30"/>
      <c r="Q139" s="30"/>
      <c r="R139" s="30"/>
      <c r="S139" s="30"/>
      <c r="T139" s="68"/>
      <c r="AT139" s="7" t="s">
        <v>140</v>
      </c>
      <c r="AU139" s="7" t="s">
        <v>131</v>
      </c>
    </row>
    <row r="140" spans="2:63" s="154" customFormat="1" ht="30.75" customHeight="1">
      <c r="B140" s="155"/>
      <c r="C140" s="156"/>
      <c r="D140" s="156" t="s">
        <v>71</v>
      </c>
      <c r="E140" s="165" t="s">
        <v>236</v>
      </c>
      <c r="F140" s="165" t="s">
        <v>237</v>
      </c>
      <c r="G140" s="156"/>
      <c r="H140" s="156"/>
      <c r="J140" s="166">
        <f>$BK$140</f>
        <v>0</v>
      </c>
      <c r="K140" s="156"/>
      <c r="L140" s="159"/>
      <c r="M140" s="160"/>
      <c r="N140" s="156"/>
      <c r="O140" s="156"/>
      <c r="P140" s="161">
        <f>SUM($P$141:$P$148)</f>
        <v>0</v>
      </c>
      <c r="Q140" s="156"/>
      <c r="R140" s="161">
        <f>SUM($R$141:$R$148)</f>
        <v>0</v>
      </c>
      <c r="S140" s="156"/>
      <c r="T140" s="162">
        <f>SUM($T$141:$T$148)</f>
        <v>0</v>
      </c>
      <c r="AR140" s="163" t="s">
        <v>21</v>
      </c>
      <c r="AT140" s="163" t="s">
        <v>71</v>
      </c>
      <c r="AU140" s="163" t="s">
        <v>21</v>
      </c>
      <c r="AY140" s="163" t="s">
        <v>130</v>
      </c>
      <c r="BK140" s="164">
        <f>SUM($BK$141:$BK$148)</f>
        <v>0</v>
      </c>
    </row>
    <row r="141" spans="2:65" s="7" customFormat="1" ht="15.75" customHeight="1">
      <c r="B141" s="29"/>
      <c r="C141" s="167" t="s">
        <v>238</v>
      </c>
      <c r="D141" s="167" t="s">
        <v>133</v>
      </c>
      <c r="E141" s="168" t="s">
        <v>239</v>
      </c>
      <c r="F141" s="169" t="s">
        <v>240</v>
      </c>
      <c r="G141" s="170" t="s">
        <v>241</v>
      </c>
      <c r="H141" s="171">
        <v>1.179</v>
      </c>
      <c r="I141" s="172"/>
      <c r="J141" s="173">
        <f>ROUND($I$141*$H$141,2)</f>
        <v>0</v>
      </c>
      <c r="K141" s="169" t="s">
        <v>137</v>
      </c>
      <c r="L141" s="53"/>
      <c r="M141" s="174"/>
      <c r="N141" s="175" t="s">
        <v>43</v>
      </c>
      <c r="O141" s="30"/>
      <c r="P141" s="176">
        <f>$O$141*$H$141</f>
        <v>0</v>
      </c>
      <c r="Q141" s="176">
        <v>0</v>
      </c>
      <c r="R141" s="176">
        <f>$Q$141*$H$141</f>
        <v>0</v>
      </c>
      <c r="S141" s="176">
        <v>0</v>
      </c>
      <c r="T141" s="177">
        <f>$S$141*$H$141</f>
        <v>0</v>
      </c>
      <c r="AR141" s="108" t="s">
        <v>138</v>
      </c>
      <c r="AT141" s="108" t="s">
        <v>133</v>
      </c>
      <c r="AU141" s="108" t="s">
        <v>80</v>
      </c>
      <c r="AY141" s="7" t="s">
        <v>130</v>
      </c>
      <c r="BE141" s="178">
        <f>IF($N$141="základní",$J$141,0)</f>
        <v>0</v>
      </c>
      <c r="BF141" s="178">
        <f>IF($N$141="snížená",$J$141,0)</f>
        <v>0</v>
      </c>
      <c r="BG141" s="178">
        <f>IF($N$141="zákl. přenesená",$J$141,0)</f>
        <v>0</v>
      </c>
      <c r="BH141" s="178">
        <f>IF($N$141="sníž. přenesená",$J$141,0)</f>
        <v>0</v>
      </c>
      <c r="BI141" s="178">
        <f>IF($N$141="nulová",$J$141,0)</f>
        <v>0</v>
      </c>
      <c r="BJ141" s="108" t="s">
        <v>21</v>
      </c>
      <c r="BK141" s="178">
        <f>ROUND($I$141*$H$141,2)</f>
        <v>0</v>
      </c>
      <c r="BL141" s="108" t="s">
        <v>138</v>
      </c>
      <c r="BM141" s="108" t="s">
        <v>242</v>
      </c>
    </row>
    <row r="142" spans="2:47" s="7" customFormat="1" ht="27" customHeight="1">
      <c r="B142" s="29"/>
      <c r="C142" s="30"/>
      <c r="D142" s="179" t="s">
        <v>140</v>
      </c>
      <c r="E142" s="30"/>
      <c r="F142" s="180" t="s">
        <v>243</v>
      </c>
      <c r="G142" s="30"/>
      <c r="H142" s="30"/>
      <c r="J142" s="30"/>
      <c r="K142" s="30"/>
      <c r="L142" s="53"/>
      <c r="M142" s="181"/>
      <c r="N142" s="30"/>
      <c r="O142" s="30"/>
      <c r="P142" s="30"/>
      <c r="Q142" s="30"/>
      <c r="R142" s="30"/>
      <c r="S142" s="30"/>
      <c r="T142" s="68"/>
      <c r="AT142" s="7" t="s">
        <v>140</v>
      </c>
      <c r="AU142" s="7" t="s">
        <v>80</v>
      </c>
    </row>
    <row r="143" spans="2:65" s="7" customFormat="1" ht="15.75" customHeight="1">
      <c r="B143" s="29"/>
      <c r="C143" s="167" t="s">
        <v>7</v>
      </c>
      <c r="D143" s="167" t="s">
        <v>133</v>
      </c>
      <c r="E143" s="168" t="s">
        <v>244</v>
      </c>
      <c r="F143" s="169" t="s">
        <v>245</v>
      </c>
      <c r="G143" s="170" t="s">
        <v>241</v>
      </c>
      <c r="H143" s="171">
        <v>1.179</v>
      </c>
      <c r="I143" s="172"/>
      <c r="J143" s="173">
        <f>ROUND($I$143*$H$143,2)</f>
        <v>0</v>
      </c>
      <c r="K143" s="169" t="s">
        <v>155</v>
      </c>
      <c r="L143" s="53"/>
      <c r="M143" s="174"/>
      <c r="N143" s="175" t="s">
        <v>43</v>
      </c>
      <c r="O143" s="30"/>
      <c r="P143" s="176">
        <f>$O$143*$H$143</f>
        <v>0</v>
      </c>
      <c r="Q143" s="176">
        <v>0</v>
      </c>
      <c r="R143" s="176">
        <f>$Q$143*$H$143</f>
        <v>0</v>
      </c>
      <c r="S143" s="176">
        <v>0</v>
      </c>
      <c r="T143" s="177">
        <f>$S$143*$H$143</f>
        <v>0</v>
      </c>
      <c r="AR143" s="108" t="s">
        <v>138</v>
      </c>
      <c r="AT143" s="108" t="s">
        <v>133</v>
      </c>
      <c r="AU143" s="108" t="s">
        <v>80</v>
      </c>
      <c r="AY143" s="7" t="s">
        <v>130</v>
      </c>
      <c r="BE143" s="178">
        <f>IF($N$143="základní",$J$143,0)</f>
        <v>0</v>
      </c>
      <c r="BF143" s="178">
        <f>IF($N$143="snížená",$J$143,0)</f>
        <v>0</v>
      </c>
      <c r="BG143" s="178">
        <f>IF($N$143="zákl. přenesená",$J$143,0)</f>
        <v>0</v>
      </c>
      <c r="BH143" s="178">
        <f>IF($N$143="sníž. přenesená",$J$143,0)</f>
        <v>0</v>
      </c>
      <c r="BI143" s="178">
        <f>IF($N$143="nulová",$J$143,0)</f>
        <v>0</v>
      </c>
      <c r="BJ143" s="108" t="s">
        <v>21</v>
      </c>
      <c r="BK143" s="178">
        <f>ROUND($I$143*$H$143,2)</f>
        <v>0</v>
      </c>
      <c r="BL143" s="108" t="s">
        <v>138</v>
      </c>
      <c r="BM143" s="108" t="s">
        <v>246</v>
      </c>
    </row>
    <row r="144" spans="2:47" s="7" customFormat="1" ht="16.5" customHeight="1">
      <c r="B144" s="29"/>
      <c r="C144" s="30"/>
      <c r="D144" s="179" t="s">
        <v>140</v>
      </c>
      <c r="E144" s="30"/>
      <c r="F144" s="180" t="s">
        <v>247</v>
      </c>
      <c r="G144" s="30"/>
      <c r="H144" s="30"/>
      <c r="J144" s="30"/>
      <c r="K144" s="30"/>
      <c r="L144" s="53"/>
      <c r="M144" s="181"/>
      <c r="N144" s="30"/>
      <c r="O144" s="30"/>
      <c r="P144" s="30"/>
      <c r="Q144" s="30"/>
      <c r="R144" s="30"/>
      <c r="S144" s="30"/>
      <c r="T144" s="68"/>
      <c r="AT144" s="7" t="s">
        <v>140</v>
      </c>
      <c r="AU144" s="7" t="s">
        <v>80</v>
      </c>
    </row>
    <row r="145" spans="2:65" s="7" customFormat="1" ht="15.75" customHeight="1">
      <c r="B145" s="29"/>
      <c r="C145" s="167" t="s">
        <v>248</v>
      </c>
      <c r="D145" s="167" t="s">
        <v>133</v>
      </c>
      <c r="E145" s="168" t="s">
        <v>249</v>
      </c>
      <c r="F145" s="169" t="s">
        <v>250</v>
      </c>
      <c r="G145" s="170" t="s">
        <v>241</v>
      </c>
      <c r="H145" s="171">
        <v>1.179</v>
      </c>
      <c r="I145" s="172"/>
      <c r="J145" s="173">
        <f>ROUND($I$145*$H$145,2)</f>
        <v>0</v>
      </c>
      <c r="K145" s="169" t="s">
        <v>155</v>
      </c>
      <c r="L145" s="53"/>
      <c r="M145" s="174"/>
      <c r="N145" s="175" t="s">
        <v>43</v>
      </c>
      <c r="O145" s="30"/>
      <c r="P145" s="176">
        <f>$O$145*$H$145</f>
        <v>0</v>
      </c>
      <c r="Q145" s="176">
        <v>0</v>
      </c>
      <c r="R145" s="176">
        <f>$Q$145*$H$145</f>
        <v>0</v>
      </c>
      <c r="S145" s="176">
        <v>0</v>
      </c>
      <c r="T145" s="177">
        <f>$S$145*$H$145</f>
        <v>0</v>
      </c>
      <c r="AR145" s="108" t="s">
        <v>138</v>
      </c>
      <c r="AT145" s="108" t="s">
        <v>133</v>
      </c>
      <c r="AU145" s="108" t="s">
        <v>80</v>
      </c>
      <c r="AY145" s="7" t="s">
        <v>130</v>
      </c>
      <c r="BE145" s="178">
        <f>IF($N$145="základní",$J$145,0)</f>
        <v>0</v>
      </c>
      <c r="BF145" s="178">
        <f>IF($N$145="snížená",$J$145,0)</f>
        <v>0</v>
      </c>
      <c r="BG145" s="178">
        <f>IF($N$145="zákl. přenesená",$J$145,0)</f>
        <v>0</v>
      </c>
      <c r="BH145" s="178">
        <f>IF($N$145="sníž. přenesená",$J$145,0)</f>
        <v>0</v>
      </c>
      <c r="BI145" s="178">
        <f>IF($N$145="nulová",$J$145,0)</f>
        <v>0</v>
      </c>
      <c r="BJ145" s="108" t="s">
        <v>21</v>
      </c>
      <c r="BK145" s="178">
        <f>ROUND($I$145*$H$145,2)</f>
        <v>0</v>
      </c>
      <c r="BL145" s="108" t="s">
        <v>138</v>
      </c>
      <c r="BM145" s="108" t="s">
        <v>251</v>
      </c>
    </row>
    <row r="146" spans="2:47" s="7" customFormat="1" ht="27" customHeight="1">
      <c r="B146" s="29"/>
      <c r="C146" s="30"/>
      <c r="D146" s="179" t="s">
        <v>140</v>
      </c>
      <c r="E146" s="30"/>
      <c r="F146" s="180" t="s">
        <v>252</v>
      </c>
      <c r="G146" s="30"/>
      <c r="H146" s="30"/>
      <c r="J146" s="30"/>
      <c r="K146" s="30"/>
      <c r="L146" s="53"/>
      <c r="M146" s="181"/>
      <c r="N146" s="30"/>
      <c r="O146" s="30"/>
      <c r="P146" s="30"/>
      <c r="Q146" s="30"/>
      <c r="R146" s="30"/>
      <c r="S146" s="30"/>
      <c r="T146" s="68"/>
      <c r="AT146" s="7" t="s">
        <v>140</v>
      </c>
      <c r="AU146" s="7" t="s">
        <v>80</v>
      </c>
    </row>
    <row r="147" spans="2:65" s="7" customFormat="1" ht="15.75" customHeight="1">
      <c r="B147" s="29"/>
      <c r="C147" s="167" t="s">
        <v>253</v>
      </c>
      <c r="D147" s="167" t="s">
        <v>133</v>
      </c>
      <c r="E147" s="168" t="s">
        <v>254</v>
      </c>
      <c r="F147" s="169" t="s">
        <v>255</v>
      </c>
      <c r="G147" s="170" t="s">
        <v>241</v>
      </c>
      <c r="H147" s="171">
        <v>1.179</v>
      </c>
      <c r="I147" s="172"/>
      <c r="J147" s="173">
        <f>ROUND($I$147*$H$147,2)</f>
        <v>0</v>
      </c>
      <c r="K147" s="169" t="s">
        <v>137</v>
      </c>
      <c r="L147" s="53"/>
      <c r="M147" s="174"/>
      <c r="N147" s="175" t="s">
        <v>43</v>
      </c>
      <c r="O147" s="30"/>
      <c r="P147" s="176">
        <f>$O$147*$H$147</f>
        <v>0</v>
      </c>
      <c r="Q147" s="176">
        <v>0</v>
      </c>
      <c r="R147" s="176">
        <f>$Q$147*$H$147</f>
        <v>0</v>
      </c>
      <c r="S147" s="176">
        <v>0</v>
      </c>
      <c r="T147" s="177">
        <f>$S$147*$H$147</f>
        <v>0</v>
      </c>
      <c r="AR147" s="108" t="s">
        <v>138</v>
      </c>
      <c r="AT147" s="108" t="s">
        <v>133</v>
      </c>
      <c r="AU147" s="108" t="s">
        <v>80</v>
      </c>
      <c r="AY147" s="7" t="s">
        <v>130</v>
      </c>
      <c r="BE147" s="178">
        <f>IF($N$147="základní",$J$147,0)</f>
        <v>0</v>
      </c>
      <c r="BF147" s="178">
        <f>IF($N$147="snížená",$J$147,0)</f>
        <v>0</v>
      </c>
      <c r="BG147" s="178">
        <f>IF($N$147="zákl. přenesená",$J$147,0)</f>
        <v>0</v>
      </c>
      <c r="BH147" s="178">
        <f>IF($N$147="sníž. přenesená",$J$147,0)</f>
        <v>0</v>
      </c>
      <c r="BI147" s="178">
        <f>IF($N$147="nulová",$J$147,0)</f>
        <v>0</v>
      </c>
      <c r="BJ147" s="108" t="s">
        <v>21</v>
      </c>
      <c r="BK147" s="178">
        <f>ROUND($I$147*$H$147,2)</f>
        <v>0</v>
      </c>
      <c r="BL147" s="108" t="s">
        <v>138</v>
      </c>
      <c r="BM147" s="108" t="s">
        <v>256</v>
      </c>
    </row>
    <row r="148" spans="2:47" s="7" customFormat="1" ht="16.5" customHeight="1">
      <c r="B148" s="29"/>
      <c r="C148" s="30"/>
      <c r="D148" s="179" t="s">
        <v>140</v>
      </c>
      <c r="E148" s="30"/>
      <c r="F148" s="180" t="s">
        <v>257</v>
      </c>
      <c r="G148" s="30"/>
      <c r="H148" s="30"/>
      <c r="J148" s="30"/>
      <c r="K148" s="30"/>
      <c r="L148" s="53"/>
      <c r="M148" s="181"/>
      <c r="N148" s="30"/>
      <c r="O148" s="30"/>
      <c r="P148" s="30"/>
      <c r="Q148" s="30"/>
      <c r="R148" s="30"/>
      <c r="S148" s="30"/>
      <c r="T148" s="68"/>
      <c r="AT148" s="7" t="s">
        <v>140</v>
      </c>
      <c r="AU148" s="7" t="s">
        <v>80</v>
      </c>
    </row>
    <row r="149" spans="2:63" s="154" customFormat="1" ht="30.75" customHeight="1">
      <c r="B149" s="155"/>
      <c r="C149" s="156"/>
      <c r="D149" s="156" t="s">
        <v>71</v>
      </c>
      <c r="E149" s="165" t="s">
        <v>258</v>
      </c>
      <c r="F149" s="165" t="s">
        <v>259</v>
      </c>
      <c r="G149" s="156"/>
      <c r="H149" s="156"/>
      <c r="J149" s="166">
        <f>$BK$149</f>
        <v>0</v>
      </c>
      <c r="K149" s="156"/>
      <c r="L149" s="159"/>
      <c r="M149" s="160"/>
      <c r="N149" s="156"/>
      <c r="O149" s="156"/>
      <c r="P149" s="161">
        <f>SUM($P$150:$P$151)</f>
        <v>0</v>
      </c>
      <c r="Q149" s="156"/>
      <c r="R149" s="161">
        <f>SUM($R$150:$R$151)</f>
        <v>0</v>
      </c>
      <c r="S149" s="156"/>
      <c r="T149" s="162">
        <f>SUM($T$150:$T$151)</f>
        <v>0</v>
      </c>
      <c r="AR149" s="163" t="s">
        <v>21</v>
      </c>
      <c r="AT149" s="163" t="s">
        <v>71</v>
      </c>
      <c r="AU149" s="163" t="s">
        <v>21</v>
      </c>
      <c r="AY149" s="163" t="s">
        <v>130</v>
      </c>
      <c r="BK149" s="164">
        <f>SUM($BK$150:$BK$151)</f>
        <v>0</v>
      </c>
    </row>
    <row r="150" spans="2:65" s="7" customFormat="1" ht="15.75" customHeight="1">
      <c r="B150" s="29"/>
      <c r="C150" s="167" t="s">
        <v>260</v>
      </c>
      <c r="D150" s="167" t="s">
        <v>133</v>
      </c>
      <c r="E150" s="168" t="s">
        <v>261</v>
      </c>
      <c r="F150" s="169" t="s">
        <v>262</v>
      </c>
      <c r="G150" s="170" t="s">
        <v>241</v>
      </c>
      <c r="H150" s="171">
        <v>0.834</v>
      </c>
      <c r="I150" s="172"/>
      <c r="J150" s="173">
        <f>ROUND($I$150*$H$150,2)</f>
        <v>0</v>
      </c>
      <c r="K150" s="169" t="s">
        <v>155</v>
      </c>
      <c r="L150" s="53"/>
      <c r="M150" s="174"/>
      <c r="N150" s="175" t="s">
        <v>43</v>
      </c>
      <c r="O150" s="30"/>
      <c r="P150" s="176">
        <f>$O$150*$H$150</f>
        <v>0</v>
      </c>
      <c r="Q150" s="176">
        <v>0</v>
      </c>
      <c r="R150" s="176">
        <f>$Q$150*$H$150</f>
        <v>0</v>
      </c>
      <c r="S150" s="176">
        <v>0</v>
      </c>
      <c r="T150" s="177">
        <f>$S$150*$H$150</f>
        <v>0</v>
      </c>
      <c r="AR150" s="108" t="s">
        <v>138</v>
      </c>
      <c r="AT150" s="108" t="s">
        <v>133</v>
      </c>
      <c r="AU150" s="108" t="s">
        <v>80</v>
      </c>
      <c r="AY150" s="7" t="s">
        <v>130</v>
      </c>
      <c r="BE150" s="178">
        <f>IF($N$150="základní",$J$150,0)</f>
        <v>0</v>
      </c>
      <c r="BF150" s="178">
        <f>IF($N$150="snížená",$J$150,0)</f>
        <v>0</v>
      </c>
      <c r="BG150" s="178">
        <f>IF($N$150="zákl. přenesená",$J$150,0)</f>
        <v>0</v>
      </c>
      <c r="BH150" s="178">
        <f>IF($N$150="sníž. přenesená",$J$150,0)</f>
        <v>0</v>
      </c>
      <c r="BI150" s="178">
        <f>IF($N$150="nulová",$J$150,0)</f>
        <v>0</v>
      </c>
      <c r="BJ150" s="108" t="s">
        <v>21</v>
      </c>
      <c r="BK150" s="178">
        <f>ROUND($I$150*$H$150,2)</f>
        <v>0</v>
      </c>
      <c r="BL150" s="108" t="s">
        <v>138</v>
      </c>
      <c r="BM150" s="108" t="s">
        <v>263</v>
      </c>
    </row>
    <row r="151" spans="2:47" s="7" customFormat="1" ht="27" customHeight="1">
      <c r="B151" s="29"/>
      <c r="C151" s="30"/>
      <c r="D151" s="179" t="s">
        <v>140</v>
      </c>
      <c r="E151" s="30"/>
      <c r="F151" s="180" t="s">
        <v>264</v>
      </c>
      <c r="G151" s="30"/>
      <c r="H151" s="30"/>
      <c r="J151" s="30"/>
      <c r="K151" s="30"/>
      <c r="L151" s="53"/>
      <c r="M151" s="181"/>
      <c r="N151" s="30"/>
      <c r="O151" s="30"/>
      <c r="P151" s="30"/>
      <c r="Q151" s="30"/>
      <c r="R151" s="30"/>
      <c r="S151" s="30"/>
      <c r="T151" s="68"/>
      <c r="AT151" s="7" t="s">
        <v>140</v>
      </c>
      <c r="AU151" s="7" t="s">
        <v>80</v>
      </c>
    </row>
    <row r="152" spans="2:63" s="154" customFormat="1" ht="37.5" customHeight="1">
      <c r="B152" s="155"/>
      <c r="C152" s="156"/>
      <c r="D152" s="156" t="s">
        <v>71</v>
      </c>
      <c r="E152" s="157" t="s">
        <v>265</v>
      </c>
      <c r="F152" s="157" t="s">
        <v>266</v>
      </c>
      <c r="G152" s="156"/>
      <c r="H152" s="156"/>
      <c r="J152" s="158">
        <f>$BK$152</f>
        <v>0</v>
      </c>
      <c r="K152" s="156"/>
      <c r="L152" s="159"/>
      <c r="M152" s="160"/>
      <c r="N152" s="156"/>
      <c r="O152" s="156"/>
      <c r="P152" s="161">
        <f>$P$153+$P$164+$P$167+$P$174+$P$197+$P$212+$P$231</f>
        <v>0</v>
      </c>
      <c r="Q152" s="156"/>
      <c r="R152" s="161">
        <f>$R$153+$R$164+$R$167+$R$174+$R$197+$R$212+$R$231</f>
        <v>0.252625</v>
      </c>
      <c r="S152" s="156"/>
      <c r="T152" s="162">
        <f>$T$153+$T$164+$T$167+$T$174+$T$197+$T$212+$T$231</f>
        <v>0.9640000000000002</v>
      </c>
      <c r="AR152" s="163" t="s">
        <v>80</v>
      </c>
      <c r="AT152" s="163" t="s">
        <v>71</v>
      </c>
      <c r="AU152" s="163" t="s">
        <v>72</v>
      </c>
      <c r="AY152" s="163" t="s">
        <v>130</v>
      </c>
      <c r="BK152" s="164">
        <f>$BK$153+$BK$164+$BK$167+$BK$174+$BK$197+$BK$212+$BK$231</f>
        <v>0</v>
      </c>
    </row>
    <row r="153" spans="2:63" s="154" customFormat="1" ht="21" customHeight="1">
      <c r="B153" s="155"/>
      <c r="C153" s="156"/>
      <c r="D153" s="156" t="s">
        <v>71</v>
      </c>
      <c r="E153" s="165" t="s">
        <v>267</v>
      </c>
      <c r="F153" s="165" t="s">
        <v>268</v>
      </c>
      <c r="G153" s="156"/>
      <c r="H153" s="156"/>
      <c r="J153" s="166">
        <f>$BK$153</f>
        <v>0</v>
      </c>
      <c r="K153" s="156"/>
      <c r="L153" s="159"/>
      <c r="M153" s="160"/>
      <c r="N153" s="156"/>
      <c r="O153" s="156"/>
      <c r="P153" s="161">
        <f>SUM($P$154:$P$163)</f>
        <v>0</v>
      </c>
      <c r="Q153" s="156"/>
      <c r="R153" s="161">
        <f>SUM($R$154:$R$163)</f>
        <v>0.0027</v>
      </c>
      <c r="S153" s="156"/>
      <c r="T153" s="162">
        <f>SUM($T$154:$T$163)</f>
        <v>0.008</v>
      </c>
      <c r="AR153" s="163" t="s">
        <v>80</v>
      </c>
      <c r="AT153" s="163" t="s">
        <v>71</v>
      </c>
      <c r="AU153" s="163" t="s">
        <v>21</v>
      </c>
      <c r="AY153" s="163" t="s">
        <v>130</v>
      </c>
      <c r="BK153" s="164">
        <f>SUM($BK$154:$BK$163)</f>
        <v>0</v>
      </c>
    </row>
    <row r="154" spans="2:65" s="7" customFormat="1" ht="15.75" customHeight="1">
      <c r="B154" s="29"/>
      <c r="C154" s="167" t="s">
        <v>269</v>
      </c>
      <c r="D154" s="167" t="s">
        <v>133</v>
      </c>
      <c r="E154" s="168" t="s">
        <v>270</v>
      </c>
      <c r="F154" s="169" t="s">
        <v>271</v>
      </c>
      <c r="G154" s="170" t="s">
        <v>224</v>
      </c>
      <c r="H154" s="171">
        <v>10</v>
      </c>
      <c r="I154" s="172"/>
      <c r="J154" s="173">
        <f>ROUND($I$154*$H$154,2)</f>
        <v>0</v>
      </c>
      <c r="K154" s="169"/>
      <c r="L154" s="53"/>
      <c r="M154" s="174"/>
      <c r="N154" s="175" t="s">
        <v>43</v>
      </c>
      <c r="O154" s="30"/>
      <c r="P154" s="176">
        <f>$O$154*$H$154</f>
        <v>0</v>
      </c>
      <c r="Q154" s="176">
        <v>0</v>
      </c>
      <c r="R154" s="176">
        <f>$Q$154*$H$154</f>
        <v>0</v>
      </c>
      <c r="S154" s="176">
        <v>0</v>
      </c>
      <c r="T154" s="177">
        <f>$S$154*$H$154</f>
        <v>0</v>
      </c>
      <c r="AR154" s="108" t="s">
        <v>216</v>
      </c>
      <c r="AT154" s="108" t="s">
        <v>133</v>
      </c>
      <c r="AU154" s="108" t="s">
        <v>80</v>
      </c>
      <c r="AY154" s="7" t="s">
        <v>130</v>
      </c>
      <c r="BE154" s="178">
        <f>IF($N$154="základní",$J$154,0)</f>
        <v>0</v>
      </c>
      <c r="BF154" s="178">
        <f>IF($N$154="snížená",$J$154,0)</f>
        <v>0</v>
      </c>
      <c r="BG154" s="178">
        <f>IF($N$154="zákl. přenesená",$J$154,0)</f>
        <v>0</v>
      </c>
      <c r="BH154" s="178">
        <f>IF($N$154="sníž. přenesená",$J$154,0)</f>
        <v>0</v>
      </c>
      <c r="BI154" s="178">
        <f>IF($N$154="nulová",$J$154,0)</f>
        <v>0</v>
      </c>
      <c r="BJ154" s="108" t="s">
        <v>21</v>
      </c>
      <c r="BK154" s="178">
        <f>ROUND($I$154*$H$154,2)</f>
        <v>0</v>
      </c>
      <c r="BL154" s="108" t="s">
        <v>216</v>
      </c>
      <c r="BM154" s="108" t="s">
        <v>272</v>
      </c>
    </row>
    <row r="155" spans="2:47" s="7" customFormat="1" ht="16.5" customHeight="1">
      <c r="B155" s="29"/>
      <c r="C155" s="30"/>
      <c r="D155" s="179" t="s">
        <v>140</v>
      </c>
      <c r="E155" s="30"/>
      <c r="F155" s="180" t="s">
        <v>273</v>
      </c>
      <c r="G155" s="30"/>
      <c r="H155" s="30"/>
      <c r="J155" s="30"/>
      <c r="K155" s="30"/>
      <c r="L155" s="53"/>
      <c r="M155" s="181"/>
      <c r="N155" s="30"/>
      <c r="O155" s="30"/>
      <c r="P155" s="30"/>
      <c r="Q155" s="30"/>
      <c r="R155" s="30"/>
      <c r="S155" s="30"/>
      <c r="T155" s="68"/>
      <c r="AT155" s="7" t="s">
        <v>140</v>
      </c>
      <c r="AU155" s="7" t="s">
        <v>80</v>
      </c>
    </row>
    <row r="156" spans="2:65" s="7" customFormat="1" ht="15.75" customHeight="1">
      <c r="B156" s="29"/>
      <c r="C156" s="167" t="s">
        <v>274</v>
      </c>
      <c r="D156" s="167" t="s">
        <v>133</v>
      </c>
      <c r="E156" s="168" t="s">
        <v>275</v>
      </c>
      <c r="F156" s="169" t="s">
        <v>276</v>
      </c>
      <c r="G156" s="170" t="s">
        <v>224</v>
      </c>
      <c r="H156" s="171">
        <v>10</v>
      </c>
      <c r="I156" s="172"/>
      <c r="J156" s="173">
        <f>ROUND($I$156*$H$156,2)</f>
        <v>0</v>
      </c>
      <c r="K156" s="169"/>
      <c r="L156" s="53"/>
      <c r="M156" s="174"/>
      <c r="N156" s="175" t="s">
        <v>43</v>
      </c>
      <c r="O156" s="30"/>
      <c r="P156" s="176">
        <f>$O$156*$H$156</f>
        <v>0</v>
      </c>
      <c r="Q156" s="176">
        <v>0</v>
      </c>
      <c r="R156" s="176">
        <f>$Q$156*$H$156</f>
        <v>0</v>
      </c>
      <c r="S156" s="176">
        <v>0</v>
      </c>
      <c r="T156" s="177">
        <f>$S$156*$H$156</f>
        <v>0</v>
      </c>
      <c r="AR156" s="108" t="s">
        <v>216</v>
      </c>
      <c r="AT156" s="108" t="s">
        <v>133</v>
      </c>
      <c r="AU156" s="108" t="s">
        <v>80</v>
      </c>
      <c r="AY156" s="7" t="s">
        <v>130</v>
      </c>
      <c r="BE156" s="178">
        <f>IF($N$156="základní",$J$156,0)</f>
        <v>0</v>
      </c>
      <c r="BF156" s="178">
        <f>IF($N$156="snížená",$J$156,0)</f>
        <v>0</v>
      </c>
      <c r="BG156" s="178">
        <f>IF($N$156="zákl. přenesená",$J$156,0)</f>
        <v>0</v>
      </c>
      <c r="BH156" s="178">
        <f>IF($N$156="sníž. přenesená",$J$156,0)</f>
        <v>0</v>
      </c>
      <c r="BI156" s="178">
        <f>IF($N$156="nulová",$J$156,0)</f>
        <v>0</v>
      </c>
      <c r="BJ156" s="108" t="s">
        <v>21</v>
      </c>
      <c r="BK156" s="178">
        <f>ROUND($I$156*$H$156,2)</f>
        <v>0</v>
      </c>
      <c r="BL156" s="108" t="s">
        <v>216</v>
      </c>
      <c r="BM156" s="108" t="s">
        <v>277</v>
      </c>
    </row>
    <row r="157" spans="2:47" s="7" customFormat="1" ht="16.5" customHeight="1">
      <c r="B157" s="29"/>
      <c r="C157" s="30"/>
      <c r="D157" s="179" t="s">
        <v>140</v>
      </c>
      <c r="E157" s="30"/>
      <c r="F157" s="180" t="s">
        <v>276</v>
      </c>
      <c r="G157" s="30"/>
      <c r="H157" s="30"/>
      <c r="J157" s="30"/>
      <c r="K157" s="30"/>
      <c r="L157" s="53"/>
      <c r="M157" s="181"/>
      <c r="N157" s="30"/>
      <c r="O157" s="30"/>
      <c r="P157" s="30"/>
      <c r="Q157" s="30"/>
      <c r="R157" s="30"/>
      <c r="S157" s="30"/>
      <c r="T157" s="68"/>
      <c r="AT157" s="7" t="s">
        <v>140</v>
      </c>
      <c r="AU157" s="7" t="s">
        <v>80</v>
      </c>
    </row>
    <row r="158" spans="2:65" s="7" customFormat="1" ht="15.75" customHeight="1">
      <c r="B158" s="29"/>
      <c r="C158" s="167" t="s">
        <v>278</v>
      </c>
      <c r="D158" s="167" t="s">
        <v>133</v>
      </c>
      <c r="E158" s="168" t="s">
        <v>279</v>
      </c>
      <c r="F158" s="169" t="s">
        <v>280</v>
      </c>
      <c r="G158" s="170" t="s">
        <v>165</v>
      </c>
      <c r="H158" s="171">
        <v>2.5</v>
      </c>
      <c r="I158" s="172"/>
      <c r="J158" s="173">
        <f>ROUND($I$158*$H$158,2)</f>
        <v>0</v>
      </c>
      <c r="K158" s="169" t="s">
        <v>137</v>
      </c>
      <c r="L158" s="53"/>
      <c r="M158" s="174"/>
      <c r="N158" s="175" t="s">
        <v>43</v>
      </c>
      <c r="O158" s="30"/>
      <c r="P158" s="176">
        <f>$O$158*$H$158</f>
        <v>0</v>
      </c>
      <c r="Q158" s="176">
        <v>2E-05</v>
      </c>
      <c r="R158" s="176">
        <f>$Q$158*$H$158</f>
        <v>5E-05</v>
      </c>
      <c r="S158" s="176">
        <v>0.0032</v>
      </c>
      <c r="T158" s="177">
        <f>$S$158*$H$158</f>
        <v>0.008</v>
      </c>
      <c r="AR158" s="108" t="s">
        <v>216</v>
      </c>
      <c r="AT158" s="108" t="s">
        <v>133</v>
      </c>
      <c r="AU158" s="108" t="s">
        <v>80</v>
      </c>
      <c r="AY158" s="7" t="s">
        <v>130</v>
      </c>
      <c r="BE158" s="178">
        <f>IF($N$158="základní",$J$158,0)</f>
        <v>0</v>
      </c>
      <c r="BF158" s="178">
        <f>IF($N$158="snížená",$J$158,0)</f>
        <v>0</v>
      </c>
      <c r="BG158" s="178">
        <f>IF($N$158="zákl. přenesená",$J$158,0)</f>
        <v>0</v>
      </c>
      <c r="BH158" s="178">
        <f>IF($N$158="sníž. přenesená",$J$158,0)</f>
        <v>0</v>
      </c>
      <c r="BI158" s="178">
        <f>IF($N$158="nulová",$J$158,0)</f>
        <v>0</v>
      </c>
      <c r="BJ158" s="108" t="s">
        <v>21</v>
      </c>
      <c r="BK158" s="178">
        <f>ROUND($I$158*$H$158,2)</f>
        <v>0</v>
      </c>
      <c r="BL158" s="108" t="s">
        <v>216</v>
      </c>
      <c r="BM158" s="108" t="s">
        <v>281</v>
      </c>
    </row>
    <row r="159" spans="2:47" s="7" customFormat="1" ht="16.5" customHeight="1">
      <c r="B159" s="29"/>
      <c r="C159" s="30"/>
      <c r="D159" s="179" t="s">
        <v>140</v>
      </c>
      <c r="E159" s="30"/>
      <c r="F159" s="180" t="s">
        <v>282</v>
      </c>
      <c r="G159" s="30"/>
      <c r="H159" s="30"/>
      <c r="J159" s="30"/>
      <c r="K159" s="30"/>
      <c r="L159" s="53"/>
      <c r="M159" s="181"/>
      <c r="N159" s="30"/>
      <c r="O159" s="30"/>
      <c r="P159" s="30"/>
      <c r="Q159" s="30"/>
      <c r="R159" s="30"/>
      <c r="S159" s="30"/>
      <c r="T159" s="68"/>
      <c r="AT159" s="7" t="s">
        <v>140</v>
      </c>
      <c r="AU159" s="7" t="s">
        <v>80</v>
      </c>
    </row>
    <row r="160" spans="2:65" s="7" customFormat="1" ht="15.75" customHeight="1">
      <c r="B160" s="29"/>
      <c r="C160" s="167" t="s">
        <v>283</v>
      </c>
      <c r="D160" s="167" t="s">
        <v>133</v>
      </c>
      <c r="E160" s="168" t="s">
        <v>284</v>
      </c>
      <c r="F160" s="169" t="s">
        <v>285</v>
      </c>
      <c r="G160" s="170" t="s">
        <v>165</v>
      </c>
      <c r="H160" s="171">
        <v>2.5</v>
      </c>
      <c r="I160" s="172"/>
      <c r="J160" s="173">
        <f>ROUND($I$160*$H$160,2)</f>
        <v>0</v>
      </c>
      <c r="K160" s="169" t="s">
        <v>137</v>
      </c>
      <c r="L160" s="53"/>
      <c r="M160" s="174"/>
      <c r="N160" s="175" t="s">
        <v>43</v>
      </c>
      <c r="O160" s="30"/>
      <c r="P160" s="176">
        <f>$O$160*$H$160</f>
        <v>0</v>
      </c>
      <c r="Q160" s="176">
        <v>0.00106</v>
      </c>
      <c r="R160" s="176">
        <f>$Q$160*$H$160</f>
        <v>0.00265</v>
      </c>
      <c r="S160" s="176">
        <v>0</v>
      </c>
      <c r="T160" s="177">
        <f>$S$160*$H$160</f>
        <v>0</v>
      </c>
      <c r="AR160" s="108" t="s">
        <v>216</v>
      </c>
      <c r="AT160" s="108" t="s">
        <v>133</v>
      </c>
      <c r="AU160" s="108" t="s">
        <v>80</v>
      </c>
      <c r="AY160" s="7" t="s">
        <v>130</v>
      </c>
      <c r="BE160" s="178">
        <f>IF($N$160="základní",$J$160,0)</f>
        <v>0</v>
      </c>
      <c r="BF160" s="178">
        <f>IF($N$160="snížená",$J$160,0)</f>
        <v>0</v>
      </c>
      <c r="BG160" s="178">
        <f>IF($N$160="zákl. přenesená",$J$160,0)</f>
        <v>0</v>
      </c>
      <c r="BH160" s="178">
        <f>IF($N$160="sníž. přenesená",$J$160,0)</f>
        <v>0</v>
      </c>
      <c r="BI160" s="178">
        <f>IF($N$160="nulová",$J$160,0)</f>
        <v>0</v>
      </c>
      <c r="BJ160" s="108" t="s">
        <v>21</v>
      </c>
      <c r="BK160" s="178">
        <f>ROUND($I$160*$H$160,2)</f>
        <v>0</v>
      </c>
      <c r="BL160" s="108" t="s">
        <v>216</v>
      </c>
      <c r="BM160" s="108" t="s">
        <v>286</v>
      </c>
    </row>
    <row r="161" spans="2:47" s="7" customFormat="1" ht="16.5" customHeight="1">
      <c r="B161" s="29"/>
      <c r="C161" s="30"/>
      <c r="D161" s="179" t="s">
        <v>140</v>
      </c>
      <c r="E161" s="30"/>
      <c r="F161" s="180" t="s">
        <v>287</v>
      </c>
      <c r="G161" s="30"/>
      <c r="H161" s="30"/>
      <c r="J161" s="30"/>
      <c r="K161" s="30"/>
      <c r="L161" s="53"/>
      <c r="M161" s="181"/>
      <c r="N161" s="30"/>
      <c r="O161" s="30"/>
      <c r="P161" s="30"/>
      <c r="Q161" s="30"/>
      <c r="R161" s="30"/>
      <c r="S161" s="30"/>
      <c r="T161" s="68"/>
      <c r="AT161" s="7" t="s">
        <v>140</v>
      </c>
      <c r="AU161" s="7" t="s">
        <v>80</v>
      </c>
    </row>
    <row r="162" spans="2:65" s="7" customFormat="1" ht="15.75" customHeight="1">
      <c r="B162" s="29"/>
      <c r="C162" s="167" t="s">
        <v>288</v>
      </c>
      <c r="D162" s="167" t="s">
        <v>133</v>
      </c>
      <c r="E162" s="168" t="s">
        <v>289</v>
      </c>
      <c r="F162" s="169" t="s">
        <v>290</v>
      </c>
      <c r="G162" s="170" t="s">
        <v>291</v>
      </c>
      <c r="H162" s="192"/>
      <c r="I162" s="172"/>
      <c r="J162" s="173">
        <f>ROUND($I$162*$H$162,2)</f>
        <v>0</v>
      </c>
      <c r="K162" s="169" t="s">
        <v>137</v>
      </c>
      <c r="L162" s="53"/>
      <c r="M162" s="174"/>
      <c r="N162" s="175" t="s">
        <v>43</v>
      </c>
      <c r="O162" s="30"/>
      <c r="P162" s="176">
        <f>$O$162*$H$162</f>
        <v>0</v>
      </c>
      <c r="Q162" s="176">
        <v>0</v>
      </c>
      <c r="R162" s="176">
        <f>$Q$162*$H$162</f>
        <v>0</v>
      </c>
      <c r="S162" s="176">
        <v>0</v>
      </c>
      <c r="T162" s="177">
        <f>$S$162*$H$162</f>
        <v>0</v>
      </c>
      <c r="AR162" s="108" t="s">
        <v>216</v>
      </c>
      <c r="AT162" s="108" t="s">
        <v>133</v>
      </c>
      <c r="AU162" s="108" t="s">
        <v>80</v>
      </c>
      <c r="AY162" s="7" t="s">
        <v>130</v>
      </c>
      <c r="BE162" s="178">
        <f>IF($N$162="základní",$J$162,0)</f>
        <v>0</v>
      </c>
      <c r="BF162" s="178">
        <f>IF($N$162="snížená",$J$162,0)</f>
        <v>0</v>
      </c>
      <c r="BG162" s="178">
        <f>IF($N$162="zákl. přenesená",$J$162,0)</f>
        <v>0</v>
      </c>
      <c r="BH162" s="178">
        <f>IF($N$162="sníž. přenesená",$J$162,0)</f>
        <v>0</v>
      </c>
      <c r="BI162" s="178">
        <f>IF($N$162="nulová",$J$162,0)</f>
        <v>0</v>
      </c>
      <c r="BJ162" s="108" t="s">
        <v>21</v>
      </c>
      <c r="BK162" s="178">
        <f>ROUND($I$162*$H$162,2)</f>
        <v>0</v>
      </c>
      <c r="BL162" s="108" t="s">
        <v>216</v>
      </c>
      <c r="BM162" s="108" t="s">
        <v>292</v>
      </c>
    </row>
    <row r="163" spans="2:47" s="7" customFormat="1" ht="27" customHeight="1">
      <c r="B163" s="29"/>
      <c r="C163" s="30"/>
      <c r="D163" s="179" t="s">
        <v>140</v>
      </c>
      <c r="E163" s="30"/>
      <c r="F163" s="180" t="s">
        <v>293</v>
      </c>
      <c r="G163" s="30"/>
      <c r="H163" s="30"/>
      <c r="J163" s="30"/>
      <c r="K163" s="30"/>
      <c r="L163" s="53"/>
      <c r="M163" s="181"/>
      <c r="N163" s="30"/>
      <c r="O163" s="30"/>
      <c r="P163" s="30"/>
      <c r="Q163" s="30"/>
      <c r="R163" s="30"/>
      <c r="S163" s="30"/>
      <c r="T163" s="68"/>
      <c r="AT163" s="7" t="s">
        <v>140</v>
      </c>
      <c r="AU163" s="7" t="s">
        <v>80</v>
      </c>
    </row>
    <row r="164" spans="2:63" s="154" customFormat="1" ht="30.75" customHeight="1">
      <c r="B164" s="155"/>
      <c r="C164" s="156"/>
      <c r="D164" s="156" t="s">
        <v>71</v>
      </c>
      <c r="E164" s="165" t="s">
        <v>294</v>
      </c>
      <c r="F164" s="165" t="s">
        <v>295</v>
      </c>
      <c r="G164" s="156"/>
      <c r="H164" s="156"/>
      <c r="J164" s="166">
        <f>$BK$164</f>
        <v>0</v>
      </c>
      <c r="K164" s="156"/>
      <c r="L164" s="159"/>
      <c r="M164" s="160"/>
      <c r="N164" s="156"/>
      <c r="O164" s="156"/>
      <c r="P164" s="161">
        <f>SUM($P$165:$P$166)</f>
        <v>0</v>
      </c>
      <c r="Q164" s="156"/>
      <c r="R164" s="161">
        <f>SUM($R$165:$R$166)</f>
        <v>0.0006999999999999999</v>
      </c>
      <c r="S164" s="156"/>
      <c r="T164" s="162">
        <f>SUM($T$165:$T$166)</f>
        <v>0</v>
      </c>
      <c r="AR164" s="163" t="s">
        <v>80</v>
      </c>
      <c r="AT164" s="163" t="s">
        <v>71</v>
      </c>
      <c r="AU164" s="163" t="s">
        <v>21</v>
      </c>
      <c r="AY164" s="163" t="s">
        <v>130</v>
      </c>
      <c r="BK164" s="164">
        <f>SUM($BK$165:$BK$166)</f>
        <v>0</v>
      </c>
    </row>
    <row r="165" spans="2:65" s="7" customFormat="1" ht="15.75" customHeight="1">
      <c r="B165" s="29"/>
      <c r="C165" s="167" t="s">
        <v>296</v>
      </c>
      <c r="D165" s="167" t="s">
        <v>133</v>
      </c>
      <c r="E165" s="168" t="s">
        <v>297</v>
      </c>
      <c r="F165" s="169" t="s">
        <v>298</v>
      </c>
      <c r="G165" s="170" t="s">
        <v>136</v>
      </c>
      <c r="H165" s="171">
        <v>5</v>
      </c>
      <c r="I165" s="172"/>
      <c r="J165" s="173">
        <f>ROUND($I$165*$H$165,2)</f>
        <v>0</v>
      </c>
      <c r="K165" s="169" t="s">
        <v>137</v>
      </c>
      <c r="L165" s="53"/>
      <c r="M165" s="174"/>
      <c r="N165" s="175" t="s">
        <v>43</v>
      </c>
      <c r="O165" s="30"/>
      <c r="P165" s="176">
        <f>$O$165*$H$165</f>
        <v>0</v>
      </c>
      <c r="Q165" s="176">
        <v>0.00014</v>
      </c>
      <c r="R165" s="176">
        <f>$Q$165*$H$165</f>
        <v>0.0006999999999999999</v>
      </c>
      <c r="S165" s="176">
        <v>0</v>
      </c>
      <c r="T165" s="177">
        <f>$S$165*$H$165</f>
        <v>0</v>
      </c>
      <c r="AR165" s="108" t="s">
        <v>216</v>
      </c>
      <c r="AT165" s="108" t="s">
        <v>133</v>
      </c>
      <c r="AU165" s="108" t="s">
        <v>80</v>
      </c>
      <c r="AY165" s="7" t="s">
        <v>130</v>
      </c>
      <c r="BE165" s="178">
        <f>IF($N$165="základní",$J$165,0)</f>
        <v>0</v>
      </c>
      <c r="BF165" s="178">
        <f>IF($N$165="snížená",$J$165,0)</f>
        <v>0</v>
      </c>
      <c r="BG165" s="178">
        <f>IF($N$165="zákl. přenesená",$J$165,0)</f>
        <v>0</v>
      </c>
      <c r="BH165" s="178">
        <f>IF($N$165="sníž. přenesená",$J$165,0)</f>
        <v>0</v>
      </c>
      <c r="BI165" s="178">
        <f>IF($N$165="nulová",$J$165,0)</f>
        <v>0</v>
      </c>
      <c r="BJ165" s="108" t="s">
        <v>21</v>
      </c>
      <c r="BK165" s="178">
        <f>ROUND($I$165*$H$165,2)</f>
        <v>0</v>
      </c>
      <c r="BL165" s="108" t="s">
        <v>216</v>
      </c>
      <c r="BM165" s="108" t="s">
        <v>299</v>
      </c>
    </row>
    <row r="166" spans="2:47" s="7" customFormat="1" ht="16.5" customHeight="1">
      <c r="B166" s="29"/>
      <c r="C166" s="30"/>
      <c r="D166" s="179" t="s">
        <v>140</v>
      </c>
      <c r="E166" s="30"/>
      <c r="F166" s="180" t="s">
        <v>300</v>
      </c>
      <c r="G166" s="30"/>
      <c r="H166" s="30"/>
      <c r="J166" s="30"/>
      <c r="K166" s="30"/>
      <c r="L166" s="53"/>
      <c r="M166" s="181"/>
      <c r="N166" s="30"/>
      <c r="O166" s="30"/>
      <c r="P166" s="30"/>
      <c r="Q166" s="30"/>
      <c r="R166" s="30"/>
      <c r="S166" s="30"/>
      <c r="T166" s="68"/>
      <c r="AT166" s="7" t="s">
        <v>140</v>
      </c>
      <c r="AU166" s="7" t="s">
        <v>80</v>
      </c>
    </row>
    <row r="167" spans="2:63" s="154" customFormat="1" ht="30.75" customHeight="1">
      <c r="B167" s="155"/>
      <c r="C167" s="156"/>
      <c r="D167" s="156" t="s">
        <v>71</v>
      </c>
      <c r="E167" s="165" t="s">
        <v>301</v>
      </c>
      <c r="F167" s="165" t="s">
        <v>302</v>
      </c>
      <c r="G167" s="156"/>
      <c r="H167" s="156"/>
      <c r="J167" s="166">
        <f>$BK$167</f>
        <v>0</v>
      </c>
      <c r="K167" s="156"/>
      <c r="L167" s="159"/>
      <c r="M167" s="160"/>
      <c r="N167" s="156"/>
      <c r="O167" s="156"/>
      <c r="P167" s="161">
        <f>SUM($P$168:$P$173)</f>
        <v>0</v>
      </c>
      <c r="Q167" s="156"/>
      <c r="R167" s="161">
        <f>SUM($R$168:$R$173)</f>
        <v>0.05374999999999999</v>
      </c>
      <c r="S167" s="156"/>
      <c r="T167" s="162">
        <f>SUM($T$168:$T$173)</f>
        <v>0.06342</v>
      </c>
      <c r="AR167" s="163" t="s">
        <v>80</v>
      </c>
      <c r="AT167" s="163" t="s">
        <v>71</v>
      </c>
      <c r="AU167" s="163" t="s">
        <v>21</v>
      </c>
      <c r="AY167" s="163" t="s">
        <v>130</v>
      </c>
      <c r="BK167" s="164">
        <f>SUM($BK$168:$BK$173)</f>
        <v>0</v>
      </c>
    </row>
    <row r="168" spans="2:65" s="7" customFormat="1" ht="27" customHeight="1">
      <c r="B168" s="29"/>
      <c r="C168" s="167" t="s">
        <v>303</v>
      </c>
      <c r="D168" s="167" t="s">
        <v>133</v>
      </c>
      <c r="E168" s="168" t="s">
        <v>304</v>
      </c>
      <c r="F168" s="169" t="s">
        <v>305</v>
      </c>
      <c r="G168" s="170" t="s">
        <v>144</v>
      </c>
      <c r="H168" s="171">
        <v>6</v>
      </c>
      <c r="I168" s="172"/>
      <c r="J168" s="173">
        <f>ROUND($I$168*$H$168,2)</f>
        <v>0</v>
      </c>
      <c r="K168" s="169"/>
      <c r="L168" s="53"/>
      <c r="M168" s="174"/>
      <c r="N168" s="175" t="s">
        <v>43</v>
      </c>
      <c r="O168" s="30"/>
      <c r="P168" s="176">
        <f>$O$168*$H$168</f>
        <v>0</v>
      </c>
      <c r="Q168" s="176">
        <v>0</v>
      </c>
      <c r="R168" s="176">
        <f>$Q$168*$H$168</f>
        <v>0</v>
      </c>
      <c r="S168" s="176">
        <v>0.01057</v>
      </c>
      <c r="T168" s="177">
        <f>$S$168*$H$168</f>
        <v>0.06342</v>
      </c>
      <c r="AR168" s="108" t="s">
        <v>216</v>
      </c>
      <c r="AT168" s="108" t="s">
        <v>133</v>
      </c>
      <c r="AU168" s="108" t="s">
        <v>80</v>
      </c>
      <c r="AY168" s="7" t="s">
        <v>130</v>
      </c>
      <c r="BE168" s="178">
        <f>IF($N$168="základní",$J$168,0)</f>
        <v>0</v>
      </c>
      <c r="BF168" s="178">
        <f>IF($N$168="snížená",$J$168,0)</f>
        <v>0</v>
      </c>
      <c r="BG168" s="178">
        <f>IF($N$168="zákl. přenesená",$J$168,0)</f>
        <v>0</v>
      </c>
      <c r="BH168" s="178">
        <f>IF($N$168="sníž. přenesená",$J$168,0)</f>
        <v>0</v>
      </c>
      <c r="BI168" s="178">
        <f>IF($N$168="nulová",$J$168,0)</f>
        <v>0</v>
      </c>
      <c r="BJ168" s="108" t="s">
        <v>21</v>
      </c>
      <c r="BK168" s="178">
        <f>ROUND($I$168*$H$168,2)</f>
        <v>0</v>
      </c>
      <c r="BL168" s="108" t="s">
        <v>216</v>
      </c>
      <c r="BM168" s="108" t="s">
        <v>306</v>
      </c>
    </row>
    <row r="169" spans="2:47" s="7" customFormat="1" ht="16.5" customHeight="1">
      <c r="B169" s="29"/>
      <c r="C169" s="30"/>
      <c r="D169" s="179" t="s">
        <v>140</v>
      </c>
      <c r="E169" s="30"/>
      <c r="F169" s="180" t="s">
        <v>307</v>
      </c>
      <c r="G169" s="30"/>
      <c r="H169" s="30"/>
      <c r="J169" s="30"/>
      <c r="K169" s="30"/>
      <c r="L169" s="53"/>
      <c r="M169" s="181"/>
      <c r="N169" s="30"/>
      <c r="O169" s="30"/>
      <c r="P169" s="30"/>
      <c r="Q169" s="30"/>
      <c r="R169" s="30"/>
      <c r="S169" s="30"/>
      <c r="T169" s="68"/>
      <c r="AT169" s="7" t="s">
        <v>140</v>
      </c>
      <c r="AU169" s="7" t="s">
        <v>80</v>
      </c>
    </row>
    <row r="170" spans="2:65" s="7" customFormat="1" ht="27" customHeight="1">
      <c r="B170" s="29"/>
      <c r="C170" s="167" t="s">
        <v>308</v>
      </c>
      <c r="D170" s="167" t="s">
        <v>133</v>
      </c>
      <c r="E170" s="168" t="s">
        <v>309</v>
      </c>
      <c r="F170" s="169" t="s">
        <v>310</v>
      </c>
      <c r="G170" s="170" t="s">
        <v>136</v>
      </c>
      <c r="H170" s="171">
        <v>5</v>
      </c>
      <c r="I170" s="172"/>
      <c r="J170" s="173">
        <f>ROUND($I$170*$H$170,2)</f>
        <v>0</v>
      </c>
      <c r="K170" s="169"/>
      <c r="L170" s="53"/>
      <c r="M170" s="174"/>
      <c r="N170" s="175" t="s">
        <v>43</v>
      </c>
      <c r="O170" s="30"/>
      <c r="P170" s="176">
        <f>$O$170*$H$170</f>
        <v>0</v>
      </c>
      <c r="Q170" s="176">
        <v>0.01075</v>
      </c>
      <c r="R170" s="176">
        <f>$Q$170*$H$170</f>
        <v>0.05374999999999999</v>
      </c>
      <c r="S170" s="176">
        <v>0</v>
      </c>
      <c r="T170" s="177">
        <f>$S$170*$H$170</f>
        <v>0</v>
      </c>
      <c r="AR170" s="108" t="s">
        <v>216</v>
      </c>
      <c r="AT170" s="108" t="s">
        <v>133</v>
      </c>
      <c r="AU170" s="108" t="s">
        <v>80</v>
      </c>
      <c r="AY170" s="7" t="s">
        <v>130</v>
      </c>
      <c r="BE170" s="178">
        <f>IF($N$170="základní",$J$170,0)</f>
        <v>0</v>
      </c>
      <c r="BF170" s="178">
        <f>IF($N$170="snížená",$J$170,0)</f>
        <v>0</v>
      </c>
      <c r="BG170" s="178">
        <f>IF($N$170="zákl. přenesená",$J$170,0)</f>
        <v>0</v>
      </c>
      <c r="BH170" s="178">
        <f>IF($N$170="sníž. přenesená",$J$170,0)</f>
        <v>0</v>
      </c>
      <c r="BI170" s="178">
        <f>IF($N$170="nulová",$J$170,0)</f>
        <v>0</v>
      </c>
      <c r="BJ170" s="108" t="s">
        <v>21</v>
      </c>
      <c r="BK170" s="178">
        <f>ROUND($I$170*$H$170,2)</f>
        <v>0</v>
      </c>
      <c r="BL170" s="108" t="s">
        <v>216</v>
      </c>
      <c r="BM170" s="108" t="s">
        <v>311</v>
      </c>
    </row>
    <row r="171" spans="2:47" s="7" customFormat="1" ht="16.5" customHeight="1">
      <c r="B171" s="29"/>
      <c r="C171" s="30"/>
      <c r="D171" s="179" t="s">
        <v>140</v>
      </c>
      <c r="E171" s="30"/>
      <c r="F171" s="180" t="s">
        <v>312</v>
      </c>
      <c r="G171" s="30"/>
      <c r="H171" s="30"/>
      <c r="J171" s="30"/>
      <c r="K171" s="30"/>
      <c r="L171" s="53"/>
      <c r="M171" s="181"/>
      <c r="N171" s="30"/>
      <c r="O171" s="30"/>
      <c r="P171" s="30"/>
      <c r="Q171" s="30"/>
      <c r="R171" s="30"/>
      <c r="S171" s="30"/>
      <c r="T171" s="68"/>
      <c r="AT171" s="7" t="s">
        <v>140</v>
      </c>
      <c r="AU171" s="7" t="s">
        <v>80</v>
      </c>
    </row>
    <row r="172" spans="2:65" s="7" customFormat="1" ht="15.75" customHeight="1">
      <c r="B172" s="29"/>
      <c r="C172" s="167" t="s">
        <v>313</v>
      </c>
      <c r="D172" s="167" t="s">
        <v>133</v>
      </c>
      <c r="E172" s="168" t="s">
        <v>314</v>
      </c>
      <c r="F172" s="169" t="s">
        <v>315</v>
      </c>
      <c r="G172" s="170" t="s">
        <v>291</v>
      </c>
      <c r="H172" s="192"/>
      <c r="I172" s="172"/>
      <c r="J172" s="173">
        <f>ROUND($I$172*$H$172,2)</f>
        <v>0</v>
      </c>
      <c r="K172" s="169" t="s">
        <v>316</v>
      </c>
      <c r="L172" s="53"/>
      <c r="M172" s="174"/>
      <c r="N172" s="175" t="s">
        <v>43</v>
      </c>
      <c r="O172" s="30"/>
      <c r="P172" s="176">
        <f>$O$172*$H$172</f>
        <v>0</v>
      </c>
      <c r="Q172" s="176">
        <v>0</v>
      </c>
      <c r="R172" s="176">
        <f>$Q$172*$H$172</f>
        <v>0</v>
      </c>
      <c r="S172" s="176">
        <v>0</v>
      </c>
      <c r="T172" s="177">
        <f>$S$172*$H$172</f>
        <v>0</v>
      </c>
      <c r="AR172" s="108" t="s">
        <v>216</v>
      </c>
      <c r="AT172" s="108" t="s">
        <v>133</v>
      </c>
      <c r="AU172" s="108" t="s">
        <v>80</v>
      </c>
      <c r="AY172" s="7" t="s">
        <v>130</v>
      </c>
      <c r="BE172" s="178">
        <f>IF($N$172="základní",$J$172,0)</f>
        <v>0</v>
      </c>
      <c r="BF172" s="178">
        <f>IF($N$172="snížená",$J$172,0)</f>
        <v>0</v>
      </c>
      <c r="BG172" s="178">
        <f>IF($N$172="zákl. přenesená",$J$172,0)</f>
        <v>0</v>
      </c>
      <c r="BH172" s="178">
        <f>IF($N$172="sníž. přenesená",$J$172,0)</f>
        <v>0</v>
      </c>
      <c r="BI172" s="178">
        <f>IF($N$172="nulová",$J$172,0)</f>
        <v>0</v>
      </c>
      <c r="BJ172" s="108" t="s">
        <v>21</v>
      </c>
      <c r="BK172" s="178">
        <f>ROUND($I$172*$H$172,2)</f>
        <v>0</v>
      </c>
      <c r="BL172" s="108" t="s">
        <v>216</v>
      </c>
      <c r="BM172" s="108" t="s">
        <v>317</v>
      </c>
    </row>
    <row r="173" spans="2:47" s="7" customFormat="1" ht="27" customHeight="1">
      <c r="B173" s="29"/>
      <c r="C173" s="30"/>
      <c r="D173" s="179" t="s">
        <v>140</v>
      </c>
      <c r="E173" s="30"/>
      <c r="F173" s="180" t="s">
        <v>318</v>
      </c>
      <c r="G173" s="30"/>
      <c r="H173" s="30"/>
      <c r="J173" s="30"/>
      <c r="K173" s="30"/>
      <c r="L173" s="53"/>
      <c r="M173" s="181"/>
      <c r="N173" s="30"/>
      <c r="O173" s="30"/>
      <c r="P173" s="30"/>
      <c r="Q173" s="30"/>
      <c r="R173" s="30"/>
      <c r="S173" s="30"/>
      <c r="T173" s="68"/>
      <c r="AT173" s="7" t="s">
        <v>140</v>
      </c>
      <c r="AU173" s="7" t="s">
        <v>80</v>
      </c>
    </row>
    <row r="174" spans="2:63" s="154" customFormat="1" ht="30.75" customHeight="1">
      <c r="B174" s="155"/>
      <c r="C174" s="156"/>
      <c r="D174" s="156" t="s">
        <v>71</v>
      </c>
      <c r="E174" s="165" t="s">
        <v>319</v>
      </c>
      <c r="F174" s="165" t="s">
        <v>320</v>
      </c>
      <c r="G174" s="156"/>
      <c r="H174" s="156"/>
      <c r="J174" s="166">
        <f>$BK$174</f>
        <v>0</v>
      </c>
      <c r="K174" s="156"/>
      <c r="L174" s="159"/>
      <c r="M174" s="160"/>
      <c r="N174" s="156"/>
      <c r="O174" s="156"/>
      <c r="P174" s="161">
        <f>SUM($P$175:$P$196)</f>
        <v>0</v>
      </c>
      <c r="Q174" s="156"/>
      <c r="R174" s="161">
        <f>SUM($R$175:$R$196)</f>
        <v>0.044</v>
      </c>
      <c r="S174" s="156"/>
      <c r="T174" s="162">
        <f>SUM($T$175:$T$196)</f>
        <v>0.8315800000000001</v>
      </c>
      <c r="AR174" s="163" t="s">
        <v>80</v>
      </c>
      <c r="AT174" s="163" t="s">
        <v>71</v>
      </c>
      <c r="AU174" s="163" t="s">
        <v>21</v>
      </c>
      <c r="AY174" s="163" t="s">
        <v>130</v>
      </c>
      <c r="BK174" s="164">
        <f>SUM($BK$175:$BK$196)</f>
        <v>0</v>
      </c>
    </row>
    <row r="175" spans="2:65" s="7" customFormat="1" ht="27" customHeight="1">
      <c r="B175" s="29"/>
      <c r="C175" s="167" t="s">
        <v>321</v>
      </c>
      <c r="D175" s="167" t="s">
        <v>133</v>
      </c>
      <c r="E175" s="168" t="s">
        <v>322</v>
      </c>
      <c r="F175" s="169" t="s">
        <v>323</v>
      </c>
      <c r="G175" s="170" t="s">
        <v>224</v>
      </c>
      <c r="H175" s="171">
        <v>2</v>
      </c>
      <c r="I175" s="172"/>
      <c r="J175" s="173">
        <f>ROUND($I$175*$H$175,2)</f>
        <v>0</v>
      </c>
      <c r="K175" s="169"/>
      <c r="L175" s="53"/>
      <c r="M175" s="174"/>
      <c r="N175" s="175" t="s">
        <v>43</v>
      </c>
      <c r="O175" s="30"/>
      <c r="P175" s="176">
        <f>$O$175*$H$175</f>
        <v>0</v>
      </c>
      <c r="Q175" s="176">
        <v>0</v>
      </c>
      <c r="R175" s="176">
        <f>$Q$175*$H$175</f>
        <v>0</v>
      </c>
      <c r="S175" s="176">
        <v>0</v>
      </c>
      <c r="T175" s="177">
        <f>$S$175*$H$175</f>
        <v>0</v>
      </c>
      <c r="AR175" s="108" t="s">
        <v>216</v>
      </c>
      <c r="AT175" s="108" t="s">
        <v>133</v>
      </c>
      <c r="AU175" s="108" t="s">
        <v>80</v>
      </c>
      <c r="AY175" s="7" t="s">
        <v>130</v>
      </c>
      <c r="BE175" s="178">
        <f>IF($N$175="základní",$J$175,0)</f>
        <v>0</v>
      </c>
      <c r="BF175" s="178">
        <f>IF($N$175="snížená",$J$175,0)</f>
        <v>0</v>
      </c>
      <c r="BG175" s="178">
        <f>IF($N$175="zákl. přenesená",$J$175,0)</f>
        <v>0</v>
      </c>
      <c r="BH175" s="178">
        <f>IF($N$175="sníž. přenesená",$J$175,0)</f>
        <v>0</v>
      </c>
      <c r="BI175" s="178">
        <f>IF($N$175="nulová",$J$175,0)</f>
        <v>0</v>
      </c>
      <c r="BJ175" s="108" t="s">
        <v>21</v>
      </c>
      <c r="BK175" s="178">
        <f>ROUND($I$175*$H$175,2)</f>
        <v>0</v>
      </c>
      <c r="BL175" s="108" t="s">
        <v>216</v>
      </c>
      <c r="BM175" s="108" t="s">
        <v>324</v>
      </c>
    </row>
    <row r="176" spans="2:47" s="7" customFormat="1" ht="16.5" customHeight="1">
      <c r="B176" s="29"/>
      <c r="C176" s="30"/>
      <c r="D176" s="179" t="s">
        <v>140</v>
      </c>
      <c r="E176" s="30"/>
      <c r="F176" s="180" t="s">
        <v>325</v>
      </c>
      <c r="G176" s="30"/>
      <c r="H176" s="30"/>
      <c r="J176" s="30"/>
      <c r="K176" s="30"/>
      <c r="L176" s="53"/>
      <c r="M176" s="181"/>
      <c r="N176" s="30"/>
      <c r="O176" s="30"/>
      <c r="P176" s="30"/>
      <c r="Q176" s="30"/>
      <c r="R176" s="30"/>
      <c r="S176" s="30"/>
      <c r="T176" s="68"/>
      <c r="AT176" s="7" t="s">
        <v>140</v>
      </c>
      <c r="AU176" s="7" t="s">
        <v>80</v>
      </c>
    </row>
    <row r="177" spans="2:65" s="7" customFormat="1" ht="15.75" customHeight="1">
      <c r="B177" s="29"/>
      <c r="C177" s="167" t="s">
        <v>326</v>
      </c>
      <c r="D177" s="167" t="s">
        <v>133</v>
      </c>
      <c r="E177" s="168" t="s">
        <v>327</v>
      </c>
      <c r="F177" s="169" t="s">
        <v>328</v>
      </c>
      <c r="G177" s="170" t="s">
        <v>224</v>
      </c>
      <c r="H177" s="171">
        <v>8</v>
      </c>
      <c r="I177" s="172"/>
      <c r="J177" s="173">
        <f>ROUND($I$177*$H$177,2)</f>
        <v>0</v>
      </c>
      <c r="K177" s="169"/>
      <c r="L177" s="53"/>
      <c r="M177" s="174"/>
      <c r="N177" s="175" t="s">
        <v>43</v>
      </c>
      <c r="O177" s="30"/>
      <c r="P177" s="176">
        <f>$O$177*$H$177</f>
        <v>0</v>
      </c>
      <c r="Q177" s="176">
        <v>0</v>
      </c>
      <c r="R177" s="176">
        <f>$Q$177*$H$177</f>
        <v>0</v>
      </c>
      <c r="S177" s="176">
        <v>0</v>
      </c>
      <c r="T177" s="177">
        <f>$S$177*$H$177</f>
        <v>0</v>
      </c>
      <c r="AR177" s="108" t="s">
        <v>216</v>
      </c>
      <c r="AT177" s="108" t="s">
        <v>133</v>
      </c>
      <c r="AU177" s="108" t="s">
        <v>80</v>
      </c>
      <c r="AY177" s="7" t="s">
        <v>130</v>
      </c>
      <c r="BE177" s="178">
        <f>IF($N$177="základní",$J$177,0)</f>
        <v>0</v>
      </c>
      <c r="BF177" s="178">
        <f>IF($N$177="snížená",$J$177,0)</f>
        <v>0</v>
      </c>
      <c r="BG177" s="178">
        <f>IF($N$177="zákl. přenesená",$J$177,0)</f>
        <v>0</v>
      </c>
      <c r="BH177" s="178">
        <f>IF($N$177="sníž. přenesená",$J$177,0)</f>
        <v>0</v>
      </c>
      <c r="BI177" s="178">
        <f>IF($N$177="nulová",$J$177,0)</f>
        <v>0</v>
      </c>
      <c r="BJ177" s="108" t="s">
        <v>21</v>
      </c>
      <c r="BK177" s="178">
        <f>ROUND($I$177*$H$177,2)</f>
        <v>0</v>
      </c>
      <c r="BL177" s="108" t="s">
        <v>216</v>
      </c>
      <c r="BM177" s="108" t="s">
        <v>329</v>
      </c>
    </row>
    <row r="178" spans="2:47" s="7" customFormat="1" ht="16.5" customHeight="1">
      <c r="B178" s="29"/>
      <c r="C178" s="30"/>
      <c r="D178" s="179" t="s">
        <v>140</v>
      </c>
      <c r="E178" s="30"/>
      <c r="F178" s="180" t="s">
        <v>328</v>
      </c>
      <c r="G178" s="30"/>
      <c r="H178" s="30"/>
      <c r="J178" s="30"/>
      <c r="K178" s="30"/>
      <c r="L178" s="53"/>
      <c r="M178" s="181"/>
      <c r="N178" s="30"/>
      <c r="O178" s="30"/>
      <c r="P178" s="30"/>
      <c r="Q178" s="30"/>
      <c r="R178" s="30"/>
      <c r="S178" s="30"/>
      <c r="T178" s="68"/>
      <c r="AT178" s="7" t="s">
        <v>140</v>
      </c>
      <c r="AU178" s="7" t="s">
        <v>80</v>
      </c>
    </row>
    <row r="179" spans="2:65" s="7" customFormat="1" ht="15.75" customHeight="1">
      <c r="B179" s="29"/>
      <c r="C179" s="167" t="s">
        <v>330</v>
      </c>
      <c r="D179" s="167" t="s">
        <v>133</v>
      </c>
      <c r="E179" s="168" t="s">
        <v>331</v>
      </c>
      <c r="F179" s="169" t="s">
        <v>332</v>
      </c>
      <c r="G179" s="170" t="s">
        <v>144</v>
      </c>
      <c r="H179" s="171">
        <v>71</v>
      </c>
      <c r="I179" s="172"/>
      <c r="J179" s="173">
        <f>ROUND($I$179*$H$179,2)</f>
        <v>0</v>
      </c>
      <c r="K179" s="169" t="s">
        <v>155</v>
      </c>
      <c r="L179" s="53"/>
      <c r="M179" s="174"/>
      <c r="N179" s="175" t="s">
        <v>43</v>
      </c>
      <c r="O179" s="30"/>
      <c r="P179" s="176">
        <f>$O$179*$H$179</f>
        <v>0</v>
      </c>
      <c r="Q179" s="176">
        <v>0</v>
      </c>
      <c r="R179" s="176">
        <f>$Q$179*$H$179</f>
        <v>0</v>
      </c>
      <c r="S179" s="176">
        <v>0.01098</v>
      </c>
      <c r="T179" s="177">
        <f>$S$179*$H$179</f>
        <v>0.77958</v>
      </c>
      <c r="AR179" s="108" t="s">
        <v>216</v>
      </c>
      <c r="AT179" s="108" t="s">
        <v>133</v>
      </c>
      <c r="AU179" s="108" t="s">
        <v>80</v>
      </c>
      <c r="AY179" s="7" t="s">
        <v>130</v>
      </c>
      <c r="BE179" s="178">
        <f>IF($N$179="základní",$J$179,0)</f>
        <v>0</v>
      </c>
      <c r="BF179" s="178">
        <f>IF($N$179="snížená",$J$179,0)</f>
        <v>0</v>
      </c>
      <c r="BG179" s="178">
        <f>IF($N$179="zákl. přenesená",$J$179,0)</f>
        <v>0</v>
      </c>
      <c r="BH179" s="178">
        <f>IF($N$179="sníž. přenesená",$J$179,0)</f>
        <v>0</v>
      </c>
      <c r="BI179" s="178">
        <f>IF($N$179="nulová",$J$179,0)</f>
        <v>0</v>
      </c>
      <c r="BJ179" s="108" t="s">
        <v>21</v>
      </c>
      <c r="BK179" s="178">
        <f>ROUND($I$179*$H$179,2)</f>
        <v>0</v>
      </c>
      <c r="BL179" s="108" t="s">
        <v>216</v>
      </c>
      <c r="BM179" s="108" t="s">
        <v>333</v>
      </c>
    </row>
    <row r="180" spans="2:47" s="7" customFormat="1" ht="16.5" customHeight="1">
      <c r="B180" s="29"/>
      <c r="C180" s="30"/>
      <c r="D180" s="179" t="s">
        <v>140</v>
      </c>
      <c r="E180" s="30"/>
      <c r="F180" s="180" t="s">
        <v>334</v>
      </c>
      <c r="G180" s="30"/>
      <c r="H180" s="30"/>
      <c r="J180" s="30"/>
      <c r="K180" s="30"/>
      <c r="L180" s="53"/>
      <c r="M180" s="181"/>
      <c r="N180" s="30"/>
      <c r="O180" s="30"/>
      <c r="P180" s="30"/>
      <c r="Q180" s="30"/>
      <c r="R180" s="30"/>
      <c r="S180" s="30"/>
      <c r="T180" s="68"/>
      <c r="AT180" s="7" t="s">
        <v>140</v>
      </c>
      <c r="AU180" s="7" t="s">
        <v>80</v>
      </c>
    </row>
    <row r="181" spans="2:65" s="7" customFormat="1" ht="27" customHeight="1">
      <c r="B181" s="29"/>
      <c r="C181" s="167" t="s">
        <v>335</v>
      </c>
      <c r="D181" s="167" t="s">
        <v>133</v>
      </c>
      <c r="E181" s="168" t="s">
        <v>336</v>
      </c>
      <c r="F181" s="169" t="s">
        <v>337</v>
      </c>
      <c r="G181" s="170" t="s">
        <v>144</v>
      </c>
      <c r="H181" s="171">
        <v>71</v>
      </c>
      <c r="I181" s="172"/>
      <c r="J181" s="173">
        <f>ROUND($I$181*$H$181,2)</f>
        <v>0</v>
      </c>
      <c r="K181" s="169"/>
      <c r="L181" s="53"/>
      <c r="M181" s="174"/>
      <c r="N181" s="175" t="s">
        <v>43</v>
      </c>
      <c r="O181" s="30"/>
      <c r="P181" s="176">
        <f>$O$181*$H$181</f>
        <v>0</v>
      </c>
      <c r="Q181" s="176">
        <v>0</v>
      </c>
      <c r="R181" s="176">
        <f>$Q$181*$H$181</f>
        <v>0</v>
      </c>
      <c r="S181" s="176">
        <v>0</v>
      </c>
      <c r="T181" s="177">
        <f>$S$181*$H$181</f>
        <v>0</v>
      </c>
      <c r="AR181" s="108" t="s">
        <v>216</v>
      </c>
      <c r="AT181" s="108" t="s">
        <v>133</v>
      </c>
      <c r="AU181" s="108" t="s">
        <v>80</v>
      </c>
      <c r="AY181" s="7" t="s">
        <v>130</v>
      </c>
      <c r="BE181" s="178">
        <f>IF($N$181="základní",$J$181,0)</f>
        <v>0</v>
      </c>
      <c r="BF181" s="178">
        <f>IF($N$181="snížená",$J$181,0)</f>
        <v>0</v>
      </c>
      <c r="BG181" s="178">
        <f>IF($N$181="zákl. přenesená",$J$181,0)</f>
        <v>0</v>
      </c>
      <c r="BH181" s="178">
        <f>IF($N$181="sníž. přenesená",$J$181,0)</f>
        <v>0</v>
      </c>
      <c r="BI181" s="178">
        <f>IF($N$181="nulová",$J$181,0)</f>
        <v>0</v>
      </c>
      <c r="BJ181" s="108" t="s">
        <v>21</v>
      </c>
      <c r="BK181" s="178">
        <f>ROUND($I$181*$H$181,2)</f>
        <v>0</v>
      </c>
      <c r="BL181" s="108" t="s">
        <v>216</v>
      </c>
      <c r="BM181" s="108" t="s">
        <v>338</v>
      </c>
    </row>
    <row r="182" spans="2:47" s="7" customFormat="1" ht="16.5" customHeight="1">
      <c r="B182" s="29"/>
      <c r="C182" s="30"/>
      <c r="D182" s="179" t="s">
        <v>140</v>
      </c>
      <c r="E182" s="30"/>
      <c r="F182" s="180" t="s">
        <v>339</v>
      </c>
      <c r="G182" s="30"/>
      <c r="H182" s="30"/>
      <c r="J182" s="30"/>
      <c r="K182" s="30"/>
      <c r="L182" s="53"/>
      <c r="M182" s="181"/>
      <c r="N182" s="30"/>
      <c r="O182" s="30"/>
      <c r="P182" s="30"/>
      <c r="Q182" s="30"/>
      <c r="R182" s="30"/>
      <c r="S182" s="30"/>
      <c r="T182" s="68"/>
      <c r="AT182" s="7" t="s">
        <v>140</v>
      </c>
      <c r="AU182" s="7" t="s">
        <v>80</v>
      </c>
    </row>
    <row r="183" spans="2:65" s="7" customFormat="1" ht="15.75" customHeight="1">
      <c r="B183" s="29"/>
      <c r="C183" s="167" t="s">
        <v>340</v>
      </c>
      <c r="D183" s="167" t="s">
        <v>133</v>
      </c>
      <c r="E183" s="168" t="s">
        <v>341</v>
      </c>
      <c r="F183" s="169" t="s">
        <v>342</v>
      </c>
      <c r="G183" s="170" t="s">
        <v>136</v>
      </c>
      <c r="H183" s="171">
        <v>1</v>
      </c>
      <c r="I183" s="172"/>
      <c r="J183" s="173">
        <f>ROUND($I$183*$H$183,2)</f>
        <v>0</v>
      </c>
      <c r="K183" s="169" t="s">
        <v>137</v>
      </c>
      <c r="L183" s="53"/>
      <c r="M183" s="174"/>
      <c r="N183" s="175" t="s">
        <v>43</v>
      </c>
      <c r="O183" s="30"/>
      <c r="P183" s="176">
        <f>$O$183*$H$183</f>
        <v>0</v>
      </c>
      <c r="Q183" s="176">
        <v>0</v>
      </c>
      <c r="R183" s="176">
        <f>$Q$183*$H$183</f>
        <v>0</v>
      </c>
      <c r="S183" s="176">
        <v>0</v>
      </c>
      <c r="T183" s="177">
        <f>$S$183*$H$183</f>
        <v>0</v>
      </c>
      <c r="AR183" s="108" t="s">
        <v>216</v>
      </c>
      <c r="AT183" s="108" t="s">
        <v>133</v>
      </c>
      <c r="AU183" s="108" t="s">
        <v>80</v>
      </c>
      <c r="AY183" s="7" t="s">
        <v>130</v>
      </c>
      <c r="BE183" s="178">
        <f>IF($N$183="základní",$J$183,0)</f>
        <v>0</v>
      </c>
      <c r="BF183" s="178">
        <f>IF($N$183="snížená",$J$183,0)</f>
        <v>0</v>
      </c>
      <c r="BG183" s="178">
        <f>IF($N$183="zákl. přenesená",$J$183,0)</f>
        <v>0</v>
      </c>
      <c r="BH183" s="178">
        <f>IF($N$183="sníž. přenesená",$J$183,0)</f>
        <v>0</v>
      </c>
      <c r="BI183" s="178">
        <f>IF($N$183="nulová",$J$183,0)</f>
        <v>0</v>
      </c>
      <c r="BJ183" s="108" t="s">
        <v>21</v>
      </c>
      <c r="BK183" s="178">
        <f>ROUND($I$183*$H$183,2)</f>
        <v>0</v>
      </c>
      <c r="BL183" s="108" t="s">
        <v>216</v>
      </c>
      <c r="BM183" s="108" t="s">
        <v>343</v>
      </c>
    </row>
    <row r="184" spans="2:47" s="7" customFormat="1" ht="27" customHeight="1">
      <c r="B184" s="29"/>
      <c r="C184" s="30"/>
      <c r="D184" s="179" t="s">
        <v>140</v>
      </c>
      <c r="E184" s="30"/>
      <c r="F184" s="180" t="s">
        <v>344</v>
      </c>
      <c r="G184" s="30"/>
      <c r="H184" s="30"/>
      <c r="J184" s="30"/>
      <c r="K184" s="30"/>
      <c r="L184" s="53"/>
      <c r="M184" s="181"/>
      <c r="N184" s="30"/>
      <c r="O184" s="30"/>
      <c r="P184" s="30"/>
      <c r="Q184" s="30"/>
      <c r="R184" s="30"/>
      <c r="S184" s="30"/>
      <c r="T184" s="68"/>
      <c r="AT184" s="7" t="s">
        <v>140</v>
      </c>
      <c r="AU184" s="7" t="s">
        <v>80</v>
      </c>
    </row>
    <row r="185" spans="2:65" s="7" customFormat="1" ht="15.75" customHeight="1">
      <c r="B185" s="29"/>
      <c r="C185" s="167" t="s">
        <v>345</v>
      </c>
      <c r="D185" s="167" t="s">
        <v>133</v>
      </c>
      <c r="E185" s="168" t="s">
        <v>346</v>
      </c>
      <c r="F185" s="169" t="s">
        <v>347</v>
      </c>
      <c r="G185" s="170" t="s">
        <v>136</v>
      </c>
      <c r="H185" s="171">
        <v>1</v>
      </c>
      <c r="I185" s="172"/>
      <c r="J185" s="173">
        <f>ROUND($I$185*$H$185,2)</f>
        <v>0</v>
      </c>
      <c r="K185" s="169" t="s">
        <v>137</v>
      </c>
      <c r="L185" s="53"/>
      <c r="M185" s="174"/>
      <c r="N185" s="175" t="s">
        <v>43</v>
      </c>
      <c r="O185" s="30"/>
      <c r="P185" s="176">
        <f>$O$185*$H$185</f>
        <v>0</v>
      </c>
      <c r="Q185" s="176">
        <v>0</v>
      </c>
      <c r="R185" s="176">
        <f>$Q$185*$H$185</f>
        <v>0</v>
      </c>
      <c r="S185" s="176">
        <v>0</v>
      </c>
      <c r="T185" s="177">
        <f>$S$185*$H$185</f>
        <v>0</v>
      </c>
      <c r="AR185" s="108" t="s">
        <v>216</v>
      </c>
      <c r="AT185" s="108" t="s">
        <v>133</v>
      </c>
      <c r="AU185" s="108" t="s">
        <v>80</v>
      </c>
      <c r="AY185" s="7" t="s">
        <v>130</v>
      </c>
      <c r="BE185" s="178">
        <f>IF($N$185="základní",$J$185,0)</f>
        <v>0</v>
      </c>
      <c r="BF185" s="178">
        <f>IF($N$185="snížená",$J$185,0)</f>
        <v>0</v>
      </c>
      <c r="BG185" s="178">
        <f>IF($N$185="zákl. přenesená",$J$185,0)</f>
        <v>0</v>
      </c>
      <c r="BH185" s="178">
        <f>IF($N$185="sníž. přenesená",$J$185,0)</f>
        <v>0</v>
      </c>
      <c r="BI185" s="178">
        <f>IF($N$185="nulová",$J$185,0)</f>
        <v>0</v>
      </c>
      <c r="BJ185" s="108" t="s">
        <v>21</v>
      </c>
      <c r="BK185" s="178">
        <f>ROUND($I$185*$H$185,2)</f>
        <v>0</v>
      </c>
      <c r="BL185" s="108" t="s">
        <v>216</v>
      </c>
      <c r="BM185" s="108" t="s">
        <v>348</v>
      </c>
    </row>
    <row r="186" spans="2:47" s="7" customFormat="1" ht="27" customHeight="1">
      <c r="B186" s="29"/>
      <c r="C186" s="30"/>
      <c r="D186" s="179" t="s">
        <v>140</v>
      </c>
      <c r="E186" s="30"/>
      <c r="F186" s="180" t="s">
        <v>349</v>
      </c>
      <c r="G186" s="30"/>
      <c r="H186" s="30"/>
      <c r="J186" s="30"/>
      <c r="K186" s="30"/>
      <c r="L186" s="53"/>
      <c r="M186" s="181"/>
      <c r="N186" s="30"/>
      <c r="O186" s="30"/>
      <c r="P186" s="30"/>
      <c r="Q186" s="30"/>
      <c r="R186" s="30"/>
      <c r="S186" s="30"/>
      <c r="T186" s="68"/>
      <c r="AT186" s="7" t="s">
        <v>140</v>
      </c>
      <c r="AU186" s="7" t="s">
        <v>80</v>
      </c>
    </row>
    <row r="187" spans="2:65" s="7" customFormat="1" ht="15.75" customHeight="1">
      <c r="B187" s="29"/>
      <c r="C187" s="182" t="s">
        <v>350</v>
      </c>
      <c r="D187" s="182" t="s">
        <v>179</v>
      </c>
      <c r="E187" s="183" t="s">
        <v>351</v>
      </c>
      <c r="F187" s="184" t="s">
        <v>352</v>
      </c>
      <c r="G187" s="185" t="s">
        <v>136</v>
      </c>
      <c r="H187" s="186">
        <v>1</v>
      </c>
      <c r="I187" s="187"/>
      <c r="J187" s="188">
        <f>ROUND($I$187*$H$187,2)</f>
        <v>0</v>
      </c>
      <c r="K187" s="184"/>
      <c r="L187" s="189"/>
      <c r="M187" s="190"/>
      <c r="N187" s="191" t="s">
        <v>43</v>
      </c>
      <c r="O187" s="30"/>
      <c r="P187" s="176">
        <f>$O$187*$H$187</f>
        <v>0</v>
      </c>
      <c r="Q187" s="176">
        <v>0.016</v>
      </c>
      <c r="R187" s="176">
        <f>$Q$187*$H$187</f>
        <v>0.016</v>
      </c>
      <c r="S187" s="176">
        <v>0</v>
      </c>
      <c r="T187" s="177">
        <f>$S$187*$H$187</f>
        <v>0</v>
      </c>
      <c r="AR187" s="108" t="s">
        <v>308</v>
      </c>
      <c r="AT187" s="108" t="s">
        <v>179</v>
      </c>
      <c r="AU187" s="108" t="s">
        <v>80</v>
      </c>
      <c r="AY187" s="7" t="s">
        <v>130</v>
      </c>
      <c r="BE187" s="178">
        <f>IF($N$187="základní",$J$187,0)</f>
        <v>0</v>
      </c>
      <c r="BF187" s="178">
        <f>IF($N$187="snížená",$J$187,0)</f>
        <v>0</v>
      </c>
      <c r="BG187" s="178">
        <f>IF($N$187="zákl. přenesená",$J$187,0)</f>
        <v>0</v>
      </c>
      <c r="BH187" s="178">
        <f>IF($N$187="sníž. přenesená",$J$187,0)</f>
        <v>0</v>
      </c>
      <c r="BI187" s="178">
        <f>IF($N$187="nulová",$J$187,0)</f>
        <v>0</v>
      </c>
      <c r="BJ187" s="108" t="s">
        <v>21</v>
      </c>
      <c r="BK187" s="178">
        <f>ROUND($I$187*$H$187,2)</f>
        <v>0</v>
      </c>
      <c r="BL187" s="108" t="s">
        <v>216</v>
      </c>
      <c r="BM187" s="108" t="s">
        <v>353</v>
      </c>
    </row>
    <row r="188" spans="2:47" s="7" customFormat="1" ht="27" customHeight="1">
      <c r="B188" s="29"/>
      <c r="C188" s="30"/>
      <c r="D188" s="179" t="s">
        <v>140</v>
      </c>
      <c r="E188" s="30"/>
      <c r="F188" s="180" t="s">
        <v>354</v>
      </c>
      <c r="G188" s="30"/>
      <c r="H188" s="30"/>
      <c r="J188" s="30"/>
      <c r="K188" s="30"/>
      <c r="L188" s="53"/>
      <c r="M188" s="181"/>
      <c r="N188" s="30"/>
      <c r="O188" s="30"/>
      <c r="P188" s="30"/>
      <c r="Q188" s="30"/>
      <c r="R188" s="30"/>
      <c r="S188" s="30"/>
      <c r="T188" s="68"/>
      <c r="AT188" s="7" t="s">
        <v>140</v>
      </c>
      <c r="AU188" s="7" t="s">
        <v>80</v>
      </c>
    </row>
    <row r="189" spans="2:65" s="7" customFormat="1" ht="27" customHeight="1">
      <c r="B189" s="29"/>
      <c r="C189" s="182" t="s">
        <v>355</v>
      </c>
      <c r="D189" s="182" t="s">
        <v>179</v>
      </c>
      <c r="E189" s="183" t="s">
        <v>356</v>
      </c>
      <c r="F189" s="184" t="s">
        <v>357</v>
      </c>
      <c r="G189" s="185" t="s">
        <v>136</v>
      </c>
      <c r="H189" s="186">
        <v>1</v>
      </c>
      <c r="I189" s="187"/>
      <c r="J189" s="188">
        <f>ROUND($I$189*$H$189,2)</f>
        <v>0</v>
      </c>
      <c r="K189" s="184"/>
      <c r="L189" s="189"/>
      <c r="M189" s="190"/>
      <c r="N189" s="191" t="s">
        <v>43</v>
      </c>
      <c r="O189" s="30"/>
      <c r="P189" s="176">
        <f>$O$189*$H$189</f>
        <v>0</v>
      </c>
      <c r="Q189" s="176">
        <v>0.028</v>
      </c>
      <c r="R189" s="176">
        <f>$Q$189*$H$189</f>
        <v>0.028</v>
      </c>
      <c r="S189" s="176">
        <v>0</v>
      </c>
      <c r="T189" s="177">
        <f>$S$189*$H$189</f>
        <v>0</v>
      </c>
      <c r="AR189" s="108" t="s">
        <v>308</v>
      </c>
      <c r="AT189" s="108" t="s">
        <v>179</v>
      </c>
      <c r="AU189" s="108" t="s">
        <v>80</v>
      </c>
      <c r="AY189" s="7" t="s">
        <v>130</v>
      </c>
      <c r="BE189" s="178">
        <f>IF($N$189="základní",$J$189,0)</f>
        <v>0</v>
      </c>
      <c r="BF189" s="178">
        <f>IF($N$189="snížená",$J$189,0)</f>
        <v>0</v>
      </c>
      <c r="BG189" s="178">
        <f>IF($N$189="zákl. přenesená",$J$189,0)</f>
        <v>0</v>
      </c>
      <c r="BH189" s="178">
        <f>IF($N$189="sníž. přenesená",$J$189,0)</f>
        <v>0</v>
      </c>
      <c r="BI189" s="178">
        <f>IF($N$189="nulová",$J$189,0)</f>
        <v>0</v>
      </c>
      <c r="BJ189" s="108" t="s">
        <v>21</v>
      </c>
      <c r="BK189" s="178">
        <f>ROUND($I$189*$H$189,2)</f>
        <v>0</v>
      </c>
      <c r="BL189" s="108" t="s">
        <v>216</v>
      </c>
      <c r="BM189" s="108" t="s">
        <v>358</v>
      </c>
    </row>
    <row r="190" spans="2:47" s="7" customFormat="1" ht="27" customHeight="1">
      <c r="B190" s="29"/>
      <c r="C190" s="30"/>
      <c r="D190" s="179" t="s">
        <v>140</v>
      </c>
      <c r="E190" s="30"/>
      <c r="F190" s="180" t="s">
        <v>359</v>
      </c>
      <c r="G190" s="30"/>
      <c r="H190" s="30"/>
      <c r="J190" s="30"/>
      <c r="K190" s="30"/>
      <c r="L190" s="53"/>
      <c r="M190" s="181"/>
      <c r="N190" s="30"/>
      <c r="O190" s="30"/>
      <c r="P190" s="30"/>
      <c r="Q190" s="30"/>
      <c r="R190" s="30"/>
      <c r="S190" s="30"/>
      <c r="T190" s="68"/>
      <c r="AT190" s="7" t="s">
        <v>140</v>
      </c>
      <c r="AU190" s="7" t="s">
        <v>80</v>
      </c>
    </row>
    <row r="191" spans="2:65" s="7" customFormat="1" ht="15.75" customHeight="1">
      <c r="B191" s="29"/>
      <c r="C191" s="167" t="s">
        <v>360</v>
      </c>
      <c r="D191" s="167" t="s">
        <v>133</v>
      </c>
      <c r="E191" s="168" t="s">
        <v>361</v>
      </c>
      <c r="F191" s="169" t="s">
        <v>362</v>
      </c>
      <c r="G191" s="170" t="s">
        <v>136</v>
      </c>
      <c r="H191" s="171">
        <v>1</v>
      </c>
      <c r="I191" s="172"/>
      <c r="J191" s="173">
        <f>ROUND($I$191*$H$191,2)</f>
        <v>0</v>
      </c>
      <c r="K191" s="169" t="s">
        <v>137</v>
      </c>
      <c r="L191" s="53"/>
      <c r="M191" s="174"/>
      <c r="N191" s="175" t="s">
        <v>43</v>
      </c>
      <c r="O191" s="30"/>
      <c r="P191" s="176">
        <f>$O$191*$H$191</f>
        <v>0</v>
      </c>
      <c r="Q191" s="176">
        <v>0</v>
      </c>
      <c r="R191" s="176">
        <f>$Q$191*$H$191</f>
        <v>0</v>
      </c>
      <c r="S191" s="176">
        <v>0.024</v>
      </c>
      <c r="T191" s="177">
        <f>$S$191*$H$191</f>
        <v>0.024</v>
      </c>
      <c r="AR191" s="108" t="s">
        <v>216</v>
      </c>
      <c r="AT191" s="108" t="s">
        <v>133</v>
      </c>
      <c r="AU191" s="108" t="s">
        <v>80</v>
      </c>
      <c r="AY191" s="7" t="s">
        <v>130</v>
      </c>
      <c r="BE191" s="178">
        <f>IF($N$191="základní",$J$191,0)</f>
        <v>0</v>
      </c>
      <c r="BF191" s="178">
        <f>IF($N$191="snížená",$J$191,0)</f>
        <v>0</v>
      </c>
      <c r="BG191" s="178">
        <f>IF($N$191="zákl. přenesená",$J$191,0)</f>
        <v>0</v>
      </c>
      <c r="BH191" s="178">
        <f>IF($N$191="sníž. přenesená",$J$191,0)</f>
        <v>0</v>
      </c>
      <c r="BI191" s="178">
        <f>IF($N$191="nulová",$J$191,0)</f>
        <v>0</v>
      </c>
      <c r="BJ191" s="108" t="s">
        <v>21</v>
      </c>
      <c r="BK191" s="178">
        <f>ROUND($I$191*$H$191,2)</f>
        <v>0</v>
      </c>
      <c r="BL191" s="108" t="s">
        <v>216</v>
      </c>
      <c r="BM191" s="108" t="s">
        <v>363</v>
      </c>
    </row>
    <row r="192" spans="2:47" s="7" customFormat="1" ht="27" customHeight="1">
      <c r="B192" s="29"/>
      <c r="C192" s="30"/>
      <c r="D192" s="179" t="s">
        <v>140</v>
      </c>
      <c r="E192" s="30"/>
      <c r="F192" s="180" t="s">
        <v>364</v>
      </c>
      <c r="G192" s="30"/>
      <c r="H192" s="30"/>
      <c r="J192" s="30"/>
      <c r="K192" s="30"/>
      <c r="L192" s="53"/>
      <c r="M192" s="181"/>
      <c r="N192" s="30"/>
      <c r="O192" s="30"/>
      <c r="P192" s="30"/>
      <c r="Q192" s="30"/>
      <c r="R192" s="30"/>
      <c r="S192" s="30"/>
      <c r="T192" s="68"/>
      <c r="AT192" s="7" t="s">
        <v>140</v>
      </c>
      <c r="AU192" s="7" t="s">
        <v>80</v>
      </c>
    </row>
    <row r="193" spans="2:65" s="7" customFormat="1" ht="15.75" customHeight="1">
      <c r="B193" s="29"/>
      <c r="C193" s="167" t="s">
        <v>365</v>
      </c>
      <c r="D193" s="167" t="s">
        <v>133</v>
      </c>
      <c r="E193" s="168" t="s">
        <v>366</v>
      </c>
      <c r="F193" s="169" t="s">
        <v>367</v>
      </c>
      <c r="G193" s="170" t="s">
        <v>136</v>
      </c>
      <c r="H193" s="171">
        <v>1</v>
      </c>
      <c r="I193" s="172"/>
      <c r="J193" s="173">
        <f>ROUND($I$193*$H$193,2)</f>
        <v>0</v>
      </c>
      <c r="K193" s="169" t="s">
        <v>137</v>
      </c>
      <c r="L193" s="53"/>
      <c r="M193" s="174"/>
      <c r="N193" s="175" t="s">
        <v>43</v>
      </c>
      <c r="O193" s="30"/>
      <c r="P193" s="176">
        <f>$O$193*$H$193</f>
        <v>0</v>
      </c>
      <c r="Q193" s="176">
        <v>0</v>
      </c>
      <c r="R193" s="176">
        <f>$Q$193*$H$193</f>
        <v>0</v>
      </c>
      <c r="S193" s="176">
        <v>0.028</v>
      </c>
      <c r="T193" s="177">
        <f>$S$193*$H$193</f>
        <v>0.028</v>
      </c>
      <c r="AR193" s="108" t="s">
        <v>216</v>
      </c>
      <c r="AT193" s="108" t="s">
        <v>133</v>
      </c>
      <c r="AU193" s="108" t="s">
        <v>80</v>
      </c>
      <c r="AY193" s="7" t="s">
        <v>130</v>
      </c>
      <c r="BE193" s="178">
        <f>IF($N$193="základní",$J$193,0)</f>
        <v>0</v>
      </c>
      <c r="BF193" s="178">
        <f>IF($N$193="snížená",$J$193,0)</f>
        <v>0</v>
      </c>
      <c r="BG193" s="178">
        <f>IF($N$193="zákl. přenesená",$J$193,0)</f>
        <v>0</v>
      </c>
      <c r="BH193" s="178">
        <f>IF($N$193="sníž. přenesená",$J$193,0)</f>
        <v>0</v>
      </c>
      <c r="BI193" s="178">
        <f>IF($N$193="nulová",$J$193,0)</f>
        <v>0</v>
      </c>
      <c r="BJ193" s="108" t="s">
        <v>21</v>
      </c>
      <c r="BK193" s="178">
        <f>ROUND($I$193*$H$193,2)</f>
        <v>0</v>
      </c>
      <c r="BL193" s="108" t="s">
        <v>216</v>
      </c>
      <c r="BM193" s="108" t="s">
        <v>368</v>
      </c>
    </row>
    <row r="194" spans="2:47" s="7" customFormat="1" ht="27" customHeight="1">
      <c r="B194" s="29"/>
      <c r="C194" s="30"/>
      <c r="D194" s="179" t="s">
        <v>140</v>
      </c>
      <c r="E194" s="30"/>
      <c r="F194" s="180" t="s">
        <v>369</v>
      </c>
      <c r="G194" s="30"/>
      <c r="H194" s="30"/>
      <c r="J194" s="30"/>
      <c r="K194" s="30"/>
      <c r="L194" s="53"/>
      <c r="M194" s="181"/>
      <c r="N194" s="30"/>
      <c r="O194" s="30"/>
      <c r="P194" s="30"/>
      <c r="Q194" s="30"/>
      <c r="R194" s="30"/>
      <c r="S194" s="30"/>
      <c r="T194" s="68"/>
      <c r="AT194" s="7" t="s">
        <v>140</v>
      </c>
      <c r="AU194" s="7" t="s">
        <v>80</v>
      </c>
    </row>
    <row r="195" spans="2:65" s="7" customFormat="1" ht="15.75" customHeight="1">
      <c r="B195" s="29"/>
      <c r="C195" s="167" t="s">
        <v>370</v>
      </c>
      <c r="D195" s="167" t="s">
        <v>133</v>
      </c>
      <c r="E195" s="168" t="s">
        <v>371</v>
      </c>
      <c r="F195" s="169" t="s">
        <v>372</v>
      </c>
      <c r="G195" s="170" t="s">
        <v>291</v>
      </c>
      <c r="H195" s="192"/>
      <c r="I195" s="172"/>
      <c r="J195" s="173">
        <f>ROUND($I$195*$H$195,2)</f>
        <v>0</v>
      </c>
      <c r="K195" s="169" t="s">
        <v>155</v>
      </c>
      <c r="L195" s="53"/>
      <c r="M195" s="174"/>
      <c r="N195" s="175" t="s">
        <v>43</v>
      </c>
      <c r="O195" s="30"/>
      <c r="P195" s="176">
        <f>$O$195*$H$195</f>
        <v>0</v>
      </c>
      <c r="Q195" s="176">
        <v>0</v>
      </c>
      <c r="R195" s="176">
        <f>$Q$195*$H$195</f>
        <v>0</v>
      </c>
      <c r="S195" s="176">
        <v>0</v>
      </c>
      <c r="T195" s="177">
        <f>$S$195*$H$195</f>
        <v>0</v>
      </c>
      <c r="AR195" s="108" t="s">
        <v>216</v>
      </c>
      <c r="AT195" s="108" t="s">
        <v>133</v>
      </c>
      <c r="AU195" s="108" t="s">
        <v>80</v>
      </c>
      <c r="AY195" s="7" t="s">
        <v>130</v>
      </c>
      <c r="BE195" s="178">
        <f>IF($N$195="základní",$J$195,0)</f>
        <v>0</v>
      </c>
      <c r="BF195" s="178">
        <f>IF($N$195="snížená",$J$195,0)</f>
        <v>0</v>
      </c>
      <c r="BG195" s="178">
        <f>IF($N$195="zákl. přenesená",$J$195,0)</f>
        <v>0</v>
      </c>
      <c r="BH195" s="178">
        <f>IF($N$195="sníž. přenesená",$J$195,0)</f>
        <v>0</v>
      </c>
      <c r="BI195" s="178">
        <f>IF($N$195="nulová",$J$195,0)</f>
        <v>0</v>
      </c>
      <c r="BJ195" s="108" t="s">
        <v>21</v>
      </c>
      <c r="BK195" s="178">
        <f>ROUND($I$195*$H$195,2)</f>
        <v>0</v>
      </c>
      <c r="BL195" s="108" t="s">
        <v>216</v>
      </c>
      <c r="BM195" s="108" t="s">
        <v>373</v>
      </c>
    </row>
    <row r="196" spans="2:47" s="7" customFormat="1" ht="27" customHeight="1">
      <c r="B196" s="29"/>
      <c r="C196" s="30"/>
      <c r="D196" s="179" t="s">
        <v>140</v>
      </c>
      <c r="E196" s="30"/>
      <c r="F196" s="180" t="s">
        <v>374</v>
      </c>
      <c r="G196" s="30"/>
      <c r="H196" s="30"/>
      <c r="J196" s="30"/>
      <c r="K196" s="30"/>
      <c r="L196" s="53"/>
      <c r="M196" s="181"/>
      <c r="N196" s="30"/>
      <c r="O196" s="30"/>
      <c r="P196" s="30"/>
      <c r="Q196" s="30"/>
      <c r="R196" s="30"/>
      <c r="S196" s="30"/>
      <c r="T196" s="68"/>
      <c r="AT196" s="7" t="s">
        <v>140</v>
      </c>
      <c r="AU196" s="7" t="s">
        <v>80</v>
      </c>
    </row>
    <row r="197" spans="2:63" s="154" customFormat="1" ht="30.75" customHeight="1">
      <c r="B197" s="155"/>
      <c r="C197" s="156"/>
      <c r="D197" s="156" t="s">
        <v>71</v>
      </c>
      <c r="E197" s="165" t="s">
        <v>375</v>
      </c>
      <c r="F197" s="165" t="s">
        <v>376</v>
      </c>
      <c r="G197" s="156"/>
      <c r="H197" s="156"/>
      <c r="J197" s="166">
        <f>$BK$197</f>
        <v>0</v>
      </c>
      <c r="K197" s="156"/>
      <c r="L197" s="159"/>
      <c r="M197" s="160"/>
      <c r="N197" s="156"/>
      <c r="O197" s="156"/>
      <c r="P197" s="161">
        <f>SUM($P$198:$P$211)</f>
        <v>0</v>
      </c>
      <c r="Q197" s="156"/>
      <c r="R197" s="161">
        <f>SUM($R$198:$R$211)</f>
        <v>0.07905000000000001</v>
      </c>
      <c r="S197" s="156"/>
      <c r="T197" s="162">
        <f>SUM($T$198:$T$211)</f>
        <v>0.061</v>
      </c>
      <c r="AR197" s="163" t="s">
        <v>80</v>
      </c>
      <c r="AT197" s="163" t="s">
        <v>71</v>
      </c>
      <c r="AU197" s="163" t="s">
        <v>21</v>
      </c>
      <c r="AY197" s="163" t="s">
        <v>130</v>
      </c>
      <c r="BK197" s="164">
        <f>SUM($BK$198:$BK$211)</f>
        <v>0</v>
      </c>
    </row>
    <row r="198" spans="2:65" s="7" customFormat="1" ht="15.75" customHeight="1">
      <c r="B198" s="29"/>
      <c r="C198" s="167" t="s">
        <v>377</v>
      </c>
      <c r="D198" s="167" t="s">
        <v>133</v>
      </c>
      <c r="E198" s="168" t="s">
        <v>378</v>
      </c>
      <c r="F198" s="169" t="s">
        <v>379</v>
      </c>
      <c r="G198" s="170" t="s">
        <v>165</v>
      </c>
      <c r="H198" s="171">
        <v>61</v>
      </c>
      <c r="I198" s="172"/>
      <c r="J198" s="173">
        <f>ROUND($I$198*$H$198,2)</f>
        <v>0</v>
      </c>
      <c r="K198" s="169" t="s">
        <v>155</v>
      </c>
      <c r="L198" s="53"/>
      <c r="M198" s="174"/>
      <c r="N198" s="175" t="s">
        <v>43</v>
      </c>
      <c r="O198" s="30"/>
      <c r="P198" s="176">
        <f>$O$198*$H$198</f>
        <v>0</v>
      </c>
      <c r="Q198" s="176">
        <v>0</v>
      </c>
      <c r="R198" s="176">
        <f>$Q$198*$H$198</f>
        <v>0</v>
      </c>
      <c r="S198" s="176">
        <v>0.001</v>
      </c>
      <c r="T198" s="177">
        <f>$S$198*$H$198</f>
        <v>0.061</v>
      </c>
      <c r="AR198" s="108" t="s">
        <v>216</v>
      </c>
      <c r="AT198" s="108" t="s">
        <v>133</v>
      </c>
      <c r="AU198" s="108" t="s">
        <v>80</v>
      </c>
      <c r="AY198" s="7" t="s">
        <v>130</v>
      </c>
      <c r="BE198" s="178">
        <f>IF($N$198="základní",$J$198,0)</f>
        <v>0</v>
      </c>
      <c r="BF198" s="178">
        <f>IF($N$198="snížená",$J$198,0)</f>
        <v>0</v>
      </c>
      <c r="BG198" s="178">
        <f>IF($N$198="zákl. přenesená",$J$198,0)</f>
        <v>0</v>
      </c>
      <c r="BH198" s="178">
        <f>IF($N$198="sníž. přenesená",$J$198,0)</f>
        <v>0</v>
      </c>
      <c r="BI198" s="178">
        <f>IF($N$198="nulová",$J$198,0)</f>
        <v>0</v>
      </c>
      <c r="BJ198" s="108" t="s">
        <v>21</v>
      </c>
      <c r="BK198" s="178">
        <f>ROUND($I$198*$H$198,2)</f>
        <v>0</v>
      </c>
      <c r="BL198" s="108" t="s">
        <v>216</v>
      </c>
      <c r="BM198" s="108" t="s">
        <v>380</v>
      </c>
    </row>
    <row r="199" spans="2:47" s="7" customFormat="1" ht="16.5" customHeight="1">
      <c r="B199" s="29"/>
      <c r="C199" s="30"/>
      <c r="D199" s="179" t="s">
        <v>140</v>
      </c>
      <c r="E199" s="30"/>
      <c r="F199" s="180" t="s">
        <v>379</v>
      </c>
      <c r="G199" s="30"/>
      <c r="H199" s="30"/>
      <c r="J199" s="30"/>
      <c r="K199" s="30"/>
      <c r="L199" s="53"/>
      <c r="M199" s="181"/>
      <c r="N199" s="30"/>
      <c r="O199" s="30"/>
      <c r="P199" s="30"/>
      <c r="Q199" s="30"/>
      <c r="R199" s="30"/>
      <c r="S199" s="30"/>
      <c r="T199" s="68"/>
      <c r="AT199" s="7" t="s">
        <v>140</v>
      </c>
      <c r="AU199" s="7" t="s">
        <v>80</v>
      </c>
    </row>
    <row r="200" spans="2:65" s="7" customFormat="1" ht="15.75" customHeight="1">
      <c r="B200" s="29"/>
      <c r="C200" s="167" t="s">
        <v>381</v>
      </c>
      <c r="D200" s="167" t="s">
        <v>133</v>
      </c>
      <c r="E200" s="168" t="s">
        <v>382</v>
      </c>
      <c r="F200" s="169" t="s">
        <v>383</v>
      </c>
      <c r="G200" s="170" t="s">
        <v>165</v>
      </c>
      <c r="H200" s="171">
        <v>61</v>
      </c>
      <c r="I200" s="172"/>
      <c r="J200" s="173">
        <f>ROUND($I$200*$H$200,2)</f>
        <v>0</v>
      </c>
      <c r="K200" s="169" t="s">
        <v>155</v>
      </c>
      <c r="L200" s="53"/>
      <c r="M200" s="174"/>
      <c r="N200" s="175" t="s">
        <v>43</v>
      </c>
      <c r="O200" s="30"/>
      <c r="P200" s="176">
        <f>$O$200*$H$200</f>
        <v>0</v>
      </c>
      <c r="Q200" s="176">
        <v>3E-05</v>
      </c>
      <c r="R200" s="176">
        <f>$Q$200*$H$200</f>
        <v>0.00183</v>
      </c>
      <c r="S200" s="176">
        <v>0</v>
      </c>
      <c r="T200" s="177">
        <f>$S$200*$H$200</f>
        <v>0</v>
      </c>
      <c r="AR200" s="108" t="s">
        <v>216</v>
      </c>
      <c r="AT200" s="108" t="s">
        <v>133</v>
      </c>
      <c r="AU200" s="108" t="s">
        <v>80</v>
      </c>
      <c r="AY200" s="7" t="s">
        <v>130</v>
      </c>
      <c r="BE200" s="178">
        <f>IF($N$200="základní",$J$200,0)</f>
        <v>0</v>
      </c>
      <c r="BF200" s="178">
        <f>IF($N$200="snížená",$J$200,0)</f>
        <v>0</v>
      </c>
      <c r="BG200" s="178">
        <f>IF($N$200="zákl. přenesená",$J$200,0)</f>
        <v>0</v>
      </c>
      <c r="BH200" s="178">
        <f>IF($N$200="sníž. přenesená",$J$200,0)</f>
        <v>0</v>
      </c>
      <c r="BI200" s="178">
        <f>IF($N$200="nulová",$J$200,0)</f>
        <v>0</v>
      </c>
      <c r="BJ200" s="108" t="s">
        <v>21</v>
      </c>
      <c r="BK200" s="178">
        <f>ROUND($I$200*$H$200,2)</f>
        <v>0</v>
      </c>
      <c r="BL200" s="108" t="s">
        <v>216</v>
      </c>
      <c r="BM200" s="108" t="s">
        <v>384</v>
      </c>
    </row>
    <row r="201" spans="2:47" s="7" customFormat="1" ht="27" customHeight="1">
      <c r="B201" s="29"/>
      <c r="C201" s="30"/>
      <c r="D201" s="179" t="s">
        <v>140</v>
      </c>
      <c r="E201" s="30"/>
      <c r="F201" s="180" t="s">
        <v>385</v>
      </c>
      <c r="G201" s="30"/>
      <c r="H201" s="30"/>
      <c r="J201" s="30"/>
      <c r="K201" s="30"/>
      <c r="L201" s="53"/>
      <c r="M201" s="181"/>
      <c r="N201" s="30"/>
      <c r="O201" s="30"/>
      <c r="P201" s="30"/>
      <c r="Q201" s="30"/>
      <c r="R201" s="30"/>
      <c r="S201" s="30"/>
      <c r="T201" s="68"/>
      <c r="AT201" s="7" t="s">
        <v>140</v>
      </c>
      <c r="AU201" s="7" t="s">
        <v>80</v>
      </c>
    </row>
    <row r="202" spans="2:65" s="7" customFormat="1" ht="27" customHeight="1">
      <c r="B202" s="29"/>
      <c r="C202" s="167" t="s">
        <v>386</v>
      </c>
      <c r="D202" s="167" t="s">
        <v>133</v>
      </c>
      <c r="E202" s="168" t="s">
        <v>387</v>
      </c>
      <c r="F202" s="169" t="s">
        <v>388</v>
      </c>
      <c r="G202" s="170" t="s">
        <v>144</v>
      </c>
      <c r="H202" s="171">
        <v>143</v>
      </c>
      <c r="I202" s="172"/>
      <c r="J202" s="173">
        <f>ROUND($I$202*$H$202,2)</f>
        <v>0</v>
      </c>
      <c r="K202" s="169" t="s">
        <v>155</v>
      </c>
      <c r="L202" s="53"/>
      <c r="M202" s="174"/>
      <c r="N202" s="175" t="s">
        <v>43</v>
      </c>
      <c r="O202" s="30"/>
      <c r="P202" s="176">
        <f>$O$202*$H$202</f>
        <v>0</v>
      </c>
      <c r="Q202" s="176">
        <v>0.00048</v>
      </c>
      <c r="R202" s="176">
        <f>$Q$202*$H$202</f>
        <v>0.06864</v>
      </c>
      <c r="S202" s="176">
        <v>0</v>
      </c>
      <c r="T202" s="177">
        <f>$S$202*$H$202</f>
        <v>0</v>
      </c>
      <c r="AR202" s="108" t="s">
        <v>216</v>
      </c>
      <c r="AT202" s="108" t="s">
        <v>133</v>
      </c>
      <c r="AU202" s="108" t="s">
        <v>80</v>
      </c>
      <c r="AY202" s="7" t="s">
        <v>130</v>
      </c>
      <c r="BE202" s="178">
        <f>IF($N$202="základní",$J$202,0)</f>
        <v>0</v>
      </c>
      <c r="BF202" s="178">
        <f>IF($N$202="snížená",$J$202,0)</f>
        <v>0</v>
      </c>
      <c r="BG202" s="178">
        <f>IF($N$202="zákl. přenesená",$J$202,0)</f>
        <v>0</v>
      </c>
      <c r="BH202" s="178">
        <f>IF($N$202="sníž. přenesená",$J$202,0)</f>
        <v>0</v>
      </c>
      <c r="BI202" s="178">
        <f>IF($N$202="nulová",$J$202,0)</f>
        <v>0</v>
      </c>
      <c r="BJ202" s="108" t="s">
        <v>21</v>
      </c>
      <c r="BK202" s="178">
        <f>ROUND($I$202*$H$202,2)</f>
        <v>0</v>
      </c>
      <c r="BL202" s="108" t="s">
        <v>216</v>
      </c>
      <c r="BM202" s="108" t="s">
        <v>389</v>
      </c>
    </row>
    <row r="203" spans="2:47" s="7" customFormat="1" ht="27" customHeight="1">
      <c r="B203" s="29"/>
      <c r="C203" s="30"/>
      <c r="D203" s="179" t="s">
        <v>140</v>
      </c>
      <c r="E203" s="30"/>
      <c r="F203" s="180" t="s">
        <v>390</v>
      </c>
      <c r="G203" s="30"/>
      <c r="H203" s="30"/>
      <c r="J203" s="30"/>
      <c r="K203" s="30"/>
      <c r="L203" s="53"/>
      <c r="M203" s="181"/>
      <c r="N203" s="30"/>
      <c r="O203" s="30"/>
      <c r="P203" s="30"/>
      <c r="Q203" s="30"/>
      <c r="R203" s="30"/>
      <c r="S203" s="30"/>
      <c r="T203" s="68"/>
      <c r="AT203" s="7" t="s">
        <v>140</v>
      </c>
      <c r="AU203" s="7" t="s">
        <v>80</v>
      </c>
    </row>
    <row r="204" spans="2:65" s="7" customFormat="1" ht="15.75" customHeight="1">
      <c r="B204" s="29"/>
      <c r="C204" s="167" t="s">
        <v>391</v>
      </c>
      <c r="D204" s="167" t="s">
        <v>133</v>
      </c>
      <c r="E204" s="168" t="s">
        <v>392</v>
      </c>
      <c r="F204" s="169" t="s">
        <v>393</v>
      </c>
      <c r="G204" s="170" t="s">
        <v>144</v>
      </c>
      <c r="H204" s="171">
        <v>143</v>
      </c>
      <c r="I204" s="172"/>
      <c r="J204" s="173">
        <f>ROUND($I$204*$H$204,2)</f>
        <v>0</v>
      </c>
      <c r="K204" s="169"/>
      <c r="L204" s="53"/>
      <c r="M204" s="174"/>
      <c r="N204" s="175" t="s">
        <v>43</v>
      </c>
      <c r="O204" s="30"/>
      <c r="P204" s="176">
        <f>$O$204*$H$204</f>
        <v>0</v>
      </c>
      <c r="Q204" s="176">
        <v>1E-05</v>
      </c>
      <c r="R204" s="176">
        <f>$Q$204*$H$204</f>
        <v>0.00143</v>
      </c>
      <c r="S204" s="176">
        <v>0</v>
      </c>
      <c r="T204" s="177">
        <f>$S$204*$H$204</f>
        <v>0</v>
      </c>
      <c r="AR204" s="108" t="s">
        <v>216</v>
      </c>
      <c r="AT204" s="108" t="s">
        <v>133</v>
      </c>
      <c r="AU204" s="108" t="s">
        <v>80</v>
      </c>
      <c r="AY204" s="7" t="s">
        <v>130</v>
      </c>
      <c r="BE204" s="178">
        <f>IF($N$204="základní",$J$204,0)</f>
        <v>0</v>
      </c>
      <c r="BF204" s="178">
        <f>IF($N$204="snížená",$J$204,0)</f>
        <v>0</v>
      </c>
      <c r="BG204" s="178">
        <f>IF($N$204="zákl. přenesená",$J$204,0)</f>
        <v>0</v>
      </c>
      <c r="BH204" s="178">
        <f>IF($N$204="sníž. přenesená",$J$204,0)</f>
        <v>0</v>
      </c>
      <c r="BI204" s="178">
        <f>IF($N$204="nulová",$J$204,0)</f>
        <v>0</v>
      </c>
      <c r="BJ204" s="108" t="s">
        <v>21</v>
      </c>
      <c r="BK204" s="178">
        <f>ROUND($I$204*$H$204,2)</f>
        <v>0</v>
      </c>
      <c r="BL204" s="108" t="s">
        <v>216</v>
      </c>
      <c r="BM204" s="108" t="s">
        <v>394</v>
      </c>
    </row>
    <row r="205" spans="2:47" s="7" customFormat="1" ht="27" customHeight="1">
      <c r="B205" s="29"/>
      <c r="C205" s="30"/>
      <c r="D205" s="179" t="s">
        <v>140</v>
      </c>
      <c r="E205" s="30"/>
      <c r="F205" s="180" t="s">
        <v>395</v>
      </c>
      <c r="G205" s="30"/>
      <c r="H205" s="30"/>
      <c r="J205" s="30"/>
      <c r="K205" s="30"/>
      <c r="L205" s="53"/>
      <c r="M205" s="181"/>
      <c r="N205" s="30"/>
      <c r="O205" s="30"/>
      <c r="P205" s="30"/>
      <c r="Q205" s="30"/>
      <c r="R205" s="30"/>
      <c r="S205" s="30"/>
      <c r="T205" s="68"/>
      <c r="AT205" s="7" t="s">
        <v>140</v>
      </c>
      <c r="AU205" s="7" t="s">
        <v>80</v>
      </c>
    </row>
    <row r="206" spans="2:65" s="7" customFormat="1" ht="15.75" customHeight="1">
      <c r="B206" s="29"/>
      <c r="C206" s="167" t="s">
        <v>396</v>
      </c>
      <c r="D206" s="167" t="s">
        <v>133</v>
      </c>
      <c r="E206" s="168" t="s">
        <v>397</v>
      </c>
      <c r="F206" s="169" t="s">
        <v>398</v>
      </c>
      <c r="G206" s="170" t="s">
        <v>144</v>
      </c>
      <c r="H206" s="171">
        <v>143</v>
      </c>
      <c r="I206" s="172"/>
      <c r="J206" s="173">
        <f>ROUND($I$206*$H$206,2)</f>
        <v>0</v>
      </c>
      <c r="K206" s="169" t="s">
        <v>155</v>
      </c>
      <c r="L206" s="53"/>
      <c r="M206" s="174"/>
      <c r="N206" s="175" t="s">
        <v>43</v>
      </c>
      <c r="O206" s="30"/>
      <c r="P206" s="176">
        <f>$O$206*$H$206</f>
        <v>0</v>
      </c>
      <c r="Q206" s="176">
        <v>0</v>
      </c>
      <c r="R206" s="176">
        <f>$Q$206*$H$206</f>
        <v>0</v>
      </c>
      <c r="S206" s="176">
        <v>0</v>
      </c>
      <c r="T206" s="177">
        <f>$S$206*$H$206</f>
        <v>0</v>
      </c>
      <c r="AR206" s="108" t="s">
        <v>216</v>
      </c>
      <c r="AT206" s="108" t="s">
        <v>133</v>
      </c>
      <c r="AU206" s="108" t="s">
        <v>80</v>
      </c>
      <c r="AY206" s="7" t="s">
        <v>130</v>
      </c>
      <c r="BE206" s="178">
        <f>IF($N$206="základní",$J$206,0)</f>
        <v>0</v>
      </c>
      <c r="BF206" s="178">
        <f>IF($N$206="snížená",$J$206,0)</f>
        <v>0</v>
      </c>
      <c r="BG206" s="178">
        <f>IF($N$206="zákl. přenesená",$J$206,0)</f>
        <v>0</v>
      </c>
      <c r="BH206" s="178">
        <f>IF($N$206="sníž. přenesená",$J$206,0)</f>
        <v>0</v>
      </c>
      <c r="BI206" s="178">
        <f>IF($N$206="nulová",$J$206,0)</f>
        <v>0</v>
      </c>
      <c r="BJ206" s="108" t="s">
        <v>21</v>
      </c>
      <c r="BK206" s="178">
        <f>ROUND($I$206*$H$206,2)</f>
        <v>0</v>
      </c>
      <c r="BL206" s="108" t="s">
        <v>216</v>
      </c>
      <c r="BM206" s="108" t="s">
        <v>399</v>
      </c>
    </row>
    <row r="207" spans="2:47" s="7" customFormat="1" ht="16.5" customHeight="1">
      <c r="B207" s="29"/>
      <c r="C207" s="30"/>
      <c r="D207" s="179" t="s">
        <v>140</v>
      </c>
      <c r="E207" s="30"/>
      <c r="F207" s="180" t="s">
        <v>400</v>
      </c>
      <c r="G207" s="30"/>
      <c r="H207" s="30"/>
      <c r="J207" s="30"/>
      <c r="K207" s="30"/>
      <c r="L207" s="53"/>
      <c r="M207" s="181"/>
      <c r="N207" s="30"/>
      <c r="O207" s="30"/>
      <c r="P207" s="30"/>
      <c r="Q207" s="30"/>
      <c r="R207" s="30"/>
      <c r="S207" s="30"/>
      <c r="T207" s="68"/>
      <c r="AT207" s="7" t="s">
        <v>140</v>
      </c>
      <c r="AU207" s="7" t="s">
        <v>80</v>
      </c>
    </row>
    <row r="208" spans="2:65" s="7" customFormat="1" ht="15.75" customHeight="1">
      <c r="B208" s="29"/>
      <c r="C208" s="167" t="s">
        <v>401</v>
      </c>
      <c r="D208" s="167" t="s">
        <v>133</v>
      </c>
      <c r="E208" s="168" t="s">
        <v>402</v>
      </c>
      <c r="F208" s="169" t="s">
        <v>403</v>
      </c>
      <c r="G208" s="170" t="s">
        <v>144</v>
      </c>
      <c r="H208" s="171">
        <v>143</v>
      </c>
      <c r="I208" s="172"/>
      <c r="J208" s="173">
        <f>ROUND($I$208*$H$208,2)</f>
        <v>0</v>
      </c>
      <c r="K208" s="169" t="s">
        <v>155</v>
      </c>
      <c r="L208" s="53"/>
      <c r="M208" s="174"/>
      <c r="N208" s="175" t="s">
        <v>43</v>
      </c>
      <c r="O208" s="30"/>
      <c r="P208" s="176">
        <f>$O$208*$H$208</f>
        <v>0</v>
      </c>
      <c r="Q208" s="176">
        <v>5E-05</v>
      </c>
      <c r="R208" s="176">
        <f>$Q$208*$H$208</f>
        <v>0.00715</v>
      </c>
      <c r="S208" s="176">
        <v>0</v>
      </c>
      <c r="T208" s="177">
        <f>$S$208*$H$208</f>
        <v>0</v>
      </c>
      <c r="AR208" s="108" t="s">
        <v>216</v>
      </c>
      <c r="AT208" s="108" t="s">
        <v>133</v>
      </c>
      <c r="AU208" s="108" t="s">
        <v>80</v>
      </c>
      <c r="AY208" s="7" t="s">
        <v>130</v>
      </c>
      <c r="BE208" s="178">
        <f>IF($N$208="základní",$J$208,0)</f>
        <v>0</v>
      </c>
      <c r="BF208" s="178">
        <f>IF($N$208="snížená",$J$208,0)</f>
        <v>0</v>
      </c>
      <c r="BG208" s="178">
        <f>IF($N$208="zákl. přenesená",$J$208,0)</f>
        <v>0</v>
      </c>
      <c r="BH208" s="178">
        <f>IF($N$208="sníž. přenesená",$J$208,0)</f>
        <v>0</v>
      </c>
      <c r="BI208" s="178">
        <f>IF($N$208="nulová",$J$208,0)</f>
        <v>0</v>
      </c>
      <c r="BJ208" s="108" t="s">
        <v>21</v>
      </c>
      <c r="BK208" s="178">
        <f>ROUND($I$208*$H$208,2)</f>
        <v>0</v>
      </c>
      <c r="BL208" s="108" t="s">
        <v>216</v>
      </c>
      <c r="BM208" s="108" t="s">
        <v>404</v>
      </c>
    </row>
    <row r="209" spans="2:47" s="7" customFormat="1" ht="16.5" customHeight="1">
      <c r="B209" s="29"/>
      <c r="C209" s="30"/>
      <c r="D209" s="179" t="s">
        <v>140</v>
      </c>
      <c r="E209" s="30"/>
      <c r="F209" s="180" t="s">
        <v>405</v>
      </c>
      <c r="G209" s="30"/>
      <c r="H209" s="30"/>
      <c r="J209" s="30"/>
      <c r="K209" s="30"/>
      <c r="L209" s="53"/>
      <c r="M209" s="181"/>
      <c r="N209" s="30"/>
      <c r="O209" s="30"/>
      <c r="P209" s="30"/>
      <c r="Q209" s="30"/>
      <c r="R209" s="30"/>
      <c r="S209" s="30"/>
      <c r="T209" s="68"/>
      <c r="AT209" s="7" t="s">
        <v>140</v>
      </c>
      <c r="AU209" s="7" t="s">
        <v>80</v>
      </c>
    </row>
    <row r="210" spans="2:65" s="7" customFormat="1" ht="15.75" customHeight="1">
      <c r="B210" s="29"/>
      <c r="C210" s="167" t="s">
        <v>406</v>
      </c>
      <c r="D210" s="167" t="s">
        <v>133</v>
      </c>
      <c r="E210" s="168" t="s">
        <v>407</v>
      </c>
      <c r="F210" s="169" t="s">
        <v>408</v>
      </c>
      <c r="G210" s="170" t="s">
        <v>291</v>
      </c>
      <c r="H210" s="192"/>
      <c r="I210" s="172"/>
      <c r="J210" s="173">
        <f>ROUND($I$210*$H$210,2)</f>
        <v>0</v>
      </c>
      <c r="K210" s="169" t="s">
        <v>155</v>
      </c>
      <c r="L210" s="53"/>
      <c r="M210" s="174"/>
      <c r="N210" s="175" t="s">
        <v>43</v>
      </c>
      <c r="O210" s="30"/>
      <c r="P210" s="176">
        <f>$O$210*$H$210</f>
        <v>0</v>
      </c>
      <c r="Q210" s="176">
        <v>0</v>
      </c>
      <c r="R210" s="176">
        <f>$Q$210*$H$210</f>
        <v>0</v>
      </c>
      <c r="S210" s="176">
        <v>0</v>
      </c>
      <c r="T210" s="177">
        <f>$S$210*$H$210</f>
        <v>0</v>
      </c>
      <c r="AR210" s="108" t="s">
        <v>216</v>
      </c>
      <c r="AT210" s="108" t="s">
        <v>133</v>
      </c>
      <c r="AU210" s="108" t="s">
        <v>80</v>
      </c>
      <c r="AY210" s="7" t="s">
        <v>130</v>
      </c>
      <c r="BE210" s="178">
        <f>IF($N$210="základní",$J$210,0)</f>
        <v>0</v>
      </c>
      <c r="BF210" s="178">
        <f>IF($N$210="snížená",$J$210,0)</f>
        <v>0</v>
      </c>
      <c r="BG210" s="178">
        <f>IF($N$210="zákl. přenesená",$J$210,0)</f>
        <v>0</v>
      </c>
      <c r="BH210" s="178">
        <f>IF($N$210="sníž. přenesená",$J$210,0)</f>
        <v>0</v>
      </c>
      <c r="BI210" s="178">
        <f>IF($N$210="nulová",$J$210,0)</f>
        <v>0</v>
      </c>
      <c r="BJ210" s="108" t="s">
        <v>21</v>
      </c>
      <c r="BK210" s="178">
        <f>ROUND($I$210*$H$210,2)</f>
        <v>0</v>
      </c>
      <c r="BL210" s="108" t="s">
        <v>216</v>
      </c>
      <c r="BM210" s="108" t="s">
        <v>409</v>
      </c>
    </row>
    <row r="211" spans="2:47" s="7" customFormat="1" ht="27" customHeight="1">
      <c r="B211" s="29"/>
      <c r="C211" s="30"/>
      <c r="D211" s="179" t="s">
        <v>140</v>
      </c>
      <c r="E211" s="30"/>
      <c r="F211" s="180" t="s">
        <v>410</v>
      </c>
      <c r="G211" s="30"/>
      <c r="H211" s="30"/>
      <c r="J211" s="30"/>
      <c r="K211" s="30"/>
      <c r="L211" s="53"/>
      <c r="M211" s="181"/>
      <c r="N211" s="30"/>
      <c r="O211" s="30"/>
      <c r="P211" s="30"/>
      <c r="Q211" s="30"/>
      <c r="R211" s="30"/>
      <c r="S211" s="30"/>
      <c r="T211" s="68"/>
      <c r="AT211" s="7" t="s">
        <v>140</v>
      </c>
      <c r="AU211" s="7" t="s">
        <v>80</v>
      </c>
    </row>
    <row r="212" spans="2:63" s="154" customFormat="1" ht="30.75" customHeight="1">
      <c r="B212" s="155"/>
      <c r="C212" s="156"/>
      <c r="D212" s="156" t="s">
        <v>71</v>
      </c>
      <c r="E212" s="165" t="s">
        <v>411</v>
      </c>
      <c r="F212" s="165" t="s">
        <v>412</v>
      </c>
      <c r="G212" s="156"/>
      <c r="H212" s="156"/>
      <c r="J212" s="166">
        <f>$BK$212</f>
        <v>0</v>
      </c>
      <c r="K212" s="156"/>
      <c r="L212" s="159"/>
      <c r="M212" s="160"/>
      <c r="N212" s="156"/>
      <c r="O212" s="156"/>
      <c r="P212" s="161">
        <f>SUM($P$213:$P$230)</f>
        <v>0</v>
      </c>
      <c r="Q212" s="156"/>
      <c r="R212" s="161">
        <f>SUM($R$213:$R$230)</f>
        <v>0.035015</v>
      </c>
      <c r="S212" s="156"/>
      <c r="T212" s="162">
        <f>SUM($T$213:$T$230)</f>
        <v>0</v>
      </c>
      <c r="AR212" s="163" t="s">
        <v>80</v>
      </c>
      <c r="AT212" s="163" t="s">
        <v>71</v>
      </c>
      <c r="AU212" s="163" t="s">
        <v>21</v>
      </c>
      <c r="AY212" s="163" t="s">
        <v>130</v>
      </c>
      <c r="BK212" s="164">
        <f>SUM($BK$213:$BK$230)</f>
        <v>0</v>
      </c>
    </row>
    <row r="213" spans="2:65" s="7" customFormat="1" ht="15.75" customHeight="1">
      <c r="B213" s="29"/>
      <c r="C213" s="167" t="s">
        <v>413</v>
      </c>
      <c r="D213" s="167" t="s">
        <v>133</v>
      </c>
      <c r="E213" s="168" t="s">
        <v>414</v>
      </c>
      <c r="F213" s="169" t="s">
        <v>415</v>
      </c>
      <c r="G213" s="170" t="s">
        <v>209</v>
      </c>
      <c r="H213" s="171">
        <v>8</v>
      </c>
      <c r="I213" s="172"/>
      <c r="J213" s="173">
        <f>ROUND($I$213*$H$213,2)</f>
        <v>0</v>
      </c>
      <c r="K213" s="169"/>
      <c r="L213" s="53"/>
      <c r="M213" s="174"/>
      <c r="N213" s="175" t="s">
        <v>43</v>
      </c>
      <c r="O213" s="30"/>
      <c r="P213" s="176">
        <f>$O$213*$H$213</f>
        <v>0</v>
      </c>
      <c r="Q213" s="176">
        <v>0</v>
      </c>
      <c r="R213" s="176">
        <f>$Q$213*$H$213</f>
        <v>0</v>
      </c>
      <c r="S213" s="176">
        <v>0</v>
      </c>
      <c r="T213" s="177">
        <f>$S$213*$H$213</f>
        <v>0</v>
      </c>
      <c r="AR213" s="108" t="s">
        <v>216</v>
      </c>
      <c r="AT213" s="108" t="s">
        <v>133</v>
      </c>
      <c r="AU213" s="108" t="s">
        <v>80</v>
      </c>
      <c r="AY213" s="7" t="s">
        <v>130</v>
      </c>
      <c r="BE213" s="178">
        <f>IF($N$213="základní",$J$213,0)</f>
        <v>0</v>
      </c>
      <c r="BF213" s="178">
        <f>IF($N$213="snížená",$J$213,0)</f>
        <v>0</v>
      </c>
      <c r="BG213" s="178">
        <f>IF($N$213="zákl. přenesená",$J$213,0)</f>
        <v>0</v>
      </c>
      <c r="BH213" s="178">
        <f>IF($N$213="sníž. přenesená",$J$213,0)</f>
        <v>0</v>
      </c>
      <c r="BI213" s="178">
        <f>IF($N$213="nulová",$J$213,0)</f>
        <v>0</v>
      </c>
      <c r="BJ213" s="108" t="s">
        <v>21</v>
      </c>
      <c r="BK213" s="178">
        <f>ROUND($I$213*$H$213,2)</f>
        <v>0</v>
      </c>
      <c r="BL213" s="108" t="s">
        <v>216</v>
      </c>
      <c r="BM213" s="108" t="s">
        <v>416</v>
      </c>
    </row>
    <row r="214" spans="2:47" s="7" customFormat="1" ht="16.5" customHeight="1">
      <c r="B214" s="29"/>
      <c r="C214" s="30"/>
      <c r="D214" s="179" t="s">
        <v>140</v>
      </c>
      <c r="E214" s="30"/>
      <c r="F214" s="180" t="s">
        <v>415</v>
      </c>
      <c r="G214" s="30"/>
      <c r="H214" s="30"/>
      <c r="J214" s="30"/>
      <c r="K214" s="30"/>
      <c r="L214" s="53"/>
      <c r="M214" s="181"/>
      <c r="N214" s="30"/>
      <c r="O214" s="30"/>
      <c r="P214" s="30"/>
      <c r="Q214" s="30"/>
      <c r="R214" s="30"/>
      <c r="S214" s="30"/>
      <c r="T214" s="68"/>
      <c r="AT214" s="7" t="s">
        <v>140</v>
      </c>
      <c r="AU214" s="7" t="s">
        <v>80</v>
      </c>
    </row>
    <row r="215" spans="2:65" s="7" customFormat="1" ht="27" customHeight="1">
      <c r="B215" s="29"/>
      <c r="C215" s="167" t="s">
        <v>417</v>
      </c>
      <c r="D215" s="167" t="s">
        <v>133</v>
      </c>
      <c r="E215" s="168" t="s">
        <v>418</v>
      </c>
      <c r="F215" s="169" t="s">
        <v>419</v>
      </c>
      <c r="G215" s="170" t="s">
        <v>209</v>
      </c>
      <c r="H215" s="171">
        <v>1</v>
      </c>
      <c r="I215" s="172"/>
      <c r="J215" s="173">
        <f>ROUND($I$215*$H$215,2)</f>
        <v>0</v>
      </c>
      <c r="K215" s="169"/>
      <c r="L215" s="53"/>
      <c r="M215" s="174"/>
      <c r="N215" s="175" t="s">
        <v>43</v>
      </c>
      <c r="O215" s="30"/>
      <c r="P215" s="176">
        <f>$O$215*$H$215</f>
        <v>0</v>
      </c>
      <c r="Q215" s="176">
        <v>0</v>
      </c>
      <c r="R215" s="176">
        <f>$Q$215*$H$215</f>
        <v>0</v>
      </c>
      <c r="S215" s="176">
        <v>0</v>
      </c>
      <c r="T215" s="177">
        <f>$S$215*$H$215</f>
        <v>0</v>
      </c>
      <c r="AR215" s="108" t="s">
        <v>216</v>
      </c>
      <c r="AT215" s="108" t="s">
        <v>133</v>
      </c>
      <c r="AU215" s="108" t="s">
        <v>80</v>
      </c>
      <c r="AY215" s="7" t="s">
        <v>130</v>
      </c>
      <c r="BE215" s="178">
        <f>IF($N$215="základní",$J$215,0)</f>
        <v>0</v>
      </c>
      <c r="BF215" s="178">
        <f>IF($N$215="snížená",$J$215,0)</f>
        <v>0</v>
      </c>
      <c r="BG215" s="178">
        <f>IF($N$215="zákl. přenesená",$J$215,0)</f>
        <v>0</v>
      </c>
      <c r="BH215" s="178">
        <f>IF($N$215="sníž. přenesená",$J$215,0)</f>
        <v>0</v>
      </c>
      <c r="BI215" s="178">
        <f>IF($N$215="nulová",$J$215,0)</f>
        <v>0</v>
      </c>
      <c r="BJ215" s="108" t="s">
        <v>21</v>
      </c>
      <c r="BK215" s="178">
        <f>ROUND($I$215*$H$215,2)</f>
        <v>0</v>
      </c>
      <c r="BL215" s="108" t="s">
        <v>216</v>
      </c>
      <c r="BM215" s="108" t="s">
        <v>420</v>
      </c>
    </row>
    <row r="216" spans="2:47" s="7" customFormat="1" ht="16.5" customHeight="1">
      <c r="B216" s="29"/>
      <c r="C216" s="30"/>
      <c r="D216" s="179" t="s">
        <v>140</v>
      </c>
      <c r="E216" s="30"/>
      <c r="F216" s="180" t="s">
        <v>415</v>
      </c>
      <c r="G216" s="30"/>
      <c r="H216" s="30"/>
      <c r="J216" s="30"/>
      <c r="K216" s="30"/>
      <c r="L216" s="53"/>
      <c r="M216" s="181"/>
      <c r="N216" s="30"/>
      <c r="O216" s="30"/>
      <c r="P216" s="30"/>
      <c r="Q216" s="30"/>
      <c r="R216" s="30"/>
      <c r="S216" s="30"/>
      <c r="T216" s="68"/>
      <c r="AT216" s="7" t="s">
        <v>140</v>
      </c>
      <c r="AU216" s="7" t="s">
        <v>80</v>
      </c>
    </row>
    <row r="217" spans="2:65" s="7" customFormat="1" ht="27" customHeight="1">
      <c r="B217" s="29"/>
      <c r="C217" s="167" t="s">
        <v>421</v>
      </c>
      <c r="D217" s="167" t="s">
        <v>133</v>
      </c>
      <c r="E217" s="168" t="s">
        <v>422</v>
      </c>
      <c r="F217" s="169" t="s">
        <v>423</v>
      </c>
      <c r="G217" s="170" t="s">
        <v>144</v>
      </c>
      <c r="H217" s="171">
        <v>2</v>
      </c>
      <c r="I217" s="172"/>
      <c r="J217" s="173">
        <f>ROUND($I$217*$H$217,2)</f>
        <v>0</v>
      </c>
      <c r="K217" s="169"/>
      <c r="L217" s="53"/>
      <c r="M217" s="174"/>
      <c r="N217" s="175" t="s">
        <v>43</v>
      </c>
      <c r="O217" s="30"/>
      <c r="P217" s="176">
        <f>$O$217*$H$217</f>
        <v>0</v>
      </c>
      <c r="Q217" s="176">
        <v>0.00051</v>
      </c>
      <c r="R217" s="176">
        <f>$Q$217*$H$217</f>
        <v>0.00102</v>
      </c>
      <c r="S217" s="176">
        <v>0</v>
      </c>
      <c r="T217" s="177">
        <f>$S$217*$H$217</f>
        <v>0</v>
      </c>
      <c r="AR217" s="108" t="s">
        <v>216</v>
      </c>
      <c r="AT217" s="108" t="s">
        <v>133</v>
      </c>
      <c r="AU217" s="108" t="s">
        <v>80</v>
      </c>
      <c r="AY217" s="7" t="s">
        <v>130</v>
      </c>
      <c r="BE217" s="178">
        <f>IF($N$217="základní",$J$217,0)</f>
        <v>0</v>
      </c>
      <c r="BF217" s="178">
        <f>IF($N$217="snížená",$J$217,0)</f>
        <v>0</v>
      </c>
      <c r="BG217" s="178">
        <f>IF($N$217="zákl. přenesená",$J$217,0)</f>
        <v>0</v>
      </c>
      <c r="BH217" s="178">
        <f>IF($N$217="sníž. přenesená",$J$217,0)</f>
        <v>0</v>
      </c>
      <c r="BI217" s="178">
        <f>IF($N$217="nulová",$J$217,0)</f>
        <v>0</v>
      </c>
      <c r="BJ217" s="108" t="s">
        <v>21</v>
      </c>
      <c r="BK217" s="178">
        <f>ROUND($I$217*$H$217,2)</f>
        <v>0</v>
      </c>
      <c r="BL217" s="108" t="s">
        <v>216</v>
      </c>
      <c r="BM217" s="108" t="s">
        <v>424</v>
      </c>
    </row>
    <row r="218" spans="2:47" s="7" customFormat="1" ht="16.5" customHeight="1">
      <c r="B218" s="29"/>
      <c r="C218" s="30"/>
      <c r="D218" s="179" t="s">
        <v>140</v>
      </c>
      <c r="E218" s="30"/>
      <c r="F218" s="180" t="s">
        <v>425</v>
      </c>
      <c r="G218" s="30"/>
      <c r="H218" s="30"/>
      <c r="J218" s="30"/>
      <c r="K218" s="30"/>
      <c r="L218" s="53"/>
      <c r="M218" s="181"/>
      <c r="N218" s="30"/>
      <c r="O218" s="30"/>
      <c r="P218" s="30"/>
      <c r="Q218" s="30"/>
      <c r="R218" s="30"/>
      <c r="S218" s="30"/>
      <c r="T218" s="68"/>
      <c r="AT218" s="7" t="s">
        <v>140</v>
      </c>
      <c r="AU218" s="7" t="s">
        <v>80</v>
      </c>
    </row>
    <row r="219" spans="2:65" s="7" customFormat="1" ht="27" customHeight="1">
      <c r="B219" s="29"/>
      <c r="C219" s="167" t="s">
        <v>426</v>
      </c>
      <c r="D219" s="167" t="s">
        <v>133</v>
      </c>
      <c r="E219" s="168" t="s">
        <v>427</v>
      </c>
      <c r="F219" s="169" t="s">
        <v>428</v>
      </c>
      <c r="G219" s="170" t="s">
        <v>165</v>
      </c>
      <c r="H219" s="171">
        <v>60</v>
      </c>
      <c r="I219" s="172"/>
      <c r="J219" s="173">
        <f>ROUND($I$219*$H$219,2)</f>
        <v>0</v>
      </c>
      <c r="K219" s="169" t="s">
        <v>155</v>
      </c>
      <c r="L219" s="53"/>
      <c r="M219" s="174"/>
      <c r="N219" s="175" t="s">
        <v>43</v>
      </c>
      <c r="O219" s="30"/>
      <c r="P219" s="176">
        <f>$O$219*$H$219</f>
        <v>0</v>
      </c>
      <c r="Q219" s="176">
        <v>7E-05</v>
      </c>
      <c r="R219" s="176">
        <f>$Q$219*$H$219</f>
        <v>0.0042</v>
      </c>
      <c r="S219" s="176">
        <v>0</v>
      </c>
      <c r="T219" s="177">
        <f>$S$219*$H$219</f>
        <v>0</v>
      </c>
      <c r="AR219" s="108" t="s">
        <v>216</v>
      </c>
      <c r="AT219" s="108" t="s">
        <v>133</v>
      </c>
      <c r="AU219" s="108" t="s">
        <v>80</v>
      </c>
      <c r="AY219" s="7" t="s">
        <v>130</v>
      </c>
      <c r="BE219" s="178">
        <f>IF($N$219="základní",$J$219,0)</f>
        <v>0</v>
      </c>
      <c r="BF219" s="178">
        <f>IF($N$219="snížená",$J$219,0)</f>
        <v>0</v>
      </c>
      <c r="BG219" s="178">
        <f>IF($N$219="zákl. přenesená",$J$219,0)</f>
        <v>0</v>
      </c>
      <c r="BH219" s="178">
        <f>IF($N$219="sníž. přenesená",$J$219,0)</f>
        <v>0</v>
      </c>
      <c r="BI219" s="178">
        <f>IF($N$219="nulová",$J$219,0)</f>
        <v>0</v>
      </c>
      <c r="BJ219" s="108" t="s">
        <v>21</v>
      </c>
      <c r="BK219" s="178">
        <f>ROUND($I$219*$H$219,2)</f>
        <v>0</v>
      </c>
      <c r="BL219" s="108" t="s">
        <v>216</v>
      </c>
      <c r="BM219" s="108" t="s">
        <v>429</v>
      </c>
    </row>
    <row r="220" spans="2:47" s="7" customFormat="1" ht="16.5" customHeight="1">
      <c r="B220" s="29"/>
      <c r="C220" s="30"/>
      <c r="D220" s="179" t="s">
        <v>140</v>
      </c>
      <c r="E220" s="30"/>
      <c r="F220" s="180" t="s">
        <v>430</v>
      </c>
      <c r="G220" s="30"/>
      <c r="H220" s="30"/>
      <c r="J220" s="30"/>
      <c r="K220" s="30"/>
      <c r="L220" s="53"/>
      <c r="M220" s="181"/>
      <c r="N220" s="30"/>
      <c r="O220" s="30"/>
      <c r="P220" s="30"/>
      <c r="Q220" s="30"/>
      <c r="R220" s="30"/>
      <c r="S220" s="30"/>
      <c r="T220" s="68"/>
      <c r="AT220" s="7" t="s">
        <v>140</v>
      </c>
      <c r="AU220" s="7" t="s">
        <v>80</v>
      </c>
    </row>
    <row r="221" spans="2:65" s="7" customFormat="1" ht="15.75" customHeight="1">
      <c r="B221" s="29"/>
      <c r="C221" s="167" t="s">
        <v>431</v>
      </c>
      <c r="D221" s="167" t="s">
        <v>133</v>
      </c>
      <c r="E221" s="168" t="s">
        <v>432</v>
      </c>
      <c r="F221" s="169" t="s">
        <v>433</v>
      </c>
      <c r="G221" s="170" t="s">
        <v>165</v>
      </c>
      <c r="H221" s="171">
        <v>10</v>
      </c>
      <c r="I221" s="172"/>
      <c r="J221" s="173">
        <f>ROUND($I$221*$H$221,2)</f>
        <v>0</v>
      </c>
      <c r="K221" s="169"/>
      <c r="L221" s="53"/>
      <c r="M221" s="174"/>
      <c r="N221" s="175" t="s">
        <v>43</v>
      </c>
      <c r="O221" s="30"/>
      <c r="P221" s="176">
        <f>$O$221*$H$221</f>
        <v>0</v>
      </c>
      <c r="Q221" s="176">
        <v>7E-05</v>
      </c>
      <c r="R221" s="176">
        <f>$Q$221*$H$221</f>
        <v>0.0006999999999999999</v>
      </c>
      <c r="S221" s="176">
        <v>0</v>
      </c>
      <c r="T221" s="177">
        <f>$S$221*$H$221</f>
        <v>0</v>
      </c>
      <c r="AR221" s="108" t="s">
        <v>216</v>
      </c>
      <c r="AT221" s="108" t="s">
        <v>133</v>
      </c>
      <c r="AU221" s="108" t="s">
        <v>80</v>
      </c>
      <c r="AY221" s="7" t="s">
        <v>130</v>
      </c>
      <c r="BE221" s="178">
        <f>IF($N$221="základní",$J$221,0)</f>
        <v>0</v>
      </c>
      <c r="BF221" s="178">
        <f>IF($N$221="snížená",$J$221,0)</f>
        <v>0</v>
      </c>
      <c r="BG221" s="178">
        <f>IF($N$221="zákl. přenesená",$J$221,0)</f>
        <v>0</v>
      </c>
      <c r="BH221" s="178">
        <f>IF($N$221="sníž. přenesená",$J$221,0)</f>
        <v>0</v>
      </c>
      <c r="BI221" s="178">
        <f>IF($N$221="nulová",$J$221,0)</f>
        <v>0</v>
      </c>
      <c r="BJ221" s="108" t="s">
        <v>21</v>
      </c>
      <c r="BK221" s="178">
        <f>ROUND($I$221*$H$221,2)</f>
        <v>0</v>
      </c>
      <c r="BL221" s="108" t="s">
        <v>216</v>
      </c>
      <c r="BM221" s="108" t="s">
        <v>434</v>
      </c>
    </row>
    <row r="222" spans="2:47" s="7" customFormat="1" ht="16.5" customHeight="1">
      <c r="B222" s="29"/>
      <c r="C222" s="30"/>
      <c r="D222" s="179" t="s">
        <v>140</v>
      </c>
      <c r="E222" s="30"/>
      <c r="F222" s="180" t="s">
        <v>435</v>
      </c>
      <c r="G222" s="30"/>
      <c r="H222" s="30"/>
      <c r="J222" s="30"/>
      <c r="K222" s="30"/>
      <c r="L222" s="53"/>
      <c r="M222" s="181"/>
      <c r="N222" s="30"/>
      <c r="O222" s="30"/>
      <c r="P222" s="30"/>
      <c r="Q222" s="30"/>
      <c r="R222" s="30"/>
      <c r="S222" s="30"/>
      <c r="T222" s="68"/>
      <c r="AT222" s="7" t="s">
        <v>140</v>
      </c>
      <c r="AU222" s="7" t="s">
        <v>80</v>
      </c>
    </row>
    <row r="223" spans="2:65" s="7" customFormat="1" ht="27" customHeight="1">
      <c r="B223" s="29"/>
      <c r="C223" s="167" t="s">
        <v>436</v>
      </c>
      <c r="D223" s="167" t="s">
        <v>133</v>
      </c>
      <c r="E223" s="168" t="s">
        <v>437</v>
      </c>
      <c r="F223" s="169" t="s">
        <v>438</v>
      </c>
      <c r="G223" s="170" t="s">
        <v>165</v>
      </c>
      <c r="H223" s="171">
        <v>5</v>
      </c>
      <c r="I223" s="172"/>
      <c r="J223" s="173">
        <f>ROUND($I$223*$H$223,2)</f>
        <v>0</v>
      </c>
      <c r="K223" s="169"/>
      <c r="L223" s="53"/>
      <c r="M223" s="174"/>
      <c r="N223" s="175" t="s">
        <v>43</v>
      </c>
      <c r="O223" s="30"/>
      <c r="P223" s="176">
        <f>$O$223*$H$223</f>
        <v>0</v>
      </c>
      <c r="Q223" s="176">
        <v>0.00012</v>
      </c>
      <c r="R223" s="176">
        <f>$Q$223*$H$223</f>
        <v>0.0006000000000000001</v>
      </c>
      <c r="S223" s="176">
        <v>0</v>
      </c>
      <c r="T223" s="177">
        <f>$S$223*$H$223</f>
        <v>0</v>
      </c>
      <c r="AR223" s="108" t="s">
        <v>216</v>
      </c>
      <c r="AT223" s="108" t="s">
        <v>133</v>
      </c>
      <c r="AU223" s="108" t="s">
        <v>80</v>
      </c>
      <c r="AY223" s="7" t="s">
        <v>130</v>
      </c>
      <c r="BE223" s="178">
        <f>IF($N$223="základní",$J$223,0)</f>
        <v>0</v>
      </c>
      <c r="BF223" s="178">
        <f>IF($N$223="snížená",$J$223,0)</f>
        <v>0</v>
      </c>
      <c r="BG223" s="178">
        <f>IF($N$223="zákl. přenesená",$J$223,0)</f>
        <v>0</v>
      </c>
      <c r="BH223" s="178">
        <f>IF($N$223="sníž. přenesená",$J$223,0)</f>
        <v>0</v>
      </c>
      <c r="BI223" s="178">
        <f>IF($N$223="nulová",$J$223,0)</f>
        <v>0</v>
      </c>
      <c r="BJ223" s="108" t="s">
        <v>21</v>
      </c>
      <c r="BK223" s="178">
        <f>ROUND($I$223*$H$223,2)</f>
        <v>0</v>
      </c>
      <c r="BL223" s="108" t="s">
        <v>216</v>
      </c>
      <c r="BM223" s="108" t="s">
        <v>439</v>
      </c>
    </row>
    <row r="224" spans="2:47" s="7" customFormat="1" ht="16.5" customHeight="1">
      <c r="B224" s="29"/>
      <c r="C224" s="30"/>
      <c r="D224" s="179" t="s">
        <v>140</v>
      </c>
      <c r="E224" s="30"/>
      <c r="F224" s="180" t="s">
        <v>440</v>
      </c>
      <c r="G224" s="30"/>
      <c r="H224" s="30"/>
      <c r="J224" s="30"/>
      <c r="K224" s="30"/>
      <c r="L224" s="53"/>
      <c r="M224" s="181"/>
      <c r="N224" s="30"/>
      <c r="O224" s="30"/>
      <c r="P224" s="30"/>
      <c r="Q224" s="30"/>
      <c r="R224" s="30"/>
      <c r="S224" s="30"/>
      <c r="T224" s="68"/>
      <c r="AT224" s="7" t="s">
        <v>140</v>
      </c>
      <c r="AU224" s="7" t="s">
        <v>80</v>
      </c>
    </row>
    <row r="225" spans="2:65" s="7" customFormat="1" ht="27" customHeight="1">
      <c r="B225" s="29"/>
      <c r="C225" s="167" t="s">
        <v>441</v>
      </c>
      <c r="D225" s="167" t="s">
        <v>133</v>
      </c>
      <c r="E225" s="168" t="s">
        <v>442</v>
      </c>
      <c r="F225" s="169" t="s">
        <v>443</v>
      </c>
      <c r="G225" s="170" t="s">
        <v>144</v>
      </c>
      <c r="H225" s="171">
        <v>7.5</v>
      </c>
      <c r="I225" s="172"/>
      <c r="J225" s="173">
        <f>ROUND($I$225*$H$225,2)</f>
        <v>0</v>
      </c>
      <c r="K225" s="169"/>
      <c r="L225" s="53"/>
      <c r="M225" s="174"/>
      <c r="N225" s="175" t="s">
        <v>43</v>
      </c>
      <c r="O225" s="30"/>
      <c r="P225" s="176">
        <f>$O$225*$H$225</f>
        <v>0</v>
      </c>
      <c r="Q225" s="176">
        <v>0.00033</v>
      </c>
      <c r="R225" s="176">
        <f>$Q$225*$H$225</f>
        <v>0.0024749999999999998</v>
      </c>
      <c r="S225" s="176">
        <v>0</v>
      </c>
      <c r="T225" s="177">
        <f>$S$225*$H$225</f>
        <v>0</v>
      </c>
      <c r="AR225" s="108" t="s">
        <v>216</v>
      </c>
      <c r="AT225" s="108" t="s">
        <v>133</v>
      </c>
      <c r="AU225" s="108" t="s">
        <v>80</v>
      </c>
      <c r="AY225" s="7" t="s">
        <v>130</v>
      </c>
      <c r="BE225" s="178">
        <f>IF($N$225="základní",$J$225,0)</f>
        <v>0</v>
      </c>
      <c r="BF225" s="178">
        <f>IF($N$225="snížená",$J$225,0)</f>
        <v>0</v>
      </c>
      <c r="BG225" s="178">
        <f>IF($N$225="zákl. přenesená",$J$225,0)</f>
        <v>0</v>
      </c>
      <c r="BH225" s="178">
        <f>IF($N$225="sníž. přenesená",$J$225,0)</f>
        <v>0</v>
      </c>
      <c r="BI225" s="178">
        <f>IF($N$225="nulová",$J$225,0)</f>
        <v>0</v>
      </c>
      <c r="BJ225" s="108" t="s">
        <v>21</v>
      </c>
      <c r="BK225" s="178">
        <f>ROUND($I$225*$H$225,2)</f>
        <v>0</v>
      </c>
      <c r="BL225" s="108" t="s">
        <v>216</v>
      </c>
      <c r="BM225" s="108" t="s">
        <v>444</v>
      </c>
    </row>
    <row r="226" spans="2:47" s="7" customFormat="1" ht="27" customHeight="1">
      <c r="B226" s="29"/>
      <c r="C226" s="30"/>
      <c r="D226" s="179" t="s">
        <v>140</v>
      </c>
      <c r="E226" s="30"/>
      <c r="F226" s="180" t="s">
        <v>445</v>
      </c>
      <c r="G226" s="30"/>
      <c r="H226" s="30"/>
      <c r="J226" s="30"/>
      <c r="K226" s="30"/>
      <c r="L226" s="53"/>
      <c r="M226" s="181"/>
      <c r="N226" s="30"/>
      <c r="O226" s="30"/>
      <c r="P226" s="30"/>
      <c r="Q226" s="30"/>
      <c r="R226" s="30"/>
      <c r="S226" s="30"/>
      <c r="T226" s="68"/>
      <c r="AT226" s="7" t="s">
        <v>140</v>
      </c>
      <c r="AU226" s="7" t="s">
        <v>80</v>
      </c>
    </row>
    <row r="227" spans="2:65" s="7" customFormat="1" ht="15.75" customHeight="1">
      <c r="B227" s="29"/>
      <c r="C227" s="167" t="s">
        <v>446</v>
      </c>
      <c r="D227" s="167" t="s">
        <v>133</v>
      </c>
      <c r="E227" s="168" t="s">
        <v>447</v>
      </c>
      <c r="F227" s="169" t="s">
        <v>448</v>
      </c>
      <c r="G227" s="170" t="s">
        <v>144</v>
      </c>
      <c r="H227" s="171">
        <v>10</v>
      </c>
      <c r="I227" s="172"/>
      <c r="J227" s="173">
        <f>ROUND($I$227*$H$227,2)</f>
        <v>0</v>
      </c>
      <c r="K227" s="169"/>
      <c r="L227" s="53"/>
      <c r="M227" s="174"/>
      <c r="N227" s="175" t="s">
        <v>43</v>
      </c>
      <c r="O227" s="30"/>
      <c r="P227" s="176">
        <f>$O$227*$H$227</f>
        <v>0</v>
      </c>
      <c r="Q227" s="176">
        <v>0.00033</v>
      </c>
      <c r="R227" s="176">
        <f>$Q$227*$H$227</f>
        <v>0.0033</v>
      </c>
      <c r="S227" s="176">
        <v>0</v>
      </c>
      <c r="T227" s="177">
        <f>$S$227*$H$227</f>
        <v>0</v>
      </c>
      <c r="AR227" s="108" t="s">
        <v>216</v>
      </c>
      <c r="AT227" s="108" t="s">
        <v>133</v>
      </c>
      <c r="AU227" s="108" t="s">
        <v>80</v>
      </c>
      <c r="AY227" s="7" t="s">
        <v>130</v>
      </c>
      <c r="BE227" s="178">
        <f>IF($N$227="základní",$J$227,0)</f>
        <v>0</v>
      </c>
      <c r="BF227" s="178">
        <f>IF($N$227="snížená",$J$227,0)</f>
        <v>0</v>
      </c>
      <c r="BG227" s="178">
        <f>IF($N$227="zákl. přenesená",$J$227,0)</f>
        <v>0</v>
      </c>
      <c r="BH227" s="178">
        <f>IF($N$227="sníž. přenesená",$J$227,0)</f>
        <v>0</v>
      </c>
      <c r="BI227" s="178">
        <f>IF($N$227="nulová",$J$227,0)</f>
        <v>0</v>
      </c>
      <c r="BJ227" s="108" t="s">
        <v>21</v>
      </c>
      <c r="BK227" s="178">
        <f>ROUND($I$227*$H$227,2)</f>
        <v>0</v>
      </c>
      <c r="BL227" s="108" t="s">
        <v>216</v>
      </c>
      <c r="BM227" s="108" t="s">
        <v>449</v>
      </c>
    </row>
    <row r="228" spans="2:47" s="7" customFormat="1" ht="27" customHeight="1">
      <c r="B228" s="29"/>
      <c r="C228" s="30"/>
      <c r="D228" s="179" t="s">
        <v>140</v>
      </c>
      <c r="E228" s="30"/>
      <c r="F228" s="180" t="s">
        <v>445</v>
      </c>
      <c r="G228" s="30"/>
      <c r="H228" s="30"/>
      <c r="J228" s="30"/>
      <c r="K228" s="30"/>
      <c r="L228" s="53"/>
      <c r="M228" s="181"/>
      <c r="N228" s="30"/>
      <c r="O228" s="30"/>
      <c r="P228" s="30"/>
      <c r="Q228" s="30"/>
      <c r="R228" s="30"/>
      <c r="S228" s="30"/>
      <c r="T228" s="68"/>
      <c r="AT228" s="7" t="s">
        <v>140</v>
      </c>
      <c r="AU228" s="7" t="s">
        <v>80</v>
      </c>
    </row>
    <row r="229" spans="2:65" s="7" customFormat="1" ht="27" customHeight="1">
      <c r="B229" s="29"/>
      <c r="C229" s="167" t="s">
        <v>450</v>
      </c>
      <c r="D229" s="167" t="s">
        <v>133</v>
      </c>
      <c r="E229" s="168" t="s">
        <v>451</v>
      </c>
      <c r="F229" s="169" t="s">
        <v>452</v>
      </c>
      <c r="G229" s="170" t="s">
        <v>144</v>
      </c>
      <c r="H229" s="171">
        <v>71</v>
      </c>
      <c r="I229" s="172"/>
      <c r="J229" s="173">
        <f>ROUND($I$229*$H$229,2)</f>
        <v>0</v>
      </c>
      <c r="K229" s="169" t="s">
        <v>155</v>
      </c>
      <c r="L229" s="53"/>
      <c r="M229" s="174"/>
      <c r="N229" s="175" t="s">
        <v>43</v>
      </c>
      <c r="O229" s="30"/>
      <c r="P229" s="176">
        <f>$O$229*$H$229</f>
        <v>0</v>
      </c>
      <c r="Q229" s="176">
        <v>0.00032</v>
      </c>
      <c r="R229" s="176">
        <f>$Q$229*$H$229</f>
        <v>0.02272</v>
      </c>
      <c r="S229" s="176">
        <v>0</v>
      </c>
      <c r="T229" s="177">
        <f>$S$229*$H$229</f>
        <v>0</v>
      </c>
      <c r="AR229" s="108" t="s">
        <v>216</v>
      </c>
      <c r="AT229" s="108" t="s">
        <v>133</v>
      </c>
      <c r="AU229" s="108" t="s">
        <v>80</v>
      </c>
      <c r="AY229" s="7" t="s">
        <v>130</v>
      </c>
      <c r="BE229" s="178">
        <f>IF($N$229="základní",$J$229,0)</f>
        <v>0</v>
      </c>
      <c r="BF229" s="178">
        <f>IF($N$229="snížená",$J$229,0)</f>
        <v>0</v>
      </c>
      <c r="BG229" s="178">
        <f>IF($N$229="zákl. přenesená",$J$229,0)</f>
        <v>0</v>
      </c>
      <c r="BH229" s="178">
        <f>IF($N$229="sníž. přenesená",$J$229,0)</f>
        <v>0</v>
      </c>
      <c r="BI229" s="178">
        <f>IF($N$229="nulová",$J$229,0)</f>
        <v>0</v>
      </c>
      <c r="BJ229" s="108" t="s">
        <v>21</v>
      </c>
      <c r="BK229" s="178">
        <f>ROUND($I$229*$H$229,2)</f>
        <v>0</v>
      </c>
      <c r="BL229" s="108" t="s">
        <v>216</v>
      </c>
      <c r="BM229" s="108" t="s">
        <v>453</v>
      </c>
    </row>
    <row r="230" spans="2:47" s="7" customFormat="1" ht="27" customHeight="1">
      <c r="B230" s="29"/>
      <c r="C230" s="30"/>
      <c r="D230" s="179" t="s">
        <v>140</v>
      </c>
      <c r="E230" s="30"/>
      <c r="F230" s="180" t="s">
        <v>454</v>
      </c>
      <c r="G230" s="30"/>
      <c r="H230" s="30"/>
      <c r="J230" s="30"/>
      <c r="K230" s="30"/>
      <c r="L230" s="53"/>
      <c r="M230" s="181"/>
      <c r="N230" s="30"/>
      <c r="O230" s="30"/>
      <c r="P230" s="30"/>
      <c r="Q230" s="30"/>
      <c r="R230" s="30"/>
      <c r="S230" s="30"/>
      <c r="T230" s="68"/>
      <c r="AT230" s="7" t="s">
        <v>140</v>
      </c>
      <c r="AU230" s="7" t="s">
        <v>80</v>
      </c>
    </row>
    <row r="231" spans="2:63" s="154" customFormat="1" ht="30.75" customHeight="1">
      <c r="B231" s="155"/>
      <c r="C231" s="156"/>
      <c r="D231" s="156" t="s">
        <v>71</v>
      </c>
      <c r="E231" s="165" t="s">
        <v>455</v>
      </c>
      <c r="F231" s="165" t="s">
        <v>456</v>
      </c>
      <c r="G231" s="156"/>
      <c r="H231" s="156"/>
      <c r="J231" s="166">
        <f>$BK$231</f>
        <v>0</v>
      </c>
      <c r="K231" s="156"/>
      <c r="L231" s="159"/>
      <c r="M231" s="160"/>
      <c r="N231" s="156"/>
      <c r="O231" s="156"/>
      <c r="P231" s="161">
        <f>SUM($P$232:$P$235)</f>
        <v>0</v>
      </c>
      <c r="Q231" s="156"/>
      <c r="R231" s="161">
        <f>SUM($R$232:$R$235)</f>
        <v>0.03741</v>
      </c>
      <c r="S231" s="156"/>
      <c r="T231" s="162">
        <f>SUM($T$232:$T$235)</f>
        <v>0</v>
      </c>
      <c r="AR231" s="163" t="s">
        <v>80</v>
      </c>
      <c r="AT231" s="163" t="s">
        <v>71</v>
      </c>
      <c r="AU231" s="163" t="s">
        <v>21</v>
      </c>
      <c r="AY231" s="163" t="s">
        <v>130</v>
      </c>
      <c r="BK231" s="164">
        <f>SUM($BK$232:$BK$235)</f>
        <v>0</v>
      </c>
    </row>
    <row r="232" spans="2:65" s="7" customFormat="1" ht="27" customHeight="1">
      <c r="B232" s="29"/>
      <c r="C232" s="167" t="s">
        <v>457</v>
      </c>
      <c r="D232" s="167" t="s">
        <v>133</v>
      </c>
      <c r="E232" s="168" t="s">
        <v>458</v>
      </c>
      <c r="F232" s="169" t="s">
        <v>459</v>
      </c>
      <c r="G232" s="170" t="s">
        <v>144</v>
      </c>
      <c r="H232" s="171">
        <v>71</v>
      </c>
      <c r="I232" s="172"/>
      <c r="J232" s="173">
        <f>ROUND($I$232*$H$232,2)</f>
        <v>0</v>
      </c>
      <c r="K232" s="169"/>
      <c r="L232" s="53"/>
      <c r="M232" s="174"/>
      <c r="N232" s="175" t="s">
        <v>43</v>
      </c>
      <c r="O232" s="30"/>
      <c r="P232" s="176">
        <f>$O$232*$H$232</f>
        <v>0</v>
      </c>
      <c r="Q232" s="176">
        <v>6E-05</v>
      </c>
      <c r="R232" s="176">
        <f>$Q$232*$H$232</f>
        <v>0.00426</v>
      </c>
      <c r="S232" s="176">
        <v>0</v>
      </c>
      <c r="T232" s="177">
        <f>$S$232*$H$232</f>
        <v>0</v>
      </c>
      <c r="AR232" s="108" t="s">
        <v>216</v>
      </c>
      <c r="AT232" s="108" t="s">
        <v>133</v>
      </c>
      <c r="AU232" s="108" t="s">
        <v>80</v>
      </c>
      <c r="AY232" s="7" t="s">
        <v>130</v>
      </c>
      <c r="BE232" s="178">
        <f>IF($N$232="základní",$J$232,0)</f>
        <v>0</v>
      </c>
      <c r="BF232" s="178">
        <f>IF($N$232="snížená",$J$232,0)</f>
        <v>0</v>
      </c>
      <c r="BG232" s="178">
        <f>IF($N$232="zákl. přenesená",$J$232,0)</f>
        <v>0</v>
      </c>
      <c r="BH232" s="178">
        <f>IF($N$232="sníž. přenesená",$J$232,0)</f>
        <v>0</v>
      </c>
      <c r="BI232" s="178">
        <f>IF($N$232="nulová",$J$232,0)</f>
        <v>0</v>
      </c>
      <c r="BJ232" s="108" t="s">
        <v>21</v>
      </c>
      <c r="BK232" s="178">
        <f>ROUND($I$232*$H$232,2)</f>
        <v>0</v>
      </c>
      <c r="BL232" s="108" t="s">
        <v>216</v>
      </c>
      <c r="BM232" s="108" t="s">
        <v>460</v>
      </c>
    </row>
    <row r="233" spans="2:47" s="7" customFormat="1" ht="16.5" customHeight="1">
      <c r="B233" s="29"/>
      <c r="C233" s="30"/>
      <c r="D233" s="179" t="s">
        <v>140</v>
      </c>
      <c r="E233" s="30"/>
      <c r="F233" s="180" t="s">
        <v>461</v>
      </c>
      <c r="G233" s="30"/>
      <c r="H233" s="30"/>
      <c r="J233" s="30"/>
      <c r="K233" s="30"/>
      <c r="L233" s="53"/>
      <c r="M233" s="181"/>
      <c r="N233" s="30"/>
      <c r="O233" s="30"/>
      <c r="P233" s="30"/>
      <c r="Q233" s="30"/>
      <c r="R233" s="30"/>
      <c r="S233" s="30"/>
      <c r="T233" s="68"/>
      <c r="AT233" s="7" t="s">
        <v>140</v>
      </c>
      <c r="AU233" s="7" t="s">
        <v>80</v>
      </c>
    </row>
    <row r="234" spans="2:65" s="7" customFormat="1" ht="27" customHeight="1">
      <c r="B234" s="29"/>
      <c r="C234" s="167" t="s">
        <v>462</v>
      </c>
      <c r="D234" s="167" t="s">
        <v>133</v>
      </c>
      <c r="E234" s="168" t="s">
        <v>463</v>
      </c>
      <c r="F234" s="169" t="s">
        <v>464</v>
      </c>
      <c r="G234" s="170" t="s">
        <v>144</v>
      </c>
      <c r="H234" s="171">
        <v>195</v>
      </c>
      <c r="I234" s="172"/>
      <c r="J234" s="173">
        <f>ROUND($I$234*$H$234,2)</f>
        <v>0</v>
      </c>
      <c r="K234" s="169"/>
      <c r="L234" s="53"/>
      <c r="M234" s="174"/>
      <c r="N234" s="175" t="s">
        <v>43</v>
      </c>
      <c r="O234" s="30"/>
      <c r="P234" s="176">
        <f>$O$234*$H$234</f>
        <v>0</v>
      </c>
      <c r="Q234" s="176">
        <v>0.00017</v>
      </c>
      <c r="R234" s="176">
        <f>$Q$234*$H$234</f>
        <v>0.03315</v>
      </c>
      <c r="S234" s="176">
        <v>0</v>
      </c>
      <c r="T234" s="177">
        <f>$S$234*$H$234</f>
        <v>0</v>
      </c>
      <c r="AR234" s="108" t="s">
        <v>216</v>
      </c>
      <c r="AT234" s="108" t="s">
        <v>133</v>
      </c>
      <c r="AU234" s="108" t="s">
        <v>80</v>
      </c>
      <c r="AY234" s="7" t="s">
        <v>130</v>
      </c>
      <c r="BE234" s="178">
        <f>IF($N$234="základní",$J$234,0)</f>
        <v>0</v>
      </c>
      <c r="BF234" s="178">
        <f>IF($N$234="snížená",$J$234,0)</f>
        <v>0</v>
      </c>
      <c r="BG234" s="178">
        <f>IF($N$234="zákl. přenesená",$J$234,0)</f>
        <v>0</v>
      </c>
      <c r="BH234" s="178">
        <f>IF($N$234="sníž. přenesená",$J$234,0)</f>
        <v>0</v>
      </c>
      <c r="BI234" s="178">
        <f>IF($N$234="nulová",$J$234,0)</f>
        <v>0</v>
      </c>
      <c r="BJ234" s="108" t="s">
        <v>21</v>
      </c>
      <c r="BK234" s="178">
        <f>ROUND($I$234*$H$234,2)</f>
        <v>0</v>
      </c>
      <c r="BL234" s="108" t="s">
        <v>216</v>
      </c>
      <c r="BM234" s="108" t="s">
        <v>465</v>
      </c>
    </row>
    <row r="235" spans="2:47" s="7" customFormat="1" ht="27" customHeight="1">
      <c r="B235" s="29"/>
      <c r="C235" s="30"/>
      <c r="D235" s="179" t="s">
        <v>140</v>
      </c>
      <c r="E235" s="30"/>
      <c r="F235" s="180" t="s">
        <v>466</v>
      </c>
      <c r="G235" s="30"/>
      <c r="H235" s="30"/>
      <c r="J235" s="30"/>
      <c r="K235" s="30"/>
      <c r="L235" s="53"/>
      <c r="M235" s="181"/>
      <c r="N235" s="30"/>
      <c r="O235" s="30"/>
      <c r="P235" s="30"/>
      <c r="Q235" s="30"/>
      <c r="R235" s="30"/>
      <c r="S235" s="30"/>
      <c r="T235" s="68"/>
      <c r="AT235" s="7" t="s">
        <v>140</v>
      </c>
      <c r="AU235" s="7" t="s">
        <v>80</v>
      </c>
    </row>
    <row r="236" spans="2:63" s="154" customFormat="1" ht="37.5" customHeight="1">
      <c r="B236" s="155"/>
      <c r="C236" s="156"/>
      <c r="D236" s="156" t="s">
        <v>71</v>
      </c>
      <c r="E236" s="157" t="s">
        <v>467</v>
      </c>
      <c r="F236" s="157" t="s">
        <v>468</v>
      </c>
      <c r="G236" s="156"/>
      <c r="H236" s="156"/>
      <c r="J236" s="158">
        <f>$BK$236</f>
        <v>0</v>
      </c>
      <c r="K236" s="156"/>
      <c r="L236" s="159"/>
      <c r="M236" s="160"/>
      <c r="N236" s="156"/>
      <c r="O236" s="156"/>
      <c r="P236" s="161">
        <f>SUM($P$237:$P$238)</f>
        <v>0</v>
      </c>
      <c r="Q236" s="156"/>
      <c r="R236" s="161">
        <f>SUM($R$237:$R$238)</f>
        <v>0</v>
      </c>
      <c r="S236" s="156"/>
      <c r="T236" s="162">
        <f>SUM($T$237:$T$238)</f>
        <v>0</v>
      </c>
      <c r="AR236" s="163" t="s">
        <v>138</v>
      </c>
      <c r="AT236" s="163" t="s">
        <v>71</v>
      </c>
      <c r="AU236" s="163" t="s">
        <v>72</v>
      </c>
      <c r="AY236" s="163" t="s">
        <v>130</v>
      </c>
      <c r="BK236" s="164">
        <f>SUM($BK$237:$BK$238)</f>
        <v>0</v>
      </c>
    </row>
    <row r="237" spans="2:65" s="7" customFormat="1" ht="15.75" customHeight="1">
      <c r="B237" s="29"/>
      <c r="C237" s="167" t="s">
        <v>469</v>
      </c>
      <c r="D237" s="167" t="s">
        <v>133</v>
      </c>
      <c r="E237" s="168" t="s">
        <v>470</v>
      </c>
      <c r="F237" s="169" t="s">
        <v>471</v>
      </c>
      <c r="G237" s="170" t="s">
        <v>472</v>
      </c>
      <c r="H237" s="171">
        <v>10</v>
      </c>
      <c r="I237" s="172"/>
      <c r="J237" s="173">
        <f>ROUND($I$237*$H$237,2)</f>
        <v>0</v>
      </c>
      <c r="K237" s="169" t="s">
        <v>155</v>
      </c>
      <c r="L237" s="53"/>
      <c r="M237" s="174"/>
      <c r="N237" s="175" t="s">
        <v>43</v>
      </c>
      <c r="O237" s="30"/>
      <c r="P237" s="176">
        <f>$O$237*$H$237</f>
        <v>0</v>
      </c>
      <c r="Q237" s="176">
        <v>0</v>
      </c>
      <c r="R237" s="176">
        <f>$Q$237*$H$237</f>
        <v>0</v>
      </c>
      <c r="S237" s="176">
        <v>0</v>
      </c>
      <c r="T237" s="177">
        <f>$S$237*$H$237</f>
        <v>0</v>
      </c>
      <c r="AR237" s="108" t="s">
        <v>473</v>
      </c>
      <c r="AT237" s="108" t="s">
        <v>133</v>
      </c>
      <c r="AU237" s="108" t="s">
        <v>21</v>
      </c>
      <c r="AY237" s="7" t="s">
        <v>130</v>
      </c>
      <c r="BE237" s="178">
        <f>IF($N$237="základní",$J$237,0)</f>
        <v>0</v>
      </c>
      <c r="BF237" s="178">
        <f>IF($N$237="snížená",$J$237,0)</f>
        <v>0</v>
      </c>
      <c r="BG237" s="178">
        <f>IF($N$237="zákl. přenesená",$J$237,0)</f>
        <v>0</v>
      </c>
      <c r="BH237" s="178">
        <f>IF($N$237="sníž. přenesená",$J$237,0)</f>
        <v>0</v>
      </c>
      <c r="BI237" s="178">
        <f>IF($N$237="nulová",$J$237,0)</f>
        <v>0</v>
      </c>
      <c r="BJ237" s="108" t="s">
        <v>21</v>
      </c>
      <c r="BK237" s="178">
        <f>ROUND($I$237*$H$237,2)</f>
        <v>0</v>
      </c>
      <c r="BL237" s="108" t="s">
        <v>473</v>
      </c>
      <c r="BM237" s="108" t="s">
        <v>474</v>
      </c>
    </row>
    <row r="238" spans="2:47" s="7" customFormat="1" ht="16.5" customHeight="1">
      <c r="B238" s="29"/>
      <c r="C238" s="30"/>
      <c r="D238" s="179" t="s">
        <v>140</v>
      </c>
      <c r="E238" s="30"/>
      <c r="F238" s="180" t="s">
        <v>475</v>
      </c>
      <c r="G238" s="30"/>
      <c r="H238" s="30"/>
      <c r="J238" s="30"/>
      <c r="K238" s="30"/>
      <c r="L238" s="53"/>
      <c r="M238" s="181"/>
      <c r="N238" s="30"/>
      <c r="O238" s="30"/>
      <c r="P238" s="30"/>
      <c r="Q238" s="30"/>
      <c r="R238" s="30"/>
      <c r="S238" s="30"/>
      <c r="T238" s="68"/>
      <c r="AT238" s="7" t="s">
        <v>140</v>
      </c>
      <c r="AU238" s="7" t="s">
        <v>21</v>
      </c>
    </row>
    <row r="239" spans="2:63" s="154" customFormat="1" ht="37.5" customHeight="1">
      <c r="B239" s="155"/>
      <c r="C239" s="156"/>
      <c r="D239" s="156" t="s">
        <v>71</v>
      </c>
      <c r="E239" s="157" t="s">
        <v>476</v>
      </c>
      <c r="F239" s="157" t="s">
        <v>477</v>
      </c>
      <c r="G239" s="156"/>
      <c r="H239" s="156"/>
      <c r="J239" s="158">
        <f>$BK$239</f>
        <v>0</v>
      </c>
      <c r="K239" s="156"/>
      <c r="L239" s="159"/>
      <c r="M239" s="160"/>
      <c r="N239" s="156"/>
      <c r="O239" s="156"/>
      <c r="P239" s="161">
        <f>SUM($P$240:$P$241)</f>
        <v>0</v>
      </c>
      <c r="Q239" s="156"/>
      <c r="R239" s="161">
        <f>SUM($R$240:$R$241)</f>
        <v>0</v>
      </c>
      <c r="S239" s="156"/>
      <c r="T239" s="162">
        <f>SUM($T$240:$T$241)</f>
        <v>0</v>
      </c>
      <c r="AR239" s="163" t="s">
        <v>138</v>
      </c>
      <c r="AT239" s="163" t="s">
        <v>71</v>
      </c>
      <c r="AU239" s="163" t="s">
        <v>72</v>
      </c>
      <c r="AY239" s="163" t="s">
        <v>130</v>
      </c>
      <c r="BK239" s="164">
        <f>SUM($BK$240:$BK$241)</f>
        <v>0</v>
      </c>
    </row>
    <row r="240" spans="2:65" s="7" customFormat="1" ht="15.75" customHeight="1">
      <c r="B240" s="29"/>
      <c r="C240" s="167" t="s">
        <v>478</v>
      </c>
      <c r="D240" s="167" t="s">
        <v>133</v>
      </c>
      <c r="E240" s="168" t="s">
        <v>479</v>
      </c>
      <c r="F240" s="169" t="s">
        <v>480</v>
      </c>
      <c r="G240" s="170" t="s">
        <v>291</v>
      </c>
      <c r="H240" s="192">
        <v>5</v>
      </c>
      <c r="I240" s="172"/>
      <c r="J240" s="173">
        <f>ROUND($I$240*$H$240,2)</f>
        <v>0</v>
      </c>
      <c r="K240" s="169"/>
      <c r="L240" s="53"/>
      <c r="M240" s="174"/>
      <c r="N240" s="175" t="s">
        <v>43</v>
      </c>
      <c r="O240" s="30"/>
      <c r="P240" s="176">
        <f>$O$240*$H$240</f>
        <v>0</v>
      </c>
      <c r="Q240" s="176">
        <v>0</v>
      </c>
      <c r="R240" s="176">
        <f>$Q$240*$H$240</f>
        <v>0</v>
      </c>
      <c r="S240" s="176">
        <v>0</v>
      </c>
      <c r="T240" s="177">
        <f>$S$240*$H$240</f>
        <v>0</v>
      </c>
      <c r="AR240" s="108" t="s">
        <v>473</v>
      </c>
      <c r="AT240" s="108" t="s">
        <v>133</v>
      </c>
      <c r="AU240" s="108" t="s">
        <v>21</v>
      </c>
      <c r="AY240" s="7" t="s">
        <v>130</v>
      </c>
      <c r="BE240" s="178">
        <f>IF($N$240="základní",$J$240,0)</f>
        <v>0</v>
      </c>
      <c r="BF240" s="178">
        <f>IF($N$240="snížená",$J$240,0)</f>
        <v>0</v>
      </c>
      <c r="BG240" s="178">
        <f>IF($N$240="zákl. přenesená",$J$240,0)</f>
        <v>0</v>
      </c>
      <c r="BH240" s="178">
        <f>IF($N$240="sníž. přenesená",$J$240,0)</f>
        <v>0</v>
      </c>
      <c r="BI240" s="178">
        <f>IF($N$240="nulová",$J$240,0)</f>
        <v>0</v>
      </c>
      <c r="BJ240" s="108" t="s">
        <v>21</v>
      </c>
      <c r="BK240" s="178">
        <f>ROUND($I$240*$H$240,2)</f>
        <v>0</v>
      </c>
      <c r="BL240" s="108" t="s">
        <v>473</v>
      </c>
      <c r="BM240" s="108" t="s">
        <v>481</v>
      </c>
    </row>
    <row r="241" spans="2:47" s="7" customFormat="1" ht="16.5" customHeight="1">
      <c r="B241" s="29"/>
      <c r="C241" s="30"/>
      <c r="D241" s="179" t="s">
        <v>140</v>
      </c>
      <c r="E241" s="30"/>
      <c r="F241" s="180" t="s">
        <v>482</v>
      </c>
      <c r="G241" s="30"/>
      <c r="H241" s="30"/>
      <c r="J241" s="30"/>
      <c r="K241" s="30"/>
      <c r="L241" s="53"/>
      <c r="M241" s="181"/>
      <c r="N241" s="30"/>
      <c r="O241" s="30"/>
      <c r="P241" s="30"/>
      <c r="Q241" s="30"/>
      <c r="R241" s="30"/>
      <c r="S241" s="30"/>
      <c r="T241" s="68"/>
      <c r="AT241" s="7" t="s">
        <v>140</v>
      </c>
      <c r="AU241" s="7" t="s">
        <v>21</v>
      </c>
    </row>
    <row r="242" spans="2:63" s="154" customFormat="1" ht="37.5" customHeight="1">
      <c r="B242" s="155"/>
      <c r="C242" s="156"/>
      <c r="D242" s="156" t="s">
        <v>71</v>
      </c>
      <c r="E242" s="157" t="s">
        <v>483</v>
      </c>
      <c r="F242" s="157" t="s">
        <v>484</v>
      </c>
      <c r="G242" s="156"/>
      <c r="H242" s="156"/>
      <c r="J242" s="158">
        <f>$BK$242</f>
        <v>0</v>
      </c>
      <c r="K242" s="156"/>
      <c r="L242" s="159"/>
      <c r="M242" s="160"/>
      <c r="N242" s="156"/>
      <c r="O242" s="156"/>
      <c r="P242" s="161">
        <f>$P$243+$P$246</f>
        <v>0</v>
      </c>
      <c r="Q242" s="156"/>
      <c r="R242" s="161">
        <f>$R$243+$R$246</f>
        <v>0</v>
      </c>
      <c r="S242" s="156"/>
      <c r="T242" s="162">
        <f>$T$243+$T$246</f>
        <v>0</v>
      </c>
      <c r="AR242" s="163" t="s">
        <v>158</v>
      </c>
      <c r="AT242" s="163" t="s">
        <v>71</v>
      </c>
      <c r="AU242" s="163" t="s">
        <v>72</v>
      </c>
      <c r="AY242" s="163" t="s">
        <v>130</v>
      </c>
      <c r="BK242" s="164">
        <f>$BK$243+$BK$246</f>
        <v>0</v>
      </c>
    </row>
    <row r="243" spans="2:63" s="154" customFormat="1" ht="21" customHeight="1">
      <c r="B243" s="155"/>
      <c r="C243" s="156"/>
      <c r="D243" s="156" t="s">
        <v>71</v>
      </c>
      <c r="E243" s="165" t="s">
        <v>485</v>
      </c>
      <c r="F243" s="165" t="s">
        <v>486</v>
      </c>
      <c r="G243" s="156"/>
      <c r="H243" s="156"/>
      <c r="J243" s="166">
        <f>$BK$243</f>
        <v>0</v>
      </c>
      <c r="K243" s="156"/>
      <c r="L243" s="159"/>
      <c r="M243" s="160"/>
      <c r="N243" s="156"/>
      <c r="O243" s="156"/>
      <c r="P243" s="161">
        <f>SUM($P$244:$P$245)</f>
        <v>0</v>
      </c>
      <c r="Q243" s="156"/>
      <c r="R243" s="161">
        <f>SUM($R$244:$R$245)</f>
        <v>0</v>
      </c>
      <c r="S243" s="156"/>
      <c r="T243" s="162">
        <f>SUM($T$244:$T$245)</f>
        <v>0</v>
      </c>
      <c r="AR243" s="163" t="s">
        <v>158</v>
      </c>
      <c r="AT243" s="163" t="s">
        <v>71</v>
      </c>
      <c r="AU243" s="163" t="s">
        <v>21</v>
      </c>
      <c r="AY243" s="163" t="s">
        <v>130</v>
      </c>
      <c r="BK243" s="164">
        <f>SUM($BK$244:$BK$245)</f>
        <v>0</v>
      </c>
    </row>
    <row r="244" spans="2:65" s="7" customFormat="1" ht="15.75" customHeight="1">
      <c r="B244" s="29"/>
      <c r="C244" s="167" t="s">
        <v>487</v>
      </c>
      <c r="D244" s="167" t="s">
        <v>133</v>
      </c>
      <c r="E244" s="168" t="s">
        <v>488</v>
      </c>
      <c r="F244" s="169" t="s">
        <v>486</v>
      </c>
      <c r="G244" s="170" t="s">
        <v>489</v>
      </c>
      <c r="H244" s="171">
        <v>1</v>
      </c>
      <c r="I244" s="172"/>
      <c r="J244" s="173">
        <f>ROUND($I$244*$H$244,2)</f>
        <v>0</v>
      </c>
      <c r="K244" s="169" t="s">
        <v>137</v>
      </c>
      <c r="L244" s="53"/>
      <c r="M244" s="174"/>
      <c r="N244" s="175" t="s">
        <v>43</v>
      </c>
      <c r="O244" s="30"/>
      <c r="P244" s="176">
        <f>$O$244*$H$244</f>
        <v>0</v>
      </c>
      <c r="Q244" s="176">
        <v>0</v>
      </c>
      <c r="R244" s="176">
        <f>$Q$244*$H$244</f>
        <v>0</v>
      </c>
      <c r="S244" s="176">
        <v>0</v>
      </c>
      <c r="T244" s="177">
        <f>$S$244*$H$244</f>
        <v>0</v>
      </c>
      <c r="AR244" s="108" t="s">
        <v>490</v>
      </c>
      <c r="AT244" s="108" t="s">
        <v>133</v>
      </c>
      <c r="AU244" s="108" t="s">
        <v>80</v>
      </c>
      <c r="AY244" s="7" t="s">
        <v>130</v>
      </c>
      <c r="BE244" s="178">
        <f>IF($N$244="základní",$J$244,0)</f>
        <v>0</v>
      </c>
      <c r="BF244" s="178">
        <f>IF($N$244="snížená",$J$244,0)</f>
        <v>0</v>
      </c>
      <c r="BG244" s="178">
        <f>IF($N$244="zákl. přenesená",$J$244,0)</f>
        <v>0</v>
      </c>
      <c r="BH244" s="178">
        <f>IF($N$244="sníž. přenesená",$J$244,0)</f>
        <v>0</v>
      </c>
      <c r="BI244" s="178">
        <f>IF($N$244="nulová",$J$244,0)</f>
        <v>0</v>
      </c>
      <c r="BJ244" s="108" t="s">
        <v>21</v>
      </c>
      <c r="BK244" s="178">
        <f>ROUND($I$244*$H$244,2)</f>
        <v>0</v>
      </c>
      <c r="BL244" s="108" t="s">
        <v>490</v>
      </c>
      <c r="BM244" s="108" t="s">
        <v>491</v>
      </c>
    </row>
    <row r="245" spans="2:47" s="7" customFormat="1" ht="16.5" customHeight="1">
      <c r="B245" s="29"/>
      <c r="C245" s="30"/>
      <c r="D245" s="179" t="s">
        <v>140</v>
      </c>
      <c r="E245" s="30"/>
      <c r="F245" s="180" t="s">
        <v>492</v>
      </c>
      <c r="G245" s="30"/>
      <c r="H245" s="30"/>
      <c r="J245" s="30"/>
      <c r="K245" s="30"/>
      <c r="L245" s="53"/>
      <c r="M245" s="181"/>
      <c r="N245" s="30"/>
      <c r="O245" s="30"/>
      <c r="P245" s="30"/>
      <c r="Q245" s="30"/>
      <c r="R245" s="30"/>
      <c r="S245" s="30"/>
      <c r="T245" s="68"/>
      <c r="AT245" s="7" t="s">
        <v>140</v>
      </c>
      <c r="AU245" s="7" t="s">
        <v>80</v>
      </c>
    </row>
    <row r="246" spans="2:63" s="154" customFormat="1" ht="30.75" customHeight="1">
      <c r="B246" s="155"/>
      <c r="C246" s="156"/>
      <c r="D246" s="156" t="s">
        <v>71</v>
      </c>
      <c r="E246" s="165" t="s">
        <v>493</v>
      </c>
      <c r="F246" s="165" t="s">
        <v>494</v>
      </c>
      <c r="G246" s="156"/>
      <c r="H246" s="156"/>
      <c r="J246" s="166">
        <f>$BK$246</f>
        <v>0</v>
      </c>
      <c r="K246" s="156"/>
      <c r="L246" s="159"/>
      <c r="M246" s="160"/>
      <c r="N246" s="156"/>
      <c r="O246" s="156"/>
      <c r="P246" s="161">
        <f>SUM($P$247:$P$248)</f>
        <v>0</v>
      </c>
      <c r="Q246" s="156"/>
      <c r="R246" s="161">
        <f>SUM($R$247:$R$248)</f>
        <v>0</v>
      </c>
      <c r="S246" s="156"/>
      <c r="T246" s="162">
        <f>SUM($T$247:$T$248)</f>
        <v>0</v>
      </c>
      <c r="AR246" s="163" t="s">
        <v>158</v>
      </c>
      <c r="AT246" s="163" t="s">
        <v>71</v>
      </c>
      <c r="AU246" s="163" t="s">
        <v>21</v>
      </c>
      <c r="AY246" s="163" t="s">
        <v>130</v>
      </c>
      <c r="BK246" s="164">
        <f>SUM($BK$247:$BK$248)</f>
        <v>0</v>
      </c>
    </row>
    <row r="247" spans="2:65" s="7" customFormat="1" ht="15.75" customHeight="1">
      <c r="B247" s="29"/>
      <c r="C247" s="167" t="s">
        <v>495</v>
      </c>
      <c r="D247" s="167" t="s">
        <v>133</v>
      </c>
      <c r="E247" s="168" t="s">
        <v>496</v>
      </c>
      <c r="F247" s="169" t="s">
        <v>497</v>
      </c>
      <c r="G247" s="170" t="s">
        <v>489</v>
      </c>
      <c r="H247" s="171">
        <v>1</v>
      </c>
      <c r="I247" s="172"/>
      <c r="J247" s="173">
        <f>ROUND($I$247*$H$247,2)</f>
        <v>0</v>
      </c>
      <c r="K247" s="169" t="s">
        <v>137</v>
      </c>
      <c r="L247" s="53"/>
      <c r="M247" s="174"/>
      <c r="N247" s="175" t="s">
        <v>43</v>
      </c>
      <c r="O247" s="30"/>
      <c r="P247" s="176">
        <f>$O$247*$H$247</f>
        <v>0</v>
      </c>
      <c r="Q247" s="176">
        <v>0</v>
      </c>
      <c r="R247" s="176">
        <f>$Q$247*$H$247</f>
        <v>0</v>
      </c>
      <c r="S247" s="176">
        <v>0</v>
      </c>
      <c r="T247" s="177">
        <f>$S$247*$H$247</f>
        <v>0</v>
      </c>
      <c r="AR247" s="108" t="s">
        <v>490</v>
      </c>
      <c r="AT247" s="108" t="s">
        <v>133</v>
      </c>
      <c r="AU247" s="108" t="s">
        <v>80</v>
      </c>
      <c r="AY247" s="7" t="s">
        <v>130</v>
      </c>
      <c r="BE247" s="178">
        <f>IF($N$247="základní",$J$247,0)</f>
        <v>0</v>
      </c>
      <c r="BF247" s="178">
        <f>IF($N$247="snížená",$J$247,0)</f>
        <v>0</v>
      </c>
      <c r="BG247" s="178">
        <f>IF($N$247="zákl. přenesená",$J$247,0)</f>
        <v>0</v>
      </c>
      <c r="BH247" s="178">
        <f>IF($N$247="sníž. přenesená",$J$247,0)</f>
        <v>0</v>
      </c>
      <c r="BI247" s="178">
        <f>IF($N$247="nulová",$J$247,0)</f>
        <v>0</v>
      </c>
      <c r="BJ247" s="108" t="s">
        <v>21</v>
      </c>
      <c r="BK247" s="178">
        <f>ROUND($I$247*$H$247,2)</f>
        <v>0</v>
      </c>
      <c r="BL247" s="108" t="s">
        <v>490</v>
      </c>
      <c r="BM247" s="108" t="s">
        <v>498</v>
      </c>
    </row>
    <row r="248" spans="2:47" s="7" customFormat="1" ht="16.5" customHeight="1">
      <c r="B248" s="29"/>
      <c r="C248" s="30"/>
      <c r="D248" s="179" t="s">
        <v>140</v>
      </c>
      <c r="E248" s="30"/>
      <c r="F248" s="180" t="s">
        <v>499</v>
      </c>
      <c r="G248" s="30"/>
      <c r="H248" s="30"/>
      <c r="J248" s="30"/>
      <c r="K248" s="30"/>
      <c r="L248" s="53"/>
      <c r="M248" s="193"/>
      <c r="N248" s="194"/>
      <c r="O248" s="194"/>
      <c r="P248" s="194"/>
      <c r="Q248" s="194"/>
      <c r="R248" s="194"/>
      <c r="S248" s="194"/>
      <c r="T248" s="195"/>
      <c r="AT248" s="7" t="s">
        <v>140</v>
      </c>
      <c r="AU248" s="7" t="s">
        <v>80</v>
      </c>
    </row>
    <row r="249" spans="2:12" s="7" customFormat="1" ht="7.5" customHeight="1">
      <c r="B249" s="48"/>
      <c r="C249" s="49"/>
      <c r="D249" s="49"/>
      <c r="E249" s="49"/>
      <c r="F249" s="49"/>
      <c r="G249" s="49"/>
      <c r="H249" s="49"/>
      <c r="I249" s="123"/>
      <c r="J249" s="49"/>
      <c r="K249" s="49"/>
      <c r="L249" s="53"/>
    </row>
    <row r="250" s="1" customFormat="1" ht="14.25" customHeight="1"/>
  </sheetData>
  <sheetProtection sheet="1"/>
  <mergeCells count="9">
    <mergeCell ref="G1:H1"/>
    <mergeCell ref="L2:V2"/>
    <mergeCell ref="E7:H7"/>
    <mergeCell ref="E9:H9"/>
    <mergeCell ref="E24:H24"/>
    <mergeCell ref="E45:H45"/>
    <mergeCell ref="E47:H47"/>
    <mergeCell ref="E86:H86"/>
    <mergeCell ref="E88:H88"/>
  </mergeCells>
  <printOptions/>
  <pageMargins left="0.5902777777777778" right="0.5902777777777778" top="0.5902777777777778" bottom="0.5902777777777778" header="0.5118055555555555" footer="0.5118055555555555"/>
  <pageSetup fitToHeight="999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123"/>
  <sheetViews>
    <sheetView showGridLines="0" tabSelected="1" defaultGridColor="0" colorId="8" workbookViewId="0" topLeftCell="A1">
      <pane ySplit="1" topLeftCell="A101" activePane="bottomLeft" state="frozen"/>
      <selection pane="topLeft" activeCell="A1" sqref="A1"/>
      <selection pane="bottomLeft" activeCell="H115" sqref="H115"/>
    </sheetView>
  </sheetViews>
  <sheetFormatPr defaultColWidth="10.6601562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6" width="90.83203125" style="1" customWidth="1"/>
    <col min="7" max="7" width="8.66015625" style="1" customWidth="1"/>
    <col min="8" max="8" width="11.16015625" style="1" customWidth="1"/>
    <col min="9" max="9" width="12.66015625" style="1" customWidth="1"/>
    <col min="10" max="10" width="23.5" style="1" customWidth="1"/>
    <col min="11" max="11" width="15.5" style="1" customWidth="1"/>
    <col min="12" max="12" width="10.5" style="2" customWidth="1"/>
    <col min="13" max="21" width="0" style="1" hidden="1" customWidth="1"/>
    <col min="22" max="22" width="12.33203125" style="1" customWidth="1"/>
    <col min="23" max="23" width="16.33203125" style="1" customWidth="1"/>
    <col min="24" max="24" width="12.160156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5" width="0" style="1" hidden="1" customWidth="1"/>
    <col min="66" max="16384" width="10.5" style="2" customWidth="1"/>
  </cols>
  <sheetData>
    <row r="1" spans="4:11" s="4" customFormat="1" ht="22.5" customHeight="1">
      <c r="D1" s="5" t="s">
        <v>1</v>
      </c>
      <c r="G1" s="103"/>
      <c r="H1" s="103"/>
      <c r="K1" s="5" t="s">
        <v>84</v>
      </c>
    </row>
    <row r="2" spans="12:46" s="1" customFormat="1" ht="37.5" customHeight="1">
      <c r="L2" s="6"/>
      <c r="M2" s="6"/>
      <c r="N2" s="6"/>
      <c r="O2" s="6"/>
      <c r="P2" s="6"/>
      <c r="Q2" s="6"/>
      <c r="R2" s="6"/>
      <c r="S2" s="6"/>
      <c r="T2" s="6"/>
      <c r="U2" s="6"/>
      <c r="V2" s="6"/>
      <c r="AT2" s="1" t="s">
        <v>83</v>
      </c>
    </row>
    <row r="3" spans="2:46" s="1" customFormat="1" ht="7.5" customHeight="1">
      <c r="B3" s="8"/>
      <c r="C3" s="9"/>
      <c r="D3" s="9"/>
      <c r="E3" s="9"/>
      <c r="F3" s="9"/>
      <c r="G3" s="9"/>
      <c r="H3" s="9"/>
      <c r="I3" s="104"/>
      <c r="J3" s="9"/>
      <c r="K3" s="10"/>
      <c r="AT3" s="1" t="s">
        <v>80</v>
      </c>
    </row>
    <row r="4" spans="2:46" s="1" customFormat="1" ht="37.5" customHeight="1">
      <c r="B4" s="11"/>
      <c r="C4" s="12"/>
      <c r="D4" s="13" t="s">
        <v>85</v>
      </c>
      <c r="E4" s="12"/>
      <c r="F4" s="12"/>
      <c r="G4" s="12"/>
      <c r="H4" s="12"/>
      <c r="J4" s="12"/>
      <c r="K4" s="14"/>
      <c r="M4" s="15" t="s">
        <v>10</v>
      </c>
      <c r="AT4" s="1" t="s">
        <v>4</v>
      </c>
    </row>
    <row r="5" spans="2:11" s="1" customFormat="1" ht="7.5" customHeight="1">
      <c r="B5" s="11"/>
      <c r="C5" s="12"/>
      <c r="D5" s="12"/>
      <c r="E5" s="12"/>
      <c r="F5" s="12"/>
      <c r="G5" s="12"/>
      <c r="H5" s="12"/>
      <c r="J5" s="12"/>
      <c r="K5" s="14"/>
    </row>
    <row r="6" spans="2:11" s="1" customFormat="1" ht="15.75" customHeight="1">
      <c r="B6" s="11"/>
      <c r="C6" s="12"/>
      <c r="D6" s="22" t="s">
        <v>16</v>
      </c>
      <c r="E6" s="12"/>
      <c r="F6" s="12"/>
      <c r="G6" s="12"/>
      <c r="H6" s="12"/>
      <c r="J6" s="12"/>
      <c r="K6" s="14"/>
    </row>
    <row r="7" spans="2:11" s="1" customFormat="1" ht="15.75" customHeight="1">
      <c r="B7" s="11"/>
      <c r="C7" s="12"/>
      <c r="D7" s="12"/>
      <c r="E7" s="105" t="str">
        <f>'Rekapitulace stavby'!$K$6</f>
        <v>Tělocvična  a kuchyňka ZŠ Orlí</v>
      </c>
      <c r="F7" s="105"/>
      <c r="G7" s="105"/>
      <c r="H7" s="105"/>
      <c r="J7" s="12"/>
      <c r="K7" s="14"/>
    </row>
    <row r="8" spans="2:11" s="7" customFormat="1" ht="15.75" customHeight="1">
      <c r="B8" s="29"/>
      <c r="C8" s="30"/>
      <c r="D8" s="22" t="s">
        <v>86</v>
      </c>
      <c r="E8" s="30"/>
      <c r="F8" s="30"/>
      <c r="G8" s="30"/>
      <c r="H8" s="30"/>
      <c r="J8" s="30"/>
      <c r="K8" s="34"/>
    </row>
    <row r="9" spans="2:11" s="7" customFormat="1" ht="37.5" customHeight="1">
      <c r="B9" s="29"/>
      <c r="C9" s="30"/>
      <c r="D9" s="30"/>
      <c r="E9" s="60" t="s">
        <v>500</v>
      </c>
      <c r="F9" s="60"/>
      <c r="G9" s="60"/>
      <c r="H9" s="60"/>
      <c r="J9" s="30"/>
      <c r="K9" s="34"/>
    </row>
    <row r="10" spans="2:11" s="7" customFormat="1" ht="14.25" customHeight="1">
      <c r="B10" s="29"/>
      <c r="C10" s="30"/>
      <c r="D10" s="30"/>
      <c r="E10" s="30"/>
      <c r="F10" s="30"/>
      <c r="G10" s="30"/>
      <c r="H10" s="30"/>
      <c r="J10" s="30"/>
      <c r="K10" s="34"/>
    </row>
    <row r="11" spans="2:11" s="7" customFormat="1" ht="15" customHeight="1">
      <c r="B11" s="29"/>
      <c r="C11" s="30"/>
      <c r="D11" s="22" t="s">
        <v>19</v>
      </c>
      <c r="E11" s="30"/>
      <c r="F11" s="23"/>
      <c r="G11" s="30"/>
      <c r="H11" s="30"/>
      <c r="I11" s="106" t="s">
        <v>20</v>
      </c>
      <c r="J11" s="23"/>
      <c r="K11" s="34"/>
    </row>
    <row r="12" spans="2:11" s="7" customFormat="1" ht="15" customHeight="1">
      <c r="B12" s="29"/>
      <c r="C12" s="30"/>
      <c r="D12" s="22" t="s">
        <v>22</v>
      </c>
      <c r="E12" s="30"/>
      <c r="F12" s="23" t="s">
        <v>23</v>
      </c>
      <c r="G12" s="30"/>
      <c r="H12" s="30"/>
      <c r="I12" s="106" t="s">
        <v>24</v>
      </c>
      <c r="J12" s="107" t="str">
        <f>'Rekapitulace stavby'!$AN$8</f>
        <v>19.02.2016</v>
      </c>
      <c r="K12" s="34"/>
    </row>
    <row r="13" spans="2:11" s="7" customFormat="1" ht="12" customHeight="1">
      <c r="B13" s="29"/>
      <c r="C13" s="30"/>
      <c r="D13" s="30"/>
      <c r="E13" s="30"/>
      <c r="F13" s="30"/>
      <c r="G13" s="30"/>
      <c r="H13" s="30"/>
      <c r="J13" s="30"/>
      <c r="K13" s="34"/>
    </row>
    <row r="14" spans="2:11" s="7" customFormat="1" ht="15" customHeight="1">
      <c r="B14" s="29"/>
      <c r="C14" s="30"/>
      <c r="D14" s="22" t="s">
        <v>28</v>
      </c>
      <c r="E14" s="30"/>
      <c r="F14" s="30"/>
      <c r="G14" s="30"/>
      <c r="H14" s="30"/>
      <c r="I14" s="106" t="s">
        <v>29</v>
      </c>
      <c r="J14" s="23"/>
      <c r="K14" s="34"/>
    </row>
    <row r="15" spans="2:11" s="7" customFormat="1" ht="18.75" customHeight="1">
      <c r="B15" s="29"/>
      <c r="C15" s="30"/>
      <c r="D15" s="30"/>
      <c r="E15" s="23" t="s">
        <v>30</v>
      </c>
      <c r="F15" s="30"/>
      <c r="G15" s="30"/>
      <c r="H15" s="30"/>
      <c r="I15" s="106" t="s">
        <v>31</v>
      </c>
      <c r="J15" s="23"/>
      <c r="K15" s="34"/>
    </row>
    <row r="16" spans="2:11" s="7" customFormat="1" ht="7.5" customHeight="1">
      <c r="B16" s="29"/>
      <c r="C16" s="30"/>
      <c r="D16" s="30"/>
      <c r="E16" s="30"/>
      <c r="F16" s="30"/>
      <c r="G16" s="30"/>
      <c r="H16" s="30"/>
      <c r="J16" s="30"/>
      <c r="K16" s="34"/>
    </row>
    <row r="17" spans="2:11" s="7" customFormat="1" ht="15" customHeight="1">
      <c r="B17" s="29"/>
      <c r="C17" s="30"/>
      <c r="D17" s="22" t="s">
        <v>32</v>
      </c>
      <c r="E17" s="30"/>
      <c r="F17" s="30"/>
      <c r="G17" s="30"/>
      <c r="H17" s="30"/>
      <c r="I17" s="106" t="s">
        <v>29</v>
      </c>
      <c r="J17" s="23">
        <f>IF('Rekapitulace stavby'!$AN$13="Vyplň údaj","",IF('Rekapitulace stavby'!$AN$13="","",'Rekapitulace stavby'!$AN$13))</f>
      </c>
      <c r="K17" s="34"/>
    </row>
    <row r="18" spans="2:11" s="7" customFormat="1" ht="18.75" customHeight="1">
      <c r="B18" s="29"/>
      <c r="C18" s="30"/>
      <c r="D18" s="30"/>
      <c r="E18" s="23">
        <f>IF('Rekapitulace stavby'!$E$14="Vyplň údaj","",IF('Rekapitulace stavby'!$E$14="","",'Rekapitulace stavby'!$E$14))</f>
      </c>
      <c r="F18" s="30"/>
      <c r="G18" s="30"/>
      <c r="H18" s="30"/>
      <c r="I18" s="106" t="s">
        <v>31</v>
      </c>
      <c r="J18" s="23">
        <f>IF('Rekapitulace stavby'!$AN$14="Vyplň údaj","",IF('Rekapitulace stavby'!$AN$14="","",'Rekapitulace stavby'!$AN$14))</f>
      </c>
      <c r="K18" s="34"/>
    </row>
    <row r="19" spans="2:11" s="7" customFormat="1" ht="7.5" customHeight="1">
      <c r="B19" s="29"/>
      <c r="C19" s="30"/>
      <c r="D19" s="30"/>
      <c r="E19" s="30"/>
      <c r="F19" s="30"/>
      <c r="G19" s="30"/>
      <c r="H19" s="30"/>
      <c r="J19" s="30"/>
      <c r="K19" s="34"/>
    </row>
    <row r="20" spans="2:11" s="7" customFormat="1" ht="15" customHeight="1">
      <c r="B20" s="29"/>
      <c r="C20" s="30"/>
      <c r="D20" s="22" t="s">
        <v>34</v>
      </c>
      <c r="E20" s="30"/>
      <c r="F20" s="30"/>
      <c r="G20" s="30"/>
      <c r="H20" s="30"/>
      <c r="I20" s="106" t="s">
        <v>29</v>
      </c>
      <c r="J20" s="23"/>
      <c r="K20" s="34"/>
    </row>
    <row r="21" spans="2:11" s="7" customFormat="1" ht="18.75" customHeight="1">
      <c r="B21" s="29"/>
      <c r="C21" s="30"/>
      <c r="D21" s="30"/>
      <c r="E21" s="23" t="s">
        <v>35</v>
      </c>
      <c r="F21" s="30"/>
      <c r="G21" s="30"/>
      <c r="H21" s="30"/>
      <c r="I21" s="106" t="s">
        <v>31</v>
      </c>
      <c r="J21" s="23"/>
      <c r="K21" s="34"/>
    </row>
    <row r="22" spans="2:11" s="7" customFormat="1" ht="7.5" customHeight="1">
      <c r="B22" s="29"/>
      <c r="C22" s="30"/>
      <c r="D22" s="30"/>
      <c r="E22" s="30"/>
      <c r="F22" s="30"/>
      <c r="G22" s="30"/>
      <c r="H22" s="30"/>
      <c r="J22" s="30"/>
      <c r="K22" s="34"/>
    </row>
    <row r="23" spans="2:11" s="7" customFormat="1" ht="15" customHeight="1">
      <c r="B23" s="29"/>
      <c r="C23" s="30"/>
      <c r="D23" s="22" t="s">
        <v>37</v>
      </c>
      <c r="E23" s="30"/>
      <c r="F23" s="30"/>
      <c r="G23" s="30"/>
      <c r="H23" s="30"/>
      <c r="J23" s="30"/>
      <c r="K23" s="34"/>
    </row>
    <row r="24" spans="2:11" s="108" customFormat="1" ht="15.75" customHeight="1">
      <c r="B24" s="109"/>
      <c r="C24" s="110"/>
      <c r="D24" s="110"/>
      <c r="E24" s="27"/>
      <c r="F24" s="27"/>
      <c r="G24" s="27"/>
      <c r="H24" s="27"/>
      <c r="J24" s="110"/>
      <c r="K24" s="111"/>
    </row>
    <row r="25" spans="2:11" s="7" customFormat="1" ht="7.5" customHeight="1">
      <c r="B25" s="29"/>
      <c r="C25" s="30"/>
      <c r="D25" s="30"/>
      <c r="E25" s="30"/>
      <c r="F25" s="30"/>
      <c r="G25" s="30"/>
      <c r="H25" s="30"/>
      <c r="J25" s="30"/>
      <c r="K25" s="34"/>
    </row>
    <row r="26" spans="2:11" s="7" customFormat="1" ht="7.5" customHeight="1">
      <c r="B26" s="29"/>
      <c r="C26" s="30"/>
      <c r="D26" s="78"/>
      <c r="E26" s="78"/>
      <c r="F26" s="78"/>
      <c r="G26" s="78"/>
      <c r="H26" s="78"/>
      <c r="I26" s="65"/>
      <c r="J26" s="78"/>
      <c r="K26" s="112"/>
    </row>
    <row r="27" spans="2:11" s="7" customFormat="1" ht="26.25" customHeight="1">
      <c r="B27" s="29"/>
      <c r="C27" s="30"/>
      <c r="D27" s="113" t="s">
        <v>38</v>
      </c>
      <c r="E27" s="30"/>
      <c r="F27" s="30"/>
      <c r="G27" s="30"/>
      <c r="H27" s="30"/>
      <c r="J27" s="114">
        <f>ROUND($J$83,2)</f>
        <v>0</v>
      </c>
      <c r="K27" s="34"/>
    </row>
    <row r="28" spans="2:11" s="7" customFormat="1" ht="7.5" customHeight="1">
      <c r="B28" s="29"/>
      <c r="C28" s="30"/>
      <c r="D28" s="78"/>
      <c r="E28" s="78"/>
      <c r="F28" s="78"/>
      <c r="G28" s="78"/>
      <c r="H28" s="78"/>
      <c r="I28" s="65"/>
      <c r="J28" s="78"/>
      <c r="K28" s="112"/>
    </row>
    <row r="29" spans="2:11" s="7" customFormat="1" ht="15" customHeight="1">
      <c r="B29" s="29"/>
      <c r="C29" s="30"/>
      <c r="D29" s="30"/>
      <c r="E29" s="30"/>
      <c r="F29" s="115" t="s">
        <v>40</v>
      </c>
      <c r="G29" s="30"/>
      <c r="H29" s="30"/>
      <c r="I29" s="116" t="s">
        <v>39</v>
      </c>
      <c r="J29" s="115" t="s">
        <v>41</v>
      </c>
      <c r="K29" s="34"/>
    </row>
    <row r="30" spans="2:11" s="7" customFormat="1" ht="15" customHeight="1">
      <c r="B30" s="29"/>
      <c r="C30" s="30"/>
      <c r="D30" s="37" t="s">
        <v>42</v>
      </c>
      <c r="E30" s="37" t="s">
        <v>43</v>
      </c>
      <c r="F30" s="117">
        <f>ROUND(SUM($BE$83:$BE$122),2)</f>
        <v>0</v>
      </c>
      <c r="G30" s="30"/>
      <c r="H30" s="30"/>
      <c r="I30" s="118">
        <v>0.21</v>
      </c>
      <c r="J30" s="117">
        <f>ROUND(ROUND((SUM($BE$83:$BE$122)),2)*$I$30,2)</f>
        <v>0</v>
      </c>
      <c r="K30" s="34"/>
    </row>
    <row r="31" spans="2:11" s="7" customFormat="1" ht="15" customHeight="1">
      <c r="B31" s="29"/>
      <c r="C31" s="30"/>
      <c r="D31" s="30"/>
      <c r="E31" s="37" t="s">
        <v>44</v>
      </c>
      <c r="F31" s="117">
        <f>ROUND(SUM($BF$83:$BF$122),2)</f>
        <v>0</v>
      </c>
      <c r="G31" s="30"/>
      <c r="H31" s="30"/>
      <c r="I31" s="118">
        <v>0.15</v>
      </c>
      <c r="J31" s="117">
        <f>ROUND(ROUND((SUM($BF$83:$BF$122)),2)*$I$31,2)</f>
        <v>0</v>
      </c>
      <c r="K31" s="34"/>
    </row>
    <row r="32" spans="2:11" s="7" customFormat="1" ht="15" customHeight="1" hidden="1">
      <c r="B32" s="29"/>
      <c r="C32" s="30"/>
      <c r="D32" s="30"/>
      <c r="E32" s="37" t="s">
        <v>45</v>
      </c>
      <c r="F32" s="117">
        <f>ROUND(SUM($BG$83:$BG$122),2)</f>
        <v>0</v>
      </c>
      <c r="G32" s="30"/>
      <c r="H32" s="30"/>
      <c r="I32" s="118">
        <v>0.21</v>
      </c>
      <c r="J32" s="117">
        <v>0</v>
      </c>
      <c r="K32" s="34"/>
    </row>
    <row r="33" spans="2:11" s="7" customFormat="1" ht="15" customHeight="1" hidden="1">
      <c r="B33" s="29"/>
      <c r="C33" s="30"/>
      <c r="D33" s="30"/>
      <c r="E33" s="37" t="s">
        <v>46</v>
      </c>
      <c r="F33" s="117">
        <f>ROUND(SUM($BH$83:$BH$122),2)</f>
        <v>0</v>
      </c>
      <c r="G33" s="30"/>
      <c r="H33" s="30"/>
      <c r="I33" s="118">
        <v>0.15</v>
      </c>
      <c r="J33" s="117">
        <v>0</v>
      </c>
      <c r="K33" s="34"/>
    </row>
    <row r="34" spans="2:11" s="7" customFormat="1" ht="15" customHeight="1" hidden="1">
      <c r="B34" s="29"/>
      <c r="C34" s="30"/>
      <c r="D34" s="30"/>
      <c r="E34" s="37" t="s">
        <v>47</v>
      </c>
      <c r="F34" s="117">
        <f>ROUND(SUM($BI$83:$BI$122),2)</f>
        <v>0</v>
      </c>
      <c r="G34" s="30"/>
      <c r="H34" s="30"/>
      <c r="I34" s="118">
        <v>0</v>
      </c>
      <c r="J34" s="117">
        <v>0</v>
      </c>
      <c r="K34" s="34"/>
    </row>
    <row r="35" spans="2:11" s="7" customFormat="1" ht="7.5" customHeight="1">
      <c r="B35" s="29"/>
      <c r="C35" s="30"/>
      <c r="D35" s="30"/>
      <c r="E35" s="30"/>
      <c r="F35" s="30"/>
      <c r="G35" s="30"/>
      <c r="H35" s="30"/>
      <c r="J35" s="30"/>
      <c r="K35" s="34"/>
    </row>
    <row r="36" spans="2:11" s="7" customFormat="1" ht="26.25" customHeight="1">
      <c r="B36" s="29"/>
      <c r="C36" s="41"/>
      <c r="D36" s="42" t="s">
        <v>48</v>
      </c>
      <c r="E36" s="43"/>
      <c r="F36" s="43"/>
      <c r="G36" s="119" t="s">
        <v>49</v>
      </c>
      <c r="H36" s="44" t="s">
        <v>50</v>
      </c>
      <c r="I36" s="120"/>
      <c r="J36" s="121">
        <f>SUM($J$27:$J$34)</f>
        <v>0</v>
      </c>
      <c r="K36" s="122"/>
    </row>
    <row r="37" spans="2:11" s="7" customFormat="1" ht="15" customHeight="1">
      <c r="B37" s="48"/>
      <c r="C37" s="49"/>
      <c r="D37" s="49"/>
      <c r="E37" s="49"/>
      <c r="F37" s="49"/>
      <c r="G37" s="49"/>
      <c r="H37" s="49"/>
      <c r="I37" s="123"/>
      <c r="J37" s="49"/>
      <c r="K37" s="50"/>
    </row>
    <row r="41" spans="2:11" s="7" customFormat="1" ht="7.5" customHeight="1">
      <c r="B41" s="124"/>
      <c r="C41" s="125"/>
      <c r="D41" s="125"/>
      <c r="E41" s="125"/>
      <c r="F41" s="125"/>
      <c r="G41" s="125"/>
      <c r="H41" s="125"/>
      <c r="I41" s="125"/>
      <c r="J41" s="125"/>
      <c r="K41" s="126"/>
    </row>
    <row r="42" spans="2:11" s="7" customFormat="1" ht="37.5" customHeight="1">
      <c r="B42" s="29"/>
      <c r="C42" s="13" t="s">
        <v>88</v>
      </c>
      <c r="D42" s="30"/>
      <c r="E42" s="30"/>
      <c r="F42" s="30"/>
      <c r="G42" s="30"/>
      <c r="H42" s="30"/>
      <c r="J42" s="30"/>
      <c r="K42" s="34"/>
    </row>
    <row r="43" spans="2:11" s="7" customFormat="1" ht="7.5" customHeight="1">
      <c r="B43" s="29"/>
      <c r="C43" s="30"/>
      <c r="D43" s="30"/>
      <c r="E43" s="30"/>
      <c r="F43" s="30"/>
      <c r="G43" s="30"/>
      <c r="H43" s="30"/>
      <c r="J43" s="30"/>
      <c r="K43" s="34"/>
    </row>
    <row r="44" spans="2:11" s="7" customFormat="1" ht="15" customHeight="1">
      <c r="B44" s="29"/>
      <c r="C44" s="22" t="s">
        <v>16</v>
      </c>
      <c r="D44" s="30"/>
      <c r="E44" s="30"/>
      <c r="F44" s="30"/>
      <c r="G44" s="30"/>
      <c r="H44" s="30"/>
      <c r="J44" s="30"/>
      <c r="K44" s="34"/>
    </row>
    <row r="45" spans="2:11" s="7" customFormat="1" ht="16.5" customHeight="1">
      <c r="B45" s="29"/>
      <c r="C45" s="30"/>
      <c r="D45" s="30"/>
      <c r="E45" s="105" t="str">
        <f>$E$7</f>
        <v>Tělocvična  a kuchyňka ZŠ Orlí</v>
      </c>
      <c r="F45" s="105"/>
      <c r="G45" s="105"/>
      <c r="H45" s="105"/>
      <c r="J45" s="30"/>
      <c r="K45" s="34"/>
    </row>
    <row r="46" spans="2:11" s="7" customFormat="1" ht="15" customHeight="1">
      <c r="B46" s="29"/>
      <c r="C46" s="22" t="s">
        <v>86</v>
      </c>
      <c r="D46" s="30"/>
      <c r="E46" s="30"/>
      <c r="F46" s="30"/>
      <c r="G46" s="30"/>
      <c r="H46" s="30"/>
      <c r="J46" s="30"/>
      <c r="K46" s="34"/>
    </row>
    <row r="47" spans="2:11" s="7" customFormat="1" ht="19.5" customHeight="1">
      <c r="B47" s="29"/>
      <c r="C47" s="30"/>
      <c r="D47" s="30"/>
      <c r="E47" s="60" t="str">
        <f>$E$9</f>
        <v>122b - Kuchyňka autisté ZŠ Orlí</v>
      </c>
      <c r="F47" s="60"/>
      <c r="G47" s="60"/>
      <c r="H47" s="60"/>
      <c r="J47" s="30"/>
      <c r="K47" s="34"/>
    </row>
    <row r="48" spans="2:11" s="7" customFormat="1" ht="7.5" customHeight="1">
      <c r="B48" s="29"/>
      <c r="C48" s="30"/>
      <c r="D48" s="30"/>
      <c r="E48" s="30"/>
      <c r="F48" s="30"/>
      <c r="G48" s="30"/>
      <c r="H48" s="30"/>
      <c r="J48" s="30"/>
      <c r="K48" s="34"/>
    </row>
    <row r="49" spans="2:11" s="7" customFormat="1" ht="18.75" customHeight="1">
      <c r="B49" s="29"/>
      <c r="C49" s="22" t="s">
        <v>22</v>
      </c>
      <c r="D49" s="30"/>
      <c r="E49" s="30"/>
      <c r="F49" s="23" t="str">
        <f>$F$12</f>
        <v>Liberec</v>
      </c>
      <c r="G49" s="30"/>
      <c r="H49" s="30"/>
      <c r="I49" s="106" t="s">
        <v>24</v>
      </c>
      <c r="J49" s="107" t="str">
        <f>IF($J$12="","",$J$12)</f>
        <v>19.02.2016</v>
      </c>
      <c r="K49" s="34"/>
    </row>
    <row r="50" spans="2:11" s="7" customFormat="1" ht="7.5" customHeight="1">
      <c r="B50" s="29"/>
      <c r="C50" s="30"/>
      <c r="D50" s="30"/>
      <c r="E50" s="30"/>
      <c r="F50" s="30"/>
      <c r="G50" s="30"/>
      <c r="H50" s="30"/>
      <c r="J50" s="30"/>
      <c r="K50" s="34"/>
    </row>
    <row r="51" spans="2:11" s="7" customFormat="1" ht="15.75" customHeight="1">
      <c r="B51" s="29"/>
      <c r="C51" s="22" t="s">
        <v>28</v>
      </c>
      <c r="D51" s="30"/>
      <c r="E51" s="30"/>
      <c r="F51" s="23" t="str">
        <f>$E$15</f>
        <v>MML</v>
      </c>
      <c r="G51" s="30"/>
      <c r="H51" s="30"/>
      <c r="I51" s="106" t="s">
        <v>34</v>
      </c>
      <c r="J51" s="23" t="str">
        <f>$E$21</f>
        <v>xxx</v>
      </c>
      <c r="K51" s="34"/>
    </row>
    <row r="52" spans="2:11" s="7" customFormat="1" ht="15" customHeight="1">
      <c r="B52" s="29"/>
      <c r="C52" s="22" t="s">
        <v>32</v>
      </c>
      <c r="D52" s="30"/>
      <c r="E52" s="30"/>
      <c r="F52" s="23">
        <f>IF($E$18="","",$E$18)</f>
      </c>
      <c r="G52" s="30"/>
      <c r="H52" s="30"/>
      <c r="J52" s="30"/>
      <c r="K52" s="34"/>
    </row>
    <row r="53" spans="2:11" s="7" customFormat="1" ht="11.25" customHeight="1">
      <c r="B53" s="29"/>
      <c r="C53" s="30"/>
      <c r="D53" s="30"/>
      <c r="E53" s="30"/>
      <c r="F53" s="30"/>
      <c r="G53" s="30"/>
      <c r="H53" s="30"/>
      <c r="J53" s="30"/>
      <c r="K53" s="34"/>
    </row>
    <row r="54" spans="2:11" s="7" customFormat="1" ht="30" customHeight="1">
      <c r="B54" s="29"/>
      <c r="C54" s="127" t="s">
        <v>89</v>
      </c>
      <c r="D54" s="41"/>
      <c r="E54" s="41"/>
      <c r="F54" s="41"/>
      <c r="G54" s="41"/>
      <c r="H54" s="41"/>
      <c r="I54" s="128"/>
      <c r="J54" s="129" t="s">
        <v>90</v>
      </c>
      <c r="K54" s="47"/>
    </row>
    <row r="55" spans="2:11" s="7" customFormat="1" ht="11.25" customHeight="1">
      <c r="B55" s="29"/>
      <c r="C55" s="30"/>
      <c r="D55" s="30"/>
      <c r="E55" s="30"/>
      <c r="F55" s="30"/>
      <c r="G55" s="30"/>
      <c r="H55" s="30"/>
      <c r="J55" s="30"/>
      <c r="K55" s="34"/>
    </row>
    <row r="56" spans="2:47" s="7" customFormat="1" ht="30" customHeight="1">
      <c r="B56" s="29"/>
      <c r="C56" s="80" t="s">
        <v>91</v>
      </c>
      <c r="D56" s="30"/>
      <c r="E56" s="30"/>
      <c r="F56" s="30"/>
      <c r="G56" s="30"/>
      <c r="H56" s="30"/>
      <c r="J56" s="114">
        <f>$J$83</f>
        <v>0</v>
      </c>
      <c r="K56" s="34"/>
      <c r="AU56" s="7" t="s">
        <v>92</v>
      </c>
    </row>
    <row r="57" spans="2:11" s="87" customFormat="1" ht="25.5" customHeight="1">
      <c r="B57" s="130"/>
      <c r="C57" s="131"/>
      <c r="D57" s="132" t="s">
        <v>100</v>
      </c>
      <c r="E57" s="132"/>
      <c r="F57" s="132"/>
      <c r="G57" s="132"/>
      <c r="H57" s="132"/>
      <c r="I57" s="133"/>
      <c r="J57" s="134">
        <f>$J$84</f>
        <v>0</v>
      </c>
      <c r="K57" s="135"/>
    </row>
    <row r="58" spans="2:11" s="136" customFormat="1" ht="21" customHeight="1">
      <c r="B58" s="137"/>
      <c r="C58" s="138"/>
      <c r="D58" s="139" t="s">
        <v>501</v>
      </c>
      <c r="E58" s="139"/>
      <c r="F58" s="139"/>
      <c r="G58" s="139"/>
      <c r="H58" s="139"/>
      <c r="I58" s="140"/>
      <c r="J58" s="141">
        <f>$J$85</f>
        <v>0</v>
      </c>
      <c r="K58" s="142"/>
    </row>
    <row r="59" spans="2:11" s="136" customFormat="1" ht="21" customHeight="1">
      <c r="B59" s="137"/>
      <c r="C59" s="138"/>
      <c r="D59" s="139" t="s">
        <v>502</v>
      </c>
      <c r="E59" s="139"/>
      <c r="F59" s="139"/>
      <c r="G59" s="139"/>
      <c r="H59" s="139"/>
      <c r="I59" s="140"/>
      <c r="J59" s="141">
        <f>$J$88</f>
        <v>0</v>
      </c>
      <c r="K59" s="142"/>
    </row>
    <row r="60" spans="2:11" s="87" customFormat="1" ht="25.5" customHeight="1">
      <c r="B60" s="130"/>
      <c r="C60" s="131"/>
      <c r="D60" s="132" t="s">
        <v>109</v>
      </c>
      <c r="E60" s="132"/>
      <c r="F60" s="132"/>
      <c r="G60" s="132"/>
      <c r="H60" s="132"/>
      <c r="I60" s="133"/>
      <c r="J60" s="134">
        <f>$J$113</f>
        <v>0</v>
      </c>
      <c r="K60" s="135"/>
    </row>
    <row r="61" spans="2:11" s="87" customFormat="1" ht="25.5" customHeight="1">
      <c r="B61" s="130"/>
      <c r="C61" s="131"/>
      <c r="D61" s="132" t="s">
        <v>110</v>
      </c>
      <c r="E61" s="132"/>
      <c r="F61" s="132"/>
      <c r="G61" s="132"/>
      <c r="H61" s="132"/>
      <c r="I61" s="133"/>
      <c r="J61" s="134">
        <f>$J$116</f>
        <v>0</v>
      </c>
      <c r="K61" s="135"/>
    </row>
    <row r="62" spans="2:11" s="136" customFormat="1" ht="21" customHeight="1">
      <c r="B62" s="137"/>
      <c r="C62" s="138"/>
      <c r="D62" s="139" t="s">
        <v>111</v>
      </c>
      <c r="E62" s="139"/>
      <c r="F62" s="139"/>
      <c r="G62" s="139"/>
      <c r="H62" s="139"/>
      <c r="I62" s="140"/>
      <c r="J62" s="141">
        <f>$J$117</f>
        <v>0</v>
      </c>
      <c r="K62" s="142"/>
    </row>
    <row r="63" spans="2:11" s="136" customFormat="1" ht="21" customHeight="1">
      <c r="B63" s="137"/>
      <c r="C63" s="138"/>
      <c r="D63" s="139" t="s">
        <v>112</v>
      </c>
      <c r="E63" s="139"/>
      <c r="F63" s="139"/>
      <c r="G63" s="139"/>
      <c r="H63" s="139"/>
      <c r="I63" s="140"/>
      <c r="J63" s="141">
        <f>$J$120</f>
        <v>0</v>
      </c>
      <c r="K63" s="142"/>
    </row>
    <row r="64" spans="2:11" s="7" customFormat="1" ht="22.5" customHeight="1">
      <c r="B64" s="29"/>
      <c r="C64" s="30"/>
      <c r="D64" s="30"/>
      <c r="E64" s="30"/>
      <c r="F64" s="30"/>
      <c r="G64" s="30"/>
      <c r="H64" s="30"/>
      <c r="J64" s="30"/>
      <c r="K64" s="34"/>
    </row>
    <row r="65" spans="2:11" s="7" customFormat="1" ht="7.5" customHeight="1">
      <c r="B65" s="48"/>
      <c r="C65" s="49"/>
      <c r="D65" s="49"/>
      <c r="E65" s="49"/>
      <c r="F65" s="49"/>
      <c r="G65" s="49"/>
      <c r="H65" s="49"/>
      <c r="I65" s="123"/>
      <c r="J65" s="49"/>
      <c r="K65" s="50"/>
    </row>
    <row r="69" spans="2:12" s="7" customFormat="1" ht="7.5" customHeight="1">
      <c r="B69" s="51"/>
      <c r="C69" s="52"/>
      <c r="D69" s="52"/>
      <c r="E69" s="52"/>
      <c r="F69" s="52"/>
      <c r="G69" s="52"/>
      <c r="H69" s="52"/>
      <c r="I69" s="125"/>
      <c r="J69" s="52"/>
      <c r="K69" s="52"/>
      <c r="L69" s="53"/>
    </row>
    <row r="70" spans="2:12" s="7" customFormat="1" ht="37.5" customHeight="1">
      <c r="B70" s="29"/>
      <c r="C70" s="13" t="s">
        <v>113</v>
      </c>
      <c r="D70" s="30"/>
      <c r="E70" s="30"/>
      <c r="F70" s="30"/>
      <c r="G70" s="30"/>
      <c r="H70" s="30"/>
      <c r="J70" s="30"/>
      <c r="K70" s="30"/>
      <c r="L70" s="53"/>
    </row>
    <row r="71" spans="2:12" s="7" customFormat="1" ht="7.5" customHeight="1">
      <c r="B71" s="29"/>
      <c r="C71" s="30"/>
      <c r="D71" s="30"/>
      <c r="E71" s="30"/>
      <c r="F71" s="30"/>
      <c r="G71" s="30"/>
      <c r="H71" s="30"/>
      <c r="J71" s="30"/>
      <c r="K71" s="30"/>
      <c r="L71" s="53"/>
    </row>
    <row r="72" spans="2:12" s="7" customFormat="1" ht="15" customHeight="1">
      <c r="B72" s="29"/>
      <c r="C72" s="22" t="s">
        <v>16</v>
      </c>
      <c r="D72" s="30"/>
      <c r="E72" s="30"/>
      <c r="F72" s="30"/>
      <c r="G72" s="30"/>
      <c r="H72" s="30"/>
      <c r="J72" s="30"/>
      <c r="K72" s="30"/>
      <c r="L72" s="53"/>
    </row>
    <row r="73" spans="2:12" s="7" customFormat="1" ht="16.5" customHeight="1">
      <c r="B73" s="29"/>
      <c r="C73" s="30"/>
      <c r="D73" s="30"/>
      <c r="E73" s="105" t="str">
        <f>$E$7</f>
        <v>Tělocvična  a kuchyňka ZŠ Orlí</v>
      </c>
      <c r="F73" s="105"/>
      <c r="G73" s="105"/>
      <c r="H73" s="105"/>
      <c r="J73" s="30"/>
      <c r="K73" s="30"/>
      <c r="L73" s="53"/>
    </row>
    <row r="74" spans="2:12" s="7" customFormat="1" ht="15" customHeight="1">
      <c r="B74" s="29"/>
      <c r="C74" s="22" t="s">
        <v>86</v>
      </c>
      <c r="D74" s="30"/>
      <c r="E74" s="30"/>
      <c r="F74" s="30"/>
      <c r="G74" s="30"/>
      <c r="H74" s="30"/>
      <c r="J74" s="30"/>
      <c r="K74" s="30"/>
      <c r="L74" s="53"/>
    </row>
    <row r="75" spans="2:12" s="7" customFormat="1" ht="19.5" customHeight="1">
      <c r="B75" s="29"/>
      <c r="C75" s="30"/>
      <c r="D75" s="30"/>
      <c r="E75" s="60" t="str">
        <f>$E$9</f>
        <v>122b - Kuchyňka autisté ZŠ Orlí</v>
      </c>
      <c r="F75" s="60"/>
      <c r="G75" s="60"/>
      <c r="H75" s="60"/>
      <c r="J75" s="30"/>
      <c r="K75" s="30"/>
      <c r="L75" s="53"/>
    </row>
    <row r="76" spans="2:12" s="7" customFormat="1" ht="7.5" customHeight="1">
      <c r="B76" s="29"/>
      <c r="C76" s="30"/>
      <c r="D76" s="30"/>
      <c r="E76" s="30"/>
      <c r="F76" s="30"/>
      <c r="G76" s="30"/>
      <c r="H76" s="30"/>
      <c r="J76" s="30"/>
      <c r="K76" s="30"/>
      <c r="L76" s="53"/>
    </row>
    <row r="77" spans="2:12" s="7" customFormat="1" ht="18.75" customHeight="1">
      <c r="B77" s="29"/>
      <c r="C77" s="22" t="s">
        <v>22</v>
      </c>
      <c r="D77" s="30"/>
      <c r="E77" s="30"/>
      <c r="F77" s="23" t="str">
        <f>$F$12</f>
        <v>Liberec</v>
      </c>
      <c r="G77" s="30"/>
      <c r="H77" s="30"/>
      <c r="I77" s="106" t="s">
        <v>24</v>
      </c>
      <c r="J77" s="107" t="str">
        <f>IF($J$12="","",$J$12)</f>
        <v>19.02.2016</v>
      </c>
      <c r="K77" s="30"/>
      <c r="L77" s="53"/>
    </row>
    <row r="78" spans="2:12" s="7" customFormat="1" ht="7.5" customHeight="1">
      <c r="B78" s="29"/>
      <c r="C78" s="30"/>
      <c r="D78" s="30"/>
      <c r="E78" s="30"/>
      <c r="F78" s="30"/>
      <c r="G78" s="30"/>
      <c r="H78" s="30"/>
      <c r="J78" s="30"/>
      <c r="K78" s="30"/>
      <c r="L78" s="53"/>
    </row>
    <row r="79" spans="2:12" s="7" customFormat="1" ht="15.75" customHeight="1">
      <c r="B79" s="29"/>
      <c r="C79" s="22" t="s">
        <v>28</v>
      </c>
      <c r="D79" s="30"/>
      <c r="E79" s="30"/>
      <c r="F79" s="23" t="str">
        <f>$E$15</f>
        <v>MML</v>
      </c>
      <c r="G79" s="30"/>
      <c r="H79" s="30"/>
      <c r="I79" s="106" t="s">
        <v>34</v>
      </c>
      <c r="J79" s="23" t="str">
        <f>$E$21</f>
        <v>xxx</v>
      </c>
      <c r="K79" s="30"/>
      <c r="L79" s="53"/>
    </row>
    <row r="80" spans="2:12" s="7" customFormat="1" ht="15" customHeight="1">
      <c r="B80" s="29"/>
      <c r="C80" s="22" t="s">
        <v>32</v>
      </c>
      <c r="D80" s="30"/>
      <c r="E80" s="30"/>
      <c r="F80" s="23">
        <f>IF($E$18="","",$E$18)</f>
      </c>
      <c r="G80" s="30"/>
      <c r="H80" s="30"/>
      <c r="J80" s="30"/>
      <c r="K80" s="30"/>
      <c r="L80" s="53"/>
    </row>
    <row r="81" spans="2:12" s="7" customFormat="1" ht="11.25" customHeight="1">
      <c r="B81" s="29"/>
      <c r="C81" s="30"/>
      <c r="D81" s="30"/>
      <c r="E81" s="30"/>
      <c r="F81" s="30"/>
      <c r="G81" s="30"/>
      <c r="H81" s="30"/>
      <c r="J81" s="30"/>
      <c r="K81" s="30"/>
      <c r="L81" s="53"/>
    </row>
    <row r="82" spans="2:20" s="143" customFormat="1" ht="30" customHeight="1">
      <c r="B82" s="144"/>
      <c r="C82" s="145" t="s">
        <v>114</v>
      </c>
      <c r="D82" s="146" t="s">
        <v>57</v>
      </c>
      <c r="E82" s="146" t="s">
        <v>53</v>
      </c>
      <c r="F82" s="146" t="s">
        <v>115</v>
      </c>
      <c r="G82" s="146" t="s">
        <v>116</v>
      </c>
      <c r="H82" s="146" t="s">
        <v>117</v>
      </c>
      <c r="I82" s="147" t="s">
        <v>118</v>
      </c>
      <c r="J82" s="146" t="s">
        <v>119</v>
      </c>
      <c r="K82" s="148" t="s">
        <v>120</v>
      </c>
      <c r="L82" s="149"/>
      <c r="M82" s="73" t="s">
        <v>121</v>
      </c>
      <c r="N82" s="74" t="s">
        <v>42</v>
      </c>
      <c r="O82" s="74" t="s">
        <v>122</v>
      </c>
      <c r="P82" s="74" t="s">
        <v>123</v>
      </c>
      <c r="Q82" s="74" t="s">
        <v>124</v>
      </c>
      <c r="R82" s="74" t="s">
        <v>125</v>
      </c>
      <c r="S82" s="74" t="s">
        <v>126</v>
      </c>
      <c r="T82" s="75" t="s">
        <v>127</v>
      </c>
    </row>
    <row r="83" spans="2:63" s="7" customFormat="1" ht="30" customHeight="1">
      <c r="B83" s="29"/>
      <c r="C83" s="80" t="s">
        <v>91</v>
      </c>
      <c r="D83" s="30"/>
      <c r="E83" s="30"/>
      <c r="F83" s="30"/>
      <c r="G83" s="30"/>
      <c r="H83" s="30"/>
      <c r="J83" s="150">
        <f>$BK$83</f>
        <v>0</v>
      </c>
      <c r="K83" s="30"/>
      <c r="L83" s="53"/>
      <c r="M83" s="77"/>
      <c r="N83" s="78"/>
      <c r="O83" s="78"/>
      <c r="P83" s="151">
        <f>$P$84+$P$113+$P$116</f>
        <v>0</v>
      </c>
      <c r="Q83" s="78"/>
      <c r="R83" s="151">
        <f>$R$84+$R$113+$R$116</f>
        <v>0.44577240000000007</v>
      </c>
      <c r="S83" s="78"/>
      <c r="T83" s="152">
        <f>$T$84+$T$113+$T$116</f>
        <v>0.6000200000000001</v>
      </c>
      <c r="AT83" s="7" t="s">
        <v>71</v>
      </c>
      <c r="AU83" s="7" t="s">
        <v>92</v>
      </c>
      <c r="BK83" s="153">
        <f>$BK$84+$BK$113+$BK$116</f>
        <v>0</v>
      </c>
    </row>
    <row r="84" spans="2:63" s="154" customFormat="1" ht="37.5" customHeight="1">
      <c r="B84" s="155"/>
      <c r="C84" s="156"/>
      <c r="D84" s="156" t="s">
        <v>71</v>
      </c>
      <c r="E84" s="157" t="s">
        <v>265</v>
      </c>
      <c r="F84" s="157" t="s">
        <v>266</v>
      </c>
      <c r="G84" s="156"/>
      <c r="H84" s="156"/>
      <c r="J84" s="158">
        <f>$BK$84</f>
        <v>0</v>
      </c>
      <c r="K84" s="156"/>
      <c r="L84" s="159"/>
      <c r="M84" s="160"/>
      <c r="N84" s="156"/>
      <c r="O84" s="156"/>
      <c r="P84" s="161">
        <f>$P$85+$P$88</f>
        <v>0</v>
      </c>
      <c r="Q84" s="156"/>
      <c r="R84" s="161">
        <f>$R$85+$R$88</f>
        <v>0.44577240000000007</v>
      </c>
      <c r="S84" s="156"/>
      <c r="T84" s="162">
        <f>$T$85+$T$88</f>
        <v>0.6000200000000001</v>
      </c>
      <c r="AR84" s="163" t="s">
        <v>80</v>
      </c>
      <c r="AT84" s="163" t="s">
        <v>71</v>
      </c>
      <c r="AU84" s="163" t="s">
        <v>72</v>
      </c>
      <c r="AY84" s="163" t="s">
        <v>130</v>
      </c>
      <c r="BK84" s="164">
        <f>$BK$85+$BK$88</f>
        <v>0</v>
      </c>
    </row>
    <row r="85" spans="2:63" s="154" customFormat="1" ht="21" customHeight="1">
      <c r="B85" s="155"/>
      <c r="C85" s="156"/>
      <c r="D85" s="156" t="s">
        <v>71</v>
      </c>
      <c r="E85" s="165" t="s">
        <v>375</v>
      </c>
      <c r="F85" s="165" t="s">
        <v>503</v>
      </c>
      <c r="G85" s="156"/>
      <c r="H85" s="156"/>
      <c r="J85" s="166">
        <f>$BK$85</f>
        <v>0</v>
      </c>
      <c r="K85" s="156"/>
      <c r="L85" s="159"/>
      <c r="M85" s="160"/>
      <c r="N85" s="156"/>
      <c r="O85" s="156"/>
      <c r="P85" s="161">
        <f>SUM($P$86:$P$87)</f>
        <v>0</v>
      </c>
      <c r="Q85" s="156"/>
      <c r="R85" s="161">
        <f>SUM($R$86:$R$87)</f>
        <v>0</v>
      </c>
      <c r="S85" s="156"/>
      <c r="T85" s="162">
        <f>SUM($T$86:$T$87)</f>
        <v>0.5750000000000001</v>
      </c>
      <c r="AR85" s="163" t="s">
        <v>80</v>
      </c>
      <c r="AT85" s="163" t="s">
        <v>71</v>
      </c>
      <c r="AU85" s="163" t="s">
        <v>21</v>
      </c>
      <c r="AY85" s="163" t="s">
        <v>130</v>
      </c>
      <c r="BK85" s="164">
        <f>SUM($BK$86:$BK$87)</f>
        <v>0</v>
      </c>
    </row>
    <row r="86" spans="2:65" s="7" customFormat="1" ht="15.75" customHeight="1">
      <c r="B86" s="29"/>
      <c r="C86" s="167" t="s">
        <v>138</v>
      </c>
      <c r="D86" s="167" t="s">
        <v>133</v>
      </c>
      <c r="E86" s="168" t="s">
        <v>504</v>
      </c>
      <c r="F86" s="169" t="s">
        <v>505</v>
      </c>
      <c r="G86" s="170" t="s">
        <v>144</v>
      </c>
      <c r="H86" s="171">
        <v>23</v>
      </c>
      <c r="I86" s="172"/>
      <c r="J86" s="173">
        <f>ROUND($I$86*$H$86,2)</f>
        <v>0</v>
      </c>
      <c r="K86" s="169" t="s">
        <v>137</v>
      </c>
      <c r="L86" s="53"/>
      <c r="M86" s="174"/>
      <c r="N86" s="175" t="s">
        <v>43</v>
      </c>
      <c r="O86" s="30"/>
      <c r="P86" s="176">
        <f>$O$86*$H$86</f>
        <v>0</v>
      </c>
      <c r="Q86" s="176">
        <v>0</v>
      </c>
      <c r="R86" s="176">
        <f>$Q$86*$H$86</f>
        <v>0</v>
      </c>
      <c r="S86" s="176">
        <v>0.025</v>
      </c>
      <c r="T86" s="177">
        <f>$S$86*$H$86</f>
        <v>0.5750000000000001</v>
      </c>
      <c r="AR86" s="108" t="s">
        <v>216</v>
      </c>
      <c r="AT86" s="108" t="s">
        <v>133</v>
      </c>
      <c r="AU86" s="108" t="s">
        <v>80</v>
      </c>
      <c r="AY86" s="7" t="s">
        <v>130</v>
      </c>
      <c r="BE86" s="178">
        <f>IF($N$86="základní",$J$86,0)</f>
        <v>0</v>
      </c>
      <c r="BF86" s="178">
        <f>IF($N$86="snížená",$J$86,0)</f>
        <v>0</v>
      </c>
      <c r="BG86" s="178">
        <f>IF($N$86="zákl. přenesená",$J$86,0)</f>
        <v>0</v>
      </c>
      <c r="BH86" s="178">
        <f>IF($N$86="sníž. přenesená",$J$86,0)</f>
        <v>0</v>
      </c>
      <c r="BI86" s="178">
        <f>IF($N$86="nulová",$J$86,0)</f>
        <v>0</v>
      </c>
      <c r="BJ86" s="108" t="s">
        <v>21</v>
      </c>
      <c r="BK86" s="178">
        <f>ROUND($I$86*$H$86,2)</f>
        <v>0</v>
      </c>
      <c r="BL86" s="108" t="s">
        <v>216</v>
      </c>
      <c r="BM86" s="108" t="s">
        <v>506</v>
      </c>
    </row>
    <row r="87" spans="2:47" s="7" customFormat="1" ht="16.5" customHeight="1">
      <c r="B87" s="29"/>
      <c r="C87" s="30"/>
      <c r="D87" s="179" t="s">
        <v>140</v>
      </c>
      <c r="E87" s="30"/>
      <c r="F87" s="180" t="s">
        <v>507</v>
      </c>
      <c r="G87" s="30"/>
      <c r="H87" s="30"/>
      <c r="J87" s="30"/>
      <c r="K87" s="30"/>
      <c r="L87" s="53"/>
      <c r="M87" s="181"/>
      <c r="N87" s="30"/>
      <c r="O87" s="30"/>
      <c r="P87" s="30"/>
      <c r="Q87" s="30"/>
      <c r="R87" s="30"/>
      <c r="S87" s="30"/>
      <c r="T87" s="68"/>
      <c r="AT87" s="7" t="s">
        <v>140</v>
      </c>
      <c r="AU87" s="7" t="s">
        <v>80</v>
      </c>
    </row>
    <row r="88" spans="2:63" s="154" customFormat="1" ht="30.75" customHeight="1">
      <c r="B88" s="155"/>
      <c r="C88" s="156"/>
      <c r="D88" s="156" t="s">
        <v>71</v>
      </c>
      <c r="E88" s="165" t="s">
        <v>508</v>
      </c>
      <c r="F88" s="165" t="s">
        <v>509</v>
      </c>
      <c r="G88" s="156"/>
      <c r="H88" s="156"/>
      <c r="J88" s="166">
        <f>$BK$88</f>
        <v>0</v>
      </c>
      <c r="K88" s="156"/>
      <c r="L88" s="159"/>
      <c r="M88" s="160"/>
      <c r="N88" s="156"/>
      <c r="O88" s="156"/>
      <c r="P88" s="161">
        <f>SUM($P$89:$P$112)</f>
        <v>0</v>
      </c>
      <c r="Q88" s="156"/>
      <c r="R88" s="161">
        <f>SUM($R$89:$R$112)</f>
        <v>0.44577240000000007</v>
      </c>
      <c r="S88" s="156"/>
      <c r="T88" s="162">
        <f>SUM($T$89:$T$112)</f>
        <v>0.02502</v>
      </c>
      <c r="AR88" s="163" t="s">
        <v>80</v>
      </c>
      <c r="AT88" s="163" t="s">
        <v>71</v>
      </c>
      <c r="AU88" s="163" t="s">
        <v>21</v>
      </c>
      <c r="AY88" s="163" t="s">
        <v>130</v>
      </c>
      <c r="BK88" s="164">
        <f>SUM($BK$89:$BK$112)</f>
        <v>0</v>
      </c>
    </row>
    <row r="89" spans="2:65" s="7" customFormat="1" ht="15.75" customHeight="1">
      <c r="B89" s="29"/>
      <c r="C89" s="167" t="s">
        <v>168</v>
      </c>
      <c r="D89" s="167" t="s">
        <v>133</v>
      </c>
      <c r="E89" s="168" t="s">
        <v>510</v>
      </c>
      <c r="F89" s="169" t="s">
        <v>511</v>
      </c>
      <c r="G89" s="170" t="s">
        <v>144</v>
      </c>
      <c r="H89" s="171">
        <v>30.8</v>
      </c>
      <c r="I89" s="172"/>
      <c r="J89" s="173">
        <f>ROUND($I$89*$H$89,2)</f>
        <v>0</v>
      </c>
      <c r="K89" s="169"/>
      <c r="L89" s="53"/>
      <c r="M89" s="174"/>
      <c r="N89" s="175" t="s">
        <v>43</v>
      </c>
      <c r="O89" s="30"/>
      <c r="P89" s="176">
        <f>$O$89*$H$89</f>
        <v>0</v>
      </c>
      <c r="Q89" s="176">
        <v>0</v>
      </c>
      <c r="R89" s="176">
        <f>$Q$89*$H$89</f>
        <v>0</v>
      </c>
      <c r="S89" s="176">
        <v>0</v>
      </c>
      <c r="T89" s="177">
        <f>$S$89*$H$89</f>
        <v>0</v>
      </c>
      <c r="AR89" s="108" t="s">
        <v>216</v>
      </c>
      <c r="AT89" s="108" t="s">
        <v>133</v>
      </c>
      <c r="AU89" s="108" t="s">
        <v>80</v>
      </c>
      <c r="AY89" s="7" t="s">
        <v>130</v>
      </c>
      <c r="BE89" s="178">
        <f>IF($N$89="základní",$J$89,0)</f>
        <v>0</v>
      </c>
      <c r="BF89" s="178">
        <f>IF($N$89="snížená",$J$89,0)</f>
        <v>0</v>
      </c>
      <c r="BG89" s="178">
        <f>IF($N$89="zákl. přenesená",$J$89,0)</f>
        <v>0</v>
      </c>
      <c r="BH89" s="178">
        <f>IF($N$89="sníž. přenesená",$J$89,0)</f>
        <v>0</v>
      </c>
      <c r="BI89" s="178">
        <f>IF($N$89="nulová",$J$89,0)</f>
        <v>0</v>
      </c>
      <c r="BJ89" s="108" t="s">
        <v>21</v>
      </c>
      <c r="BK89" s="178">
        <f>ROUND($I$89*$H$89,2)</f>
        <v>0</v>
      </c>
      <c r="BL89" s="108" t="s">
        <v>216</v>
      </c>
      <c r="BM89" s="108" t="s">
        <v>512</v>
      </c>
    </row>
    <row r="90" spans="2:47" s="7" customFormat="1" ht="16.5" customHeight="1">
      <c r="B90" s="29"/>
      <c r="C90" s="30"/>
      <c r="D90" s="179" t="s">
        <v>140</v>
      </c>
      <c r="E90" s="30"/>
      <c r="F90" s="180" t="s">
        <v>513</v>
      </c>
      <c r="G90" s="30"/>
      <c r="H90" s="30"/>
      <c r="J90" s="30"/>
      <c r="K90" s="30"/>
      <c r="L90" s="53"/>
      <c r="M90" s="181"/>
      <c r="N90" s="30"/>
      <c r="O90" s="30"/>
      <c r="P90" s="30"/>
      <c r="Q90" s="30"/>
      <c r="R90" s="30"/>
      <c r="S90" s="30"/>
      <c r="T90" s="68"/>
      <c r="AT90" s="7" t="s">
        <v>140</v>
      </c>
      <c r="AU90" s="7" t="s">
        <v>80</v>
      </c>
    </row>
    <row r="91" spans="2:65" s="7" customFormat="1" ht="15.75" customHeight="1">
      <c r="B91" s="29"/>
      <c r="C91" s="167" t="s">
        <v>189</v>
      </c>
      <c r="D91" s="167" t="s">
        <v>133</v>
      </c>
      <c r="E91" s="168" t="s">
        <v>514</v>
      </c>
      <c r="F91" s="169" t="s">
        <v>515</v>
      </c>
      <c r="G91" s="170" t="s">
        <v>144</v>
      </c>
      <c r="H91" s="171">
        <v>30.8</v>
      </c>
      <c r="I91" s="172"/>
      <c r="J91" s="173">
        <f>ROUND($I$91*$H$91,2)</f>
        <v>0</v>
      </c>
      <c r="K91" s="169" t="s">
        <v>137</v>
      </c>
      <c r="L91" s="53"/>
      <c r="M91" s="174"/>
      <c r="N91" s="175" t="s">
        <v>43</v>
      </c>
      <c r="O91" s="30"/>
      <c r="P91" s="176">
        <f>$O$91*$H$91</f>
        <v>0</v>
      </c>
      <c r="Q91" s="176">
        <v>0</v>
      </c>
      <c r="R91" s="176">
        <f>$Q$91*$H$91</f>
        <v>0</v>
      </c>
      <c r="S91" s="176">
        <v>0</v>
      </c>
      <c r="T91" s="177">
        <f>$S$91*$H$91</f>
        <v>0</v>
      </c>
      <c r="AR91" s="108" t="s">
        <v>216</v>
      </c>
      <c r="AT91" s="108" t="s">
        <v>133</v>
      </c>
      <c r="AU91" s="108" t="s">
        <v>80</v>
      </c>
      <c r="AY91" s="7" t="s">
        <v>130</v>
      </c>
      <c r="BE91" s="178">
        <f>IF($N$91="základní",$J$91,0)</f>
        <v>0</v>
      </c>
      <c r="BF91" s="178">
        <f>IF($N$91="snížená",$J$91,0)</f>
        <v>0</v>
      </c>
      <c r="BG91" s="178">
        <f>IF($N$91="zákl. přenesená",$J$91,0)</f>
        <v>0</v>
      </c>
      <c r="BH91" s="178">
        <f>IF($N$91="sníž. přenesená",$J$91,0)</f>
        <v>0</v>
      </c>
      <c r="BI91" s="178">
        <f>IF($N$91="nulová",$J$91,0)</f>
        <v>0</v>
      </c>
      <c r="BJ91" s="108" t="s">
        <v>21</v>
      </c>
      <c r="BK91" s="178">
        <f>ROUND($I$91*$H$91,2)</f>
        <v>0</v>
      </c>
      <c r="BL91" s="108" t="s">
        <v>216</v>
      </c>
      <c r="BM91" s="108" t="s">
        <v>516</v>
      </c>
    </row>
    <row r="92" spans="2:47" s="7" customFormat="1" ht="16.5" customHeight="1">
      <c r="B92" s="29"/>
      <c r="C92" s="30"/>
      <c r="D92" s="179" t="s">
        <v>140</v>
      </c>
      <c r="E92" s="30"/>
      <c r="F92" s="180" t="s">
        <v>517</v>
      </c>
      <c r="G92" s="30"/>
      <c r="H92" s="30"/>
      <c r="J92" s="30"/>
      <c r="K92" s="30"/>
      <c r="L92" s="53"/>
      <c r="M92" s="181"/>
      <c r="N92" s="30"/>
      <c r="O92" s="30"/>
      <c r="P92" s="30"/>
      <c r="Q92" s="30"/>
      <c r="R92" s="30"/>
      <c r="S92" s="30"/>
      <c r="T92" s="68"/>
      <c r="AT92" s="7" t="s">
        <v>140</v>
      </c>
      <c r="AU92" s="7" t="s">
        <v>80</v>
      </c>
    </row>
    <row r="93" spans="2:65" s="7" customFormat="1" ht="15.75" customHeight="1">
      <c r="B93" s="29"/>
      <c r="C93" s="167" t="s">
        <v>173</v>
      </c>
      <c r="D93" s="167" t="s">
        <v>133</v>
      </c>
      <c r="E93" s="168" t="s">
        <v>518</v>
      </c>
      <c r="F93" s="169" t="s">
        <v>519</v>
      </c>
      <c r="G93" s="170" t="s">
        <v>144</v>
      </c>
      <c r="H93" s="171">
        <v>30.8</v>
      </c>
      <c r="I93" s="172"/>
      <c r="J93" s="173">
        <f>ROUND($I$93*$H$93,2)</f>
        <v>0</v>
      </c>
      <c r="K93" s="169" t="s">
        <v>137</v>
      </c>
      <c r="L93" s="53"/>
      <c r="M93" s="174"/>
      <c r="N93" s="175" t="s">
        <v>43</v>
      </c>
      <c r="O93" s="30"/>
      <c r="P93" s="176">
        <f>$O$93*$H$93</f>
        <v>0</v>
      </c>
      <c r="Q93" s="176">
        <v>0</v>
      </c>
      <c r="R93" s="176">
        <f>$Q$93*$H$93</f>
        <v>0</v>
      </c>
      <c r="S93" s="176">
        <v>0</v>
      </c>
      <c r="T93" s="177">
        <f>$S$93*$H$93</f>
        <v>0</v>
      </c>
      <c r="AR93" s="108" t="s">
        <v>216</v>
      </c>
      <c r="AT93" s="108" t="s">
        <v>133</v>
      </c>
      <c r="AU93" s="108" t="s">
        <v>80</v>
      </c>
      <c r="AY93" s="7" t="s">
        <v>130</v>
      </c>
      <c r="BE93" s="178">
        <f>IF($N$93="základní",$J$93,0)</f>
        <v>0</v>
      </c>
      <c r="BF93" s="178">
        <f>IF($N$93="snížená",$J$93,0)</f>
        <v>0</v>
      </c>
      <c r="BG93" s="178">
        <f>IF($N$93="zákl. přenesená",$J$93,0)</f>
        <v>0</v>
      </c>
      <c r="BH93" s="178">
        <f>IF($N$93="sníž. přenesená",$J$93,0)</f>
        <v>0</v>
      </c>
      <c r="BI93" s="178">
        <f>IF($N$93="nulová",$J$93,0)</f>
        <v>0</v>
      </c>
      <c r="BJ93" s="108" t="s">
        <v>21</v>
      </c>
      <c r="BK93" s="178">
        <f>ROUND($I$93*$H$93,2)</f>
        <v>0</v>
      </c>
      <c r="BL93" s="108" t="s">
        <v>216</v>
      </c>
      <c r="BM93" s="108" t="s">
        <v>520</v>
      </c>
    </row>
    <row r="94" spans="2:47" s="7" customFormat="1" ht="16.5" customHeight="1">
      <c r="B94" s="29"/>
      <c r="C94" s="30"/>
      <c r="D94" s="179" t="s">
        <v>140</v>
      </c>
      <c r="E94" s="30"/>
      <c r="F94" s="180" t="s">
        <v>521</v>
      </c>
      <c r="G94" s="30"/>
      <c r="H94" s="30"/>
      <c r="J94" s="30"/>
      <c r="K94" s="30"/>
      <c r="L94" s="53"/>
      <c r="M94" s="181"/>
      <c r="N94" s="30"/>
      <c r="O94" s="30"/>
      <c r="P94" s="30"/>
      <c r="Q94" s="30"/>
      <c r="R94" s="30"/>
      <c r="S94" s="30"/>
      <c r="T94" s="68"/>
      <c r="AT94" s="7" t="s">
        <v>140</v>
      </c>
      <c r="AU94" s="7" t="s">
        <v>80</v>
      </c>
    </row>
    <row r="95" spans="2:65" s="7" customFormat="1" ht="15.75" customHeight="1">
      <c r="B95" s="29"/>
      <c r="C95" s="167" t="s">
        <v>178</v>
      </c>
      <c r="D95" s="167" t="s">
        <v>133</v>
      </c>
      <c r="E95" s="168" t="s">
        <v>522</v>
      </c>
      <c r="F95" s="169" t="s">
        <v>523</v>
      </c>
      <c r="G95" s="170" t="s">
        <v>144</v>
      </c>
      <c r="H95" s="171">
        <v>53.8</v>
      </c>
      <c r="I95" s="172"/>
      <c r="J95" s="173">
        <f>ROUND($I$95*$H$95,2)</f>
        <v>0</v>
      </c>
      <c r="K95" s="169" t="s">
        <v>137</v>
      </c>
      <c r="L95" s="53"/>
      <c r="M95" s="174"/>
      <c r="N95" s="175" t="s">
        <v>43</v>
      </c>
      <c r="O95" s="30"/>
      <c r="P95" s="176">
        <f>$O$95*$H$95</f>
        <v>0</v>
      </c>
      <c r="Q95" s="176">
        <v>0.0005</v>
      </c>
      <c r="R95" s="176">
        <f>$Q$95*$H$95</f>
        <v>0.0269</v>
      </c>
      <c r="S95" s="176">
        <v>0</v>
      </c>
      <c r="T95" s="177">
        <f>$S$95*$H$95</f>
        <v>0</v>
      </c>
      <c r="AR95" s="108" t="s">
        <v>216</v>
      </c>
      <c r="AT95" s="108" t="s">
        <v>133</v>
      </c>
      <c r="AU95" s="108" t="s">
        <v>80</v>
      </c>
      <c r="AY95" s="7" t="s">
        <v>130</v>
      </c>
      <c r="BE95" s="178">
        <f>IF($N$95="základní",$J$95,0)</f>
        <v>0</v>
      </c>
      <c r="BF95" s="178">
        <f>IF($N$95="snížená",$J$95,0)</f>
        <v>0</v>
      </c>
      <c r="BG95" s="178">
        <f>IF($N$95="zákl. přenesená",$J$95,0)</f>
        <v>0</v>
      </c>
      <c r="BH95" s="178">
        <f>IF($N$95="sníž. přenesená",$J$95,0)</f>
        <v>0</v>
      </c>
      <c r="BI95" s="178">
        <f>IF($N$95="nulová",$J$95,0)</f>
        <v>0</v>
      </c>
      <c r="BJ95" s="108" t="s">
        <v>21</v>
      </c>
      <c r="BK95" s="178">
        <f>ROUND($I$95*$H$95,2)</f>
        <v>0</v>
      </c>
      <c r="BL95" s="108" t="s">
        <v>216</v>
      </c>
      <c r="BM95" s="108" t="s">
        <v>524</v>
      </c>
    </row>
    <row r="96" spans="2:47" s="7" customFormat="1" ht="16.5" customHeight="1">
      <c r="B96" s="29"/>
      <c r="C96" s="30"/>
      <c r="D96" s="179" t="s">
        <v>140</v>
      </c>
      <c r="E96" s="30"/>
      <c r="F96" s="180" t="s">
        <v>525</v>
      </c>
      <c r="G96" s="30"/>
      <c r="H96" s="30"/>
      <c r="J96" s="30"/>
      <c r="K96" s="30"/>
      <c r="L96" s="53"/>
      <c r="M96" s="181"/>
      <c r="N96" s="30"/>
      <c r="O96" s="30"/>
      <c r="P96" s="30"/>
      <c r="Q96" s="30"/>
      <c r="R96" s="30"/>
      <c r="S96" s="30"/>
      <c r="T96" s="68"/>
      <c r="AT96" s="7" t="s">
        <v>140</v>
      </c>
      <c r="AU96" s="7" t="s">
        <v>80</v>
      </c>
    </row>
    <row r="97" spans="2:65" s="7" customFormat="1" ht="15.75" customHeight="1">
      <c r="B97" s="29"/>
      <c r="C97" s="167" t="s">
        <v>216</v>
      </c>
      <c r="D97" s="167" t="s">
        <v>133</v>
      </c>
      <c r="E97" s="168" t="s">
        <v>526</v>
      </c>
      <c r="F97" s="169" t="s">
        <v>527</v>
      </c>
      <c r="G97" s="170" t="s">
        <v>144</v>
      </c>
      <c r="H97" s="171">
        <v>23</v>
      </c>
      <c r="I97" s="172"/>
      <c r="J97" s="173">
        <f>ROUND($I$97*$H$97,2)</f>
        <v>0</v>
      </c>
      <c r="K97" s="169" t="s">
        <v>137</v>
      </c>
      <c r="L97" s="53"/>
      <c r="M97" s="174"/>
      <c r="N97" s="175" t="s">
        <v>43</v>
      </c>
      <c r="O97" s="30"/>
      <c r="P97" s="176">
        <f>$O$97*$H$97</f>
        <v>0</v>
      </c>
      <c r="Q97" s="176">
        <v>0.012</v>
      </c>
      <c r="R97" s="176">
        <f>$Q$97*$H$97</f>
        <v>0.276</v>
      </c>
      <c r="S97" s="176">
        <v>0</v>
      </c>
      <c r="T97" s="177">
        <f>$S$97*$H$97</f>
        <v>0</v>
      </c>
      <c r="AR97" s="108" t="s">
        <v>216</v>
      </c>
      <c r="AT97" s="108" t="s">
        <v>133</v>
      </c>
      <c r="AU97" s="108" t="s">
        <v>80</v>
      </c>
      <c r="AY97" s="7" t="s">
        <v>130</v>
      </c>
      <c r="BE97" s="178">
        <f>IF($N$97="základní",$J$97,0)</f>
        <v>0</v>
      </c>
      <c r="BF97" s="178">
        <f>IF($N$97="snížená",$J$97,0)</f>
        <v>0</v>
      </c>
      <c r="BG97" s="178">
        <f>IF($N$97="zákl. přenesená",$J$97,0)</f>
        <v>0</v>
      </c>
      <c r="BH97" s="178">
        <f>IF($N$97="sníž. přenesená",$J$97,0)</f>
        <v>0</v>
      </c>
      <c r="BI97" s="178">
        <f>IF($N$97="nulová",$J$97,0)</f>
        <v>0</v>
      </c>
      <c r="BJ97" s="108" t="s">
        <v>21</v>
      </c>
      <c r="BK97" s="178">
        <f>ROUND($I$97*$H$97,2)</f>
        <v>0</v>
      </c>
      <c r="BL97" s="108" t="s">
        <v>216</v>
      </c>
      <c r="BM97" s="108" t="s">
        <v>528</v>
      </c>
    </row>
    <row r="98" spans="2:47" s="7" customFormat="1" ht="16.5" customHeight="1">
      <c r="B98" s="29"/>
      <c r="C98" s="30"/>
      <c r="D98" s="179" t="s">
        <v>140</v>
      </c>
      <c r="E98" s="30"/>
      <c r="F98" s="180" t="s">
        <v>529</v>
      </c>
      <c r="G98" s="30"/>
      <c r="H98" s="30"/>
      <c r="J98" s="30"/>
      <c r="K98" s="30"/>
      <c r="L98" s="53"/>
      <c r="M98" s="181"/>
      <c r="N98" s="30"/>
      <c r="O98" s="30"/>
      <c r="P98" s="30"/>
      <c r="Q98" s="30"/>
      <c r="R98" s="30"/>
      <c r="S98" s="30"/>
      <c r="T98" s="68"/>
      <c r="AT98" s="7" t="s">
        <v>140</v>
      </c>
      <c r="AU98" s="7" t="s">
        <v>80</v>
      </c>
    </row>
    <row r="99" spans="2:65" s="7" customFormat="1" ht="15.75" customHeight="1">
      <c r="B99" s="29"/>
      <c r="C99" s="167" t="s">
        <v>158</v>
      </c>
      <c r="D99" s="167" t="s">
        <v>133</v>
      </c>
      <c r="E99" s="168" t="s">
        <v>530</v>
      </c>
      <c r="F99" s="169" t="s">
        <v>531</v>
      </c>
      <c r="G99" s="170" t="s">
        <v>144</v>
      </c>
      <c r="H99" s="171">
        <v>7.8</v>
      </c>
      <c r="I99" s="172"/>
      <c r="J99" s="173">
        <f>ROUND($I$99*$H$99,2)</f>
        <v>0</v>
      </c>
      <c r="K99" s="169" t="s">
        <v>137</v>
      </c>
      <c r="L99" s="53"/>
      <c r="M99" s="174"/>
      <c r="N99" s="175" t="s">
        <v>43</v>
      </c>
      <c r="O99" s="30"/>
      <c r="P99" s="176">
        <f>$O$99*$H$99</f>
        <v>0</v>
      </c>
      <c r="Q99" s="176">
        <v>0</v>
      </c>
      <c r="R99" s="176">
        <f>$Q$99*$H$99</f>
        <v>0</v>
      </c>
      <c r="S99" s="176">
        <v>0.003</v>
      </c>
      <c r="T99" s="177">
        <f>$S$99*$H$99</f>
        <v>0.0234</v>
      </c>
      <c r="AR99" s="108" t="s">
        <v>216</v>
      </c>
      <c r="AT99" s="108" t="s">
        <v>133</v>
      </c>
      <c r="AU99" s="108" t="s">
        <v>80</v>
      </c>
      <c r="AY99" s="7" t="s">
        <v>130</v>
      </c>
      <c r="BE99" s="178">
        <f>IF($N$99="základní",$J$99,0)</f>
        <v>0</v>
      </c>
      <c r="BF99" s="178">
        <f>IF($N$99="snížená",$J$99,0)</f>
        <v>0</v>
      </c>
      <c r="BG99" s="178">
        <f>IF($N$99="zákl. přenesená",$J$99,0)</f>
        <v>0</v>
      </c>
      <c r="BH99" s="178">
        <f>IF($N$99="sníž. přenesená",$J$99,0)</f>
        <v>0</v>
      </c>
      <c r="BI99" s="178">
        <f>IF($N$99="nulová",$J$99,0)</f>
        <v>0</v>
      </c>
      <c r="BJ99" s="108" t="s">
        <v>21</v>
      </c>
      <c r="BK99" s="178">
        <f>ROUND($I$99*$H$99,2)</f>
        <v>0</v>
      </c>
      <c r="BL99" s="108" t="s">
        <v>216</v>
      </c>
      <c r="BM99" s="108" t="s">
        <v>532</v>
      </c>
    </row>
    <row r="100" spans="2:47" s="7" customFormat="1" ht="16.5" customHeight="1">
      <c r="B100" s="29"/>
      <c r="C100" s="30"/>
      <c r="D100" s="179" t="s">
        <v>140</v>
      </c>
      <c r="E100" s="30"/>
      <c r="F100" s="180" t="s">
        <v>533</v>
      </c>
      <c r="G100" s="30"/>
      <c r="H100" s="30"/>
      <c r="J100" s="30"/>
      <c r="K100" s="30"/>
      <c r="L100" s="53"/>
      <c r="M100" s="181"/>
      <c r="N100" s="30"/>
      <c r="O100" s="30"/>
      <c r="P100" s="30"/>
      <c r="Q100" s="30"/>
      <c r="R100" s="30"/>
      <c r="S100" s="30"/>
      <c r="T100" s="68"/>
      <c r="AT100" s="7" t="s">
        <v>140</v>
      </c>
      <c r="AU100" s="7" t="s">
        <v>80</v>
      </c>
    </row>
    <row r="101" spans="2:65" s="7" customFormat="1" ht="15.75" customHeight="1">
      <c r="B101" s="29"/>
      <c r="C101" s="167" t="s">
        <v>194</v>
      </c>
      <c r="D101" s="167" t="s">
        <v>133</v>
      </c>
      <c r="E101" s="168" t="s">
        <v>534</v>
      </c>
      <c r="F101" s="169" t="s">
        <v>535</v>
      </c>
      <c r="G101" s="170" t="s">
        <v>144</v>
      </c>
      <c r="H101" s="171">
        <v>30.8</v>
      </c>
      <c r="I101" s="172"/>
      <c r="J101" s="173">
        <f>ROUND($I$101*$H$101,2)</f>
        <v>0</v>
      </c>
      <c r="K101" s="169" t="s">
        <v>137</v>
      </c>
      <c r="L101" s="53"/>
      <c r="M101" s="174"/>
      <c r="N101" s="175" t="s">
        <v>43</v>
      </c>
      <c r="O101" s="30"/>
      <c r="P101" s="176">
        <f>$O$101*$H$101</f>
        <v>0</v>
      </c>
      <c r="Q101" s="176">
        <v>0.0003</v>
      </c>
      <c r="R101" s="176">
        <f>$Q$101*$H$101</f>
        <v>0.00924</v>
      </c>
      <c r="S101" s="176">
        <v>0</v>
      </c>
      <c r="T101" s="177">
        <f>$S$101*$H$101</f>
        <v>0</v>
      </c>
      <c r="AR101" s="108" t="s">
        <v>216</v>
      </c>
      <c r="AT101" s="108" t="s">
        <v>133</v>
      </c>
      <c r="AU101" s="108" t="s">
        <v>80</v>
      </c>
      <c r="AY101" s="7" t="s">
        <v>130</v>
      </c>
      <c r="BE101" s="178">
        <f>IF($N$101="základní",$J$101,0)</f>
        <v>0</v>
      </c>
      <c r="BF101" s="178">
        <f>IF($N$101="snížená",$J$101,0)</f>
        <v>0</v>
      </c>
      <c r="BG101" s="178">
        <f>IF($N$101="zákl. přenesená",$J$101,0)</f>
        <v>0</v>
      </c>
      <c r="BH101" s="178">
        <f>IF($N$101="sníž. přenesená",$J$101,0)</f>
        <v>0</v>
      </c>
      <c r="BI101" s="178">
        <f>IF($N$101="nulová",$J$101,0)</f>
        <v>0</v>
      </c>
      <c r="BJ101" s="108" t="s">
        <v>21</v>
      </c>
      <c r="BK101" s="178">
        <f>ROUND($I$101*$H$101,2)</f>
        <v>0</v>
      </c>
      <c r="BL101" s="108" t="s">
        <v>216</v>
      </c>
      <c r="BM101" s="108" t="s">
        <v>536</v>
      </c>
    </row>
    <row r="102" spans="2:47" s="7" customFormat="1" ht="16.5" customHeight="1">
      <c r="B102" s="29"/>
      <c r="C102" s="30"/>
      <c r="D102" s="179" t="s">
        <v>140</v>
      </c>
      <c r="E102" s="30"/>
      <c r="F102" s="180" t="s">
        <v>537</v>
      </c>
      <c r="G102" s="30"/>
      <c r="H102" s="30"/>
      <c r="J102" s="30"/>
      <c r="K102" s="30"/>
      <c r="L102" s="53"/>
      <c r="M102" s="181"/>
      <c r="N102" s="30"/>
      <c r="O102" s="30"/>
      <c r="P102" s="30"/>
      <c r="Q102" s="30"/>
      <c r="R102" s="30"/>
      <c r="S102" s="30"/>
      <c r="T102" s="68"/>
      <c r="AT102" s="7" t="s">
        <v>140</v>
      </c>
      <c r="AU102" s="7" t="s">
        <v>80</v>
      </c>
    </row>
    <row r="103" spans="2:65" s="7" customFormat="1" ht="15.75" customHeight="1">
      <c r="B103" s="29"/>
      <c r="C103" s="182" t="s">
        <v>199</v>
      </c>
      <c r="D103" s="182" t="s">
        <v>179</v>
      </c>
      <c r="E103" s="183" t="s">
        <v>538</v>
      </c>
      <c r="F103" s="184" t="s">
        <v>539</v>
      </c>
      <c r="G103" s="185" t="s">
        <v>144</v>
      </c>
      <c r="H103" s="186">
        <v>45.32</v>
      </c>
      <c r="I103" s="187"/>
      <c r="J103" s="188">
        <f>ROUND($I$103*$H$103,2)</f>
        <v>0</v>
      </c>
      <c r="K103" s="184"/>
      <c r="L103" s="189"/>
      <c r="M103" s="190"/>
      <c r="N103" s="191" t="s">
        <v>43</v>
      </c>
      <c r="O103" s="30"/>
      <c r="P103" s="176">
        <f>$O$103*$H$103</f>
        <v>0</v>
      </c>
      <c r="Q103" s="176">
        <v>0.00283</v>
      </c>
      <c r="R103" s="176">
        <f>$Q$103*$H$103</f>
        <v>0.1282556</v>
      </c>
      <c r="S103" s="176">
        <v>0</v>
      </c>
      <c r="T103" s="177">
        <f>$S$103*$H$103</f>
        <v>0</v>
      </c>
      <c r="AR103" s="108" t="s">
        <v>308</v>
      </c>
      <c r="AT103" s="108" t="s">
        <v>179</v>
      </c>
      <c r="AU103" s="108" t="s">
        <v>80</v>
      </c>
      <c r="AY103" s="7" t="s">
        <v>130</v>
      </c>
      <c r="BE103" s="178">
        <f>IF($N$103="základní",$J$103,0)</f>
        <v>0</v>
      </c>
      <c r="BF103" s="178">
        <f>IF($N$103="snížená",$J$103,0)</f>
        <v>0</v>
      </c>
      <c r="BG103" s="178">
        <f>IF($N$103="zákl. přenesená",$J$103,0)</f>
        <v>0</v>
      </c>
      <c r="BH103" s="178">
        <f>IF($N$103="sníž. přenesená",$J$103,0)</f>
        <v>0</v>
      </c>
      <c r="BI103" s="178">
        <f>IF($N$103="nulová",$J$103,0)</f>
        <v>0</v>
      </c>
      <c r="BJ103" s="108" t="s">
        <v>21</v>
      </c>
      <c r="BK103" s="178">
        <f>ROUND($I$103*$H$103,2)</f>
        <v>0</v>
      </c>
      <c r="BL103" s="108" t="s">
        <v>216</v>
      </c>
      <c r="BM103" s="108" t="s">
        <v>540</v>
      </c>
    </row>
    <row r="104" spans="2:47" s="7" customFormat="1" ht="16.5" customHeight="1">
      <c r="B104" s="29"/>
      <c r="C104" s="30"/>
      <c r="D104" s="179" t="s">
        <v>140</v>
      </c>
      <c r="E104" s="30"/>
      <c r="F104" s="180" t="s">
        <v>541</v>
      </c>
      <c r="G104" s="30"/>
      <c r="H104" s="30"/>
      <c r="J104" s="30"/>
      <c r="K104" s="30"/>
      <c r="L104" s="53"/>
      <c r="M104" s="181"/>
      <c r="N104" s="30"/>
      <c r="O104" s="30"/>
      <c r="P104" s="30"/>
      <c r="Q104" s="30"/>
      <c r="R104" s="30"/>
      <c r="S104" s="30"/>
      <c r="T104" s="68"/>
      <c r="AT104" s="7" t="s">
        <v>140</v>
      </c>
      <c r="AU104" s="7" t="s">
        <v>80</v>
      </c>
    </row>
    <row r="105" spans="2:51" s="7" customFormat="1" ht="15.75" customHeight="1">
      <c r="B105" s="196"/>
      <c r="C105" s="197"/>
      <c r="D105" s="198" t="s">
        <v>542</v>
      </c>
      <c r="E105" s="197"/>
      <c r="F105" s="199" t="s">
        <v>543</v>
      </c>
      <c r="G105" s="197"/>
      <c r="H105" s="200">
        <v>45.32</v>
      </c>
      <c r="J105" s="197"/>
      <c r="K105" s="197"/>
      <c r="L105" s="201"/>
      <c r="M105" s="202"/>
      <c r="N105" s="197"/>
      <c r="O105" s="197"/>
      <c r="P105" s="197"/>
      <c r="Q105" s="197"/>
      <c r="R105" s="197"/>
      <c r="S105" s="197"/>
      <c r="T105" s="203"/>
      <c r="AT105" s="204" t="s">
        <v>542</v>
      </c>
      <c r="AU105" s="204" t="s">
        <v>80</v>
      </c>
      <c r="AV105" s="204" t="s">
        <v>80</v>
      </c>
      <c r="AW105" s="204" t="s">
        <v>72</v>
      </c>
      <c r="AX105" s="204" t="s">
        <v>21</v>
      </c>
      <c r="AY105" s="204" t="s">
        <v>130</v>
      </c>
    </row>
    <row r="106" spans="2:65" s="7" customFormat="1" ht="15.75" customHeight="1">
      <c r="B106" s="29"/>
      <c r="C106" s="167" t="s">
        <v>147</v>
      </c>
      <c r="D106" s="167" t="s">
        <v>133</v>
      </c>
      <c r="E106" s="168" t="s">
        <v>544</v>
      </c>
      <c r="F106" s="169" t="s">
        <v>545</v>
      </c>
      <c r="G106" s="170" t="s">
        <v>165</v>
      </c>
      <c r="H106" s="171">
        <v>5.4</v>
      </c>
      <c r="I106" s="172"/>
      <c r="J106" s="173">
        <f>ROUND($I$106*$H$106,2)</f>
        <v>0</v>
      </c>
      <c r="K106" s="169"/>
      <c r="L106" s="53"/>
      <c r="M106" s="174"/>
      <c r="N106" s="175" t="s">
        <v>43</v>
      </c>
      <c r="O106" s="30"/>
      <c r="P106" s="176">
        <f>$O$106*$H$106</f>
        <v>0</v>
      </c>
      <c r="Q106" s="176">
        <v>0</v>
      </c>
      <c r="R106" s="176">
        <f>$Q$106*$H$106</f>
        <v>0</v>
      </c>
      <c r="S106" s="176">
        <v>0.0003</v>
      </c>
      <c r="T106" s="177">
        <f>$S$106*$H$106</f>
        <v>0.00162</v>
      </c>
      <c r="AR106" s="108" t="s">
        <v>216</v>
      </c>
      <c r="AT106" s="108" t="s">
        <v>133</v>
      </c>
      <c r="AU106" s="108" t="s">
        <v>80</v>
      </c>
      <c r="AY106" s="7" t="s">
        <v>130</v>
      </c>
      <c r="BE106" s="178">
        <f>IF($N$106="základní",$J$106,0)</f>
        <v>0</v>
      </c>
      <c r="BF106" s="178">
        <f>IF($N$106="snížená",$J$106,0)</f>
        <v>0</v>
      </c>
      <c r="BG106" s="178">
        <f>IF($N$106="zákl. přenesená",$J$106,0)</f>
        <v>0</v>
      </c>
      <c r="BH106" s="178">
        <f>IF($N$106="sníž. přenesená",$J$106,0)</f>
        <v>0</v>
      </c>
      <c r="BI106" s="178">
        <f>IF($N$106="nulová",$J$106,0)</f>
        <v>0</v>
      </c>
      <c r="BJ106" s="108" t="s">
        <v>21</v>
      </c>
      <c r="BK106" s="178">
        <f>ROUND($I$106*$H$106,2)</f>
        <v>0</v>
      </c>
      <c r="BL106" s="108" t="s">
        <v>216</v>
      </c>
      <c r="BM106" s="108" t="s">
        <v>546</v>
      </c>
    </row>
    <row r="107" spans="2:47" s="7" customFormat="1" ht="16.5" customHeight="1">
      <c r="B107" s="29"/>
      <c r="C107" s="30"/>
      <c r="D107" s="179" t="s">
        <v>140</v>
      </c>
      <c r="E107" s="30"/>
      <c r="F107" s="180" t="s">
        <v>547</v>
      </c>
      <c r="G107" s="30"/>
      <c r="H107" s="30"/>
      <c r="J107" s="30"/>
      <c r="K107" s="30"/>
      <c r="L107" s="53"/>
      <c r="M107" s="181"/>
      <c r="N107" s="30"/>
      <c r="O107" s="30"/>
      <c r="P107" s="30"/>
      <c r="Q107" s="30"/>
      <c r="R107" s="30"/>
      <c r="S107" s="30"/>
      <c r="T107" s="68"/>
      <c r="AT107" s="7" t="s">
        <v>140</v>
      </c>
      <c r="AU107" s="7" t="s">
        <v>80</v>
      </c>
    </row>
    <row r="108" spans="2:65" s="7" customFormat="1" ht="15.75" customHeight="1">
      <c r="B108" s="29"/>
      <c r="C108" s="167" t="s">
        <v>206</v>
      </c>
      <c r="D108" s="167" t="s">
        <v>133</v>
      </c>
      <c r="E108" s="168" t="s">
        <v>548</v>
      </c>
      <c r="F108" s="169" t="s">
        <v>549</v>
      </c>
      <c r="G108" s="170" t="s">
        <v>165</v>
      </c>
      <c r="H108" s="171">
        <v>22</v>
      </c>
      <c r="I108" s="172"/>
      <c r="J108" s="173">
        <f>ROUND($I$108*$H$108,2)</f>
        <v>0</v>
      </c>
      <c r="K108" s="169" t="s">
        <v>137</v>
      </c>
      <c r="L108" s="53"/>
      <c r="M108" s="174"/>
      <c r="N108" s="175" t="s">
        <v>43</v>
      </c>
      <c r="O108" s="30"/>
      <c r="P108" s="176">
        <f>$O$108*$H$108</f>
        <v>0</v>
      </c>
      <c r="Q108" s="176">
        <v>2E-05</v>
      </c>
      <c r="R108" s="176">
        <f>$Q$108*$H$108</f>
        <v>0.00044</v>
      </c>
      <c r="S108" s="176">
        <v>0</v>
      </c>
      <c r="T108" s="177">
        <f>$S$108*$H$108</f>
        <v>0</v>
      </c>
      <c r="AR108" s="108" t="s">
        <v>216</v>
      </c>
      <c r="AT108" s="108" t="s">
        <v>133</v>
      </c>
      <c r="AU108" s="108" t="s">
        <v>80</v>
      </c>
      <c r="AY108" s="7" t="s">
        <v>130</v>
      </c>
      <c r="BE108" s="178">
        <f>IF($N$108="základní",$J$108,0)</f>
        <v>0</v>
      </c>
      <c r="BF108" s="178">
        <f>IF($N$108="snížená",$J$108,0)</f>
        <v>0</v>
      </c>
      <c r="BG108" s="178">
        <f>IF($N$108="zákl. přenesená",$J$108,0)</f>
        <v>0</v>
      </c>
      <c r="BH108" s="178">
        <f>IF($N$108="sníž. přenesená",$J$108,0)</f>
        <v>0</v>
      </c>
      <c r="BI108" s="178">
        <f>IF($N$108="nulová",$J$108,0)</f>
        <v>0</v>
      </c>
      <c r="BJ108" s="108" t="s">
        <v>21</v>
      </c>
      <c r="BK108" s="178">
        <f>ROUND($I$108*$H$108,2)</f>
        <v>0</v>
      </c>
      <c r="BL108" s="108" t="s">
        <v>216</v>
      </c>
      <c r="BM108" s="108" t="s">
        <v>550</v>
      </c>
    </row>
    <row r="109" spans="2:47" s="7" customFormat="1" ht="16.5" customHeight="1">
      <c r="B109" s="29"/>
      <c r="C109" s="30"/>
      <c r="D109" s="179" t="s">
        <v>140</v>
      </c>
      <c r="E109" s="30"/>
      <c r="F109" s="180" t="s">
        <v>551</v>
      </c>
      <c r="G109" s="30"/>
      <c r="H109" s="30"/>
      <c r="J109" s="30"/>
      <c r="K109" s="30"/>
      <c r="L109" s="53"/>
      <c r="M109" s="181"/>
      <c r="N109" s="30"/>
      <c r="O109" s="30"/>
      <c r="P109" s="30"/>
      <c r="Q109" s="30"/>
      <c r="R109" s="30"/>
      <c r="S109" s="30"/>
      <c r="T109" s="68"/>
      <c r="AT109" s="7" t="s">
        <v>140</v>
      </c>
      <c r="AU109" s="7" t="s">
        <v>80</v>
      </c>
    </row>
    <row r="110" spans="2:65" s="7" customFormat="1" ht="15.75" customHeight="1">
      <c r="B110" s="29"/>
      <c r="C110" s="182" t="s">
        <v>8</v>
      </c>
      <c r="D110" s="182" t="s">
        <v>179</v>
      </c>
      <c r="E110" s="183" t="s">
        <v>552</v>
      </c>
      <c r="F110" s="184" t="s">
        <v>553</v>
      </c>
      <c r="G110" s="185" t="s">
        <v>165</v>
      </c>
      <c r="H110" s="186">
        <v>22.44</v>
      </c>
      <c r="I110" s="187"/>
      <c r="J110" s="188">
        <f>ROUND($I$110*$H$110,2)</f>
        <v>0</v>
      </c>
      <c r="K110" s="184" t="s">
        <v>137</v>
      </c>
      <c r="L110" s="189"/>
      <c r="M110" s="190"/>
      <c r="N110" s="191" t="s">
        <v>43</v>
      </c>
      <c r="O110" s="30"/>
      <c r="P110" s="176">
        <f>$O$110*$H$110</f>
        <v>0</v>
      </c>
      <c r="Q110" s="176">
        <v>0.00022</v>
      </c>
      <c r="R110" s="176">
        <f>$Q$110*$H$110</f>
        <v>0.004936800000000001</v>
      </c>
      <c r="S110" s="176">
        <v>0</v>
      </c>
      <c r="T110" s="177">
        <f>$S$110*$H$110</f>
        <v>0</v>
      </c>
      <c r="AR110" s="108" t="s">
        <v>308</v>
      </c>
      <c r="AT110" s="108" t="s">
        <v>179</v>
      </c>
      <c r="AU110" s="108" t="s">
        <v>80</v>
      </c>
      <c r="AY110" s="7" t="s">
        <v>130</v>
      </c>
      <c r="BE110" s="178">
        <f>IF($N$110="základní",$J$110,0)</f>
        <v>0</v>
      </c>
      <c r="BF110" s="178">
        <f>IF($N$110="snížená",$J$110,0)</f>
        <v>0</v>
      </c>
      <c r="BG110" s="178">
        <f>IF($N$110="zákl. přenesená",$J$110,0)</f>
        <v>0</v>
      </c>
      <c r="BH110" s="178">
        <f>IF($N$110="sníž. přenesená",$J$110,0)</f>
        <v>0</v>
      </c>
      <c r="BI110" s="178">
        <f>IF($N$110="nulová",$J$110,0)</f>
        <v>0</v>
      </c>
      <c r="BJ110" s="108" t="s">
        <v>21</v>
      </c>
      <c r="BK110" s="178">
        <f>ROUND($I$110*$H$110,2)</f>
        <v>0</v>
      </c>
      <c r="BL110" s="108" t="s">
        <v>216</v>
      </c>
      <c r="BM110" s="108" t="s">
        <v>554</v>
      </c>
    </row>
    <row r="111" spans="2:47" s="7" customFormat="1" ht="27" customHeight="1">
      <c r="B111" s="29"/>
      <c r="C111" s="30"/>
      <c r="D111" s="179" t="s">
        <v>140</v>
      </c>
      <c r="E111" s="30"/>
      <c r="F111" s="180" t="s">
        <v>555</v>
      </c>
      <c r="G111" s="30"/>
      <c r="H111" s="30"/>
      <c r="J111" s="30"/>
      <c r="K111" s="30"/>
      <c r="L111" s="53"/>
      <c r="M111" s="181"/>
      <c r="N111" s="30"/>
      <c r="O111" s="30"/>
      <c r="P111" s="30"/>
      <c r="Q111" s="30"/>
      <c r="R111" s="30"/>
      <c r="S111" s="30"/>
      <c r="T111" s="68"/>
      <c r="AT111" s="7" t="s">
        <v>140</v>
      </c>
      <c r="AU111" s="7" t="s">
        <v>80</v>
      </c>
    </row>
    <row r="112" spans="2:51" s="7" customFormat="1" ht="15.75" customHeight="1">
      <c r="B112" s="196"/>
      <c r="C112" s="197"/>
      <c r="D112" s="198" t="s">
        <v>542</v>
      </c>
      <c r="E112" s="197"/>
      <c r="F112" s="199" t="s">
        <v>556</v>
      </c>
      <c r="G112" s="197"/>
      <c r="H112" s="200">
        <v>22.44</v>
      </c>
      <c r="J112" s="197"/>
      <c r="K112" s="197"/>
      <c r="L112" s="201"/>
      <c r="M112" s="202"/>
      <c r="N112" s="197"/>
      <c r="O112" s="197"/>
      <c r="P112" s="197"/>
      <c r="Q112" s="197"/>
      <c r="R112" s="197"/>
      <c r="S112" s="197"/>
      <c r="T112" s="203"/>
      <c r="AT112" s="204" t="s">
        <v>542</v>
      </c>
      <c r="AU112" s="204" t="s">
        <v>80</v>
      </c>
      <c r="AV112" s="204" t="s">
        <v>80</v>
      </c>
      <c r="AW112" s="204" t="s">
        <v>72</v>
      </c>
      <c r="AX112" s="204" t="s">
        <v>21</v>
      </c>
      <c r="AY112" s="204" t="s">
        <v>130</v>
      </c>
    </row>
    <row r="113" spans="2:63" s="154" customFormat="1" ht="37.5" customHeight="1">
      <c r="B113" s="155"/>
      <c r="C113" s="156"/>
      <c r="D113" s="156" t="s">
        <v>71</v>
      </c>
      <c r="E113" s="157" t="s">
        <v>476</v>
      </c>
      <c r="F113" s="157" t="s">
        <v>477</v>
      </c>
      <c r="G113" s="156"/>
      <c r="H113" s="156"/>
      <c r="J113" s="158">
        <f>$BK$113</f>
        <v>0</v>
      </c>
      <c r="K113" s="156"/>
      <c r="L113" s="159"/>
      <c r="M113" s="160"/>
      <c r="N113" s="156"/>
      <c r="O113" s="156"/>
      <c r="P113" s="161">
        <f>SUM($P$114:$P$115)</f>
        <v>0</v>
      </c>
      <c r="Q113" s="156"/>
      <c r="R113" s="161">
        <f>SUM($R$114:$R$115)</f>
        <v>0</v>
      </c>
      <c r="S113" s="156"/>
      <c r="T113" s="162">
        <f>SUM($T$114:$T$115)</f>
        <v>0</v>
      </c>
      <c r="AR113" s="163" t="s">
        <v>138</v>
      </c>
      <c r="AT113" s="163" t="s">
        <v>71</v>
      </c>
      <c r="AU113" s="163" t="s">
        <v>72</v>
      </c>
      <c r="AY113" s="163" t="s">
        <v>130</v>
      </c>
      <c r="BK113" s="164">
        <f>SUM($BK$114:$BK$115)</f>
        <v>0</v>
      </c>
    </row>
    <row r="114" spans="2:65" s="7" customFormat="1" ht="15.75" customHeight="1">
      <c r="B114" s="29"/>
      <c r="C114" s="167" t="s">
        <v>21</v>
      </c>
      <c r="D114" s="167" t="s">
        <v>133</v>
      </c>
      <c r="E114" s="168" t="s">
        <v>479</v>
      </c>
      <c r="F114" s="169" t="s">
        <v>557</v>
      </c>
      <c r="G114" s="170" t="s">
        <v>291</v>
      </c>
      <c r="H114" s="192">
        <v>5</v>
      </c>
      <c r="I114" s="172"/>
      <c r="J114" s="173">
        <f>ROUND($I$114*$H$114,2)</f>
        <v>0</v>
      </c>
      <c r="K114" s="169"/>
      <c r="L114" s="53"/>
      <c r="M114" s="174"/>
      <c r="N114" s="175" t="s">
        <v>43</v>
      </c>
      <c r="O114" s="30"/>
      <c r="P114" s="176">
        <f>$O$114*$H$114</f>
        <v>0</v>
      </c>
      <c r="Q114" s="176">
        <v>0</v>
      </c>
      <c r="R114" s="176">
        <f>$Q$114*$H$114</f>
        <v>0</v>
      </c>
      <c r="S114" s="176">
        <v>0</v>
      </c>
      <c r="T114" s="177">
        <f>$S$114*$H$114</f>
        <v>0</v>
      </c>
      <c r="AR114" s="108" t="s">
        <v>473</v>
      </c>
      <c r="AT114" s="108" t="s">
        <v>133</v>
      </c>
      <c r="AU114" s="108" t="s">
        <v>21</v>
      </c>
      <c r="AY114" s="7" t="s">
        <v>130</v>
      </c>
      <c r="BE114" s="178">
        <f>IF($N$114="základní",$J$114,0)</f>
        <v>0</v>
      </c>
      <c r="BF114" s="178">
        <f>IF($N$114="snížená",$J$114,0)</f>
        <v>0</v>
      </c>
      <c r="BG114" s="178">
        <f>IF($N$114="zákl. přenesená",$J$114,0)</f>
        <v>0</v>
      </c>
      <c r="BH114" s="178">
        <f>IF($N$114="sníž. přenesená",$J$114,0)</f>
        <v>0</v>
      </c>
      <c r="BI114" s="178">
        <f>IF($N$114="nulová",$J$114,0)</f>
        <v>0</v>
      </c>
      <c r="BJ114" s="108" t="s">
        <v>21</v>
      </c>
      <c r="BK114" s="178">
        <f>ROUND($I$114*$H$114,2)</f>
        <v>0</v>
      </c>
      <c r="BL114" s="108" t="s">
        <v>473</v>
      </c>
      <c r="BM114" s="108" t="s">
        <v>558</v>
      </c>
    </row>
    <row r="115" spans="2:47" s="7" customFormat="1" ht="16.5" customHeight="1">
      <c r="B115" s="29"/>
      <c r="C115" s="30"/>
      <c r="D115" s="179" t="s">
        <v>140</v>
      </c>
      <c r="E115" s="30"/>
      <c r="F115" s="180" t="s">
        <v>482</v>
      </c>
      <c r="G115" s="30"/>
      <c r="H115" s="30"/>
      <c r="J115" s="30"/>
      <c r="K115" s="30"/>
      <c r="L115" s="53"/>
      <c r="M115" s="181"/>
      <c r="N115" s="30"/>
      <c r="O115" s="30"/>
      <c r="P115" s="30"/>
      <c r="Q115" s="30"/>
      <c r="R115" s="30"/>
      <c r="S115" s="30"/>
      <c r="T115" s="68"/>
      <c r="AT115" s="7" t="s">
        <v>140</v>
      </c>
      <c r="AU115" s="7" t="s">
        <v>21</v>
      </c>
    </row>
    <row r="116" spans="2:63" s="154" customFormat="1" ht="37.5" customHeight="1">
      <c r="B116" s="155"/>
      <c r="C116" s="156"/>
      <c r="D116" s="156" t="s">
        <v>71</v>
      </c>
      <c r="E116" s="157" t="s">
        <v>483</v>
      </c>
      <c r="F116" s="157" t="s">
        <v>484</v>
      </c>
      <c r="G116" s="156"/>
      <c r="H116" s="156"/>
      <c r="J116" s="158">
        <f>$BK$116</f>
        <v>0</v>
      </c>
      <c r="K116" s="156"/>
      <c r="L116" s="159"/>
      <c r="M116" s="160"/>
      <c r="N116" s="156"/>
      <c r="O116" s="156"/>
      <c r="P116" s="161">
        <f>$P$117+$P$120</f>
        <v>0</v>
      </c>
      <c r="Q116" s="156"/>
      <c r="R116" s="161">
        <f>$R$117+$R$120</f>
        <v>0</v>
      </c>
      <c r="S116" s="156"/>
      <c r="T116" s="162">
        <f>$T$117+$T$120</f>
        <v>0</v>
      </c>
      <c r="AR116" s="163" t="s">
        <v>158</v>
      </c>
      <c r="AT116" s="163" t="s">
        <v>71</v>
      </c>
      <c r="AU116" s="163" t="s">
        <v>72</v>
      </c>
      <c r="AY116" s="163" t="s">
        <v>130</v>
      </c>
      <c r="BK116" s="164">
        <f>$BK$117+$BK$120</f>
        <v>0</v>
      </c>
    </row>
    <row r="117" spans="2:63" s="154" customFormat="1" ht="21" customHeight="1">
      <c r="B117" s="155"/>
      <c r="C117" s="156"/>
      <c r="D117" s="156" t="s">
        <v>71</v>
      </c>
      <c r="E117" s="165" t="s">
        <v>485</v>
      </c>
      <c r="F117" s="165" t="s">
        <v>486</v>
      </c>
      <c r="G117" s="156"/>
      <c r="H117" s="156"/>
      <c r="J117" s="166">
        <f>$BK$117</f>
        <v>0</v>
      </c>
      <c r="K117" s="156"/>
      <c r="L117" s="159"/>
      <c r="M117" s="160"/>
      <c r="N117" s="156"/>
      <c r="O117" s="156"/>
      <c r="P117" s="161">
        <f>SUM($P$118:$P$119)</f>
        <v>0</v>
      </c>
      <c r="Q117" s="156"/>
      <c r="R117" s="161">
        <f>SUM($R$118:$R$119)</f>
        <v>0</v>
      </c>
      <c r="S117" s="156"/>
      <c r="T117" s="162">
        <f>SUM($T$118:$T$119)</f>
        <v>0</v>
      </c>
      <c r="AR117" s="163" t="s">
        <v>158</v>
      </c>
      <c r="AT117" s="163" t="s">
        <v>71</v>
      </c>
      <c r="AU117" s="163" t="s">
        <v>21</v>
      </c>
      <c r="AY117" s="163" t="s">
        <v>130</v>
      </c>
      <c r="BK117" s="164">
        <f>SUM($BK$118:$BK$119)</f>
        <v>0</v>
      </c>
    </row>
    <row r="118" spans="2:65" s="7" customFormat="1" ht="15.75" customHeight="1">
      <c r="B118" s="29"/>
      <c r="C118" s="167" t="s">
        <v>80</v>
      </c>
      <c r="D118" s="167" t="s">
        <v>133</v>
      </c>
      <c r="E118" s="168" t="s">
        <v>488</v>
      </c>
      <c r="F118" s="169" t="s">
        <v>486</v>
      </c>
      <c r="G118" s="170" t="s">
        <v>489</v>
      </c>
      <c r="H118" s="171">
        <v>1</v>
      </c>
      <c r="I118" s="172"/>
      <c r="J118" s="173">
        <f>ROUND($I$118*$H$118,2)</f>
        <v>0</v>
      </c>
      <c r="K118" s="169" t="s">
        <v>137</v>
      </c>
      <c r="L118" s="53"/>
      <c r="M118" s="174"/>
      <c r="N118" s="175" t="s">
        <v>43</v>
      </c>
      <c r="O118" s="30"/>
      <c r="P118" s="176">
        <f>$O$118*$H$118</f>
        <v>0</v>
      </c>
      <c r="Q118" s="176">
        <v>0</v>
      </c>
      <c r="R118" s="176">
        <f>$Q$118*$H$118</f>
        <v>0</v>
      </c>
      <c r="S118" s="176">
        <v>0</v>
      </c>
      <c r="T118" s="177">
        <f>$S$118*$H$118</f>
        <v>0</v>
      </c>
      <c r="AR118" s="108" t="s">
        <v>490</v>
      </c>
      <c r="AT118" s="108" t="s">
        <v>133</v>
      </c>
      <c r="AU118" s="108" t="s">
        <v>80</v>
      </c>
      <c r="AY118" s="7" t="s">
        <v>130</v>
      </c>
      <c r="BE118" s="178">
        <f>IF($N$118="základní",$J$118,0)</f>
        <v>0</v>
      </c>
      <c r="BF118" s="178">
        <f>IF($N$118="snížená",$J$118,0)</f>
        <v>0</v>
      </c>
      <c r="BG118" s="178">
        <f>IF($N$118="zákl. přenesená",$J$118,0)</f>
        <v>0</v>
      </c>
      <c r="BH118" s="178">
        <f>IF($N$118="sníž. přenesená",$J$118,0)</f>
        <v>0</v>
      </c>
      <c r="BI118" s="178">
        <f>IF($N$118="nulová",$J$118,0)</f>
        <v>0</v>
      </c>
      <c r="BJ118" s="108" t="s">
        <v>21</v>
      </c>
      <c r="BK118" s="178">
        <f>ROUND($I$118*$H$118,2)</f>
        <v>0</v>
      </c>
      <c r="BL118" s="108" t="s">
        <v>490</v>
      </c>
      <c r="BM118" s="108" t="s">
        <v>559</v>
      </c>
    </row>
    <row r="119" spans="2:47" s="7" customFormat="1" ht="16.5" customHeight="1">
      <c r="B119" s="29"/>
      <c r="C119" s="30"/>
      <c r="D119" s="179" t="s">
        <v>140</v>
      </c>
      <c r="E119" s="30"/>
      <c r="F119" s="180" t="s">
        <v>492</v>
      </c>
      <c r="G119" s="30"/>
      <c r="H119" s="30"/>
      <c r="J119" s="30"/>
      <c r="K119" s="30"/>
      <c r="L119" s="53"/>
      <c r="M119" s="181"/>
      <c r="N119" s="30"/>
      <c r="O119" s="30"/>
      <c r="P119" s="30"/>
      <c r="Q119" s="30"/>
      <c r="R119" s="30"/>
      <c r="S119" s="30"/>
      <c r="T119" s="68"/>
      <c r="AT119" s="7" t="s">
        <v>140</v>
      </c>
      <c r="AU119" s="7" t="s">
        <v>80</v>
      </c>
    </row>
    <row r="120" spans="2:63" s="154" customFormat="1" ht="30.75" customHeight="1">
      <c r="B120" s="155"/>
      <c r="C120" s="156"/>
      <c r="D120" s="156" t="s">
        <v>71</v>
      </c>
      <c r="E120" s="165" t="s">
        <v>493</v>
      </c>
      <c r="F120" s="165" t="s">
        <v>494</v>
      </c>
      <c r="G120" s="156"/>
      <c r="H120" s="156"/>
      <c r="J120" s="166">
        <f>$BK$120</f>
        <v>0</v>
      </c>
      <c r="K120" s="156"/>
      <c r="L120" s="159"/>
      <c r="M120" s="160"/>
      <c r="N120" s="156"/>
      <c r="O120" s="156"/>
      <c r="P120" s="161">
        <f>SUM($P$121:$P$122)</f>
        <v>0</v>
      </c>
      <c r="Q120" s="156"/>
      <c r="R120" s="161">
        <f>SUM($R$121:$R$122)</f>
        <v>0</v>
      </c>
      <c r="S120" s="156"/>
      <c r="T120" s="162">
        <f>SUM($T$121:$T$122)</f>
        <v>0</v>
      </c>
      <c r="AR120" s="163" t="s">
        <v>158</v>
      </c>
      <c r="AT120" s="163" t="s">
        <v>71</v>
      </c>
      <c r="AU120" s="163" t="s">
        <v>21</v>
      </c>
      <c r="AY120" s="163" t="s">
        <v>130</v>
      </c>
      <c r="BK120" s="164">
        <f>SUM($BK$121:$BK$122)</f>
        <v>0</v>
      </c>
    </row>
    <row r="121" spans="2:65" s="7" customFormat="1" ht="15.75" customHeight="1">
      <c r="B121" s="29"/>
      <c r="C121" s="167" t="s">
        <v>131</v>
      </c>
      <c r="D121" s="167" t="s">
        <v>133</v>
      </c>
      <c r="E121" s="168" t="s">
        <v>496</v>
      </c>
      <c r="F121" s="169" t="s">
        <v>497</v>
      </c>
      <c r="G121" s="170" t="s">
        <v>489</v>
      </c>
      <c r="H121" s="171">
        <v>1</v>
      </c>
      <c r="I121" s="172"/>
      <c r="J121" s="173">
        <f>ROUND($I$121*$H$121,2)</f>
        <v>0</v>
      </c>
      <c r="K121" s="169" t="s">
        <v>137</v>
      </c>
      <c r="L121" s="53"/>
      <c r="M121" s="174"/>
      <c r="N121" s="175" t="s">
        <v>43</v>
      </c>
      <c r="O121" s="30"/>
      <c r="P121" s="176">
        <f>$O$121*$H$121</f>
        <v>0</v>
      </c>
      <c r="Q121" s="176">
        <v>0</v>
      </c>
      <c r="R121" s="176">
        <f>$Q$121*$H$121</f>
        <v>0</v>
      </c>
      <c r="S121" s="176">
        <v>0</v>
      </c>
      <c r="T121" s="177">
        <f>$S$121*$H$121</f>
        <v>0</v>
      </c>
      <c r="AR121" s="108" t="s">
        <v>490</v>
      </c>
      <c r="AT121" s="108" t="s">
        <v>133</v>
      </c>
      <c r="AU121" s="108" t="s">
        <v>80</v>
      </c>
      <c r="AY121" s="7" t="s">
        <v>130</v>
      </c>
      <c r="BE121" s="178">
        <f>IF($N$121="základní",$J$121,0)</f>
        <v>0</v>
      </c>
      <c r="BF121" s="178">
        <f>IF($N$121="snížená",$J$121,0)</f>
        <v>0</v>
      </c>
      <c r="BG121" s="178">
        <f>IF($N$121="zákl. přenesená",$J$121,0)</f>
        <v>0</v>
      </c>
      <c r="BH121" s="178">
        <f>IF($N$121="sníž. přenesená",$J$121,0)</f>
        <v>0</v>
      </c>
      <c r="BI121" s="178">
        <f>IF($N$121="nulová",$J$121,0)</f>
        <v>0</v>
      </c>
      <c r="BJ121" s="108" t="s">
        <v>21</v>
      </c>
      <c r="BK121" s="178">
        <f>ROUND($I$121*$H$121,2)</f>
        <v>0</v>
      </c>
      <c r="BL121" s="108" t="s">
        <v>490</v>
      </c>
      <c r="BM121" s="108" t="s">
        <v>560</v>
      </c>
    </row>
    <row r="122" spans="2:47" s="7" customFormat="1" ht="16.5" customHeight="1">
      <c r="B122" s="29"/>
      <c r="C122" s="30"/>
      <c r="D122" s="179" t="s">
        <v>140</v>
      </c>
      <c r="E122" s="30"/>
      <c r="F122" s="180" t="s">
        <v>499</v>
      </c>
      <c r="G122" s="30"/>
      <c r="H122" s="30"/>
      <c r="J122" s="30"/>
      <c r="K122" s="30"/>
      <c r="L122" s="53"/>
      <c r="M122" s="193"/>
      <c r="N122" s="194"/>
      <c r="O122" s="194"/>
      <c r="P122" s="194"/>
      <c r="Q122" s="194"/>
      <c r="R122" s="194"/>
      <c r="S122" s="194"/>
      <c r="T122" s="195"/>
      <c r="AT122" s="7" t="s">
        <v>140</v>
      </c>
      <c r="AU122" s="7" t="s">
        <v>80</v>
      </c>
    </row>
    <row r="123" spans="2:12" s="7" customFormat="1" ht="7.5" customHeight="1">
      <c r="B123" s="48"/>
      <c r="C123" s="49"/>
      <c r="D123" s="49"/>
      <c r="E123" s="49"/>
      <c r="F123" s="49"/>
      <c r="G123" s="49"/>
      <c r="H123" s="49"/>
      <c r="I123" s="123"/>
      <c r="J123" s="49"/>
      <c r="K123" s="49"/>
      <c r="L123" s="53"/>
    </row>
    <row r="250" s="1" customFormat="1" ht="14.25" customHeight="1"/>
  </sheetData>
  <sheetProtection sheet="1"/>
  <mergeCells count="9">
    <mergeCell ref="G1:H1"/>
    <mergeCell ref="L2:V2"/>
    <mergeCell ref="E7:H7"/>
    <mergeCell ref="E9:H9"/>
    <mergeCell ref="E24:H24"/>
    <mergeCell ref="E45:H45"/>
    <mergeCell ref="E47:H47"/>
    <mergeCell ref="E73:H73"/>
    <mergeCell ref="E75:H75"/>
  </mergeCells>
  <printOptions/>
  <pageMargins left="0.5902777777777778" right="0.5902777777777778" top="0.5902777777777778" bottom="0.5902777777777778" header="0.5118055555555555" footer="0.5118055555555555"/>
  <pageSetup fitToHeight="999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2016-03-02T13:35:41Z</dcterms:modified>
  <cp:category/>
  <cp:version/>
  <cp:contentType/>
  <cp:contentStatus/>
  <cp:revision>1</cp:revision>
</cp:coreProperties>
</file>