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3030" yWindow="0" windowWidth="27735" windowHeight="12930" activeTab="0"/>
  </bookViews>
  <sheets>
    <sheet name="List1" sheetId="1" r:id="rId1"/>
    <sheet name="List2" sheetId="2" r:id="rId2"/>
  </sheets>
  <externalReferences>
    <externalReference r:id="rId5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<sst xmlns="http://schemas.openxmlformats.org/spreadsheetml/2006/main" count="1799" uniqueCount="586">
  <si>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</si>
  <si>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</si>
  <si>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</si>
  <si>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</si>
  <si>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</si>
  <si>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</si>
  <si>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</si>
  <si>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</si>
  <si>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</si>
  <si>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</si>
  <si>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</si>
  <si>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</si>
  <si>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</si>
  <si>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</si>
  <si>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127</t>
  </si>
  <si>
    <t>Stavba:</t>
  </si>
  <si>
    <t>ZŠ Aloisina Výšina WC dívky</t>
  </si>
  <si>
    <t>0,1</t>
  </si>
  <si>
    <t>JKSO:</t>
  </si>
  <si>
    <t>CC-CZ:</t>
  </si>
  <si>
    <t>1</t>
  </si>
  <si>
    <t>Místo:</t>
  </si>
  <si>
    <t>Liberec</t>
  </si>
  <si>
    <t>Datum:</t>
  </si>
  <si>
    <t>15.04.2016</t>
  </si>
  <si>
    <t>10</t>
  </si>
  <si>
    <t>100</t>
  </si>
  <si>
    <t>Objednavatel:</t>
  </si>
  <si>
    <t>IČ:</t>
  </si>
  <si>
    <t>MML</t>
  </si>
  <si>
    <t>DIČ:</t>
  </si>
  <si>
    <t>Zhotovitel:</t>
  </si>
  <si>
    <t>xxx</t>
  </si>
  <si>
    <t>Projektant:</t>
  </si>
  <si>
    <t>True</t>
  </si>
  <si>
    <t>Zpracovatel:</t>
  </si>
  <si>
    <t>Boris Weinfurter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</si>
  <si>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</si>
  <si>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</si>
  <si>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</si>
  <si>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</si>
  <si>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</si>
  <si>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</si>
  <si>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</si>
  <si>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</si>
  <si>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</si>
  <si>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</si>
  <si>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</si>
  <si>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</si>
  <si>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</si>
  <si>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</si>
  <si>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</si>
  <si>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</si>
  <si>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</si>
  <si>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</si>
  <si>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</si>
  <si>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</si>
  <si>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</si>
  <si>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</si>
  <si>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</si>
  <si>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</si>
  <si>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</si>
  <si>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</si>
  <si>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</si>
  <si>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</si>
  <si>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</si>
  <si>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</si>
  <si>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</si>
  <si>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</si>
  <si>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</si>
  <si>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</si>
  <si>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</si>
  <si>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</si>
  <si>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</si>
  <si>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</si>
  <si>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</si>
  <si>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</si>
  <si>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</si>
  <si>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</si>
  <si>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{AC1852BF-2ECE-4C88-91BD-9293A6C9CF85}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</si>
  <si>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</si>
  <si>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</si>
  <si>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</si>
  <si>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</si>
  <si>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</si>
  <si>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</si>
  <si>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</si>
  <si>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</si>
  <si>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</si>
  <si>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</si>
  <si>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</si>
  <si>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</si>
  <si>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</si>
  <si>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</si>
  <si>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</si>
  <si>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</si>
  <si>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</si>
  <si>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</si>
  <si>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</si>
  <si>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</si>
  <si>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</si>
  <si>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</si>
  <si>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</si>
  <si>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</si>
  <si>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</si>
  <si>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</si>
  <si>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</si>
  <si>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</si>
  <si>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</si>
  <si>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</si>
  <si>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</si>
  <si>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</si>
  <si>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</si>
  <si>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</si>
  <si>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</si>
  <si>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</si>
  <si>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</si>
  <si>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</si>
  <si>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>OST - Ostatní</t>
  </si>
  <si>
    <t xml:space="preserve">    O01 - Ostatní</t>
  </si>
  <si>
    <t>VRN - Vedlejší rozpočtové náklady</t>
  </si>
  <si>
    <t xml:space="preserve">    VRN3 - Zařízení staveniště</t>
  </si>
  <si>
    <t xml:space="preserve">    VRN6 - Územní vlivy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</si>
  <si>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</si>
  <si>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</si>
  <si>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</si>
  <si>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</si>
  <si>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</si>
  <si>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</si>
  <si>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</si>
  <si>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</si>
  <si>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</si>
  <si>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</si>
  <si>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</si>
  <si>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</si>
  <si>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</si>
  <si>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</si>
  <si>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</si>
  <si>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</si>
  <si>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</si>
  <si>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</si>
  <si>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612321111</t>
  </si>
  <si>
    <t>Vápenocementová omítka hrubá jednovrstvá zatřená vnitřních stěn nanášená ručně- vyrovnání pod obklady cca 1/2 výměry</t>
  </si>
  <si>
    <t>m2</t>
  </si>
  <si>
    <t>4</t>
  </si>
  <si>
    <t>1187861886</t>
  </si>
  <si>
    <t>612321111a</t>
  </si>
  <si>
    <t>Vápenocementová omítka hladká jednovrstvá zatřená vnitřních stěn nanášená ručně-  vyrovnání pod obklady celá výměra</t>
  </si>
  <si>
    <t>1125343650</t>
  </si>
  <si>
    <t>6</t>
  </si>
  <si>
    <t>619991001</t>
  </si>
  <si>
    <t>Zakrytí podlah fólií přilepenou lepící páskou- geotextilie chodby, schody</t>
  </si>
  <si>
    <t>2043999734</t>
  </si>
  <si>
    <t>7</t>
  </si>
  <si>
    <t>629991011</t>
  </si>
  <si>
    <t>Zakrytí výplní otvorů a svislých ploch fólií přilepenou lepící páskou</t>
  </si>
  <si>
    <t>2097336425</t>
  </si>
  <si>
    <t>106</t>
  </si>
  <si>
    <t>631311113</t>
  </si>
  <si>
    <t>Mazanina tl do 80 mm z betonu prostého tř. C 12/15</t>
  </si>
  <si>
    <t>m3</t>
  </si>
  <si>
    <t>-1016421235</t>
  </si>
  <si>
    <t>107</t>
  </si>
  <si>
    <t>631319011</t>
  </si>
  <si>
    <t>Příplatek k mazanině tl do 80 mm za přehlazení povrchu</t>
  </si>
  <si>
    <t>450647688</t>
  </si>
  <si>
    <t>95</t>
  </si>
  <si>
    <t>9001R</t>
  </si>
  <si>
    <t>Vybourání a likvidace umakartových kójí WC včt dveří</t>
  </si>
  <si>
    <t>1952108240</t>
  </si>
  <si>
    <t>99</t>
  </si>
  <si>
    <t>9002R</t>
  </si>
  <si>
    <t>Vybourání a likvidace plechové instalační příčky tl cca 25 cm včt nosných profilů</t>
  </si>
  <si>
    <t>904983945</t>
  </si>
  <si>
    <t>124</t>
  </si>
  <si>
    <t>9003R</t>
  </si>
  <si>
    <t>Vybourání a likvidace plechové instalační předstěny tl cca 25 cm včt nosných profilů- hyg. kabina</t>
  </si>
  <si>
    <t>1462383897</t>
  </si>
  <si>
    <t>8</t>
  </si>
  <si>
    <t>949101111</t>
  </si>
  <si>
    <t>Lešení pomocné pro objekty pozemních staveb s lešeňovou podlahou v do 1,9 m zatížení do 150 kg/m2</t>
  </si>
  <si>
    <t>484199171</t>
  </si>
  <si>
    <t>9</t>
  </si>
  <si>
    <t>952901111</t>
  </si>
  <si>
    <t>Vyčištění budov bytové a občanské výstavby při výšce podlaží do 4 m- dotčené prostory + chodba</t>
  </si>
  <si>
    <t>-55551803</t>
  </si>
  <si>
    <t>105</t>
  </si>
  <si>
    <t>965042141</t>
  </si>
  <si>
    <t>Bourání podkladů pod dlažby nebo mazanin betonových nebo z litého asfaltu tl do 100 mm pl přes 4 m2 včt dlažby</t>
  </si>
  <si>
    <t>-656125536</t>
  </si>
  <si>
    <t>998011001</t>
  </si>
  <si>
    <t>Přesun hmot pro budovy zděné v do 6 m</t>
  </si>
  <si>
    <t>t</t>
  </si>
  <si>
    <t>3</t>
  </si>
  <si>
    <t>1490574517</t>
  </si>
  <si>
    <t>98</t>
  </si>
  <si>
    <t>998011014</t>
  </si>
  <si>
    <t>Příplatek k přesunu hmot pro budovy zděné za zvětšený přesun do 500 m</t>
  </si>
  <si>
    <t>-73310242</t>
  </si>
  <si>
    <t>11</t>
  </si>
  <si>
    <t>997013211</t>
  </si>
  <si>
    <t>Vnitrostaveništní doprava suti a vybouraných hmot pro budovy v do 6 m ručně</t>
  </si>
  <si>
    <t>-1552962301</t>
  </si>
  <si>
    <t>118</t>
  </si>
  <si>
    <t>997013219</t>
  </si>
  <si>
    <t>Příplatek k vnitrostaveništní dopravě suti a vybouraných hmot za zvětšenou dopravu suti ZKD 10 m ( 10x - celkem příplatek za 100 m</t>
  </si>
  <si>
    <t>-190684880</t>
  </si>
  <si>
    <t>12</t>
  </si>
  <si>
    <t>997013501</t>
  </si>
  <si>
    <t>Odvoz suti na skládku a vybouraných hmot nebo meziskládku do 1 km se složením</t>
  </si>
  <si>
    <t>895211960</t>
  </si>
  <si>
    <t>13</t>
  </si>
  <si>
    <t>997013509</t>
  </si>
  <si>
    <t>Příplatek k odvozu suti a vybouraných hmot na skládku ZKD 1 km přes 1 km</t>
  </si>
  <si>
    <t>391158165</t>
  </si>
  <si>
    <t>14</t>
  </si>
  <si>
    <t>997013803</t>
  </si>
  <si>
    <t>Poplatek za uložení stavebního odpadu z keramických materiálů na skládce (skládkovné)</t>
  </si>
  <si>
    <t>861643508</t>
  </si>
  <si>
    <t>997013831</t>
  </si>
  <si>
    <t>Poplatek za uložení stavebního směsného odpadu na skládce (skládkovné)</t>
  </si>
  <si>
    <t>-1100221294</t>
  </si>
  <si>
    <t>16</t>
  </si>
  <si>
    <t>721001R</t>
  </si>
  <si>
    <t>Stavební přípomoce- rýhy, záhozy ( obsekání a následné začištění kanal potrubí  u napojení WC  )</t>
  </si>
  <si>
    <t>soub</t>
  </si>
  <si>
    <t>-1934019431</t>
  </si>
  <si>
    <t>17</t>
  </si>
  <si>
    <t>721171803</t>
  </si>
  <si>
    <t>Demontáž potrubí z PVC odpadních nebo připojovacích do D 75- umyvadla, bidet</t>
  </si>
  <si>
    <t>m</t>
  </si>
  <si>
    <t>1561774892</t>
  </si>
  <si>
    <t>126</t>
  </si>
  <si>
    <t>721171906</t>
  </si>
  <si>
    <t>Potrubí z PP vsazení odbočky do hrdla DN 125- předpoklad do odvětrání stoupaček</t>
  </si>
  <si>
    <t>kus</t>
  </si>
  <si>
    <t>-1418999618</t>
  </si>
  <si>
    <t>18</t>
  </si>
  <si>
    <t>721173707</t>
  </si>
  <si>
    <t>Potrubí kanalizační z PE odpadní DN 125 včt tvarovek a připojení na stáv stoupačky pod stropem</t>
  </si>
  <si>
    <t>129920704</t>
  </si>
  <si>
    <t>19</t>
  </si>
  <si>
    <t>721173723</t>
  </si>
  <si>
    <t>Potrubí kanalizační z PE připojovací DN 50 ( umyvadla, bidet) včt výpustek a napoj na stáv rozvod</t>
  </si>
  <si>
    <t>249831336</t>
  </si>
  <si>
    <t>20</t>
  </si>
  <si>
    <t>721290111</t>
  </si>
  <si>
    <t>Zkouška těsnosti potrubí kanalizace vodou do DN 125</t>
  </si>
  <si>
    <t>-972751454</t>
  </si>
  <si>
    <t>22</t>
  </si>
  <si>
    <t>722110825a</t>
  </si>
  <si>
    <t>Demontáž potrubí litinového hrdlového do DN 125 včt vysek ze zdiva a likvidace- WC pod strop přízemí</t>
  </si>
  <si>
    <t>1028707637</t>
  </si>
  <si>
    <t>23</t>
  </si>
  <si>
    <t>998721201</t>
  </si>
  <si>
    <t>Přesun hmot procentní pro vnitřní kanalizace v objektech v do 6 m</t>
  </si>
  <si>
    <t>%</t>
  </si>
  <si>
    <t>-998443563</t>
  </si>
  <si>
    <t>109</t>
  </si>
  <si>
    <t>998721292</t>
  </si>
  <si>
    <t>Příplatek k přesunu hmot procentní 721 za zvětšený přesun do 100 m</t>
  </si>
  <si>
    <t>-794564736</t>
  </si>
  <si>
    <t>24</t>
  </si>
  <si>
    <t>722001R</t>
  </si>
  <si>
    <t>Zednické přípomoce- sekání, prostupy, rýhy, záhozy</t>
  </si>
  <si>
    <t>-515182121</t>
  </si>
  <si>
    <t>25</t>
  </si>
  <si>
    <t>722130802R</t>
  </si>
  <si>
    <t xml:space="preserve">Demontáž vodovod potrubí ocelové pozinkované závitové a plastové do DN 40 </t>
  </si>
  <si>
    <t>701129493</t>
  </si>
  <si>
    <t>26</t>
  </si>
  <si>
    <t>722174022</t>
  </si>
  <si>
    <t>Potrubí vodovodní plastové PPR svar polyfuze PN 20 D 20 x 3,4 mm včt napoj na stáv rozvod, nástěnek a roh ventilů pro baterie</t>
  </si>
  <si>
    <t>862584884</t>
  </si>
  <si>
    <t>27</t>
  </si>
  <si>
    <t>722181241</t>
  </si>
  <si>
    <t>Ochrana vodovodního potrubí přilepenými tepelně izolačními trubicemi z PE tl do 20 mm DN do 22 mm- TUV</t>
  </si>
  <si>
    <t>380848669</t>
  </si>
  <si>
    <t>28</t>
  </si>
  <si>
    <t>722290226</t>
  </si>
  <si>
    <t>Zkouška těsnosti vodovodního potrubí  do DN 50</t>
  </si>
  <si>
    <t>486247022</t>
  </si>
  <si>
    <t>29</t>
  </si>
  <si>
    <t>998722201</t>
  </si>
  <si>
    <t>Přesun hmot procentní pro vnitřní vodovod v objektech v do 6 m</t>
  </si>
  <si>
    <t>-1874777993</t>
  </si>
  <si>
    <t>110</t>
  </si>
  <si>
    <t>998722292</t>
  </si>
  <si>
    <t>Příplatek k přesunu hmot procentní 722 za zvětšený přesun do 100 m</t>
  </si>
  <si>
    <t>-990574192</t>
  </si>
  <si>
    <t>108</t>
  </si>
  <si>
    <t>725001R</t>
  </si>
  <si>
    <t>Dmtž zrcadel ( 3 ks ) a mýdelníků ( 4 ks ) včt likvidace</t>
  </si>
  <si>
    <t>-1260012166</t>
  </si>
  <si>
    <t>102</t>
  </si>
  <si>
    <t>725002R</t>
  </si>
  <si>
    <t>Dmtž zásobníku toalet papíru- převezme škola</t>
  </si>
  <si>
    <t>233005683</t>
  </si>
  <si>
    <t>30</t>
  </si>
  <si>
    <t>725003R</t>
  </si>
  <si>
    <t>D+M zásobník tekutého mýdla chrom</t>
  </si>
  <si>
    <t>-1131491707</t>
  </si>
  <si>
    <t>31</t>
  </si>
  <si>
    <t>725004R</t>
  </si>
  <si>
    <t xml:space="preserve">D+M zrcadlo lepené na obklad ( do rastru spár ) cca 60/60 cm </t>
  </si>
  <si>
    <t>290425803</t>
  </si>
  <si>
    <t>32</t>
  </si>
  <si>
    <t>725005R</t>
  </si>
  <si>
    <t>D+M WC štětka závěsná na zeď chrom</t>
  </si>
  <si>
    <t>-1135769766</t>
  </si>
  <si>
    <t>33</t>
  </si>
  <si>
    <t>725006R</t>
  </si>
  <si>
    <t>D+M zásobník toaletního papíru- do každé koje chrom</t>
  </si>
  <si>
    <t>-89261953</t>
  </si>
  <si>
    <t>34</t>
  </si>
  <si>
    <t>725008R</t>
  </si>
  <si>
    <t>D+M odpadkový koš s nášlapem chrom</t>
  </si>
  <si>
    <t>1077998289</t>
  </si>
  <si>
    <t>35</t>
  </si>
  <si>
    <t>725110811</t>
  </si>
  <si>
    <t xml:space="preserve">Demontáž a likvidace klozetů splachovací s nádrží KOMBI včt sedátka </t>
  </si>
  <si>
    <t>soubor</t>
  </si>
  <si>
    <t>1602831098</t>
  </si>
  <si>
    <t>725112171</t>
  </si>
  <si>
    <t>Kombi klozet s hlubokým splachováním odpad vodorovný např JIKA včt sedátka</t>
  </si>
  <si>
    <t>-410585150</t>
  </si>
  <si>
    <t>37</t>
  </si>
  <si>
    <t>725210821</t>
  </si>
  <si>
    <t>Demontáž a likvidace umyvadel včt sifonů</t>
  </si>
  <si>
    <t>1359042386</t>
  </si>
  <si>
    <t>38</t>
  </si>
  <si>
    <t>725211601</t>
  </si>
  <si>
    <t>Umyvadlo keramické připevněné na stěnu šrouby bílé  500 mm + nerez sifon - hyg kabina</t>
  </si>
  <si>
    <t>-1091591030</t>
  </si>
  <si>
    <t>39</t>
  </si>
  <si>
    <t>725211602</t>
  </si>
  <si>
    <t>Umyvadlo keramické připevněné na stěnu šrouby bílé  550 mm + nerez sifon</t>
  </si>
  <si>
    <t>-1178501919</t>
  </si>
  <si>
    <t>101</t>
  </si>
  <si>
    <t>725231201</t>
  </si>
  <si>
    <t>D+M bidet  keramický závěsný na nosné stěny včt podomítkového modulu např JIKA LYRA</t>
  </si>
  <si>
    <t>-2136330322</t>
  </si>
  <si>
    <t>41</t>
  </si>
  <si>
    <t>725820801</t>
  </si>
  <si>
    <t>Demontáž baterie nástěnné do G 3 / 4</t>
  </si>
  <si>
    <t>1752323180</t>
  </si>
  <si>
    <t>42</t>
  </si>
  <si>
    <t>725822642</t>
  </si>
  <si>
    <t>Baterie umyvadlové chrom  tlačítkové s doběhem - na jednu vodu ( namíchaná ve směšovači ) včt rohového ventilu</t>
  </si>
  <si>
    <t>-846805778</t>
  </si>
  <si>
    <t>43</t>
  </si>
  <si>
    <t>725823112</t>
  </si>
  <si>
    <t>Baterie bidetové stojánkové pákové s výpustí</t>
  </si>
  <si>
    <t>1546962694</t>
  </si>
  <si>
    <t>44</t>
  </si>
  <si>
    <t>998725201</t>
  </si>
  <si>
    <t>Přesun hmot procentní pro zařizovací předměty v objektech v do 6 m</t>
  </si>
  <si>
    <t>-1006352339</t>
  </si>
  <si>
    <t>111</t>
  </si>
  <si>
    <t>998725292</t>
  </si>
  <si>
    <t>Příplatek k přesunu hmot procentní 725 za zvětšený přesun do 100 m</t>
  </si>
  <si>
    <t>-1747196113</t>
  </si>
  <si>
    <t>45</t>
  </si>
  <si>
    <t>733001R</t>
  </si>
  <si>
    <t>Přechodka na potrubí ocel/Cu</t>
  </si>
  <si>
    <t>ks</t>
  </si>
  <si>
    <t>-248599752</t>
  </si>
  <si>
    <t>46</t>
  </si>
  <si>
    <t>733002R</t>
  </si>
  <si>
    <t>Vsazení ventilu na potrubí pro možnost uzavření přivodu k tělesům UT</t>
  </si>
  <si>
    <t>-1917993545</t>
  </si>
  <si>
    <t>47</t>
  </si>
  <si>
    <t>733222204</t>
  </si>
  <si>
    <t>Potrubí měděné polotvrdé spojované tvrdým pájením D 22x1 - úprava pro osazení nových těles - posunutí mimo kabinky</t>
  </si>
  <si>
    <t>-2036768315</t>
  </si>
  <si>
    <t>48</t>
  </si>
  <si>
    <t>998733201</t>
  </si>
  <si>
    <t>Přesun hmot procentní pro rozvody potrubí v objektech v do 6 m</t>
  </si>
  <si>
    <t>-1126479882</t>
  </si>
  <si>
    <t>112</t>
  </si>
  <si>
    <t>998733293</t>
  </si>
  <si>
    <t>Příplatek k přesunu hmot procentní 733 za zvětšený přesun do 500 m</t>
  </si>
  <si>
    <t>-123273537</t>
  </si>
  <si>
    <t>49</t>
  </si>
  <si>
    <t>734221682</t>
  </si>
  <si>
    <t>Termostatická hlavice kapalinová PN 10 do 110°C otopných těles VK</t>
  </si>
  <si>
    <t>-1824323611</t>
  </si>
  <si>
    <t>50</t>
  </si>
  <si>
    <t>735121810</t>
  </si>
  <si>
    <t>Demontáž a likvidace otopného tělesa ocelového článkového cca 90/60 cm - 2 ksvčt nezbytně nutného nap a vyp systému</t>
  </si>
  <si>
    <t>140401974</t>
  </si>
  <si>
    <t>51</t>
  </si>
  <si>
    <t>735151292R</t>
  </si>
  <si>
    <t>D+M otopné těleso deskové např Korado Radik Clasic, výška/délka 600/900 mm včt šroubení - otop plocha dtto původní</t>
  </si>
  <si>
    <t>1605041923</t>
  </si>
  <si>
    <t>52</t>
  </si>
  <si>
    <t>998735201</t>
  </si>
  <si>
    <t>Přesun hmot procentní pro otopná tělesa v objektech v do 6 m</t>
  </si>
  <si>
    <t>-1785759669</t>
  </si>
  <si>
    <t>113</t>
  </si>
  <si>
    <t>998735293</t>
  </si>
  <si>
    <t>Příplatek k přesunu hmot procentní 735 za zvětšený přesun do 500 m</t>
  </si>
  <si>
    <t>-807124183</t>
  </si>
  <si>
    <t>123</t>
  </si>
  <si>
    <t>763113347</t>
  </si>
  <si>
    <t>SDK příčka instalační tl 270 mm zdvojený profil CW+UW 75 desky 1xH2 12,5 bez TI EI 60 54 dB</t>
  </si>
  <si>
    <t>318699642</t>
  </si>
  <si>
    <t>125</t>
  </si>
  <si>
    <t>763121429R</t>
  </si>
  <si>
    <t>SDK stěna předsazená tl 112,5 mm profil CW+UW 100 deska 1xH2 12,5 bez TI EI 15- hyg. kabina</t>
  </si>
  <si>
    <t>-98693279</t>
  </si>
  <si>
    <t>104</t>
  </si>
  <si>
    <t>763173111</t>
  </si>
  <si>
    <t>D + Montáž úchytu pro ZTI a truhlářské kce  v SDK kci - z desek OSB</t>
  </si>
  <si>
    <t>-484404472</t>
  </si>
  <si>
    <t>97</t>
  </si>
  <si>
    <t>998763401</t>
  </si>
  <si>
    <t>Přesun hmot procentní pro sádrokartonové konstrukce v objektech v do 6 m</t>
  </si>
  <si>
    <t>-1141258917</t>
  </si>
  <si>
    <t>114</t>
  </si>
  <si>
    <t>998763491</t>
  </si>
  <si>
    <t>Příplatek k přesunu hmot procentní pro sádrokartonové konstrukce za zvětšený přesun do 100 m</t>
  </si>
  <si>
    <t>1455581462</t>
  </si>
  <si>
    <t>55</t>
  </si>
  <si>
    <t>766001R</t>
  </si>
  <si>
    <t xml:space="preserve">Označení dveří  WC dívky ( panenka ) </t>
  </si>
  <si>
    <t>-1343079930</t>
  </si>
  <si>
    <t>56</t>
  </si>
  <si>
    <t>766002R</t>
  </si>
  <si>
    <t>D+M atyp sanitární dělící stěny  např ELMAPLAN S32 světlá barva , AL lem profily a stavěcí nožičky, dveřní křídla ( 6 ks ) š 60 cm do kabin</t>
  </si>
  <si>
    <t>-757174116</t>
  </si>
  <si>
    <t>58</t>
  </si>
  <si>
    <t>766660001</t>
  </si>
  <si>
    <t>Montáž dveřních křídel otvíravých 1křídlových š do 0,8 m do ocelové zárubně</t>
  </si>
  <si>
    <t>735102955</t>
  </si>
  <si>
    <t>59</t>
  </si>
  <si>
    <t>M</t>
  </si>
  <si>
    <t>611629340R</t>
  </si>
  <si>
    <t>dveře vnitřní hladké plné  ( plná DTD deska, povrch úprava CPL laminát )  1křídlé 80x197 cm včt kování dekor dtto původní</t>
  </si>
  <si>
    <t>-41751208</t>
  </si>
  <si>
    <t>63</t>
  </si>
  <si>
    <t>766695213</t>
  </si>
  <si>
    <t>Montáž truhlářských prahů dveří 1křídlových šířky přes 10 cm</t>
  </si>
  <si>
    <t>1545362184</t>
  </si>
  <si>
    <t>64</t>
  </si>
  <si>
    <t>611871610R</t>
  </si>
  <si>
    <t>prah dveřní dřevěný dubový tl 2 cm dl.82 cm š 15 cm  ATYP s úpravou ( rozdíl podlah 2-3 cm ) nebo ukončující/přechod lišta</t>
  </si>
  <si>
    <t>1233579817</t>
  </si>
  <si>
    <t>66</t>
  </si>
  <si>
    <t>998766201</t>
  </si>
  <si>
    <t>Přesun hmot procentní pro konstrukce truhlářské v objektech v do 6 m</t>
  </si>
  <si>
    <t>638873899</t>
  </si>
  <si>
    <t>115</t>
  </si>
  <si>
    <t>998766292</t>
  </si>
  <si>
    <t>Příplatek k přesunu hmot procentní 766 za zvětšený přesun do 100 m</t>
  </si>
  <si>
    <t>956440784</t>
  </si>
  <si>
    <t>67</t>
  </si>
  <si>
    <t>771411810</t>
  </si>
  <si>
    <t>Demontáž soklíků pórovinových kladených do malty rovných</t>
  </si>
  <si>
    <t>-1828448698</t>
  </si>
  <si>
    <t>771574115</t>
  </si>
  <si>
    <t xml:space="preserve">Montáž podlah keramických režných hladkých lepených flexibilním lepidlem do 22 ks/m2 </t>
  </si>
  <si>
    <t>-930071241</t>
  </si>
  <si>
    <t>70</t>
  </si>
  <si>
    <t>597614330</t>
  </si>
  <si>
    <t>dlaždice keramické slinuté neglazované mrazuvzdorné např TAURUS Granit Tunis S 29,8 x 29,8 x 0,9 cm - protiskluz dle ČSN</t>
  </si>
  <si>
    <t>730807567</t>
  </si>
  <si>
    <t>72</t>
  </si>
  <si>
    <t>998771201</t>
  </si>
  <si>
    <t>Přesun hmot procentní pro podlahy z dlaždic v objektech v do 6 m</t>
  </si>
  <si>
    <t>107123610</t>
  </si>
  <si>
    <t>116</t>
  </si>
  <si>
    <t>998771292</t>
  </si>
  <si>
    <t>Příplatek k přesunu hmot procentní 771 za zvětšený přesun do 100 m</t>
  </si>
  <si>
    <t>1531369857</t>
  </si>
  <si>
    <t>119</t>
  </si>
  <si>
    <t>776111311</t>
  </si>
  <si>
    <t>Vysátí podkladu povlakových podlah- před betonáží nové mazaniny</t>
  </si>
  <si>
    <t>-1221124797</t>
  </si>
  <si>
    <t>120</t>
  </si>
  <si>
    <t>776121111</t>
  </si>
  <si>
    <t>Vodou ředitelná penetrace savého podkladu povlakových podlah ředěná v poměru 1:3- před betonáží nové mazaniny</t>
  </si>
  <si>
    <t>994948535</t>
  </si>
  <si>
    <t>73</t>
  </si>
  <si>
    <t>781414112</t>
  </si>
  <si>
    <t>Montáž obkladaček vnitřních pórovinových pravoúhlých do 25 ks/m2 lepených flexibilním lepidlem včt špalet oken</t>
  </si>
  <si>
    <t>1070751236</t>
  </si>
  <si>
    <t>74</t>
  </si>
  <si>
    <t>597610390</t>
  </si>
  <si>
    <t>obkládačky keramické např RAKO - koupelny NEO (bílé i barevné) 20 x 25 x 0,68 cm I. j. - c.ú. 200,- Kč/m2</t>
  </si>
  <si>
    <t>2105379734</t>
  </si>
  <si>
    <t>75</t>
  </si>
  <si>
    <t>781493611R</t>
  </si>
  <si>
    <t>D +M  plastových dvířek 30/30 - 50/50 - revizní kanalizace, voda  včt dmtž a likvidace původních</t>
  </si>
  <si>
    <t>1710286194</t>
  </si>
  <si>
    <t>76</t>
  </si>
  <si>
    <t>781494111</t>
  </si>
  <si>
    <t>Plastové profily rohové a ukončovací lepené flexibilním lepidlem- rohy a zárubně</t>
  </si>
  <si>
    <t>-369309267</t>
  </si>
  <si>
    <t>77</t>
  </si>
  <si>
    <t>998781201</t>
  </si>
  <si>
    <t>Přesun hmot procentní pro obklady keramické v objektech v do 6 m</t>
  </si>
  <si>
    <t>467054116</t>
  </si>
  <si>
    <t>117</t>
  </si>
  <si>
    <t>998781292</t>
  </si>
  <si>
    <t>Příplatek k přesunu hmot procentní 781 za zvětšený přesun do 100 m</t>
  </si>
  <si>
    <t>-837977619</t>
  </si>
  <si>
    <t>78</t>
  </si>
  <si>
    <t>783221111b</t>
  </si>
  <si>
    <t>542006921</t>
  </si>
  <si>
    <t>79</t>
  </si>
  <si>
    <t>783801812</t>
  </si>
  <si>
    <t>Odstranění nátěrů z omítek stěn oškrabáním s obroušením-  email sokl pro lepení obkladů</t>
  </si>
  <si>
    <t>531196536</t>
  </si>
  <si>
    <t>80</t>
  </si>
  <si>
    <t>784121001</t>
  </si>
  <si>
    <t>Oškrabání malby v mísnostech výšky do 3,80 m- pro lepení obkladu kde nebyly</t>
  </si>
  <si>
    <t>1208327138</t>
  </si>
  <si>
    <t>81</t>
  </si>
  <si>
    <t>784211101</t>
  </si>
  <si>
    <t>Dvojnásobné bílé malby ze směsí za mokra výborně otěruvzdorných v místnostech výšky do 3,80 m- SDK příčka</t>
  </si>
  <si>
    <t>-256936465</t>
  </si>
  <si>
    <t>82</t>
  </si>
  <si>
    <t>784211101R</t>
  </si>
  <si>
    <t>Dvojnásobné bílé malby ze směsí za mokra výborně otěruvzdorných v místnostech výšky do 3,80 m- pův omítky včt oškrab původních a drobných oprav štuků</t>
  </si>
  <si>
    <t>-1360072455</t>
  </si>
  <si>
    <t>83</t>
  </si>
  <si>
    <t>021001R</t>
  </si>
  <si>
    <t>stavební přípomoce ( vysekání a zához rýh pro nový rozvod atd )</t>
  </si>
  <si>
    <t>988761973</t>
  </si>
  <si>
    <t>84</t>
  </si>
  <si>
    <t>021002R</t>
  </si>
  <si>
    <t>dmtž a likvidace pův vypínačů</t>
  </si>
  <si>
    <t>203555755</t>
  </si>
  <si>
    <t>85</t>
  </si>
  <si>
    <t>021003R</t>
  </si>
  <si>
    <t>dmtž a likvidace pův svítidel ( stropní přisazené a zářivky )</t>
  </si>
  <si>
    <t>-708588083</t>
  </si>
  <si>
    <t>86</t>
  </si>
  <si>
    <t>021004R</t>
  </si>
  <si>
    <t>-1383645243</t>
  </si>
  <si>
    <t>87</t>
  </si>
  <si>
    <t>021005R</t>
  </si>
  <si>
    <t xml:space="preserve">Dmtž a zpět mtž vysoušeč rukou </t>
  </si>
  <si>
    <t>420240572</t>
  </si>
  <si>
    <t>122</t>
  </si>
  <si>
    <t>021006R</t>
  </si>
  <si>
    <t>Zavíčkování krabic elektro</t>
  </si>
  <si>
    <t>-31785817</t>
  </si>
  <si>
    <t>88</t>
  </si>
  <si>
    <t>021007R</t>
  </si>
  <si>
    <t>D+M nová svítidla stropní/nástěnná přisazená LED na čidlo</t>
  </si>
  <si>
    <t>-1030345174</t>
  </si>
  <si>
    <t>90</t>
  </si>
  <si>
    <t>021009R</t>
  </si>
  <si>
    <t xml:space="preserve">Dmtž a zpět mtž čidla pro svítidla </t>
  </si>
  <si>
    <t>-2123189081</t>
  </si>
  <si>
    <t>91</t>
  </si>
  <si>
    <t>021011R</t>
  </si>
  <si>
    <t xml:space="preserve">Revize nové elektroinstalace </t>
  </si>
  <si>
    <t>1153257299</t>
  </si>
  <si>
    <t>92</t>
  </si>
  <si>
    <t>O01001R</t>
  </si>
  <si>
    <t>512</t>
  </si>
  <si>
    <t>-1942514161</t>
  </si>
  <si>
    <t>5</t>
  </si>
  <si>
    <t>93</t>
  </si>
  <si>
    <t>030001000</t>
  </si>
  <si>
    <t>Zařízení staveniště</t>
  </si>
  <si>
    <t>…</t>
  </si>
  <si>
    <t>1024</t>
  </si>
  <si>
    <t>1224865852</t>
  </si>
  <si>
    <t>94</t>
  </si>
  <si>
    <t>065002000</t>
  </si>
  <si>
    <t>Mimostaveništní doprava materiálů</t>
  </si>
  <si>
    <t>937880971</t>
  </si>
  <si>
    <t xml:space="preserve"> </t>
  </si>
  <si>
    <t>Podlahy - penetrace podkladu krytickým můstkem + očištění před lepením dlažeb</t>
  </si>
  <si>
    <t>Penetrace</t>
  </si>
  <si>
    <t>k</t>
  </si>
  <si>
    <t>771591111</t>
  </si>
  <si>
    <t>553310043</t>
  </si>
  <si>
    <t>nový rozvod elektro pro sociálky z Cu,  připojit z rozvaděče v chodbě na stěně u sociálek, dodávka nových jističů a pr. chrániče, včt dmtž a likvidace pův rozvodů</t>
  </si>
  <si>
    <t>Nátěry syntetické KDK barva dražší lesklý povrch 2x email</t>
  </si>
  <si>
    <t>Demontáž původní a montáž nové zárubně ocelové 800/1970/100</t>
  </si>
  <si>
    <t>Rezerva na nepředpokládané práce ( zakryté kce, rozdílné výměry, atp )- 7 % z celkové ceny díla (zadat natvrdo do sloupečku I po spočtení 7% z částky bez rezervy)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</si>
</sst>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43"/>
      <name val="Trebuchet MS"/>
      <family val="2"/>
    </font>
    <font>
      <sz val="10"/>
      <color indexed="16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2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i/>
      <sz val="8"/>
      <color indexed="12"/>
      <name val="Trebuchet MS"/>
      <family val="2"/>
    </font>
    <font>
      <sz val="11"/>
      <color indexed="56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4">
    <xf numFmtId="0" fontId="0" fillId="0" borderId="0" xfId="0"/>
    <xf numFmtId="0" fontId="2" fillId="2" borderId="0" xfId="0" applyFont="1" applyFill="1" applyAlignment="1" applyProtection="1">
      <alignment horizontal="left" vertical="center"/>
      <protection locked="0"/>
    </xf>
    <xf numFmtId="0" fontId="0" fillId="2" borderId="0" xfId="0" applyFont="1" applyFill="1" applyAlignment="1" applyProtection="1">
      <alignment horizontal="left" vertical="top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11" fillId="0" borderId="7" xfId="0" applyFont="1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horizontal="left" vertical="center"/>
      <protection/>
    </xf>
    <xf numFmtId="0" fontId="12" fillId="0" borderId="4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5" xfId="0" applyFont="1" applyBorder="1" applyAlignment="1" applyProtection="1">
      <alignment horizontal="left" vertical="center"/>
      <protection/>
    </xf>
    <xf numFmtId="0" fontId="0" fillId="3" borderId="0" xfId="0" applyFill="1" applyAlignment="1" applyProtection="1">
      <alignment horizontal="left"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0" fillId="3" borderId="9" xfId="0" applyFill="1" applyBorder="1" applyAlignment="1" applyProtection="1">
      <alignment horizontal="left" vertical="center"/>
      <protection/>
    </xf>
    <xf numFmtId="0" fontId="8" fillId="3" borderId="9" xfId="0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15" fillId="0" borderId="15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/>
    </xf>
    <xf numFmtId="0" fontId="7" fillId="0" borderId="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5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7" fillId="0" borderId="13" xfId="0" applyNumberFormat="1" applyFont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164" fontId="17" fillId="0" borderId="14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4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164" fontId="22" fillId="0" borderId="15" xfId="0" applyNumberFormat="1" applyFont="1" applyBorder="1" applyAlignment="1" applyProtection="1">
      <alignment horizontal="right" vertical="center"/>
      <protection/>
    </xf>
    <xf numFmtId="164" fontId="22" fillId="0" borderId="16" xfId="0" applyNumberFormat="1" applyFont="1" applyBorder="1" applyAlignment="1" applyProtection="1">
      <alignment horizontal="right" vertical="center"/>
      <protection/>
    </xf>
    <xf numFmtId="167" fontId="22" fillId="0" borderId="16" xfId="0" applyNumberFormat="1" applyFont="1" applyBorder="1" applyAlignment="1" applyProtection="1">
      <alignment horizontal="right" vertical="center"/>
      <protection/>
    </xf>
    <xf numFmtId="164" fontId="22" fillId="0" borderId="17" xfId="0" applyNumberFormat="1" applyFont="1" applyBorder="1" applyAlignment="1" applyProtection="1">
      <alignment horizontal="right" vertical="center"/>
      <protection/>
    </xf>
    <xf numFmtId="0" fontId="18" fillId="3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5" xfId="0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65" fontId="12" fillId="0" borderId="0" xfId="0" applyNumberFormat="1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8" fillId="3" borderId="9" xfId="0" applyFont="1" applyFill="1" applyBorder="1" applyAlignment="1" applyProtection="1">
      <alignment horizontal="right" vertical="center"/>
      <protection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4" fillId="0" borderId="4" xfId="0" applyFont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5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 locked="0"/>
    </xf>
    <xf numFmtId="0" fontId="25" fillId="0" borderId="4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5" xfId="0" applyFont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/>
    </xf>
    <xf numFmtId="0" fontId="7" fillId="3" borderId="21" xfId="0" applyFont="1" applyFill="1" applyBorder="1" applyAlignment="1" applyProtection="1">
      <alignment horizontal="center" vertical="center" wrapText="1"/>
      <protection/>
    </xf>
    <xf numFmtId="0" fontId="7" fillId="3" borderId="22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167" fontId="26" fillId="0" borderId="11" xfId="0" applyNumberFormat="1" applyFont="1" applyBorder="1" applyAlignment="1" applyProtection="1">
      <alignment horizontal="right"/>
      <protection/>
    </xf>
    <xf numFmtId="167" fontId="26" fillId="0" borderId="12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28" fillId="0" borderId="4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0" fontId="28" fillId="0" borderId="5" xfId="0" applyFont="1" applyBorder="1" applyAlignment="1" applyProtection="1">
      <alignment horizontal="left"/>
      <protection/>
    </xf>
    <xf numFmtId="0" fontId="28" fillId="0" borderId="13" xfId="0" applyFont="1" applyBorder="1" applyAlignment="1" applyProtection="1">
      <alignment horizontal="left"/>
      <protection/>
    </xf>
    <xf numFmtId="167" fontId="28" fillId="0" borderId="0" xfId="0" applyNumberFormat="1" applyFont="1" applyAlignment="1" applyProtection="1">
      <alignment horizontal="right"/>
      <protection/>
    </xf>
    <xf numFmtId="167" fontId="28" fillId="0" borderId="14" xfId="0" applyNumberFormat="1" applyFont="1" applyBorder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 locked="0"/>
    </xf>
    <xf numFmtId="164" fontId="28" fillId="0" borderId="0" xfId="0" applyNumberFormat="1" applyFont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8" fontId="0" fillId="0" borderId="24" xfId="0" applyNumberFormat="1" applyFont="1" applyBorder="1" applyAlignment="1" applyProtection="1">
      <alignment horizontal="right" vertical="center"/>
      <protection/>
    </xf>
    <xf numFmtId="0" fontId="12" fillId="0" borderId="24" xfId="0" applyFont="1" applyBorder="1" applyAlignment="1" applyProtection="1">
      <alignment horizontal="left" vertical="center"/>
      <protection/>
    </xf>
    <xf numFmtId="167" fontId="12" fillId="0" borderId="0" xfId="0" applyNumberFormat="1" applyFont="1" applyAlignment="1" applyProtection="1">
      <alignment horizontal="right" vertical="center"/>
      <protection/>
    </xf>
    <xf numFmtId="167" fontId="12" fillId="0" borderId="1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29" fillId="0" borderId="24" xfId="0" applyFont="1" applyBorder="1" applyAlignment="1" applyProtection="1">
      <alignment horizontal="center" vertical="center"/>
      <protection/>
    </xf>
    <xf numFmtId="49" fontId="29" fillId="0" borderId="24" xfId="0" applyNumberFormat="1" applyFont="1" applyBorder="1" applyAlignment="1" applyProtection="1">
      <alignment horizontal="left" vertical="center" wrapText="1"/>
      <protection/>
    </xf>
    <xf numFmtId="0" fontId="29" fillId="0" borderId="24" xfId="0" applyFont="1" applyBorder="1" applyAlignment="1" applyProtection="1">
      <alignment horizontal="center" vertical="center" wrapText="1"/>
      <protection/>
    </xf>
    <xf numFmtId="168" fontId="29" fillId="0" borderId="24" xfId="0" applyNumberFormat="1" applyFont="1" applyBorder="1" applyAlignment="1" applyProtection="1">
      <alignment horizontal="right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167" fontId="12" fillId="0" borderId="16" xfId="0" applyNumberFormat="1" applyFont="1" applyBorder="1" applyAlignment="1" applyProtection="1">
      <alignment horizontal="right" vertical="center"/>
      <protection/>
    </xf>
    <xf numFmtId="167" fontId="12" fillId="0" borderId="17" xfId="0" applyNumberFormat="1" applyFont="1" applyBorder="1" applyAlignment="1" applyProtection="1">
      <alignment horizontal="right" vertical="center"/>
      <protection/>
    </xf>
    <xf numFmtId="0" fontId="12" fillId="0" borderId="13" xfId="0" applyFont="1" applyBorder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left"/>
      <protection/>
    </xf>
    <xf numFmtId="0" fontId="30" fillId="0" borderId="0" xfId="0" applyFont="1" applyFill="1" applyAlignment="1" applyProtection="1">
      <alignment horizontal="left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49" fontId="0" fillId="0" borderId="24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168" fontId="0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68" fontId="0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top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top" wrapText="1"/>
      <protection/>
    </xf>
    <xf numFmtId="164" fontId="10" fillId="0" borderId="0" xfId="0" applyNumberFormat="1" applyFont="1" applyAlignment="1" applyProtection="1">
      <alignment horizontal="right" vertical="center"/>
      <protection/>
    </xf>
    <xf numFmtId="164" fontId="11" fillId="0" borderId="7" xfId="0" applyNumberFormat="1" applyFont="1" applyBorder="1" applyAlignment="1" applyProtection="1">
      <alignment horizontal="right" vertical="center"/>
      <protection/>
    </xf>
    <xf numFmtId="0" fontId="0" fillId="0" borderId="7" xfId="0" applyBorder="1" applyAlignment="1" applyProtection="1">
      <alignment horizontal="left" vertical="center"/>
      <protection/>
    </xf>
    <xf numFmtId="165" fontId="12" fillId="0" borderId="0" xfId="0" applyNumberFormat="1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lef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0" fontId="17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0" fillId="3" borderId="9" xfId="0" applyFill="1" applyBorder="1" applyAlignment="1" applyProtection="1">
      <alignment horizontal="left" vertical="center"/>
      <protection/>
    </xf>
    <xf numFmtId="164" fontId="8" fillId="3" borderId="9" xfId="0" applyNumberFormat="1" applyFont="1" applyFill="1" applyBorder="1" applyAlignment="1" applyProtection="1">
      <alignment horizontal="right" vertical="center"/>
      <protection/>
    </xf>
    <xf numFmtId="0" fontId="0" fillId="3" borderId="25" xfId="0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7" fillId="3" borderId="8" xfId="0" applyFont="1" applyFill="1" applyBorder="1" applyAlignment="1" applyProtection="1">
      <alignment horizontal="center" vertical="center"/>
      <protection/>
    </xf>
    <xf numFmtId="0" fontId="7" fillId="3" borderId="9" xfId="0" applyFont="1" applyFill="1" applyBorder="1" applyAlignment="1" applyProtection="1">
      <alignment horizontal="center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8" fillId="3" borderId="0" xfId="0" applyNumberFormat="1" applyFont="1" applyFill="1" applyAlignment="1" applyProtection="1">
      <alignment horizontal="right" vertical="center"/>
      <protection/>
    </xf>
    <xf numFmtId="0" fontId="0" fillId="3" borderId="0" xfId="0" applyFill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164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0" fillId="2" borderId="0" xfId="0" applyFill="1" applyAlignment="1" applyProtection="1">
      <alignment horizontal="left" vertical="top"/>
      <protection locked="0"/>
    </xf>
    <xf numFmtId="0" fontId="0" fillId="2" borderId="0" xfId="0" applyFont="1" applyFill="1" applyAlignment="1" applyProtection="1">
      <alignment horizontal="left" vertical="top"/>
      <protection locked="0"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 wrapText="1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164" fontId="12" fillId="0" borderId="0" xfId="0" applyNumberFormat="1" applyFont="1" applyAlignment="1" applyProtection="1">
      <alignment horizontal="right" vertical="center"/>
      <protection/>
    </xf>
    <xf numFmtId="164" fontId="24" fillId="0" borderId="0" xfId="0" applyNumberFormat="1" applyFont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164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7" fillId="3" borderId="0" xfId="0" applyFont="1" applyFill="1" applyAlignment="1" applyProtection="1">
      <alignment horizontal="center" vertical="center"/>
      <protection/>
    </xf>
    <xf numFmtId="164" fontId="18" fillId="0" borderId="0" xfId="0" applyNumberFormat="1" applyFont="1" applyAlignment="1" applyProtection="1">
      <alignment horizontal="right"/>
      <protection/>
    </xf>
    <xf numFmtId="164" fontId="24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164" fontId="25" fillId="0" borderId="0" xfId="0" applyNumberFormat="1" applyFont="1" applyAlignment="1" applyProtection="1">
      <alignment horizontal="right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horizontal="left" vertical="center"/>
      <protection/>
    </xf>
    <xf numFmtId="164" fontId="0" fillId="0" borderId="24" xfId="0" applyNumberFormat="1" applyFont="1" applyBorder="1" applyAlignment="1" applyProtection="1">
      <alignment horizontal="right" vertical="center"/>
      <protection/>
    </xf>
    <xf numFmtId="0" fontId="7" fillId="3" borderId="22" xfId="0" applyFont="1" applyFill="1" applyBorder="1" applyAlignment="1" applyProtection="1">
      <alignment horizontal="center" vertical="center" wrapText="1"/>
      <protection/>
    </xf>
    <xf numFmtId="0" fontId="0" fillId="3" borderId="22" xfId="0" applyFill="1" applyBorder="1" applyAlignment="1" applyProtection="1">
      <alignment horizontal="center" vertical="center" wrapText="1"/>
      <protection/>
    </xf>
    <xf numFmtId="0" fontId="0" fillId="3" borderId="23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164" fontId="0" fillId="0" borderId="24" xfId="0" applyNumberFormat="1" applyFont="1" applyFill="1" applyBorder="1" applyAlignment="1" applyProtection="1">
      <alignment horizontal="right" vertical="center"/>
      <protection/>
    </xf>
    <xf numFmtId="164" fontId="0" fillId="0" borderId="22" xfId="0" applyNumberFormat="1" applyFont="1" applyFill="1" applyBorder="1" applyAlignment="1" applyProtection="1">
      <alignment horizontal="right" vertical="center"/>
      <protection/>
    </xf>
    <xf numFmtId="164" fontId="0" fillId="0" borderId="23" xfId="0" applyNumberFormat="1" applyFont="1" applyFill="1" applyBorder="1" applyAlignment="1" applyProtection="1">
      <alignment horizontal="right" vertical="center"/>
      <protection/>
    </xf>
    <xf numFmtId="164" fontId="0" fillId="0" borderId="11" xfId="0" applyNumberFormat="1" applyFont="1" applyFill="1" applyBorder="1" applyAlignment="1" applyProtection="1">
      <alignment horizontal="right" vertical="center"/>
      <protection/>
    </xf>
    <xf numFmtId="0" fontId="25" fillId="0" borderId="16" xfId="0" applyFont="1" applyBorder="1" applyAlignment="1" applyProtection="1">
      <alignment horizontal="left"/>
      <protection/>
    </xf>
    <xf numFmtId="164" fontId="0" fillId="0" borderId="22" xfId="0" applyNumberFormat="1" applyFont="1" applyBorder="1" applyAlignment="1" applyProtection="1">
      <alignment horizontal="right" vertical="center"/>
      <protection/>
    </xf>
    <xf numFmtId="164" fontId="0" fillId="0" borderId="23" xfId="0" applyNumberFormat="1" applyFont="1" applyBorder="1" applyAlignment="1" applyProtection="1">
      <alignment horizontal="right" vertical="center"/>
      <protection/>
    </xf>
    <xf numFmtId="0" fontId="29" fillId="0" borderId="24" xfId="0" applyFont="1" applyBorder="1" applyAlignment="1" applyProtection="1">
      <alignment horizontal="left" vertical="center" wrapText="1"/>
      <protection/>
    </xf>
    <xf numFmtId="0" fontId="29" fillId="0" borderId="24" xfId="0" applyFont="1" applyBorder="1" applyAlignment="1" applyProtection="1">
      <alignment horizontal="left" vertical="center"/>
      <protection/>
    </xf>
    <xf numFmtId="164" fontId="29" fillId="0" borderId="24" xfId="0" applyNumberFormat="1" applyFont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left" vertical="center" wrapText="1"/>
      <protection/>
    </xf>
    <xf numFmtId="164" fontId="0" fillId="0" borderId="21" xfId="0" applyNumberFormat="1" applyFont="1" applyFill="1" applyBorder="1" applyAlignment="1" applyProtection="1">
      <alignment horizontal="right" vertical="center"/>
      <protection/>
    </xf>
    <xf numFmtId="0" fontId="30" fillId="0" borderId="16" xfId="0" applyFont="1" applyFill="1" applyBorder="1" applyAlignment="1" applyProtection="1">
      <alignment horizontal="left"/>
      <protection/>
    </xf>
    <xf numFmtId="2" fontId="30" fillId="0" borderId="16" xfId="0" applyNumberFormat="1" applyFont="1" applyFill="1" applyBorder="1" applyAlignment="1" applyProtection="1">
      <alignment horizontal="right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0" fillId="0" borderId="24" xfId="0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zpo&#269;et%20Z&#352;%20Aloisina%20V&#253;&#353;ina%20WC%20d&#237;v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127 - ZŠ Aloisina Výšina ..."/>
    </sheetNames>
    <sheetDataSet>
      <sheetData sheetId="0" refreshError="1">
        <row r="8">
          <cell r="AN8" t="str">
            <v>15.04.2016</v>
          </cell>
        </row>
      </sheetData>
      <sheetData sheetId="1" refreshError="1">
        <row r="27">
          <cell r="M27">
            <v>0</v>
          </cell>
        </row>
        <row r="31">
          <cell r="H31">
            <v>363108.07</v>
          </cell>
          <cell r="M31">
            <v>76252.69</v>
          </cell>
        </row>
        <row r="32">
          <cell r="H32">
            <v>0</v>
          </cell>
          <cell r="M32">
            <v>0</v>
          </cell>
        </row>
        <row r="33">
          <cell r="H33">
            <v>0</v>
          </cell>
          <cell r="M33">
            <v>0</v>
          </cell>
        </row>
        <row r="34">
          <cell r="H34">
            <v>0</v>
          </cell>
          <cell r="M34">
            <v>0</v>
          </cell>
        </row>
        <row r="35">
          <cell r="H35">
            <v>0</v>
          </cell>
        </row>
        <row r="134">
          <cell r="W134">
            <v>314.04361399999993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3"/>
  <sheetViews>
    <sheetView tabSelected="1" workbookViewId="0" topLeftCell="A78">
      <selection activeCell="H105" sqref="H105"/>
    </sheetView>
  </sheetViews>
  <sheetFormatPr defaultColWidth="9.140625" defaultRowHeight="15"/>
  <cols>
    <col min="1" max="1" width="7.140625" style="5" customWidth="1"/>
    <col min="2" max="2" width="1.421875" style="5" customWidth="1"/>
    <col min="3" max="3" width="3.57421875" style="5" customWidth="1"/>
    <col min="4" max="33" width="2.140625" style="5" customWidth="1"/>
    <col min="34" max="34" width="2.8515625" style="5" customWidth="1"/>
    <col min="35" max="37" width="2.140625" style="5" customWidth="1"/>
    <col min="38" max="38" width="7.140625" style="5" customWidth="1"/>
    <col min="39" max="39" width="2.8515625" style="5" customWidth="1"/>
    <col min="40" max="40" width="11.421875" style="5" customWidth="1"/>
    <col min="41" max="41" width="6.421875" style="5" customWidth="1"/>
    <col min="42" max="42" width="3.57421875" style="5" customWidth="1"/>
    <col min="43" max="43" width="1.421875" style="5" customWidth="1"/>
    <col min="44" max="44" width="9.140625" style="45" customWidth="1"/>
    <col min="45" max="46" width="22.140625" style="5" customWidth="1"/>
    <col min="47" max="47" width="21.421875" style="5" customWidth="1"/>
    <col min="48" max="52" width="18.57421875" style="5" customWidth="1"/>
    <col min="53" max="53" width="16.421875" style="5" customWidth="1"/>
    <col min="54" max="54" width="21.421875" style="5" customWidth="1"/>
    <col min="55" max="56" width="16.421875" style="5" customWidth="1"/>
    <col min="57" max="57" width="57.00390625" style="5" customWidth="1"/>
    <col min="58" max="70" width="9.140625" style="45" customWidth="1"/>
    <col min="71" max="89" width="9.140625" style="5" hidden="1" customWidth="1"/>
    <col min="90" max="256" width="9.140625" style="45" customWidth="1"/>
    <col min="257" max="257" width="7.140625" style="45" customWidth="1"/>
    <col min="258" max="258" width="1.421875" style="45" customWidth="1"/>
    <col min="259" max="259" width="3.57421875" style="45" customWidth="1"/>
    <col min="260" max="289" width="2.140625" style="45" customWidth="1"/>
    <col min="290" max="290" width="2.8515625" style="45" customWidth="1"/>
    <col min="291" max="293" width="2.140625" style="45" customWidth="1"/>
    <col min="294" max="294" width="7.140625" style="45" customWidth="1"/>
    <col min="295" max="295" width="2.8515625" style="45" customWidth="1"/>
    <col min="296" max="296" width="11.421875" style="45" customWidth="1"/>
    <col min="297" max="297" width="6.421875" style="45" customWidth="1"/>
    <col min="298" max="298" width="3.57421875" style="45" customWidth="1"/>
    <col min="299" max="299" width="1.421875" style="45" customWidth="1"/>
    <col min="300" max="300" width="9.140625" style="45" customWidth="1"/>
    <col min="301" max="312" width="9.140625" style="45" hidden="1" customWidth="1"/>
    <col min="313" max="313" width="57.00390625" style="45" customWidth="1"/>
    <col min="314" max="326" width="9.140625" style="45" customWidth="1"/>
    <col min="327" max="345" width="9.140625" style="45" hidden="1" customWidth="1"/>
    <col min="346" max="512" width="9.140625" style="45" customWidth="1"/>
    <col min="513" max="513" width="7.140625" style="45" customWidth="1"/>
    <col min="514" max="514" width="1.421875" style="45" customWidth="1"/>
    <col min="515" max="515" width="3.57421875" style="45" customWidth="1"/>
    <col min="516" max="545" width="2.140625" style="45" customWidth="1"/>
    <col min="546" max="546" width="2.8515625" style="45" customWidth="1"/>
    <col min="547" max="549" width="2.140625" style="45" customWidth="1"/>
    <col min="550" max="550" width="7.140625" style="45" customWidth="1"/>
    <col min="551" max="551" width="2.8515625" style="45" customWidth="1"/>
    <col min="552" max="552" width="11.421875" style="45" customWidth="1"/>
    <col min="553" max="553" width="6.421875" style="45" customWidth="1"/>
    <col min="554" max="554" width="3.57421875" style="45" customWidth="1"/>
    <col min="555" max="555" width="1.421875" style="45" customWidth="1"/>
    <col min="556" max="556" width="9.140625" style="45" customWidth="1"/>
    <col min="557" max="568" width="9.140625" style="45" hidden="1" customWidth="1"/>
    <col min="569" max="569" width="57.00390625" style="45" customWidth="1"/>
    <col min="570" max="582" width="9.140625" style="45" customWidth="1"/>
    <col min="583" max="601" width="9.140625" style="45" hidden="1" customWidth="1"/>
    <col min="602" max="768" width="9.140625" style="45" customWidth="1"/>
    <col min="769" max="769" width="7.140625" style="45" customWidth="1"/>
    <col min="770" max="770" width="1.421875" style="45" customWidth="1"/>
    <col min="771" max="771" width="3.57421875" style="45" customWidth="1"/>
    <col min="772" max="801" width="2.140625" style="45" customWidth="1"/>
    <col min="802" max="802" width="2.8515625" style="45" customWidth="1"/>
    <col min="803" max="805" width="2.140625" style="45" customWidth="1"/>
    <col min="806" max="806" width="7.140625" style="45" customWidth="1"/>
    <col min="807" max="807" width="2.8515625" style="45" customWidth="1"/>
    <col min="808" max="808" width="11.421875" style="45" customWidth="1"/>
    <col min="809" max="809" width="6.421875" style="45" customWidth="1"/>
    <col min="810" max="810" width="3.57421875" style="45" customWidth="1"/>
    <col min="811" max="811" width="1.421875" style="45" customWidth="1"/>
    <col min="812" max="812" width="9.140625" style="45" customWidth="1"/>
    <col min="813" max="824" width="9.140625" style="45" hidden="1" customWidth="1"/>
    <col min="825" max="825" width="57.00390625" style="45" customWidth="1"/>
    <col min="826" max="838" width="9.140625" style="45" customWidth="1"/>
    <col min="839" max="857" width="9.140625" style="45" hidden="1" customWidth="1"/>
    <col min="858" max="1024" width="9.140625" style="45" customWidth="1"/>
    <col min="1025" max="1025" width="7.140625" style="45" customWidth="1"/>
    <col min="1026" max="1026" width="1.421875" style="45" customWidth="1"/>
    <col min="1027" max="1027" width="3.57421875" style="45" customWidth="1"/>
    <col min="1028" max="1057" width="2.140625" style="45" customWidth="1"/>
    <col min="1058" max="1058" width="2.8515625" style="45" customWidth="1"/>
    <col min="1059" max="1061" width="2.140625" style="45" customWidth="1"/>
    <col min="1062" max="1062" width="7.140625" style="45" customWidth="1"/>
    <col min="1063" max="1063" width="2.8515625" style="45" customWidth="1"/>
    <col min="1064" max="1064" width="11.421875" style="45" customWidth="1"/>
    <col min="1065" max="1065" width="6.421875" style="45" customWidth="1"/>
    <col min="1066" max="1066" width="3.57421875" style="45" customWidth="1"/>
    <col min="1067" max="1067" width="1.421875" style="45" customWidth="1"/>
    <col min="1068" max="1068" width="9.140625" style="45" customWidth="1"/>
    <col min="1069" max="1080" width="9.140625" style="45" hidden="1" customWidth="1"/>
    <col min="1081" max="1081" width="57.00390625" style="45" customWidth="1"/>
    <col min="1082" max="1094" width="9.140625" style="45" customWidth="1"/>
    <col min="1095" max="1113" width="9.140625" style="45" hidden="1" customWidth="1"/>
    <col min="1114" max="1280" width="9.140625" style="45" customWidth="1"/>
    <col min="1281" max="1281" width="7.140625" style="45" customWidth="1"/>
    <col min="1282" max="1282" width="1.421875" style="45" customWidth="1"/>
    <col min="1283" max="1283" width="3.57421875" style="45" customWidth="1"/>
    <col min="1284" max="1313" width="2.140625" style="45" customWidth="1"/>
    <col min="1314" max="1314" width="2.8515625" style="45" customWidth="1"/>
    <col min="1315" max="1317" width="2.140625" style="45" customWidth="1"/>
    <col min="1318" max="1318" width="7.140625" style="45" customWidth="1"/>
    <col min="1319" max="1319" width="2.8515625" style="45" customWidth="1"/>
    <col min="1320" max="1320" width="11.421875" style="45" customWidth="1"/>
    <col min="1321" max="1321" width="6.421875" style="45" customWidth="1"/>
    <col min="1322" max="1322" width="3.57421875" style="45" customWidth="1"/>
    <col min="1323" max="1323" width="1.421875" style="45" customWidth="1"/>
    <col min="1324" max="1324" width="9.140625" style="45" customWidth="1"/>
    <col min="1325" max="1336" width="9.140625" style="45" hidden="1" customWidth="1"/>
    <col min="1337" max="1337" width="57.00390625" style="45" customWidth="1"/>
    <col min="1338" max="1350" width="9.140625" style="45" customWidth="1"/>
    <col min="1351" max="1369" width="9.140625" style="45" hidden="1" customWidth="1"/>
    <col min="1370" max="1536" width="9.140625" style="45" customWidth="1"/>
    <col min="1537" max="1537" width="7.140625" style="45" customWidth="1"/>
    <col min="1538" max="1538" width="1.421875" style="45" customWidth="1"/>
    <col min="1539" max="1539" width="3.57421875" style="45" customWidth="1"/>
    <col min="1540" max="1569" width="2.140625" style="45" customWidth="1"/>
    <col min="1570" max="1570" width="2.8515625" style="45" customWidth="1"/>
    <col min="1571" max="1573" width="2.140625" style="45" customWidth="1"/>
    <col min="1574" max="1574" width="7.140625" style="45" customWidth="1"/>
    <col min="1575" max="1575" width="2.8515625" style="45" customWidth="1"/>
    <col min="1576" max="1576" width="11.421875" style="45" customWidth="1"/>
    <col min="1577" max="1577" width="6.421875" style="45" customWidth="1"/>
    <col min="1578" max="1578" width="3.57421875" style="45" customWidth="1"/>
    <col min="1579" max="1579" width="1.421875" style="45" customWidth="1"/>
    <col min="1580" max="1580" width="9.140625" style="45" customWidth="1"/>
    <col min="1581" max="1592" width="9.140625" style="45" hidden="1" customWidth="1"/>
    <col min="1593" max="1593" width="57.00390625" style="45" customWidth="1"/>
    <col min="1594" max="1606" width="9.140625" style="45" customWidth="1"/>
    <col min="1607" max="1625" width="9.140625" style="45" hidden="1" customWidth="1"/>
    <col min="1626" max="1792" width="9.140625" style="45" customWidth="1"/>
    <col min="1793" max="1793" width="7.140625" style="45" customWidth="1"/>
    <col min="1794" max="1794" width="1.421875" style="45" customWidth="1"/>
    <col min="1795" max="1795" width="3.57421875" style="45" customWidth="1"/>
    <col min="1796" max="1825" width="2.140625" style="45" customWidth="1"/>
    <col min="1826" max="1826" width="2.8515625" style="45" customWidth="1"/>
    <col min="1827" max="1829" width="2.140625" style="45" customWidth="1"/>
    <col min="1830" max="1830" width="7.140625" style="45" customWidth="1"/>
    <col min="1831" max="1831" width="2.8515625" style="45" customWidth="1"/>
    <col min="1832" max="1832" width="11.421875" style="45" customWidth="1"/>
    <col min="1833" max="1833" width="6.421875" style="45" customWidth="1"/>
    <col min="1834" max="1834" width="3.57421875" style="45" customWidth="1"/>
    <col min="1835" max="1835" width="1.421875" style="45" customWidth="1"/>
    <col min="1836" max="1836" width="9.140625" style="45" customWidth="1"/>
    <col min="1837" max="1848" width="9.140625" style="45" hidden="1" customWidth="1"/>
    <col min="1849" max="1849" width="57.00390625" style="45" customWidth="1"/>
    <col min="1850" max="1862" width="9.140625" style="45" customWidth="1"/>
    <col min="1863" max="1881" width="9.140625" style="45" hidden="1" customWidth="1"/>
    <col min="1882" max="2048" width="9.140625" style="45" customWidth="1"/>
    <col min="2049" max="2049" width="7.140625" style="45" customWidth="1"/>
    <col min="2050" max="2050" width="1.421875" style="45" customWidth="1"/>
    <col min="2051" max="2051" width="3.57421875" style="45" customWidth="1"/>
    <col min="2052" max="2081" width="2.140625" style="45" customWidth="1"/>
    <col min="2082" max="2082" width="2.8515625" style="45" customWidth="1"/>
    <col min="2083" max="2085" width="2.140625" style="45" customWidth="1"/>
    <col min="2086" max="2086" width="7.140625" style="45" customWidth="1"/>
    <col min="2087" max="2087" width="2.8515625" style="45" customWidth="1"/>
    <col min="2088" max="2088" width="11.421875" style="45" customWidth="1"/>
    <col min="2089" max="2089" width="6.421875" style="45" customWidth="1"/>
    <col min="2090" max="2090" width="3.57421875" style="45" customWidth="1"/>
    <col min="2091" max="2091" width="1.421875" style="45" customWidth="1"/>
    <col min="2092" max="2092" width="9.140625" style="45" customWidth="1"/>
    <col min="2093" max="2104" width="9.140625" style="45" hidden="1" customWidth="1"/>
    <col min="2105" max="2105" width="57.00390625" style="45" customWidth="1"/>
    <col min="2106" max="2118" width="9.140625" style="45" customWidth="1"/>
    <col min="2119" max="2137" width="9.140625" style="45" hidden="1" customWidth="1"/>
    <col min="2138" max="2304" width="9.140625" style="45" customWidth="1"/>
    <col min="2305" max="2305" width="7.140625" style="45" customWidth="1"/>
    <col min="2306" max="2306" width="1.421875" style="45" customWidth="1"/>
    <col min="2307" max="2307" width="3.57421875" style="45" customWidth="1"/>
    <col min="2308" max="2337" width="2.140625" style="45" customWidth="1"/>
    <col min="2338" max="2338" width="2.8515625" style="45" customWidth="1"/>
    <col min="2339" max="2341" width="2.140625" style="45" customWidth="1"/>
    <col min="2342" max="2342" width="7.140625" style="45" customWidth="1"/>
    <col min="2343" max="2343" width="2.8515625" style="45" customWidth="1"/>
    <col min="2344" max="2344" width="11.421875" style="45" customWidth="1"/>
    <col min="2345" max="2345" width="6.421875" style="45" customWidth="1"/>
    <col min="2346" max="2346" width="3.57421875" style="45" customWidth="1"/>
    <col min="2347" max="2347" width="1.421875" style="45" customWidth="1"/>
    <col min="2348" max="2348" width="9.140625" style="45" customWidth="1"/>
    <col min="2349" max="2360" width="9.140625" style="45" hidden="1" customWidth="1"/>
    <col min="2361" max="2361" width="57.00390625" style="45" customWidth="1"/>
    <col min="2362" max="2374" width="9.140625" style="45" customWidth="1"/>
    <col min="2375" max="2393" width="9.140625" style="45" hidden="1" customWidth="1"/>
    <col min="2394" max="2560" width="9.140625" style="45" customWidth="1"/>
    <col min="2561" max="2561" width="7.140625" style="45" customWidth="1"/>
    <col min="2562" max="2562" width="1.421875" style="45" customWidth="1"/>
    <col min="2563" max="2563" width="3.57421875" style="45" customWidth="1"/>
    <col min="2564" max="2593" width="2.140625" style="45" customWidth="1"/>
    <col min="2594" max="2594" width="2.8515625" style="45" customWidth="1"/>
    <col min="2595" max="2597" width="2.140625" style="45" customWidth="1"/>
    <col min="2598" max="2598" width="7.140625" style="45" customWidth="1"/>
    <col min="2599" max="2599" width="2.8515625" style="45" customWidth="1"/>
    <col min="2600" max="2600" width="11.421875" style="45" customWidth="1"/>
    <col min="2601" max="2601" width="6.421875" style="45" customWidth="1"/>
    <col min="2602" max="2602" width="3.57421875" style="45" customWidth="1"/>
    <col min="2603" max="2603" width="1.421875" style="45" customWidth="1"/>
    <col min="2604" max="2604" width="9.140625" style="45" customWidth="1"/>
    <col min="2605" max="2616" width="9.140625" style="45" hidden="1" customWidth="1"/>
    <col min="2617" max="2617" width="57.00390625" style="45" customWidth="1"/>
    <col min="2618" max="2630" width="9.140625" style="45" customWidth="1"/>
    <col min="2631" max="2649" width="9.140625" style="45" hidden="1" customWidth="1"/>
    <col min="2650" max="2816" width="9.140625" style="45" customWidth="1"/>
    <col min="2817" max="2817" width="7.140625" style="45" customWidth="1"/>
    <col min="2818" max="2818" width="1.421875" style="45" customWidth="1"/>
    <col min="2819" max="2819" width="3.57421875" style="45" customWidth="1"/>
    <col min="2820" max="2849" width="2.140625" style="45" customWidth="1"/>
    <col min="2850" max="2850" width="2.8515625" style="45" customWidth="1"/>
    <col min="2851" max="2853" width="2.140625" style="45" customWidth="1"/>
    <col min="2854" max="2854" width="7.140625" style="45" customWidth="1"/>
    <col min="2855" max="2855" width="2.8515625" style="45" customWidth="1"/>
    <col min="2856" max="2856" width="11.421875" style="45" customWidth="1"/>
    <col min="2857" max="2857" width="6.421875" style="45" customWidth="1"/>
    <col min="2858" max="2858" width="3.57421875" style="45" customWidth="1"/>
    <col min="2859" max="2859" width="1.421875" style="45" customWidth="1"/>
    <col min="2860" max="2860" width="9.140625" style="45" customWidth="1"/>
    <col min="2861" max="2872" width="9.140625" style="45" hidden="1" customWidth="1"/>
    <col min="2873" max="2873" width="57.00390625" style="45" customWidth="1"/>
    <col min="2874" max="2886" width="9.140625" style="45" customWidth="1"/>
    <col min="2887" max="2905" width="9.140625" style="45" hidden="1" customWidth="1"/>
    <col min="2906" max="3072" width="9.140625" style="45" customWidth="1"/>
    <col min="3073" max="3073" width="7.140625" style="45" customWidth="1"/>
    <col min="3074" max="3074" width="1.421875" style="45" customWidth="1"/>
    <col min="3075" max="3075" width="3.57421875" style="45" customWidth="1"/>
    <col min="3076" max="3105" width="2.140625" style="45" customWidth="1"/>
    <col min="3106" max="3106" width="2.8515625" style="45" customWidth="1"/>
    <col min="3107" max="3109" width="2.140625" style="45" customWidth="1"/>
    <col min="3110" max="3110" width="7.140625" style="45" customWidth="1"/>
    <col min="3111" max="3111" width="2.8515625" style="45" customWidth="1"/>
    <col min="3112" max="3112" width="11.421875" style="45" customWidth="1"/>
    <col min="3113" max="3113" width="6.421875" style="45" customWidth="1"/>
    <col min="3114" max="3114" width="3.57421875" style="45" customWidth="1"/>
    <col min="3115" max="3115" width="1.421875" style="45" customWidth="1"/>
    <col min="3116" max="3116" width="9.140625" style="45" customWidth="1"/>
    <col min="3117" max="3128" width="9.140625" style="45" hidden="1" customWidth="1"/>
    <col min="3129" max="3129" width="57.00390625" style="45" customWidth="1"/>
    <col min="3130" max="3142" width="9.140625" style="45" customWidth="1"/>
    <col min="3143" max="3161" width="9.140625" style="45" hidden="1" customWidth="1"/>
    <col min="3162" max="3328" width="9.140625" style="45" customWidth="1"/>
    <col min="3329" max="3329" width="7.140625" style="45" customWidth="1"/>
    <col min="3330" max="3330" width="1.421875" style="45" customWidth="1"/>
    <col min="3331" max="3331" width="3.57421875" style="45" customWidth="1"/>
    <col min="3332" max="3361" width="2.140625" style="45" customWidth="1"/>
    <col min="3362" max="3362" width="2.8515625" style="45" customWidth="1"/>
    <col min="3363" max="3365" width="2.140625" style="45" customWidth="1"/>
    <col min="3366" max="3366" width="7.140625" style="45" customWidth="1"/>
    <col min="3367" max="3367" width="2.8515625" style="45" customWidth="1"/>
    <col min="3368" max="3368" width="11.421875" style="45" customWidth="1"/>
    <col min="3369" max="3369" width="6.421875" style="45" customWidth="1"/>
    <col min="3370" max="3370" width="3.57421875" style="45" customWidth="1"/>
    <col min="3371" max="3371" width="1.421875" style="45" customWidth="1"/>
    <col min="3372" max="3372" width="9.140625" style="45" customWidth="1"/>
    <col min="3373" max="3384" width="9.140625" style="45" hidden="1" customWidth="1"/>
    <col min="3385" max="3385" width="57.00390625" style="45" customWidth="1"/>
    <col min="3386" max="3398" width="9.140625" style="45" customWidth="1"/>
    <col min="3399" max="3417" width="9.140625" style="45" hidden="1" customWidth="1"/>
    <col min="3418" max="3584" width="9.140625" style="45" customWidth="1"/>
    <col min="3585" max="3585" width="7.140625" style="45" customWidth="1"/>
    <col min="3586" max="3586" width="1.421875" style="45" customWidth="1"/>
    <col min="3587" max="3587" width="3.57421875" style="45" customWidth="1"/>
    <col min="3588" max="3617" width="2.140625" style="45" customWidth="1"/>
    <col min="3618" max="3618" width="2.8515625" style="45" customWidth="1"/>
    <col min="3619" max="3621" width="2.140625" style="45" customWidth="1"/>
    <col min="3622" max="3622" width="7.140625" style="45" customWidth="1"/>
    <col min="3623" max="3623" width="2.8515625" style="45" customWidth="1"/>
    <col min="3624" max="3624" width="11.421875" style="45" customWidth="1"/>
    <col min="3625" max="3625" width="6.421875" style="45" customWidth="1"/>
    <col min="3626" max="3626" width="3.57421875" style="45" customWidth="1"/>
    <col min="3627" max="3627" width="1.421875" style="45" customWidth="1"/>
    <col min="3628" max="3628" width="9.140625" style="45" customWidth="1"/>
    <col min="3629" max="3640" width="9.140625" style="45" hidden="1" customWidth="1"/>
    <col min="3641" max="3641" width="57.00390625" style="45" customWidth="1"/>
    <col min="3642" max="3654" width="9.140625" style="45" customWidth="1"/>
    <col min="3655" max="3673" width="9.140625" style="45" hidden="1" customWidth="1"/>
    <col min="3674" max="3840" width="9.140625" style="45" customWidth="1"/>
    <col min="3841" max="3841" width="7.140625" style="45" customWidth="1"/>
    <col min="3842" max="3842" width="1.421875" style="45" customWidth="1"/>
    <col min="3843" max="3843" width="3.57421875" style="45" customWidth="1"/>
    <col min="3844" max="3873" width="2.140625" style="45" customWidth="1"/>
    <col min="3874" max="3874" width="2.8515625" style="45" customWidth="1"/>
    <col min="3875" max="3877" width="2.140625" style="45" customWidth="1"/>
    <col min="3878" max="3878" width="7.140625" style="45" customWidth="1"/>
    <col min="3879" max="3879" width="2.8515625" style="45" customWidth="1"/>
    <col min="3880" max="3880" width="11.421875" style="45" customWidth="1"/>
    <col min="3881" max="3881" width="6.421875" style="45" customWidth="1"/>
    <col min="3882" max="3882" width="3.57421875" style="45" customWidth="1"/>
    <col min="3883" max="3883" width="1.421875" style="45" customWidth="1"/>
    <col min="3884" max="3884" width="9.140625" style="45" customWidth="1"/>
    <col min="3885" max="3896" width="9.140625" style="45" hidden="1" customWidth="1"/>
    <col min="3897" max="3897" width="57.00390625" style="45" customWidth="1"/>
    <col min="3898" max="3910" width="9.140625" style="45" customWidth="1"/>
    <col min="3911" max="3929" width="9.140625" style="45" hidden="1" customWidth="1"/>
    <col min="3930" max="4096" width="9.140625" style="45" customWidth="1"/>
    <col min="4097" max="4097" width="7.140625" style="45" customWidth="1"/>
    <col min="4098" max="4098" width="1.421875" style="45" customWidth="1"/>
    <col min="4099" max="4099" width="3.57421875" style="45" customWidth="1"/>
    <col min="4100" max="4129" width="2.140625" style="45" customWidth="1"/>
    <col min="4130" max="4130" width="2.8515625" style="45" customWidth="1"/>
    <col min="4131" max="4133" width="2.140625" style="45" customWidth="1"/>
    <col min="4134" max="4134" width="7.140625" style="45" customWidth="1"/>
    <col min="4135" max="4135" width="2.8515625" style="45" customWidth="1"/>
    <col min="4136" max="4136" width="11.421875" style="45" customWidth="1"/>
    <col min="4137" max="4137" width="6.421875" style="45" customWidth="1"/>
    <col min="4138" max="4138" width="3.57421875" style="45" customWidth="1"/>
    <col min="4139" max="4139" width="1.421875" style="45" customWidth="1"/>
    <col min="4140" max="4140" width="9.140625" style="45" customWidth="1"/>
    <col min="4141" max="4152" width="9.140625" style="45" hidden="1" customWidth="1"/>
    <col min="4153" max="4153" width="57.00390625" style="45" customWidth="1"/>
    <col min="4154" max="4166" width="9.140625" style="45" customWidth="1"/>
    <col min="4167" max="4185" width="9.140625" style="45" hidden="1" customWidth="1"/>
    <col min="4186" max="4352" width="9.140625" style="45" customWidth="1"/>
    <col min="4353" max="4353" width="7.140625" style="45" customWidth="1"/>
    <col min="4354" max="4354" width="1.421875" style="45" customWidth="1"/>
    <col min="4355" max="4355" width="3.57421875" style="45" customWidth="1"/>
    <col min="4356" max="4385" width="2.140625" style="45" customWidth="1"/>
    <col min="4386" max="4386" width="2.8515625" style="45" customWidth="1"/>
    <col min="4387" max="4389" width="2.140625" style="45" customWidth="1"/>
    <col min="4390" max="4390" width="7.140625" style="45" customWidth="1"/>
    <col min="4391" max="4391" width="2.8515625" style="45" customWidth="1"/>
    <col min="4392" max="4392" width="11.421875" style="45" customWidth="1"/>
    <col min="4393" max="4393" width="6.421875" style="45" customWidth="1"/>
    <col min="4394" max="4394" width="3.57421875" style="45" customWidth="1"/>
    <col min="4395" max="4395" width="1.421875" style="45" customWidth="1"/>
    <col min="4396" max="4396" width="9.140625" style="45" customWidth="1"/>
    <col min="4397" max="4408" width="9.140625" style="45" hidden="1" customWidth="1"/>
    <col min="4409" max="4409" width="57.00390625" style="45" customWidth="1"/>
    <col min="4410" max="4422" width="9.140625" style="45" customWidth="1"/>
    <col min="4423" max="4441" width="9.140625" style="45" hidden="1" customWidth="1"/>
    <col min="4442" max="4608" width="9.140625" style="45" customWidth="1"/>
    <col min="4609" max="4609" width="7.140625" style="45" customWidth="1"/>
    <col min="4610" max="4610" width="1.421875" style="45" customWidth="1"/>
    <col min="4611" max="4611" width="3.57421875" style="45" customWidth="1"/>
    <col min="4612" max="4641" width="2.140625" style="45" customWidth="1"/>
    <col min="4642" max="4642" width="2.8515625" style="45" customWidth="1"/>
    <col min="4643" max="4645" width="2.140625" style="45" customWidth="1"/>
    <col min="4646" max="4646" width="7.140625" style="45" customWidth="1"/>
    <col min="4647" max="4647" width="2.8515625" style="45" customWidth="1"/>
    <col min="4648" max="4648" width="11.421875" style="45" customWidth="1"/>
    <col min="4649" max="4649" width="6.421875" style="45" customWidth="1"/>
    <col min="4650" max="4650" width="3.57421875" style="45" customWidth="1"/>
    <col min="4651" max="4651" width="1.421875" style="45" customWidth="1"/>
    <col min="4652" max="4652" width="9.140625" style="45" customWidth="1"/>
    <col min="4653" max="4664" width="9.140625" style="45" hidden="1" customWidth="1"/>
    <col min="4665" max="4665" width="57.00390625" style="45" customWidth="1"/>
    <col min="4666" max="4678" width="9.140625" style="45" customWidth="1"/>
    <col min="4679" max="4697" width="9.140625" style="45" hidden="1" customWidth="1"/>
    <col min="4698" max="4864" width="9.140625" style="45" customWidth="1"/>
    <col min="4865" max="4865" width="7.140625" style="45" customWidth="1"/>
    <col min="4866" max="4866" width="1.421875" style="45" customWidth="1"/>
    <col min="4867" max="4867" width="3.57421875" style="45" customWidth="1"/>
    <col min="4868" max="4897" width="2.140625" style="45" customWidth="1"/>
    <col min="4898" max="4898" width="2.8515625" style="45" customWidth="1"/>
    <col min="4899" max="4901" width="2.140625" style="45" customWidth="1"/>
    <col min="4902" max="4902" width="7.140625" style="45" customWidth="1"/>
    <col min="4903" max="4903" width="2.8515625" style="45" customWidth="1"/>
    <col min="4904" max="4904" width="11.421875" style="45" customWidth="1"/>
    <col min="4905" max="4905" width="6.421875" style="45" customWidth="1"/>
    <col min="4906" max="4906" width="3.57421875" style="45" customWidth="1"/>
    <col min="4907" max="4907" width="1.421875" style="45" customWidth="1"/>
    <col min="4908" max="4908" width="9.140625" style="45" customWidth="1"/>
    <col min="4909" max="4920" width="9.140625" style="45" hidden="1" customWidth="1"/>
    <col min="4921" max="4921" width="57.00390625" style="45" customWidth="1"/>
    <col min="4922" max="4934" width="9.140625" style="45" customWidth="1"/>
    <col min="4935" max="4953" width="9.140625" style="45" hidden="1" customWidth="1"/>
    <col min="4954" max="5120" width="9.140625" style="45" customWidth="1"/>
    <col min="5121" max="5121" width="7.140625" style="45" customWidth="1"/>
    <col min="5122" max="5122" width="1.421875" style="45" customWidth="1"/>
    <col min="5123" max="5123" width="3.57421875" style="45" customWidth="1"/>
    <col min="5124" max="5153" width="2.140625" style="45" customWidth="1"/>
    <col min="5154" max="5154" width="2.8515625" style="45" customWidth="1"/>
    <col min="5155" max="5157" width="2.140625" style="45" customWidth="1"/>
    <col min="5158" max="5158" width="7.140625" style="45" customWidth="1"/>
    <col min="5159" max="5159" width="2.8515625" style="45" customWidth="1"/>
    <col min="5160" max="5160" width="11.421875" style="45" customWidth="1"/>
    <col min="5161" max="5161" width="6.421875" style="45" customWidth="1"/>
    <col min="5162" max="5162" width="3.57421875" style="45" customWidth="1"/>
    <col min="5163" max="5163" width="1.421875" style="45" customWidth="1"/>
    <col min="5164" max="5164" width="9.140625" style="45" customWidth="1"/>
    <col min="5165" max="5176" width="9.140625" style="45" hidden="1" customWidth="1"/>
    <col min="5177" max="5177" width="57.00390625" style="45" customWidth="1"/>
    <col min="5178" max="5190" width="9.140625" style="45" customWidth="1"/>
    <col min="5191" max="5209" width="9.140625" style="45" hidden="1" customWidth="1"/>
    <col min="5210" max="5376" width="9.140625" style="45" customWidth="1"/>
    <col min="5377" max="5377" width="7.140625" style="45" customWidth="1"/>
    <col min="5378" max="5378" width="1.421875" style="45" customWidth="1"/>
    <col min="5379" max="5379" width="3.57421875" style="45" customWidth="1"/>
    <col min="5380" max="5409" width="2.140625" style="45" customWidth="1"/>
    <col min="5410" max="5410" width="2.8515625" style="45" customWidth="1"/>
    <col min="5411" max="5413" width="2.140625" style="45" customWidth="1"/>
    <col min="5414" max="5414" width="7.140625" style="45" customWidth="1"/>
    <col min="5415" max="5415" width="2.8515625" style="45" customWidth="1"/>
    <col min="5416" max="5416" width="11.421875" style="45" customWidth="1"/>
    <col min="5417" max="5417" width="6.421875" style="45" customWidth="1"/>
    <col min="5418" max="5418" width="3.57421875" style="45" customWidth="1"/>
    <col min="5419" max="5419" width="1.421875" style="45" customWidth="1"/>
    <col min="5420" max="5420" width="9.140625" style="45" customWidth="1"/>
    <col min="5421" max="5432" width="9.140625" style="45" hidden="1" customWidth="1"/>
    <col min="5433" max="5433" width="57.00390625" style="45" customWidth="1"/>
    <col min="5434" max="5446" width="9.140625" style="45" customWidth="1"/>
    <col min="5447" max="5465" width="9.140625" style="45" hidden="1" customWidth="1"/>
    <col min="5466" max="5632" width="9.140625" style="45" customWidth="1"/>
    <col min="5633" max="5633" width="7.140625" style="45" customWidth="1"/>
    <col min="5634" max="5634" width="1.421875" style="45" customWidth="1"/>
    <col min="5635" max="5635" width="3.57421875" style="45" customWidth="1"/>
    <col min="5636" max="5665" width="2.140625" style="45" customWidth="1"/>
    <col min="5666" max="5666" width="2.8515625" style="45" customWidth="1"/>
    <col min="5667" max="5669" width="2.140625" style="45" customWidth="1"/>
    <col min="5670" max="5670" width="7.140625" style="45" customWidth="1"/>
    <col min="5671" max="5671" width="2.8515625" style="45" customWidth="1"/>
    <col min="5672" max="5672" width="11.421875" style="45" customWidth="1"/>
    <col min="5673" max="5673" width="6.421875" style="45" customWidth="1"/>
    <col min="5674" max="5674" width="3.57421875" style="45" customWidth="1"/>
    <col min="5675" max="5675" width="1.421875" style="45" customWidth="1"/>
    <col min="5676" max="5676" width="9.140625" style="45" customWidth="1"/>
    <col min="5677" max="5688" width="9.140625" style="45" hidden="1" customWidth="1"/>
    <col min="5689" max="5689" width="57.00390625" style="45" customWidth="1"/>
    <col min="5690" max="5702" width="9.140625" style="45" customWidth="1"/>
    <col min="5703" max="5721" width="9.140625" style="45" hidden="1" customWidth="1"/>
    <col min="5722" max="5888" width="9.140625" style="45" customWidth="1"/>
    <col min="5889" max="5889" width="7.140625" style="45" customWidth="1"/>
    <col min="5890" max="5890" width="1.421875" style="45" customWidth="1"/>
    <col min="5891" max="5891" width="3.57421875" style="45" customWidth="1"/>
    <col min="5892" max="5921" width="2.140625" style="45" customWidth="1"/>
    <col min="5922" max="5922" width="2.8515625" style="45" customWidth="1"/>
    <col min="5923" max="5925" width="2.140625" style="45" customWidth="1"/>
    <col min="5926" max="5926" width="7.140625" style="45" customWidth="1"/>
    <col min="5927" max="5927" width="2.8515625" style="45" customWidth="1"/>
    <col min="5928" max="5928" width="11.421875" style="45" customWidth="1"/>
    <col min="5929" max="5929" width="6.421875" style="45" customWidth="1"/>
    <col min="5930" max="5930" width="3.57421875" style="45" customWidth="1"/>
    <col min="5931" max="5931" width="1.421875" style="45" customWidth="1"/>
    <col min="5932" max="5932" width="9.140625" style="45" customWidth="1"/>
    <col min="5933" max="5944" width="9.140625" style="45" hidden="1" customWidth="1"/>
    <col min="5945" max="5945" width="57.00390625" style="45" customWidth="1"/>
    <col min="5946" max="5958" width="9.140625" style="45" customWidth="1"/>
    <col min="5959" max="5977" width="9.140625" style="45" hidden="1" customWidth="1"/>
    <col min="5978" max="6144" width="9.140625" style="45" customWidth="1"/>
    <col min="6145" max="6145" width="7.140625" style="45" customWidth="1"/>
    <col min="6146" max="6146" width="1.421875" style="45" customWidth="1"/>
    <col min="6147" max="6147" width="3.57421875" style="45" customWidth="1"/>
    <col min="6148" max="6177" width="2.140625" style="45" customWidth="1"/>
    <col min="6178" max="6178" width="2.8515625" style="45" customWidth="1"/>
    <col min="6179" max="6181" width="2.140625" style="45" customWidth="1"/>
    <col min="6182" max="6182" width="7.140625" style="45" customWidth="1"/>
    <col min="6183" max="6183" width="2.8515625" style="45" customWidth="1"/>
    <col min="6184" max="6184" width="11.421875" style="45" customWidth="1"/>
    <col min="6185" max="6185" width="6.421875" style="45" customWidth="1"/>
    <col min="6186" max="6186" width="3.57421875" style="45" customWidth="1"/>
    <col min="6187" max="6187" width="1.421875" style="45" customWidth="1"/>
    <col min="6188" max="6188" width="9.140625" style="45" customWidth="1"/>
    <col min="6189" max="6200" width="9.140625" style="45" hidden="1" customWidth="1"/>
    <col min="6201" max="6201" width="57.00390625" style="45" customWidth="1"/>
    <col min="6202" max="6214" width="9.140625" style="45" customWidth="1"/>
    <col min="6215" max="6233" width="9.140625" style="45" hidden="1" customWidth="1"/>
    <col min="6234" max="6400" width="9.140625" style="45" customWidth="1"/>
    <col min="6401" max="6401" width="7.140625" style="45" customWidth="1"/>
    <col min="6402" max="6402" width="1.421875" style="45" customWidth="1"/>
    <col min="6403" max="6403" width="3.57421875" style="45" customWidth="1"/>
    <col min="6404" max="6433" width="2.140625" style="45" customWidth="1"/>
    <col min="6434" max="6434" width="2.8515625" style="45" customWidth="1"/>
    <col min="6435" max="6437" width="2.140625" style="45" customWidth="1"/>
    <col min="6438" max="6438" width="7.140625" style="45" customWidth="1"/>
    <col min="6439" max="6439" width="2.8515625" style="45" customWidth="1"/>
    <col min="6440" max="6440" width="11.421875" style="45" customWidth="1"/>
    <col min="6441" max="6441" width="6.421875" style="45" customWidth="1"/>
    <col min="6442" max="6442" width="3.57421875" style="45" customWidth="1"/>
    <col min="6443" max="6443" width="1.421875" style="45" customWidth="1"/>
    <col min="6444" max="6444" width="9.140625" style="45" customWidth="1"/>
    <col min="6445" max="6456" width="9.140625" style="45" hidden="1" customWidth="1"/>
    <col min="6457" max="6457" width="57.00390625" style="45" customWidth="1"/>
    <col min="6458" max="6470" width="9.140625" style="45" customWidth="1"/>
    <col min="6471" max="6489" width="9.140625" style="45" hidden="1" customWidth="1"/>
    <col min="6490" max="6656" width="9.140625" style="45" customWidth="1"/>
    <col min="6657" max="6657" width="7.140625" style="45" customWidth="1"/>
    <col min="6658" max="6658" width="1.421875" style="45" customWidth="1"/>
    <col min="6659" max="6659" width="3.57421875" style="45" customWidth="1"/>
    <col min="6660" max="6689" width="2.140625" style="45" customWidth="1"/>
    <col min="6690" max="6690" width="2.8515625" style="45" customWidth="1"/>
    <col min="6691" max="6693" width="2.140625" style="45" customWidth="1"/>
    <col min="6694" max="6694" width="7.140625" style="45" customWidth="1"/>
    <col min="6695" max="6695" width="2.8515625" style="45" customWidth="1"/>
    <col min="6696" max="6696" width="11.421875" style="45" customWidth="1"/>
    <col min="6697" max="6697" width="6.421875" style="45" customWidth="1"/>
    <col min="6698" max="6698" width="3.57421875" style="45" customWidth="1"/>
    <col min="6699" max="6699" width="1.421875" style="45" customWidth="1"/>
    <col min="6700" max="6700" width="9.140625" style="45" customWidth="1"/>
    <col min="6701" max="6712" width="9.140625" style="45" hidden="1" customWidth="1"/>
    <col min="6713" max="6713" width="57.00390625" style="45" customWidth="1"/>
    <col min="6714" max="6726" width="9.140625" style="45" customWidth="1"/>
    <col min="6727" max="6745" width="9.140625" style="45" hidden="1" customWidth="1"/>
    <col min="6746" max="6912" width="9.140625" style="45" customWidth="1"/>
    <col min="6913" max="6913" width="7.140625" style="45" customWidth="1"/>
    <col min="6914" max="6914" width="1.421875" style="45" customWidth="1"/>
    <col min="6915" max="6915" width="3.57421875" style="45" customWidth="1"/>
    <col min="6916" max="6945" width="2.140625" style="45" customWidth="1"/>
    <col min="6946" max="6946" width="2.8515625" style="45" customWidth="1"/>
    <col min="6947" max="6949" width="2.140625" style="45" customWidth="1"/>
    <col min="6950" max="6950" width="7.140625" style="45" customWidth="1"/>
    <col min="6951" max="6951" width="2.8515625" style="45" customWidth="1"/>
    <col min="6952" max="6952" width="11.421875" style="45" customWidth="1"/>
    <col min="6953" max="6953" width="6.421875" style="45" customWidth="1"/>
    <col min="6954" max="6954" width="3.57421875" style="45" customWidth="1"/>
    <col min="6955" max="6955" width="1.421875" style="45" customWidth="1"/>
    <col min="6956" max="6956" width="9.140625" style="45" customWidth="1"/>
    <col min="6957" max="6968" width="9.140625" style="45" hidden="1" customWidth="1"/>
    <col min="6969" max="6969" width="57.00390625" style="45" customWidth="1"/>
    <col min="6970" max="6982" width="9.140625" style="45" customWidth="1"/>
    <col min="6983" max="7001" width="9.140625" style="45" hidden="1" customWidth="1"/>
    <col min="7002" max="7168" width="9.140625" style="45" customWidth="1"/>
    <col min="7169" max="7169" width="7.140625" style="45" customWidth="1"/>
    <col min="7170" max="7170" width="1.421875" style="45" customWidth="1"/>
    <col min="7171" max="7171" width="3.57421875" style="45" customWidth="1"/>
    <col min="7172" max="7201" width="2.140625" style="45" customWidth="1"/>
    <col min="7202" max="7202" width="2.8515625" style="45" customWidth="1"/>
    <col min="7203" max="7205" width="2.140625" style="45" customWidth="1"/>
    <col min="7206" max="7206" width="7.140625" style="45" customWidth="1"/>
    <col min="7207" max="7207" width="2.8515625" style="45" customWidth="1"/>
    <col min="7208" max="7208" width="11.421875" style="45" customWidth="1"/>
    <col min="7209" max="7209" width="6.421875" style="45" customWidth="1"/>
    <col min="7210" max="7210" width="3.57421875" style="45" customWidth="1"/>
    <col min="7211" max="7211" width="1.421875" style="45" customWidth="1"/>
    <col min="7212" max="7212" width="9.140625" style="45" customWidth="1"/>
    <col min="7213" max="7224" width="9.140625" style="45" hidden="1" customWidth="1"/>
    <col min="7225" max="7225" width="57.00390625" style="45" customWidth="1"/>
    <col min="7226" max="7238" width="9.140625" style="45" customWidth="1"/>
    <col min="7239" max="7257" width="9.140625" style="45" hidden="1" customWidth="1"/>
    <col min="7258" max="7424" width="9.140625" style="45" customWidth="1"/>
    <col min="7425" max="7425" width="7.140625" style="45" customWidth="1"/>
    <col min="7426" max="7426" width="1.421875" style="45" customWidth="1"/>
    <col min="7427" max="7427" width="3.57421875" style="45" customWidth="1"/>
    <col min="7428" max="7457" width="2.140625" style="45" customWidth="1"/>
    <col min="7458" max="7458" width="2.8515625" style="45" customWidth="1"/>
    <col min="7459" max="7461" width="2.140625" style="45" customWidth="1"/>
    <col min="7462" max="7462" width="7.140625" style="45" customWidth="1"/>
    <col min="7463" max="7463" width="2.8515625" style="45" customWidth="1"/>
    <col min="7464" max="7464" width="11.421875" style="45" customWidth="1"/>
    <col min="7465" max="7465" width="6.421875" style="45" customWidth="1"/>
    <col min="7466" max="7466" width="3.57421875" style="45" customWidth="1"/>
    <col min="7467" max="7467" width="1.421875" style="45" customWidth="1"/>
    <col min="7468" max="7468" width="9.140625" style="45" customWidth="1"/>
    <col min="7469" max="7480" width="9.140625" style="45" hidden="1" customWidth="1"/>
    <col min="7481" max="7481" width="57.00390625" style="45" customWidth="1"/>
    <col min="7482" max="7494" width="9.140625" style="45" customWidth="1"/>
    <col min="7495" max="7513" width="9.140625" style="45" hidden="1" customWidth="1"/>
    <col min="7514" max="7680" width="9.140625" style="45" customWidth="1"/>
    <col min="7681" max="7681" width="7.140625" style="45" customWidth="1"/>
    <col min="7682" max="7682" width="1.421875" style="45" customWidth="1"/>
    <col min="7683" max="7683" width="3.57421875" style="45" customWidth="1"/>
    <col min="7684" max="7713" width="2.140625" style="45" customWidth="1"/>
    <col min="7714" max="7714" width="2.8515625" style="45" customWidth="1"/>
    <col min="7715" max="7717" width="2.140625" style="45" customWidth="1"/>
    <col min="7718" max="7718" width="7.140625" style="45" customWidth="1"/>
    <col min="7719" max="7719" width="2.8515625" style="45" customWidth="1"/>
    <col min="7720" max="7720" width="11.421875" style="45" customWidth="1"/>
    <col min="7721" max="7721" width="6.421875" style="45" customWidth="1"/>
    <col min="7722" max="7722" width="3.57421875" style="45" customWidth="1"/>
    <col min="7723" max="7723" width="1.421875" style="45" customWidth="1"/>
    <col min="7724" max="7724" width="9.140625" style="45" customWidth="1"/>
    <col min="7725" max="7736" width="9.140625" style="45" hidden="1" customWidth="1"/>
    <col min="7737" max="7737" width="57.00390625" style="45" customWidth="1"/>
    <col min="7738" max="7750" width="9.140625" style="45" customWidth="1"/>
    <col min="7751" max="7769" width="9.140625" style="45" hidden="1" customWidth="1"/>
    <col min="7770" max="7936" width="9.140625" style="45" customWidth="1"/>
    <col min="7937" max="7937" width="7.140625" style="45" customWidth="1"/>
    <col min="7938" max="7938" width="1.421875" style="45" customWidth="1"/>
    <col min="7939" max="7939" width="3.57421875" style="45" customWidth="1"/>
    <col min="7940" max="7969" width="2.140625" style="45" customWidth="1"/>
    <col min="7970" max="7970" width="2.8515625" style="45" customWidth="1"/>
    <col min="7971" max="7973" width="2.140625" style="45" customWidth="1"/>
    <col min="7974" max="7974" width="7.140625" style="45" customWidth="1"/>
    <col min="7975" max="7975" width="2.8515625" style="45" customWidth="1"/>
    <col min="7976" max="7976" width="11.421875" style="45" customWidth="1"/>
    <col min="7977" max="7977" width="6.421875" style="45" customWidth="1"/>
    <col min="7978" max="7978" width="3.57421875" style="45" customWidth="1"/>
    <col min="7979" max="7979" width="1.421875" style="45" customWidth="1"/>
    <col min="7980" max="7980" width="9.140625" style="45" customWidth="1"/>
    <col min="7981" max="7992" width="9.140625" style="45" hidden="1" customWidth="1"/>
    <col min="7993" max="7993" width="57.00390625" style="45" customWidth="1"/>
    <col min="7994" max="8006" width="9.140625" style="45" customWidth="1"/>
    <col min="8007" max="8025" width="9.140625" style="45" hidden="1" customWidth="1"/>
    <col min="8026" max="8192" width="9.140625" style="45" customWidth="1"/>
    <col min="8193" max="8193" width="7.140625" style="45" customWidth="1"/>
    <col min="8194" max="8194" width="1.421875" style="45" customWidth="1"/>
    <col min="8195" max="8195" width="3.57421875" style="45" customWidth="1"/>
    <col min="8196" max="8225" width="2.140625" style="45" customWidth="1"/>
    <col min="8226" max="8226" width="2.8515625" style="45" customWidth="1"/>
    <col min="8227" max="8229" width="2.140625" style="45" customWidth="1"/>
    <col min="8230" max="8230" width="7.140625" style="45" customWidth="1"/>
    <col min="8231" max="8231" width="2.8515625" style="45" customWidth="1"/>
    <col min="8232" max="8232" width="11.421875" style="45" customWidth="1"/>
    <col min="8233" max="8233" width="6.421875" style="45" customWidth="1"/>
    <col min="8234" max="8234" width="3.57421875" style="45" customWidth="1"/>
    <col min="8235" max="8235" width="1.421875" style="45" customWidth="1"/>
    <col min="8236" max="8236" width="9.140625" style="45" customWidth="1"/>
    <col min="8237" max="8248" width="9.140625" style="45" hidden="1" customWidth="1"/>
    <col min="8249" max="8249" width="57.00390625" style="45" customWidth="1"/>
    <col min="8250" max="8262" width="9.140625" style="45" customWidth="1"/>
    <col min="8263" max="8281" width="9.140625" style="45" hidden="1" customWidth="1"/>
    <col min="8282" max="8448" width="9.140625" style="45" customWidth="1"/>
    <col min="8449" max="8449" width="7.140625" style="45" customWidth="1"/>
    <col min="8450" max="8450" width="1.421875" style="45" customWidth="1"/>
    <col min="8451" max="8451" width="3.57421875" style="45" customWidth="1"/>
    <col min="8452" max="8481" width="2.140625" style="45" customWidth="1"/>
    <col min="8482" max="8482" width="2.8515625" style="45" customWidth="1"/>
    <col min="8483" max="8485" width="2.140625" style="45" customWidth="1"/>
    <col min="8486" max="8486" width="7.140625" style="45" customWidth="1"/>
    <col min="8487" max="8487" width="2.8515625" style="45" customWidth="1"/>
    <col min="8488" max="8488" width="11.421875" style="45" customWidth="1"/>
    <col min="8489" max="8489" width="6.421875" style="45" customWidth="1"/>
    <col min="8490" max="8490" width="3.57421875" style="45" customWidth="1"/>
    <col min="8491" max="8491" width="1.421875" style="45" customWidth="1"/>
    <col min="8492" max="8492" width="9.140625" style="45" customWidth="1"/>
    <col min="8493" max="8504" width="9.140625" style="45" hidden="1" customWidth="1"/>
    <col min="8505" max="8505" width="57.00390625" style="45" customWidth="1"/>
    <col min="8506" max="8518" width="9.140625" style="45" customWidth="1"/>
    <col min="8519" max="8537" width="9.140625" style="45" hidden="1" customWidth="1"/>
    <col min="8538" max="8704" width="9.140625" style="45" customWidth="1"/>
    <col min="8705" max="8705" width="7.140625" style="45" customWidth="1"/>
    <col min="8706" max="8706" width="1.421875" style="45" customWidth="1"/>
    <col min="8707" max="8707" width="3.57421875" style="45" customWidth="1"/>
    <col min="8708" max="8737" width="2.140625" style="45" customWidth="1"/>
    <col min="8738" max="8738" width="2.8515625" style="45" customWidth="1"/>
    <col min="8739" max="8741" width="2.140625" style="45" customWidth="1"/>
    <col min="8742" max="8742" width="7.140625" style="45" customWidth="1"/>
    <col min="8743" max="8743" width="2.8515625" style="45" customWidth="1"/>
    <col min="8744" max="8744" width="11.421875" style="45" customWidth="1"/>
    <col min="8745" max="8745" width="6.421875" style="45" customWidth="1"/>
    <col min="8746" max="8746" width="3.57421875" style="45" customWidth="1"/>
    <col min="8747" max="8747" width="1.421875" style="45" customWidth="1"/>
    <col min="8748" max="8748" width="9.140625" style="45" customWidth="1"/>
    <col min="8749" max="8760" width="9.140625" style="45" hidden="1" customWidth="1"/>
    <col min="8761" max="8761" width="57.00390625" style="45" customWidth="1"/>
    <col min="8762" max="8774" width="9.140625" style="45" customWidth="1"/>
    <col min="8775" max="8793" width="9.140625" style="45" hidden="1" customWidth="1"/>
    <col min="8794" max="8960" width="9.140625" style="45" customWidth="1"/>
    <col min="8961" max="8961" width="7.140625" style="45" customWidth="1"/>
    <col min="8962" max="8962" width="1.421875" style="45" customWidth="1"/>
    <col min="8963" max="8963" width="3.57421875" style="45" customWidth="1"/>
    <col min="8964" max="8993" width="2.140625" style="45" customWidth="1"/>
    <col min="8994" max="8994" width="2.8515625" style="45" customWidth="1"/>
    <col min="8995" max="8997" width="2.140625" style="45" customWidth="1"/>
    <col min="8998" max="8998" width="7.140625" style="45" customWidth="1"/>
    <col min="8999" max="8999" width="2.8515625" style="45" customWidth="1"/>
    <col min="9000" max="9000" width="11.421875" style="45" customWidth="1"/>
    <col min="9001" max="9001" width="6.421875" style="45" customWidth="1"/>
    <col min="9002" max="9002" width="3.57421875" style="45" customWidth="1"/>
    <col min="9003" max="9003" width="1.421875" style="45" customWidth="1"/>
    <col min="9004" max="9004" width="9.140625" style="45" customWidth="1"/>
    <col min="9005" max="9016" width="9.140625" style="45" hidden="1" customWidth="1"/>
    <col min="9017" max="9017" width="57.00390625" style="45" customWidth="1"/>
    <col min="9018" max="9030" width="9.140625" style="45" customWidth="1"/>
    <col min="9031" max="9049" width="9.140625" style="45" hidden="1" customWidth="1"/>
    <col min="9050" max="9216" width="9.140625" style="45" customWidth="1"/>
    <col min="9217" max="9217" width="7.140625" style="45" customWidth="1"/>
    <col min="9218" max="9218" width="1.421875" style="45" customWidth="1"/>
    <col min="9219" max="9219" width="3.57421875" style="45" customWidth="1"/>
    <col min="9220" max="9249" width="2.140625" style="45" customWidth="1"/>
    <col min="9250" max="9250" width="2.8515625" style="45" customWidth="1"/>
    <col min="9251" max="9253" width="2.140625" style="45" customWidth="1"/>
    <col min="9254" max="9254" width="7.140625" style="45" customWidth="1"/>
    <col min="9255" max="9255" width="2.8515625" style="45" customWidth="1"/>
    <col min="9256" max="9256" width="11.421875" style="45" customWidth="1"/>
    <col min="9257" max="9257" width="6.421875" style="45" customWidth="1"/>
    <col min="9258" max="9258" width="3.57421875" style="45" customWidth="1"/>
    <col min="9259" max="9259" width="1.421875" style="45" customWidth="1"/>
    <col min="9260" max="9260" width="9.140625" style="45" customWidth="1"/>
    <col min="9261" max="9272" width="9.140625" style="45" hidden="1" customWidth="1"/>
    <col min="9273" max="9273" width="57.00390625" style="45" customWidth="1"/>
    <col min="9274" max="9286" width="9.140625" style="45" customWidth="1"/>
    <col min="9287" max="9305" width="9.140625" style="45" hidden="1" customWidth="1"/>
    <col min="9306" max="9472" width="9.140625" style="45" customWidth="1"/>
    <col min="9473" max="9473" width="7.140625" style="45" customWidth="1"/>
    <col min="9474" max="9474" width="1.421875" style="45" customWidth="1"/>
    <col min="9475" max="9475" width="3.57421875" style="45" customWidth="1"/>
    <col min="9476" max="9505" width="2.140625" style="45" customWidth="1"/>
    <col min="9506" max="9506" width="2.8515625" style="45" customWidth="1"/>
    <col min="9507" max="9509" width="2.140625" style="45" customWidth="1"/>
    <col min="9510" max="9510" width="7.140625" style="45" customWidth="1"/>
    <col min="9511" max="9511" width="2.8515625" style="45" customWidth="1"/>
    <col min="9512" max="9512" width="11.421875" style="45" customWidth="1"/>
    <col min="9513" max="9513" width="6.421875" style="45" customWidth="1"/>
    <col min="9514" max="9514" width="3.57421875" style="45" customWidth="1"/>
    <col min="9515" max="9515" width="1.421875" style="45" customWidth="1"/>
    <col min="9516" max="9516" width="9.140625" style="45" customWidth="1"/>
    <col min="9517" max="9528" width="9.140625" style="45" hidden="1" customWidth="1"/>
    <col min="9529" max="9529" width="57.00390625" style="45" customWidth="1"/>
    <col min="9530" max="9542" width="9.140625" style="45" customWidth="1"/>
    <col min="9543" max="9561" width="9.140625" style="45" hidden="1" customWidth="1"/>
    <col min="9562" max="9728" width="9.140625" style="45" customWidth="1"/>
    <col min="9729" max="9729" width="7.140625" style="45" customWidth="1"/>
    <col min="9730" max="9730" width="1.421875" style="45" customWidth="1"/>
    <col min="9731" max="9731" width="3.57421875" style="45" customWidth="1"/>
    <col min="9732" max="9761" width="2.140625" style="45" customWidth="1"/>
    <col min="9762" max="9762" width="2.8515625" style="45" customWidth="1"/>
    <col min="9763" max="9765" width="2.140625" style="45" customWidth="1"/>
    <col min="9766" max="9766" width="7.140625" style="45" customWidth="1"/>
    <col min="9767" max="9767" width="2.8515625" style="45" customWidth="1"/>
    <col min="9768" max="9768" width="11.421875" style="45" customWidth="1"/>
    <col min="9769" max="9769" width="6.421875" style="45" customWidth="1"/>
    <col min="9770" max="9770" width="3.57421875" style="45" customWidth="1"/>
    <col min="9771" max="9771" width="1.421875" style="45" customWidth="1"/>
    <col min="9772" max="9772" width="9.140625" style="45" customWidth="1"/>
    <col min="9773" max="9784" width="9.140625" style="45" hidden="1" customWidth="1"/>
    <col min="9785" max="9785" width="57.00390625" style="45" customWidth="1"/>
    <col min="9786" max="9798" width="9.140625" style="45" customWidth="1"/>
    <col min="9799" max="9817" width="9.140625" style="45" hidden="1" customWidth="1"/>
    <col min="9818" max="9984" width="9.140625" style="45" customWidth="1"/>
    <col min="9985" max="9985" width="7.140625" style="45" customWidth="1"/>
    <col min="9986" max="9986" width="1.421875" style="45" customWidth="1"/>
    <col min="9987" max="9987" width="3.57421875" style="45" customWidth="1"/>
    <col min="9988" max="10017" width="2.140625" style="45" customWidth="1"/>
    <col min="10018" max="10018" width="2.8515625" style="45" customWidth="1"/>
    <col min="10019" max="10021" width="2.140625" style="45" customWidth="1"/>
    <col min="10022" max="10022" width="7.140625" style="45" customWidth="1"/>
    <col min="10023" max="10023" width="2.8515625" style="45" customWidth="1"/>
    <col min="10024" max="10024" width="11.421875" style="45" customWidth="1"/>
    <col min="10025" max="10025" width="6.421875" style="45" customWidth="1"/>
    <col min="10026" max="10026" width="3.57421875" style="45" customWidth="1"/>
    <col min="10027" max="10027" width="1.421875" style="45" customWidth="1"/>
    <col min="10028" max="10028" width="9.140625" style="45" customWidth="1"/>
    <col min="10029" max="10040" width="9.140625" style="45" hidden="1" customWidth="1"/>
    <col min="10041" max="10041" width="57.00390625" style="45" customWidth="1"/>
    <col min="10042" max="10054" width="9.140625" style="45" customWidth="1"/>
    <col min="10055" max="10073" width="9.140625" style="45" hidden="1" customWidth="1"/>
    <col min="10074" max="10240" width="9.140625" style="45" customWidth="1"/>
    <col min="10241" max="10241" width="7.140625" style="45" customWidth="1"/>
    <col min="10242" max="10242" width="1.421875" style="45" customWidth="1"/>
    <col min="10243" max="10243" width="3.57421875" style="45" customWidth="1"/>
    <col min="10244" max="10273" width="2.140625" style="45" customWidth="1"/>
    <col min="10274" max="10274" width="2.8515625" style="45" customWidth="1"/>
    <col min="10275" max="10277" width="2.140625" style="45" customWidth="1"/>
    <col min="10278" max="10278" width="7.140625" style="45" customWidth="1"/>
    <col min="10279" max="10279" width="2.8515625" style="45" customWidth="1"/>
    <col min="10280" max="10280" width="11.421875" style="45" customWidth="1"/>
    <col min="10281" max="10281" width="6.421875" style="45" customWidth="1"/>
    <col min="10282" max="10282" width="3.57421875" style="45" customWidth="1"/>
    <col min="10283" max="10283" width="1.421875" style="45" customWidth="1"/>
    <col min="10284" max="10284" width="9.140625" style="45" customWidth="1"/>
    <col min="10285" max="10296" width="9.140625" style="45" hidden="1" customWidth="1"/>
    <col min="10297" max="10297" width="57.00390625" style="45" customWidth="1"/>
    <col min="10298" max="10310" width="9.140625" style="45" customWidth="1"/>
    <col min="10311" max="10329" width="9.140625" style="45" hidden="1" customWidth="1"/>
    <col min="10330" max="10496" width="9.140625" style="45" customWidth="1"/>
    <col min="10497" max="10497" width="7.140625" style="45" customWidth="1"/>
    <col min="10498" max="10498" width="1.421875" style="45" customWidth="1"/>
    <col min="10499" max="10499" width="3.57421875" style="45" customWidth="1"/>
    <col min="10500" max="10529" width="2.140625" style="45" customWidth="1"/>
    <col min="10530" max="10530" width="2.8515625" style="45" customWidth="1"/>
    <col min="10531" max="10533" width="2.140625" style="45" customWidth="1"/>
    <col min="10534" max="10534" width="7.140625" style="45" customWidth="1"/>
    <col min="10535" max="10535" width="2.8515625" style="45" customWidth="1"/>
    <col min="10536" max="10536" width="11.421875" style="45" customWidth="1"/>
    <col min="10537" max="10537" width="6.421875" style="45" customWidth="1"/>
    <col min="10538" max="10538" width="3.57421875" style="45" customWidth="1"/>
    <col min="10539" max="10539" width="1.421875" style="45" customWidth="1"/>
    <col min="10540" max="10540" width="9.140625" style="45" customWidth="1"/>
    <col min="10541" max="10552" width="9.140625" style="45" hidden="1" customWidth="1"/>
    <col min="10553" max="10553" width="57.00390625" style="45" customWidth="1"/>
    <col min="10554" max="10566" width="9.140625" style="45" customWidth="1"/>
    <col min="10567" max="10585" width="9.140625" style="45" hidden="1" customWidth="1"/>
    <col min="10586" max="10752" width="9.140625" style="45" customWidth="1"/>
    <col min="10753" max="10753" width="7.140625" style="45" customWidth="1"/>
    <col min="10754" max="10754" width="1.421875" style="45" customWidth="1"/>
    <col min="10755" max="10755" width="3.57421875" style="45" customWidth="1"/>
    <col min="10756" max="10785" width="2.140625" style="45" customWidth="1"/>
    <col min="10786" max="10786" width="2.8515625" style="45" customWidth="1"/>
    <col min="10787" max="10789" width="2.140625" style="45" customWidth="1"/>
    <col min="10790" max="10790" width="7.140625" style="45" customWidth="1"/>
    <col min="10791" max="10791" width="2.8515625" style="45" customWidth="1"/>
    <col min="10792" max="10792" width="11.421875" style="45" customWidth="1"/>
    <col min="10793" max="10793" width="6.421875" style="45" customWidth="1"/>
    <col min="10794" max="10794" width="3.57421875" style="45" customWidth="1"/>
    <col min="10795" max="10795" width="1.421875" style="45" customWidth="1"/>
    <col min="10796" max="10796" width="9.140625" style="45" customWidth="1"/>
    <col min="10797" max="10808" width="9.140625" style="45" hidden="1" customWidth="1"/>
    <col min="10809" max="10809" width="57.00390625" style="45" customWidth="1"/>
    <col min="10810" max="10822" width="9.140625" style="45" customWidth="1"/>
    <col min="10823" max="10841" width="9.140625" style="45" hidden="1" customWidth="1"/>
    <col min="10842" max="11008" width="9.140625" style="45" customWidth="1"/>
    <col min="11009" max="11009" width="7.140625" style="45" customWidth="1"/>
    <col min="11010" max="11010" width="1.421875" style="45" customWidth="1"/>
    <col min="11011" max="11011" width="3.57421875" style="45" customWidth="1"/>
    <col min="11012" max="11041" width="2.140625" style="45" customWidth="1"/>
    <col min="11042" max="11042" width="2.8515625" style="45" customWidth="1"/>
    <col min="11043" max="11045" width="2.140625" style="45" customWidth="1"/>
    <col min="11046" max="11046" width="7.140625" style="45" customWidth="1"/>
    <col min="11047" max="11047" width="2.8515625" style="45" customWidth="1"/>
    <col min="11048" max="11048" width="11.421875" style="45" customWidth="1"/>
    <col min="11049" max="11049" width="6.421875" style="45" customWidth="1"/>
    <col min="11050" max="11050" width="3.57421875" style="45" customWidth="1"/>
    <col min="11051" max="11051" width="1.421875" style="45" customWidth="1"/>
    <col min="11052" max="11052" width="9.140625" style="45" customWidth="1"/>
    <col min="11053" max="11064" width="9.140625" style="45" hidden="1" customWidth="1"/>
    <col min="11065" max="11065" width="57.00390625" style="45" customWidth="1"/>
    <col min="11066" max="11078" width="9.140625" style="45" customWidth="1"/>
    <col min="11079" max="11097" width="9.140625" style="45" hidden="1" customWidth="1"/>
    <col min="11098" max="11264" width="9.140625" style="45" customWidth="1"/>
    <col min="11265" max="11265" width="7.140625" style="45" customWidth="1"/>
    <col min="11266" max="11266" width="1.421875" style="45" customWidth="1"/>
    <col min="11267" max="11267" width="3.57421875" style="45" customWidth="1"/>
    <col min="11268" max="11297" width="2.140625" style="45" customWidth="1"/>
    <col min="11298" max="11298" width="2.8515625" style="45" customWidth="1"/>
    <col min="11299" max="11301" width="2.140625" style="45" customWidth="1"/>
    <col min="11302" max="11302" width="7.140625" style="45" customWidth="1"/>
    <col min="11303" max="11303" width="2.8515625" style="45" customWidth="1"/>
    <col min="11304" max="11304" width="11.421875" style="45" customWidth="1"/>
    <col min="11305" max="11305" width="6.421875" style="45" customWidth="1"/>
    <col min="11306" max="11306" width="3.57421875" style="45" customWidth="1"/>
    <col min="11307" max="11307" width="1.421875" style="45" customWidth="1"/>
    <col min="11308" max="11308" width="9.140625" style="45" customWidth="1"/>
    <col min="11309" max="11320" width="9.140625" style="45" hidden="1" customWidth="1"/>
    <col min="11321" max="11321" width="57.00390625" style="45" customWidth="1"/>
    <col min="11322" max="11334" width="9.140625" style="45" customWidth="1"/>
    <col min="11335" max="11353" width="9.140625" style="45" hidden="1" customWidth="1"/>
    <col min="11354" max="11520" width="9.140625" style="45" customWidth="1"/>
    <col min="11521" max="11521" width="7.140625" style="45" customWidth="1"/>
    <col min="11522" max="11522" width="1.421875" style="45" customWidth="1"/>
    <col min="11523" max="11523" width="3.57421875" style="45" customWidth="1"/>
    <col min="11524" max="11553" width="2.140625" style="45" customWidth="1"/>
    <col min="11554" max="11554" width="2.8515625" style="45" customWidth="1"/>
    <col min="11555" max="11557" width="2.140625" style="45" customWidth="1"/>
    <col min="11558" max="11558" width="7.140625" style="45" customWidth="1"/>
    <col min="11559" max="11559" width="2.8515625" style="45" customWidth="1"/>
    <col min="11560" max="11560" width="11.421875" style="45" customWidth="1"/>
    <col min="11561" max="11561" width="6.421875" style="45" customWidth="1"/>
    <col min="11562" max="11562" width="3.57421875" style="45" customWidth="1"/>
    <col min="11563" max="11563" width="1.421875" style="45" customWidth="1"/>
    <col min="11564" max="11564" width="9.140625" style="45" customWidth="1"/>
    <col min="11565" max="11576" width="9.140625" style="45" hidden="1" customWidth="1"/>
    <col min="11577" max="11577" width="57.00390625" style="45" customWidth="1"/>
    <col min="11578" max="11590" width="9.140625" style="45" customWidth="1"/>
    <col min="11591" max="11609" width="9.140625" style="45" hidden="1" customWidth="1"/>
    <col min="11610" max="11776" width="9.140625" style="45" customWidth="1"/>
    <col min="11777" max="11777" width="7.140625" style="45" customWidth="1"/>
    <col min="11778" max="11778" width="1.421875" style="45" customWidth="1"/>
    <col min="11779" max="11779" width="3.57421875" style="45" customWidth="1"/>
    <col min="11780" max="11809" width="2.140625" style="45" customWidth="1"/>
    <col min="11810" max="11810" width="2.8515625" style="45" customWidth="1"/>
    <col min="11811" max="11813" width="2.140625" style="45" customWidth="1"/>
    <col min="11814" max="11814" width="7.140625" style="45" customWidth="1"/>
    <col min="11815" max="11815" width="2.8515625" style="45" customWidth="1"/>
    <col min="11816" max="11816" width="11.421875" style="45" customWidth="1"/>
    <col min="11817" max="11817" width="6.421875" style="45" customWidth="1"/>
    <col min="11818" max="11818" width="3.57421875" style="45" customWidth="1"/>
    <col min="11819" max="11819" width="1.421875" style="45" customWidth="1"/>
    <col min="11820" max="11820" width="9.140625" style="45" customWidth="1"/>
    <col min="11821" max="11832" width="9.140625" style="45" hidden="1" customWidth="1"/>
    <col min="11833" max="11833" width="57.00390625" style="45" customWidth="1"/>
    <col min="11834" max="11846" width="9.140625" style="45" customWidth="1"/>
    <col min="11847" max="11865" width="9.140625" style="45" hidden="1" customWidth="1"/>
    <col min="11866" max="12032" width="9.140625" style="45" customWidth="1"/>
    <col min="12033" max="12033" width="7.140625" style="45" customWidth="1"/>
    <col min="12034" max="12034" width="1.421875" style="45" customWidth="1"/>
    <col min="12035" max="12035" width="3.57421875" style="45" customWidth="1"/>
    <col min="12036" max="12065" width="2.140625" style="45" customWidth="1"/>
    <col min="12066" max="12066" width="2.8515625" style="45" customWidth="1"/>
    <col min="12067" max="12069" width="2.140625" style="45" customWidth="1"/>
    <col min="12070" max="12070" width="7.140625" style="45" customWidth="1"/>
    <col min="12071" max="12071" width="2.8515625" style="45" customWidth="1"/>
    <col min="12072" max="12072" width="11.421875" style="45" customWidth="1"/>
    <col min="12073" max="12073" width="6.421875" style="45" customWidth="1"/>
    <col min="12074" max="12074" width="3.57421875" style="45" customWidth="1"/>
    <col min="12075" max="12075" width="1.421875" style="45" customWidth="1"/>
    <col min="12076" max="12076" width="9.140625" style="45" customWidth="1"/>
    <col min="12077" max="12088" width="9.140625" style="45" hidden="1" customWidth="1"/>
    <col min="12089" max="12089" width="57.00390625" style="45" customWidth="1"/>
    <col min="12090" max="12102" width="9.140625" style="45" customWidth="1"/>
    <col min="12103" max="12121" width="9.140625" style="45" hidden="1" customWidth="1"/>
    <col min="12122" max="12288" width="9.140625" style="45" customWidth="1"/>
    <col min="12289" max="12289" width="7.140625" style="45" customWidth="1"/>
    <col min="12290" max="12290" width="1.421875" style="45" customWidth="1"/>
    <col min="12291" max="12291" width="3.57421875" style="45" customWidth="1"/>
    <col min="12292" max="12321" width="2.140625" style="45" customWidth="1"/>
    <col min="12322" max="12322" width="2.8515625" style="45" customWidth="1"/>
    <col min="12323" max="12325" width="2.140625" style="45" customWidth="1"/>
    <col min="12326" max="12326" width="7.140625" style="45" customWidth="1"/>
    <col min="12327" max="12327" width="2.8515625" style="45" customWidth="1"/>
    <col min="12328" max="12328" width="11.421875" style="45" customWidth="1"/>
    <col min="12329" max="12329" width="6.421875" style="45" customWidth="1"/>
    <col min="12330" max="12330" width="3.57421875" style="45" customWidth="1"/>
    <col min="12331" max="12331" width="1.421875" style="45" customWidth="1"/>
    <col min="12332" max="12332" width="9.140625" style="45" customWidth="1"/>
    <col min="12333" max="12344" width="9.140625" style="45" hidden="1" customWidth="1"/>
    <col min="12345" max="12345" width="57.00390625" style="45" customWidth="1"/>
    <col min="12346" max="12358" width="9.140625" style="45" customWidth="1"/>
    <col min="12359" max="12377" width="9.140625" style="45" hidden="1" customWidth="1"/>
    <col min="12378" max="12544" width="9.140625" style="45" customWidth="1"/>
    <col min="12545" max="12545" width="7.140625" style="45" customWidth="1"/>
    <col min="12546" max="12546" width="1.421875" style="45" customWidth="1"/>
    <col min="12547" max="12547" width="3.57421875" style="45" customWidth="1"/>
    <col min="12548" max="12577" width="2.140625" style="45" customWidth="1"/>
    <col min="12578" max="12578" width="2.8515625" style="45" customWidth="1"/>
    <col min="12579" max="12581" width="2.140625" style="45" customWidth="1"/>
    <col min="12582" max="12582" width="7.140625" style="45" customWidth="1"/>
    <col min="12583" max="12583" width="2.8515625" style="45" customWidth="1"/>
    <col min="12584" max="12584" width="11.421875" style="45" customWidth="1"/>
    <col min="12585" max="12585" width="6.421875" style="45" customWidth="1"/>
    <col min="12586" max="12586" width="3.57421875" style="45" customWidth="1"/>
    <col min="12587" max="12587" width="1.421875" style="45" customWidth="1"/>
    <col min="12588" max="12588" width="9.140625" style="45" customWidth="1"/>
    <col min="12589" max="12600" width="9.140625" style="45" hidden="1" customWidth="1"/>
    <col min="12601" max="12601" width="57.00390625" style="45" customWidth="1"/>
    <col min="12602" max="12614" width="9.140625" style="45" customWidth="1"/>
    <col min="12615" max="12633" width="9.140625" style="45" hidden="1" customWidth="1"/>
    <col min="12634" max="12800" width="9.140625" style="45" customWidth="1"/>
    <col min="12801" max="12801" width="7.140625" style="45" customWidth="1"/>
    <col min="12802" max="12802" width="1.421875" style="45" customWidth="1"/>
    <col min="12803" max="12803" width="3.57421875" style="45" customWidth="1"/>
    <col min="12804" max="12833" width="2.140625" style="45" customWidth="1"/>
    <col min="12834" max="12834" width="2.8515625" style="45" customWidth="1"/>
    <col min="12835" max="12837" width="2.140625" style="45" customWidth="1"/>
    <col min="12838" max="12838" width="7.140625" style="45" customWidth="1"/>
    <col min="12839" max="12839" width="2.8515625" style="45" customWidth="1"/>
    <col min="12840" max="12840" width="11.421875" style="45" customWidth="1"/>
    <col min="12841" max="12841" width="6.421875" style="45" customWidth="1"/>
    <col min="12842" max="12842" width="3.57421875" style="45" customWidth="1"/>
    <col min="12843" max="12843" width="1.421875" style="45" customWidth="1"/>
    <col min="12844" max="12844" width="9.140625" style="45" customWidth="1"/>
    <col min="12845" max="12856" width="9.140625" style="45" hidden="1" customWidth="1"/>
    <col min="12857" max="12857" width="57.00390625" style="45" customWidth="1"/>
    <col min="12858" max="12870" width="9.140625" style="45" customWidth="1"/>
    <col min="12871" max="12889" width="9.140625" style="45" hidden="1" customWidth="1"/>
    <col min="12890" max="13056" width="9.140625" style="45" customWidth="1"/>
    <col min="13057" max="13057" width="7.140625" style="45" customWidth="1"/>
    <col min="13058" max="13058" width="1.421875" style="45" customWidth="1"/>
    <col min="13059" max="13059" width="3.57421875" style="45" customWidth="1"/>
    <col min="13060" max="13089" width="2.140625" style="45" customWidth="1"/>
    <col min="13090" max="13090" width="2.8515625" style="45" customWidth="1"/>
    <col min="13091" max="13093" width="2.140625" style="45" customWidth="1"/>
    <col min="13094" max="13094" width="7.140625" style="45" customWidth="1"/>
    <col min="13095" max="13095" width="2.8515625" style="45" customWidth="1"/>
    <col min="13096" max="13096" width="11.421875" style="45" customWidth="1"/>
    <col min="13097" max="13097" width="6.421875" style="45" customWidth="1"/>
    <col min="13098" max="13098" width="3.57421875" style="45" customWidth="1"/>
    <col min="13099" max="13099" width="1.421875" style="45" customWidth="1"/>
    <col min="13100" max="13100" width="9.140625" style="45" customWidth="1"/>
    <col min="13101" max="13112" width="9.140625" style="45" hidden="1" customWidth="1"/>
    <col min="13113" max="13113" width="57.00390625" style="45" customWidth="1"/>
    <col min="13114" max="13126" width="9.140625" style="45" customWidth="1"/>
    <col min="13127" max="13145" width="9.140625" style="45" hidden="1" customWidth="1"/>
    <col min="13146" max="13312" width="9.140625" style="45" customWidth="1"/>
    <col min="13313" max="13313" width="7.140625" style="45" customWidth="1"/>
    <col min="13314" max="13314" width="1.421875" style="45" customWidth="1"/>
    <col min="13315" max="13315" width="3.57421875" style="45" customWidth="1"/>
    <col min="13316" max="13345" width="2.140625" style="45" customWidth="1"/>
    <col min="13346" max="13346" width="2.8515625" style="45" customWidth="1"/>
    <col min="13347" max="13349" width="2.140625" style="45" customWidth="1"/>
    <col min="13350" max="13350" width="7.140625" style="45" customWidth="1"/>
    <col min="13351" max="13351" width="2.8515625" style="45" customWidth="1"/>
    <col min="13352" max="13352" width="11.421875" style="45" customWidth="1"/>
    <col min="13353" max="13353" width="6.421875" style="45" customWidth="1"/>
    <col min="13354" max="13354" width="3.57421875" style="45" customWidth="1"/>
    <col min="13355" max="13355" width="1.421875" style="45" customWidth="1"/>
    <col min="13356" max="13356" width="9.140625" style="45" customWidth="1"/>
    <col min="13357" max="13368" width="9.140625" style="45" hidden="1" customWidth="1"/>
    <col min="13369" max="13369" width="57.00390625" style="45" customWidth="1"/>
    <col min="13370" max="13382" width="9.140625" style="45" customWidth="1"/>
    <col min="13383" max="13401" width="9.140625" style="45" hidden="1" customWidth="1"/>
    <col min="13402" max="13568" width="9.140625" style="45" customWidth="1"/>
    <col min="13569" max="13569" width="7.140625" style="45" customWidth="1"/>
    <col min="13570" max="13570" width="1.421875" style="45" customWidth="1"/>
    <col min="13571" max="13571" width="3.57421875" style="45" customWidth="1"/>
    <col min="13572" max="13601" width="2.140625" style="45" customWidth="1"/>
    <col min="13602" max="13602" width="2.8515625" style="45" customWidth="1"/>
    <col min="13603" max="13605" width="2.140625" style="45" customWidth="1"/>
    <col min="13606" max="13606" width="7.140625" style="45" customWidth="1"/>
    <col min="13607" max="13607" width="2.8515625" style="45" customWidth="1"/>
    <col min="13608" max="13608" width="11.421875" style="45" customWidth="1"/>
    <col min="13609" max="13609" width="6.421875" style="45" customWidth="1"/>
    <col min="13610" max="13610" width="3.57421875" style="45" customWidth="1"/>
    <col min="13611" max="13611" width="1.421875" style="45" customWidth="1"/>
    <col min="13612" max="13612" width="9.140625" style="45" customWidth="1"/>
    <col min="13613" max="13624" width="9.140625" style="45" hidden="1" customWidth="1"/>
    <col min="13625" max="13625" width="57.00390625" style="45" customWidth="1"/>
    <col min="13626" max="13638" width="9.140625" style="45" customWidth="1"/>
    <col min="13639" max="13657" width="9.140625" style="45" hidden="1" customWidth="1"/>
    <col min="13658" max="13824" width="9.140625" style="45" customWidth="1"/>
    <col min="13825" max="13825" width="7.140625" style="45" customWidth="1"/>
    <col min="13826" max="13826" width="1.421875" style="45" customWidth="1"/>
    <col min="13827" max="13827" width="3.57421875" style="45" customWidth="1"/>
    <col min="13828" max="13857" width="2.140625" style="45" customWidth="1"/>
    <col min="13858" max="13858" width="2.8515625" style="45" customWidth="1"/>
    <col min="13859" max="13861" width="2.140625" style="45" customWidth="1"/>
    <col min="13862" max="13862" width="7.140625" style="45" customWidth="1"/>
    <col min="13863" max="13863" width="2.8515625" style="45" customWidth="1"/>
    <col min="13864" max="13864" width="11.421875" style="45" customWidth="1"/>
    <col min="13865" max="13865" width="6.421875" style="45" customWidth="1"/>
    <col min="13866" max="13866" width="3.57421875" style="45" customWidth="1"/>
    <col min="13867" max="13867" width="1.421875" style="45" customWidth="1"/>
    <col min="13868" max="13868" width="9.140625" style="45" customWidth="1"/>
    <col min="13869" max="13880" width="9.140625" style="45" hidden="1" customWidth="1"/>
    <col min="13881" max="13881" width="57.00390625" style="45" customWidth="1"/>
    <col min="13882" max="13894" width="9.140625" style="45" customWidth="1"/>
    <col min="13895" max="13913" width="9.140625" style="45" hidden="1" customWidth="1"/>
    <col min="13914" max="14080" width="9.140625" style="45" customWidth="1"/>
    <col min="14081" max="14081" width="7.140625" style="45" customWidth="1"/>
    <col min="14082" max="14082" width="1.421875" style="45" customWidth="1"/>
    <col min="14083" max="14083" width="3.57421875" style="45" customWidth="1"/>
    <col min="14084" max="14113" width="2.140625" style="45" customWidth="1"/>
    <col min="14114" max="14114" width="2.8515625" style="45" customWidth="1"/>
    <col min="14115" max="14117" width="2.140625" style="45" customWidth="1"/>
    <col min="14118" max="14118" width="7.140625" style="45" customWidth="1"/>
    <col min="14119" max="14119" width="2.8515625" style="45" customWidth="1"/>
    <col min="14120" max="14120" width="11.421875" style="45" customWidth="1"/>
    <col min="14121" max="14121" width="6.421875" style="45" customWidth="1"/>
    <col min="14122" max="14122" width="3.57421875" style="45" customWidth="1"/>
    <col min="14123" max="14123" width="1.421875" style="45" customWidth="1"/>
    <col min="14124" max="14124" width="9.140625" style="45" customWidth="1"/>
    <col min="14125" max="14136" width="9.140625" style="45" hidden="1" customWidth="1"/>
    <col min="14137" max="14137" width="57.00390625" style="45" customWidth="1"/>
    <col min="14138" max="14150" width="9.140625" style="45" customWidth="1"/>
    <col min="14151" max="14169" width="9.140625" style="45" hidden="1" customWidth="1"/>
    <col min="14170" max="14336" width="9.140625" style="45" customWidth="1"/>
    <col min="14337" max="14337" width="7.140625" style="45" customWidth="1"/>
    <col min="14338" max="14338" width="1.421875" style="45" customWidth="1"/>
    <col min="14339" max="14339" width="3.57421875" style="45" customWidth="1"/>
    <col min="14340" max="14369" width="2.140625" style="45" customWidth="1"/>
    <col min="14370" max="14370" width="2.8515625" style="45" customWidth="1"/>
    <col min="14371" max="14373" width="2.140625" style="45" customWidth="1"/>
    <col min="14374" max="14374" width="7.140625" style="45" customWidth="1"/>
    <col min="14375" max="14375" width="2.8515625" style="45" customWidth="1"/>
    <col min="14376" max="14376" width="11.421875" style="45" customWidth="1"/>
    <col min="14377" max="14377" width="6.421875" style="45" customWidth="1"/>
    <col min="14378" max="14378" width="3.57421875" style="45" customWidth="1"/>
    <col min="14379" max="14379" width="1.421875" style="45" customWidth="1"/>
    <col min="14380" max="14380" width="9.140625" style="45" customWidth="1"/>
    <col min="14381" max="14392" width="9.140625" style="45" hidden="1" customWidth="1"/>
    <col min="14393" max="14393" width="57.00390625" style="45" customWidth="1"/>
    <col min="14394" max="14406" width="9.140625" style="45" customWidth="1"/>
    <col min="14407" max="14425" width="9.140625" style="45" hidden="1" customWidth="1"/>
    <col min="14426" max="14592" width="9.140625" style="45" customWidth="1"/>
    <col min="14593" max="14593" width="7.140625" style="45" customWidth="1"/>
    <col min="14594" max="14594" width="1.421875" style="45" customWidth="1"/>
    <col min="14595" max="14595" width="3.57421875" style="45" customWidth="1"/>
    <col min="14596" max="14625" width="2.140625" style="45" customWidth="1"/>
    <col min="14626" max="14626" width="2.8515625" style="45" customWidth="1"/>
    <col min="14627" max="14629" width="2.140625" style="45" customWidth="1"/>
    <col min="14630" max="14630" width="7.140625" style="45" customWidth="1"/>
    <col min="14631" max="14631" width="2.8515625" style="45" customWidth="1"/>
    <col min="14632" max="14632" width="11.421875" style="45" customWidth="1"/>
    <col min="14633" max="14633" width="6.421875" style="45" customWidth="1"/>
    <col min="14634" max="14634" width="3.57421875" style="45" customWidth="1"/>
    <col min="14635" max="14635" width="1.421875" style="45" customWidth="1"/>
    <col min="14636" max="14636" width="9.140625" style="45" customWidth="1"/>
    <col min="14637" max="14648" width="9.140625" style="45" hidden="1" customWidth="1"/>
    <col min="14649" max="14649" width="57.00390625" style="45" customWidth="1"/>
    <col min="14650" max="14662" width="9.140625" style="45" customWidth="1"/>
    <col min="14663" max="14681" width="9.140625" style="45" hidden="1" customWidth="1"/>
    <col min="14682" max="14848" width="9.140625" style="45" customWidth="1"/>
    <col min="14849" max="14849" width="7.140625" style="45" customWidth="1"/>
    <col min="14850" max="14850" width="1.421875" style="45" customWidth="1"/>
    <col min="14851" max="14851" width="3.57421875" style="45" customWidth="1"/>
    <col min="14852" max="14881" width="2.140625" style="45" customWidth="1"/>
    <col min="14882" max="14882" width="2.8515625" style="45" customWidth="1"/>
    <col min="14883" max="14885" width="2.140625" style="45" customWidth="1"/>
    <col min="14886" max="14886" width="7.140625" style="45" customWidth="1"/>
    <col min="14887" max="14887" width="2.8515625" style="45" customWidth="1"/>
    <col min="14888" max="14888" width="11.421875" style="45" customWidth="1"/>
    <col min="14889" max="14889" width="6.421875" style="45" customWidth="1"/>
    <col min="14890" max="14890" width="3.57421875" style="45" customWidth="1"/>
    <col min="14891" max="14891" width="1.421875" style="45" customWidth="1"/>
    <col min="14892" max="14892" width="9.140625" style="45" customWidth="1"/>
    <col min="14893" max="14904" width="9.140625" style="45" hidden="1" customWidth="1"/>
    <col min="14905" max="14905" width="57.00390625" style="45" customWidth="1"/>
    <col min="14906" max="14918" width="9.140625" style="45" customWidth="1"/>
    <col min="14919" max="14937" width="9.140625" style="45" hidden="1" customWidth="1"/>
    <col min="14938" max="15104" width="9.140625" style="45" customWidth="1"/>
    <col min="15105" max="15105" width="7.140625" style="45" customWidth="1"/>
    <col min="15106" max="15106" width="1.421875" style="45" customWidth="1"/>
    <col min="15107" max="15107" width="3.57421875" style="45" customWidth="1"/>
    <col min="15108" max="15137" width="2.140625" style="45" customWidth="1"/>
    <col min="15138" max="15138" width="2.8515625" style="45" customWidth="1"/>
    <col min="15139" max="15141" width="2.140625" style="45" customWidth="1"/>
    <col min="15142" max="15142" width="7.140625" style="45" customWidth="1"/>
    <col min="15143" max="15143" width="2.8515625" style="45" customWidth="1"/>
    <col min="15144" max="15144" width="11.421875" style="45" customWidth="1"/>
    <col min="15145" max="15145" width="6.421875" style="45" customWidth="1"/>
    <col min="15146" max="15146" width="3.57421875" style="45" customWidth="1"/>
    <col min="15147" max="15147" width="1.421875" style="45" customWidth="1"/>
    <col min="15148" max="15148" width="9.140625" style="45" customWidth="1"/>
    <col min="15149" max="15160" width="9.140625" style="45" hidden="1" customWidth="1"/>
    <col min="15161" max="15161" width="57.00390625" style="45" customWidth="1"/>
    <col min="15162" max="15174" width="9.140625" style="45" customWidth="1"/>
    <col min="15175" max="15193" width="9.140625" style="45" hidden="1" customWidth="1"/>
    <col min="15194" max="15360" width="9.140625" style="45" customWidth="1"/>
    <col min="15361" max="15361" width="7.140625" style="45" customWidth="1"/>
    <col min="15362" max="15362" width="1.421875" style="45" customWidth="1"/>
    <col min="15363" max="15363" width="3.57421875" style="45" customWidth="1"/>
    <col min="15364" max="15393" width="2.140625" style="45" customWidth="1"/>
    <col min="15394" max="15394" width="2.8515625" style="45" customWidth="1"/>
    <col min="15395" max="15397" width="2.140625" style="45" customWidth="1"/>
    <col min="15398" max="15398" width="7.140625" style="45" customWidth="1"/>
    <col min="15399" max="15399" width="2.8515625" style="45" customWidth="1"/>
    <col min="15400" max="15400" width="11.421875" style="45" customWidth="1"/>
    <col min="15401" max="15401" width="6.421875" style="45" customWidth="1"/>
    <col min="15402" max="15402" width="3.57421875" style="45" customWidth="1"/>
    <col min="15403" max="15403" width="1.421875" style="45" customWidth="1"/>
    <col min="15404" max="15404" width="9.140625" style="45" customWidth="1"/>
    <col min="15405" max="15416" width="9.140625" style="45" hidden="1" customWidth="1"/>
    <col min="15417" max="15417" width="57.00390625" style="45" customWidth="1"/>
    <col min="15418" max="15430" width="9.140625" style="45" customWidth="1"/>
    <col min="15431" max="15449" width="9.140625" style="45" hidden="1" customWidth="1"/>
    <col min="15450" max="15616" width="9.140625" style="45" customWidth="1"/>
    <col min="15617" max="15617" width="7.140625" style="45" customWidth="1"/>
    <col min="15618" max="15618" width="1.421875" style="45" customWidth="1"/>
    <col min="15619" max="15619" width="3.57421875" style="45" customWidth="1"/>
    <col min="15620" max="15649" width="2.140625" style="45" customWidth="1"/>
    <col min="15650" max="15650" width="2.8515625" style="45" customWidth="1"/>
    <col min="15651" max="15653" width="2.140625" style="45" customWidth="1"/>
    <col min="15654" max="15654" width="7.140625" style="45" customWidth="1"/>
    <col min="15655" max="15655" width="2.8515625" style="45" customWidth="1"/>
    <col min="15656" max="15656" width="11.421875" style="45" customWidth="1"/>
    <col min="15657" max="15657" width="6.421875" style="45" customWidth="1"/>
    <col min="15658" max="15658" width="3.57421875" style="45" customWidth="1"/>
    <col min="15659" max="15659" width="1.421875" style="45" customWidth="1"/>
    <col min="15660" max="15660" width="9.140625" style="45" customWidth="1"/>
    <col min="15661" max="15672" width="9.140625" style="45" hidden="1" customWidth="1"/>
    <col min="15673" max="15673" width="57.00390625" style="45" customWidth="1"/>
    <col min="15674" max="15686" width="9.140625" style="45" customWidth="1"/>
    <col min="15687" max="15705" width="9.140625" style="45" hidden="1" customWidth="1"/>
    <col min="15706" max="15872" width="9.140625" style="45" customWidth="1"/>
    <col min="15873" max="15873" width="7.140625" style="45" customWidth="1"/>
    <col min="15874" max="15874" width="1.421875" style="45" customWidth="1"/>
    <col min="15875" max="15875" width="3.57421875" style="45" customWidth="1"/>
    <col min="15876" max="15905" width="2.140625" style="45" customWidth="1"/>
    <col min="15906" max="15906" width="2.8515625" style="45" customWidth="1"/>
    <col min="15907" max="15909" width="2.140625" style="45" customWidth="1"/>
    <col min="15910" max="15910" width="7.140625" style="45" customWidth="1"/>
    <col min="15911" max="15911" width="2.8515625" style="45" customWidth="1"/>
    <col min="15912" max="15912" width="11.421875" style="45" customWidth="1"/>
    <col min="15913" max="15913" width="6.421875" style="45" customWidth="1"/>
    <col min="15914" max="15914" width="3.57421875" style="45" customWidth="1"/>
    <col min="15915" max="15915" width="1.421875" style="45" customWidth="1"/>
    <col min="15916" max="15916" width="9.140625" style="45" customWidth="1"/>
    <col min="15917" max="15928" width="9.140625" style="45" hidden="1" customWidth="1"/>
    <col min="15929" max="15929" width="57.00390625" style="45" customWidth="1"/>
    <col min="15930" max="15942" width="9.140625" style="45" customWidth="1"/>
    <col min="15943" max="15961" width="9.140625" style="45" hidden="1" customWidth="1"/>
    <col min="15962" max="16128" width="9.140625" style="45" customWidth="1"/>
    <col min="16129" max="16129" width="7.140625" style="45" customWidth="1"/>
    <col min="16130" max="16130" width="1.421875" style="45" customWidth="1"/>
    <col min="16131" max="16131" width="3.57421875" style="45" customWidth="1"/>
    <col min="16132" max="16161" width="2.140625" style="45" customWidth="1"/>
    <col min="16162" max="16162" width="2.8515625" style="45" customWidth="1"/>
    <col min="16163" max="16165" width="2.140625" style="45" customWidth="1"/>
    <col min="16166" max="16166" width="7.140625" style="45" customWidth="1"/>
    <col min="16167" max="16167" width="2.8515625" style="45" customWidth="1"/>
    <col min="16168" max="16168" width="11.421875" style="45" customWidth="1"/>
    <col min="16169" max="16169" width="6.421875" style="45" customWidth="1"/>
    <col min="16170" max="16170" width="3.57421875" style="45" customWidth="1"/>
    <col min="16171" max="16171" width="1.421875" style="45" customWidth="1"/>
    <col min="16172" max="16172" width="9.140625" style="45" customWidth="1"/>
    <col min="16173" max="16184" width="9.140625" style="45" hidden="1" customWidth="1"/>
    <col min="16185" max="16185" width="57.00390625" style="45" customWidth="1"/>
    <col min="16186" max="16198" width="9.140625" style="45" customWidth="1"/>
    <col min="16199" max="16217" width="9.140625" style="45" hidden="1" customWidth="1"/>
    <col min="16218" max="16384" width="9.140625" style="45" customWidth="1"/>
  </cols>
  <sheetData>
    <row r="1" spans="1:256" s="4" customFormat="1" ht="22.5" customHeight="1">
      <c r="A1" s="1" t="s">
        <v>0</v>
      </c>
      <c r="B1" s="2"/>
      <c r="C1" s="2"/>
      <c r="D1" s="3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1" t="s">
        <v>2</v>
      </c>
      <c r="BB1" s="1" t="s">
        <v>3</v>
      </c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1" t="s">
        <v>4</v>
      </c>
      <c r="BU1" s="1" t="s">
        <v>4</v>
      </c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3:72" s="5" customFormat="1" ht="37.5" customHeight="1">
      <c r="C2" s="150" t="s">
        <v>5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R2" s="152" t="s">
        <v>6</v>
      </c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S2" s="6" t="s">
        <v>7</v>
      </c>
      <c r="BT2" s="6" t="s">
        <v>8</v>
      </c>
    </row>
    <row r="3" spans="2:72" s="5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5" customFormat="1" ht="37.5" customHeight="1">
      <c r="B4" s="10"/>
      <c r="C4" s="153" t="s">
        <v>10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1"/>
      <c r="AS4" s="12" t="s">
        <v>11</v>
      </c>
      <c r="BS4" s="6" t="s">
        <v>12</v>
      </c>
    </row>
    <row r="5" spans="2:71" s="5" customFormat="1" ht="15" customHeight="1">
      <c r="B5" s="10"/>
      <c r="C5" s="13"/>
      <c r="D5" s="14" t="s">
        <v>13</v>
      </c>
      <c r="E5" s="13"/>
      <c r="F5" s="13"/>
      <c r="G5" s="13"/>
      <c r="H5" s="13"/>
      <c r="I5" s="13"/>
      <c r="J5" s="13"/>
      <c r="K5" s="154" t="s">
        <v>14</v>
      </c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3"/>
      <c r="AQ5" s="11"/>
      <c r="BS5" s="6" t="s">
        <v>7</v>
      </c>
    </row>
    <row r="6" spans="2:71" s="5" customFormat="1" ht="37.5" customHeight="1">
      <c r="B6" s="10"/>
      <c r="C6" s="13"/>
      <c r="D6" s="15" t="s">
        <v>15</v>
      </c>
      <c r="E6" s="13"/>
      <c r="F6" s="13"/>
      <c r="G6" s="13"/>
      <c r="H6" s="13"/>
      <c r="I6" s="13"/>
      <c r="J6" s="13"/>
      <c r="K6" s="155" t="s">
        <v>16</v>
      </c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3"/>
      <c r="AQ6" s="11"/>
      <c r="BS6" s="6" t="s">
        <v>17</v>
      </c>
    </row>
    <row r="7" spans="2:71" s="5" customFormat="1" ht="15" customHeight="1">
      <c r="B7" s="10"/>
      <c r="C7" s="13"/>
      <c r="D7" s="16" t="s">
        <v>18</v>
      </c>
      <c r="E7" s="13"/>
      <c r="F7" s="13"/>
      <c r="G7" s="13"/>
      <c r="H7" s="13"/>
      <c r="I7" s="13"/>
      <c r="J7" s="13"/>
      <c r="K7" s="17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6" t="s">
        <v>19</v>
      </c>
      <c r="AL7" s="13"/>
      <c r="AM7" s="13"/>
      <c r="AN7" s="17"/>
      <c r="AO7" s="13"/>
      <c r="AP7" s="13"/>
      <c r="AQ7" s="11"/>
      <c r="BS7" s="6" t="s">
        <v>20</v>
      </c>
    </row>
    <row r="8" spans="2:71" s="5" customFormat="1" ht="15" customHeight="1">
      <c r="B8" s="10"/>
      <c r="C8" s="13"/>
      <c r="D8" s="16" t="s">
        <v>21</v>
      </c>
      <c r="E8" s="13"/>
      <c r="F8" s="13"/>
      <c r="G8" s="13"/>
      <c r="H8" s="13"/>
      <c r="I8" s="13"/>
      <c r="J8" s="13"/>
      <c r="K8" s="17" t="s">
        <v>22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6" t="s">
        <v>23</v>
      </c>
      <c r="AL8" s="13"/>
      <c r="AM8" s="13"/>
      <c r="AN8" s="17" t="s">
        <v>24</v>
      </c>
      <c r="AO8" s="13"/>
      <c r="AP8" s="13"/>
      <c r="AQ8" s="11"/>
      <c r="BS8" s="6" t="s">
        <v>25</v>
      </c>
    </row>
    <row r="9" spans="2:71" s="5" customFormat="1" ht="15" customHeight="1">
      <c r="B9" s="10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1"/>
      <c r="BS9" s="6" t="s">
        <v>26</v>
      </c>
    </row>
    <row r="10" spans="2:71" s="5" customFormat="1" ht="15" customHeight="1">
      <c r="B10" s="10"/>
      <c r="C10" s="13"/>
      <c r="D10" s="16" t="s">
        <v>27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6" t="s">
        <v>28</v>
      </c>
      <c r="AL10" s="13"/>
      <c r="AM10" s="13"/>
      <c r="AN10" s="17"/>
      <c r="AO10" s="13"/>
      <c r="AP10" s="13"/>
      <c r="AQ10" s="11"/>
      <c r="BS10" s="6" t="s">
        <v>17</v>
      </c>
    </row>
    <row r="11" spans="2:71" s="5" customFormat="1" ht="19.5" customHeight="1">
      <c r="B11" s="10"/>
      <c r="C11" s="13"/>
      <c r="D11" s="13"/>
      <c r="E11" s="17" t="s">
        <v>29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6" t="s">
        <v>30</v>
      </c>
      <c r="AL11" s="13"/>
      <c r="AM11" s="13"/>
      <c r="AN11" s="17"/>
      <c r="AO11" s="13"/>
      <c r="AP11" s="13"/>
      <c r="AQ11" s="11"/>
      <c r="BS11" s="6" t="s">
        <v>17</v>
      </c>
    </row>
    <row r="12" spans="2:71" s="5" customFormat="1" ht="7.5" customHeight="1">
      <c r="B12" s="10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1"/>
      <c r="BS12" s="6" t="s">
        <v>17</v>
      </c>
    </row>
    <row r="13" spans="2:71" s="5" customFormat="1" ht="15" customHeight="1">
      <c r="B13" s="10"/>
      <c r="C13" s="13"/>
      <c r="D13" s="16" t="s">
        <v>31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6" t="s">
        <v>28</v>
      </c>
      <c r="AL13" s="13"/>
      <c r="AM13" s="13"/>
      <c r="AN13" s="17"/>
      <c r="AO13" s="13"/>
      <c r="AP13" s="13"/>
      <c r="AQ13" s="11"/>
      <c r="BS13" s="6" t="s">
        <v>17</v>
      </c>
    </row>
    <row r="14" spans="2:71" s="5" customFormat="1" ht="15.75" customHeight="1">
      <c r="B14" s="10"/>
      <c r="C14" s="13"/>
      <c r="D14" s="13"/>
      <c r="E14" s="17" t="s">
        <v>32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6" t="s">
        <v>30</v>
      </c>
      <c r="AL14" s="13"/>
      <c r="AM14" s="13"/>
      <c r="AN14" s="17"/>
      <c r="AO14" s="13"/>
      <c r="AP14" s="13"/>
      <c r="AQ14" s="11"/>
      <c r="BS14" s="6" t="s">
        <v>17</v>
      </c>
    </row>
    <row r="15" spans="2:71" s="5" customFormat="1" ht="7.5" customHeight="1">
      <c r="B15" s="10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1"/>
      <c r="BS15" s="6" t="s">
        <v>4</v>
      </c>
    </row>
    <row r="16" spans="2:71" s="5" customFormat="1" ht="15" customHeight="1">
      <c r="B16" s="10"/>
      <c r="C16" s="13"/>
      <c r="D16" s="16" t="s">
        <v>33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6" t="s">
        <v>28</v>
      </c>
      <c r="AL16" s="13"/>
      <c r="AM16" s="13"/>
      <c r="AN16" s="17"/>
      <c r="AO16" s="13"/>
      <c r="AP16" s="13"/>
      <c r="AQ16" s="11"/>
      <c r="BS16" s="6" t="s">
        <v>4</v>
      </c>
    </row>
    <row r="17" spans="2:71" s="5" customFormat="1" ht="19.5" customHeight="1">
      <c r="B17" s="10"/>
      <c r="C17" s="13"/>
      <c r="D17" s="13"/>
      <c r="E17" s="17" t="s">
        <v>32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6" t="s">
        <v>30</v>
      </c>
      <c r="AL17" s="13"/>
      <c r="AM17" s="13"/>
      <c r="AN17" s="17"/>
      <c r="AO17" s="13"/>
      <c r="AP17" s="13"/>
      <c r="AQ17" s="11"/>
      <c r="BS17" s="6" t="s">
        <v>34</v>
      </c>
    </row>
    <row r="18" spans="2:71" s="5" customFormat="1" ht="7.5" customHeight="1">
      <c r="B18" s="1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1"/>
      <c r="BS18" s="6" t="s">
        <v>7</v>
      </c>
    </row>
    <row r="19" spans="2:71" s="5" customFormat="1" ht="15" customHeight="1">
      <c r="B19" s="10"/>
      <c r="C19" s="13"/>
      <c r="D19" s="16" t="s">
        <v>35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6" t="s">
        <v>28</v>
      </c>
      <c r="AL19" s="13"/>
      <c r="AM19" s="13"/>
      <c r="AN19" s="17"/>
      <c r="AO19" s="13"/>
      <c r="AP19" s="13"/>
      <c r="AQ19" s="11"/>
      <c r="BS19" s="6" t="s">
        <v>7</v>
      </c>
    </row>
    <row r="20" spans="2:43" s="5" customFormat="1" ht="15.75" customHeight="1">
      <c r="B20" s="10"/>
      <c r="C20" s="13"/>
      <c r="D20" s="13"/>
      <c r="E20" s="17" t="s">
        <v>36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6" t="s">
        <v>30</v>
      </c>
      <c r="AL20" s="13"/>
      <c r="AM20" s="13"/>
      <c r="AN20" s="17"/>
      <c r="AO20" s="13"/>
      <c r="AP20" s="13"/>
      <c r="AQ20" s="11"/>
    </row>
    <row r="21" spans="2:43" s="5" customFormat="1" ht="7.5" customHeight="1">
      <c r="B21" s="10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1"/>
    </row>
    <row r="22" spans="2:43" s="5" customFormat="1" ht="15.75" customHeight="1">
      <c r="B22" s="10"/>
      <c r="C22" s="13"/>
      <c r="D22" s="16" t="s">
        <v>37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1"/>
    </row>
    <row r="23" spans="2:43" s="5" customFormat="1" ht="15.75" customHeight="1">
      <c r="B23" s="10"/>
      <c r="C23" s="13"/>
      <c r="D23" s="13"/>
      <c r="E23" s="148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3"/>
      <c r="AP23" s="13"/>
      <c r="AQ23" s="11"/>
    </row>
    <row r="24" spans="2:43" s="5" customFormat="1" ht="7.5" customHeight="1">
      <c r="B24" s="10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1"/>
    </row>
    <row r="25" spans="2:43" s="5" customFormat="1" ht="7.5" customHeight="1">
      <c r="B25" s="10"/>
      <c r="C25" s="13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3"/>
      <c r="AQ25" s="11"/>
    </row>
    <row r="26" spans="2:43" s="5" customFormat="1" ht="15" customHeight="1">
      <c r="B26" s="10"/>
      <c r="C26" s="13"/>
      <c r="D26" s="19" t="s">
        <v>38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56">
        <f>ROUND($AG$87,2)</f>
        <v>0</v>
      </c>
      <c r="AL26" s="149"/>
      <c r="AM26" s="149"/>
      <c r="AN26" s="149"/>
      <c r="AO26" s="149"/>
      <c r="AP26" s="13"/>
      <c r="AQ26" s="11"/>
    </row>
    <row r="27" spans="2:43" s="5" customFormat="1" ht="15" customHeight="1">
      <c r="B27" s="10"/>
      <c r="C27" s="13"/>
      <c r="D27" s="19" t="s">
        <v>39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56">
        <f>ROUND($AG$90,2)</f>
        <v>0</v>
      </c>
      <c r="AL27" s="149"/>
      <c r="AM27" s="149"/>
      <c r="AN27" s="149"/>
      <c r="AO27" s="149"/>
      <c r="AP27" s="13"/>
      <c r="AQ27" s="11"/>
    </row>
    <row r="28" spans="2:43" s="6" customFormat="1" ht="7.5" customHeight="1"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2"/>
    </row>
    <row r="29" spans="2:43" s="6" customFormat="1" ht="27" customHeight="1">
      <c r="B29" s="20"/>
      <c r="C29" s="21"/>
      <c r="D29" s="23" t="s">
        <v>40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157">
        <f>ROUND($AK$26+$AK$27,2)</f>
        <v>0</v>
      </c>
      <c r="AL29" s="158"/>
      <c r="AM29" s="158"/>
      <c r="AN29" s="158"/>
      <c r="AO29" s="158"/>
      <c r="AP29" s="21"/>
      <c r="AQ29" s="22"/>
    </row>
    <row r="30" spans="2:43" s="6" customFormat="1" ht="7.5" customHeight="1"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2"/>
    </row>
    <row r="31" spans="2:43" s="6" customFormat="1" ht="15" customHeight="1">
      <c r="B31" s="25"/>
      <c r="C31" s="26"/>
      <c r="D31" s="26" t="s">
        <v>41</v>
      </c>
      <c r="E31" s="26"/>
      <c r="F31" s="26" t="s">
        <v>42</v>
      </c>
      <c r="G31" s="26"/>
      <c r="H31" s="26"/>
      <c r="I31" s="26"/>
      <c r="J31" s="26"/>
      <c r="K31" s="26"/>
      <c r="L31" s="159">
        <v>0.21</v>
      </c>
      <c r="M31" s="160"/>
      <c r="N31" s="160"/>
      <c r="O31" s="160"/>
      <c r="P31" s="26"/>
      <c r="Q31" s="26"/>
      <c r="R31" s="26"/>
      <c r="S31" s="26"/>
      <c r="T31" s="27" t="s">
        <v>43</v>
      </c>
      <c r="U31" s="26"/>
      <c r="V31" s="26"/>
      <c r="W31" s="161">
        <f>+AK37</f>
        <v>0</v>
      </c>
      <c r="X31" s="160"/>
      <c r="Y31" s="160"/>
      <c r="Z31" s="160"/>
      <c r="AA31" s="160"/>
      <c r="AB31" s="160"/>
      <c r="AC31" s="160"/>
      <c r="AD31" s="160"/>
      <c r="AE31" s="160"/>
      <c r="AF31" s="26"/>
      <c r="AG31" s="26"/>
      <c r="AH31" s="26"/>
      <c r="AI31" s="26"/>
      <c r="AJ31" s="26"/>
      <c r="AK31" s="161">
        <f>+W31-AK26</f>
        <v>0</v>
      </c>
      <c r="AL31" s="160"/>
      <c r="AM31" s="160"/>
      <c r="AN31" s="160"/>
      <c r="AO31" s="160"/>
      <c r="AP31" s="26"/>
      <c r="AQ31" s="28"/>
    </row>
    <row r="32" spans="2:43" s="6" customFormat="1" ht="15" customHeight="1">
      <c r="B32" s="25"/>
      <c r="C32" s="26"/>
      <c r="D32" s="26"/>
      <c r="E32" s="26"/>
      <c r="F32" s="26" t="s">
        <v>44</v>
      </c>
      <c r="G32" s="26"/>
      <c r="H32" s="26"/>
      <c r="I32" s="26"/>
      <c r="J32" s="26"/>
      <c r="K32" s="26"/>
      <c r="L32" s="159">
        <v>0.15</v>
      </c>
      <c r="M32" s="160"/>
      <c r="N32" s="160"/>
      <c r="O32" s="160"/>
      <c r="P32" s="26"/>
      <c r="Q32" s="26"/>
      <c r="R32" s="26"/>
      <c r="S32" s="26"/>
      <c r="T32" s="27" t="s">
        <v>43</v>
      </c>
      <c r="U32" s="26"/>
      <c r="V32" s="26"/>
      <c r="W32" s="161">
        <f>ROUND($BA$87+SUM($CE$91:$CE$91),2)</f>
        <v>0</v>
      </c>
      <c r="X32" s="160"/>
      <c r="Y32" s="160"/>
      <c r="Z32" s="160"/>
      <c r="AA32" s="160"/>
      <c r="AB32" s="160"/>
      <c r="AC32" s="160"/>
      <c r="AD32" s="160"/>
      <c r="AE32" s="160"/>
      <c r="AF32" s="26"/>
      <c r="AG32" s="26"/>
      <c r="AH32" s="26"/>
      <c r="AI32" s="26"/>
      <c r="AJ32" s="26"/>
      <c r="AK32" s="161">
        <f>ROUND($AW$87+SUM($BZ$91:$BZ$91),2)</f>
        <v>0</v>
      </c>
      <c r="AL32" s="160"/>
      <c r="AM32" s="160"/>
      <c r="AN32" s="160"/>
      <c r="AO32" s="160"/>
      <c r="AP32" s="26"/>
      <c r="AQ32" s="28"/>
    </row>
    <row r="33" spans="2:43" s="6" customFormat="1" ht="15" customHeight="1" hidden="1">
      <c r="B33" s="25"/>
      <c r="C33" s="26"/>
      <c r="D33" s="26"/>
      <c r="E33" s="26"/>
      <c r="F33" s="26" t="s">
        <v>45</v>
      </c>
      <c r="G33" s="26"/>
      <c r="H33" s="26"/>
      <c r="I33" s="26"/>
      <c r="J33" s="26"/>
      <c r="K33" s="26"/>
      <c r="L33" s="159">
        <v>0.21</v>
      </c>
      <c r="M33" s="160"/>
      <c r="N33" s="160"/>
      <c r="O33" s="160"/>
      <c r="P33" s="26"/>
      <c r="Q33" s="26"/>
      <c r="R33" s="26"/>
      <c r="S33" s="26"/>
      <c r="T33" s="27" t="s">
        <v>43</v>
      </c>
      <c r="U33" s="26"/>
      <c r="V33" s="26"/>
      <c r="W33" s="161">
        <f>ROUND($BB$87+SUM($CF$91:$CF$91),2)</f>
        <v>0</v>
      </c>
      <c r="X33" s="160"/>
      <c r="Y33" s="160"/>
      <c r="Z33" s="160"/>
      <c r="AA33" s="160"/>
      <c r="AB33" s="160"/>
      <c r="AC33" s="160"/>
      <c r="AD33" s="160"/>
      <c r="AE33" s="160"/>
      <c r="AF33" s="26"/>
      <c r="AG33" s="26"/>
      <c r="AH33" s="26"/>
      <c r="AI33" s="26"/>
      <c r="AJ33" s="26"/>
      <c r="AK33" s="161">
        <v>0</v>
      </c>
      <c r="AL33" s="160"/>
      <c r="AM33" s="160"/>
      <c r="AN33" s="160"/>
      <c r="AO33" s="160"/>
      <c r="AP33" s="26"/>
      <c r="AQ33" s="28"/>
    </row>
    <row r="34" spans="2:43" s="6" customFormat="1" ht="15" customHeight="1" hidden="1">
      <c r="B34" s="25"/>
      <c r="C34" s="26"/>
      <c r="D34" s="26"/>
      <c r="E34" s="26"/>
      <c r="F34" s="26" t="s">
        <v>46</v>
      </c>
      <c r="G34" s="26"/>
      <c r="H34" s="26"/>
      <c r="I34" s="26"/>
      <c r="J34" s="26"/>
      <c r="K34" s="26"/>
      <c r="L34" s="159">
        <v>0.15</v>
      </c>
      <c r="M34" s="160"/>
      <c r="N34" s="160"/>
      <c r="O34" s="160"/>
      <c r="P34" s="26"/>
      <c r="Q34" s="26"/>
      <c r="R34" s="26"/>
      <c r="S34" s="26"/>
      <c r="T34" s="27" t="s">
        <v>43</v>
      </c>
      <c r="U34" s="26"/>
      <c r="V34" s="26"/>
      <c r="W34" s="161">
        <f>ROUND($BC$87+SUM($CG$91:$CG$91),2)</f>
        <v>0</v>
      </c>
      <c r="X34" s="160"/>
      <c r="Y34" s="160"/>
      <c r="Z34" s="160"/>
      <c r="AA34" s="160"/>
      <c r="AB34" s="160"/>
      <c r="AC34" s="160"/>
      <c r="AD34" s="160"/>
      <c r="AE34" s="160"/>
      <c r="AF34" s="26"/>
      <c r="AG34" s="26"/>
      <c r="AH34" s="26"/>
      <c r="AI34" s="26"/>
      <c r="AJ34" s="26"/>
      <c r="AK34" s="161">
        <v>0</v>
      </c>
      <c r="AL34" s="160"/>
      <c r="AM34" s="160"/>
      <c r="AN34" s="160"/>
      <c r="AO34" s="160"/>
      <c r="AP34" s="26"/>
      <c r="AQ34" s="28"/>
    </row>
    <row r="35" spans="2:43" s="6" customFormat="1" ht="15" customHeight="1" hidden="1">
      <c r="B35" s="25"/>
      <c r="C35" s="26"/>
      <c r="D35" s="26"/>
      <c r="E35" s="26"/>
      <c r="F35" s="26" t="s">
        <v>47</v>
      </c>
      <c r="G35" s="26"/>
      <c r="H35" s="26"/>
      <c r="I35" s="26"/>
      <c r="J35" s="26"/>
      <c r="K35" s="26"/>
      <c r="L35" s="159">
        <v>0</v>
      </c>
      <c r="M35" s="160"/>
      <c r="N35" s="160"/>
      <c r="O35" s="160"/>
      <c r="P35" s="26"/>
      <c r="Q35" s="26"/>
      <c r="R35" s="26"/>
      <c r="S35" s="26"/>
      <c r="T35" s="27" t="s">
        <v>43</v>
      </c>
      <c r="U35" s="26"/>
      <c r="V35" s="26"/>
      <c r="W35" s="161">
        <f>ROUND($BD$87+SUM($CH$91:$CH$91),2)</f>
        <v>0</v>
      </c>
      <c r="X35" s="160"/>
      <c r="Y35" s="160"/>
      <c r="Z35" s="160"/>
      <c r="AA35" s="160"/>
      <c r="AB35" s="160"/>
      <c r="AC35" s="160"/>
      <c r="AD35" s="160"/>
      <c r="AE35" s="160"/>
      <c r="AF35" s="26"/>
      <c r="AG35" s="26"/>
      <c r="AH35" s="26"/>
      <c r="AI35" s="26"/>
      <c r="AJ35" s="26"/>
      <c r="AK35" s="161">
        <v>0</v>
      </c>
      <c r="AL35" s="160"/>
      <c r="AM35" s="160"/>
      <c r="AN35" s="160"/>
      <c r="AO35" s="160"/>
      <c r="AP35" s="26"/>
      <c r="AQ35" s="28"/>
    </row>
    <row r="36" spans="2:43" s="6" customFormat="1" ht="7.5" customHeight="1"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2"/>
    </row>
    <row r="37" spans="2:43" s="6" customFormat="1" ht="27" customHeight="1">
      <c r="B37" s="20"/>
      <c r="C37" s="29"/>
      <c r="D37" s="30" t="s">
        <v>48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2" t="s">
        <v>49</v>
      </c>
      <c r="U37" s="31"/>
      <c r="V37" s="31"/>
      <c r="W37" s="31"/>
      <c r="X37" s="168" t="s">
        <v>50</v>
      </c>
      <c r="Y37" s="169"/>
      <c r="Z37" s="169"/>
      <c r="AA37" s="169"/>
      <c r="AB37" s="169"/>
      <c r="AC37" s="31"/>
      <c r="AD37" s="31"/>
      <c r="AE37" s="31"/>
      <c r="AF37" s="31"/>
      <c r="AG37" s="31"/>
      <c r="AH37" s="31"/>
      <c r="AI37" s="31"/>
      <c r="AJ37" s="31"/>
      <c r="AK37" s="170">
        <f>+AK26*1.21</f>
        <v>0</v>
      </c>
      <c r="AL37" s="169"/>
      <c r="AM37" s="169"/>
      <c r="AN37" s="169"/>
      <c r="AO37" s="171"/>
      <c r="AP37" s="29"/>
      <c r="AQ37" s="22"/>
    </row>
    <row r="38" spans="2:43" s="6" customFormat="1" ht="1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2"/>
    </row>
    <row r="39" spans="2:43" s="5" customFormat="1" ht="14.25" customHeight="1">
      <c r="B39" s="10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1"/>
    </row>
    <row r="40" spans="2:43" s="5" customFormat="1" ht="14.25" customHeight="1">
      <c r="B40" s="10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1"/>
    </row>
    <row r="41" spans="2:43" s="5" customFormat="1" ht="14.25" customHeight="1">
      <c r="B41" s="10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1"/>
    </row>
    <row r="42" spans="2:43" s="5" customFormat="1" ht="14.25" customHeight="1">
      <c r="B42" s="10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1"/>
    </row>
    <row r="43" spans="2:43" s="5" customFormat="1" ht="14.25" customHeight="1">
      <c r="B43" s="1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1"/>
    </row>
    <row r="44" spans="2:43" s="5" customFormat="1" ht="14.25" customHeight="1">
      <c r="B44" s="10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1"/>
    </row>
    <row r="45" spans="2:43" s="5" customFormat="1" ht="14.25" customHeight="1">
      <c r="B45" s="10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1"/>
    </row>
    <row r="46" spans="2:43" s="5" customFormat="1" ht="14.25" customHeight="1">
      <c r="B46" s="10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1"/>
    </row>
    <row r="47" spans="2:43" s="5" customFormat="1" ht="14.25" customHeight="1">
      <c r="B47" s="10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1"/>
    </row>
    <row r="48" spans="2:43" s="5" customFormat="1" ht="14.25" customHeight="1">
      <c r="B48" s="10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1"/>
    </row>
    <row r="49" spans="2:43" s="6" customFormat="1" ht="15.75" customHeight="1">
      <c r="B49" s="20"/>
      <c r="C49" s="21"/>
      <c r="D49" s="33" t="s">
        <v>51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5"/>
      <c r="AA49" s="21"/>
      <c r="AB49" s="21"/>
      <c r="AC49" s="33" t="s">
        <v>52</v>
      </c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5"/>
      <c r="AP49" s="21"/>
      <c r="AQ49" s="22"/>
    </row>
    <row r="50" spans="2:43" s="5" customFormat="1" ht="14.25" customHeight="1">
      <c r="B50" s="10"/>
      <c r="C50" s="13"/>
      <c r="D50" s="36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37"/>
      <c r="AA50" s="13"/>
      <c r="AB50" s="13"/>
      <c r="AC50" s="36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37"/>
      <c r="AP50" s="13"/>
      <c r="AQ50" s="11"/>
    </row>
    <row r="51" spans="2:43" s="5" customFormat="1" ht="14.25" customHeight="1">
      <c r="B51" s="10"/>
      <c r="C51" s="13"/>
      <c r="D51" s="36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37"/>
      <c r="AA51" s="13"/>
      <c r="AB51" s="13"/>
      <c r="AC51" s="36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37"/>
      <c r="AP51" s="13"/>
      <c r="AQ51" s="11"/>
    </row>
    <row r="52" spans="2:43" s="5" customFormat="1" ht="14.25" customHeight="1">
      <c r="B52" s="10"/>
      <c r="C52" s="13"/>
      <c r="D52" s="36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37"/>
      <c r="AA52" s="13"/>
      <c r="AB52" s="13"/>
      <c r="AC52" s="36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37"/>
      <c r="AP52" s="13"/>
      <c r="AQ52" s="11"/>
    </row>
    <row r="53" spans="2:43" s="5" customFormat="1" ht="14.25" customHeight="1">
      <c r="B53" s="10"/>
      <c r="C53" s="13"/>
      <c r="D53" s="36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37"/>
      <c r="AA53" s="13"/>
      <c r="AB53" s="13"/>
      <c r="AC53" s="36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37"/>
      <c r="AP53" s="13"/>
      <c r="AQ53" s="11"/>
    </row>
    <row r="54" spans="2:43" s="5" customFormat="1" ht="14.25" customHeight="1">
      <c r="B54" s="10"/>
      <c r="C54" s="13"/>
      <c r="D54" s="36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37"/>
      <c r="AA54" s="13"/>
      <c r="AB54" s="13"/>
      <c r="AC54" s="36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37"/>
      <c r="AP54" s="13"/>
      <c r="AQ54" s="11"/>
    </row>
    <row r="55" spans="2:43" s="5" customFormat="1" ht="14.25" customHeight="1">
      <c r="B55" s="10"/>
      <c r="C55" s="13"/>
      <c r="D55" s="36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37"/>
      <c r="AA55" s="13"/>
      <c r="AB55" s="13"/>
      <c r="AC55" s="36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37"/>
      <c r="AP55" s="13"/>
      <c r="AQ55" s="11"/>
    </row>
    <row r="56" spans="2:43" s="5" customFormat="1" ht="14.25" customHeight="1">
      <c r="B56" s="10"/>
      <c r="C56" s="13"/>
      <c r="D56" s="36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37"/>
      <c r="AA56" s="13"/>
      <c r="AB56" s="13"/>
      <c r="AC56" s="36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37"/>
      <c r="AP56" s="13"/>
      <c r="AQ56" s="11"/>
    </row>
    <row r="57" spans="2:43" s="5" customFormat="1" ht="14.25" customHeight="1">
      <c r="B57" s="10"/>
      <c r="C57" s="13"/>
      <c r="D57" s="36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37"/>
      <c r="AA57" s="13"/>
      <c r="AB57" s="13"/>
      <c r="AC57" s="36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37"/>
      <c r="AP57" s="13"/>
      <c r="AQ57" s="11"/>
    </row>
    <row r="58" spans="2:43" s="6" customFormat="1" ht="15.75" customHeight="1">
      <c r="B58" s="20"/>
      <c r="C58" s="21"/>
      <c r="D58" s="38" t="s">
        <v>53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40" t="s">
        <v>54</v>
      </c>
      <c r="S58" s="39"/>
      <c r="T58" s="39"/>
      <c r="U58" s="39"/>
      <c r="V58" s="39"/>
      <c r="W58" s="39"/>
      <c r="X58" s="39"/>
      <c r="Y58" s="39"/>
      <c r="Z58" s="41"/>
      <c r="AA58" s="21"/>
      <c r="AB58" s="21"/>
      <c r="AC58" s="38" t="s">
        <v>53</v>
      </c>
      <c r="AD58" s="39"/>
      <c r="AE58" s="39"/>
      <c r="AF58" s="39"/>
      <c r="AG58" s="39"/>
      <c r="AH58" s="39"/>
      <c r="AI58" s="39"/>
      <c r="AJ58" s="39"/>
      <c r="AK58" s="39"/>
      <c r="AL58" s="39"/>
      <c r="AM58" s="40" t="s">
        <v>54</v>
      </c>
      <c r="AN58" s="39"/>
      <c r="AO58" s="41"/>
      <c r="AP58" s="21"/>
      <c r="AQ58" s="22"/>
    </row>
    <row r="59" spans="2:43" s="5" customFormat="1" ht="14.25" customHeight="1">
      <c r="B59" s="10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1"/>
    </row>
    <row r="60" spans="2:43" s="6" customFormat="1" ht="15.75" customHeight="1">
      <c r="B60" s="20"/>
      <c r="C60" s="21"/>
      <c r="D60" s="33" t="s">
        <v>55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5"/>
      <c r="AA60" s="21"/>
      <c r="AB60" s="21"/>
      <c r="AC60" s="33" t="s">
        <v>56</v>
      </c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5"/>
      <c r="AP60" s="21"/>
      <c r="AQ60" s="22"/>
    </row>
    <row r="61" spans="2:43" s="5" customFormat="1" ht="14.25" customHeight="1">
      <c r="B61" s="10"/>
      <c r="C61" s="13"/>
      <c r="D61" s="36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37"/>
      <c r="AA61" s="13"/>
      <c r="AB61" s="13"/>
      <c r="AC61" s="36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37"/>
      <c r="AP61" s="13"/>
      <c r="AQ61" s="11"/>
    </row>
    <row r="62" spans="2:43" s="5" customFormat="1" ht="14.25" customHeight="1">
      <c r="B62" s="10"/>
      <c r="C62" s="13"/>
      <c r="D62" s="36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37"/>
      <c r="AA62" s="13"/>
      <c r="AB62" s="13"/>
      <c r="AC62" s="36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37"/>
      <c r="AP62" s="13"/>
      <c r="AQ62" s="11"/>
    </row>
    <row r="63" spans="2:43" s="5" customFormat="1" ht="14.25" customHeight="1">
      <c r="B63" s="10"/>
      <c r="C63" s="13"/>
      <c r="D63" s="36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37"/>
      <c r="AA63" s="13"/>
      <c r="AB63" s="13"/>
      <c r="AC63" s="36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37"/>
      <c r="AP63" s="13"/>
      <c r="AQ63" s="11"/>
    </row>
    <row r="64" spans="2:43" s="5" customFormat="1" ht="14.25" customHeight="1">
      <c r="B64" s="10"/>
      <c r="C64" s="13"/>
      <c r="D64" s="36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37"/>
      <c r="AA64" s="13"/>
      <c r="AB64" s="13"/>
      <c r="AC64" s="36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37"/>
      <c r="AP64" s="13"/>
      <c r="AQ64" s="11"/>
    </row>
    <row r="65" spans="2:43" s="5" customFormat="1" ht="14.25" customHeight="1">
      <c r="B65" s="10"/>
      <c r="C65" s="13"/>
      <c r="D65" s="36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37"/>
      <c r="AA65" s="13"/>
      <c r="AB65" s="13"/>
      <c r="AC65" s="36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37"/>
      <c r="AP65" s="13"/>
      <c r="AQ65" s="11"/>
    </row>
    <row r="66" spans="2:43" s="5" customFormat="1" ht="14.25" customHeight="1">
      <c r="B66" s="10"/>
      <c r="C66" s="13"/>
      <c r="D66" s="36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37"/>
      <c r="AA66" s="13"/>
      <c r="AB66" s="13"/>
      <c r="AC66" s="36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37"/>
      <c r="AP66" s="13"/>
      <c r="AQ66" s="11"/>
    </row>
    <row r="67" spans="2:43" s="5" customFormat="1" ht="14.25" customHeight="1">
      <c r="B67" s="10"/>
      <c r="C67" s="13"/>
      <c r="D67" s="36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37"/>
      <c r="AA67" s="13"/>
      <c r="AB67" s="13"/>
      <c r="AC67" s="36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37"/>
      <c r="AP67" s="13"/>
      <c r="AQ67" s="11"/>
    </row>
    <row r="68" spans="2:43" s="5" customFormat="1" ht="14.25" customHeight="1">
      <c r="B68" s="10"/>
      <c r="C68" s="13"/>
      <c r="D68" s="36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37"/>
      <c r="AA68" s="13"/>
      <c r="AB68" s="13"/>
      <c r="AC68" s="36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37"/>
      <c r="AP68" s="13"/>
      <c r="AQ68" s="11"/>
    </row>
    <row r="69" spans="2:43" s="6" customFormat="1" ht="15.75" customHeight="1">
      <c r="B69" s="20"/>
      <c r="C69" s="21"/>
      <c r="D69" s="38" t="s">
        <v>53</v>
      </c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40" t="s">
        <v>54</v>
      </c>
      <c r="S69" s="39"/>
      <c r="T69" s="39"/>
      <c r="U69" s="39"/>
      <c r="V69" s="39"/>
      <c r="W69" s="39"/>
      <c r="X69" s="39"/>
      <c r="Y69" s="39"/>
      <c r="Z69" s="41"/>
      <c r="AA69" s="21"/>
      <c r="AB69" s="21"/>
      <c r="AC69" s="38" t="s">
        <v>53</v>
      </c>
      <c r="AD69" s="39"/>
      <c r="AE69" s="39"/>
      <c r="AF69" s="39"/>
      <c r="AG69" s="39"/>
      <c r="AH69" s="39"/>
      <c r="AI69" s="39"/>
      <c r="AJ69" s="39"/>
      <c r="AK69" s="39"/>
      <c r="AL69" s="39"/>
      <c r="AM69" s="40" t="s">
        <v>54</v>
      </c>
      <c r="AN69" s="39"/>
      <c r="AO69" s="41"/>
      <c r="AP69" s="21"/>
      <c r="AQ69" s="22"/>
    </row>
    <row r="70" spans="2:43" s="6" customFormat="1" ht="7.5" customHeight="1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2"/>
    </row>
    <row r="71" spans="2:43" s="6" customFormat="1" ht="7.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4"/>
    </row>
    <row r="72" ht="14.25" customHeight="1"/>
    <row r="73" ht="14.25" customHeight="1"/>
    <row r="74" ht="14.25" customHeight="1"/>
    <row r="75" spans="2:43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8"/>
    </row>
    <row r="76" spans="2:43" s="6" customFormat="1" ht="37.5" customHeight="1">
      <c r="B76" s="20"/>
      <c r="C76" s="153" t="s">
        <v>57</v>
      </c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22"/>
    </row>
    <row r="77" spans="2:43" s="49" customFormat="1" ht="15" customHeight="1">
      <c r="B77" s="50"/>
      <c r="C77" s="16" t="s">
        <v>13</v>
      </c>
      <c r="D77" s="17"/>
      <c r="E77" s="17"/>
      <c r="F77" s="17"/>
      <c r="G77" s="17"/>
      <c r="H77" s="17"/>
      <c r="I77" s="17"/>
      <c r="J77" s="17"/>
      <c r="K77" s="17"/>
      <c r="L77" s="17" t="str">
        <f>$K$5</f>
        <v>127</v>
      </c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51"/>
    </row>
    <row r="78" spans="2:43" s="52" customFormat="1" ht="37.5" customHeight="1">
      <c r="B78" s="53"/>
      <c r="C78" s="54" t="s">
        <v>15</v>
      </c>
      <c r="D78" s="54"/>
      <c r="E78" s="54"/>
      <c r="F78" s="54"/>
      <c r="G78" s="54"/>
      <c r="H78" s="54"/>
      <c r="I78" s="54"/>
      <c r="J78" s="54"/>
      <c r="K78" s="54"/>
      <c r="L78" s="172" t="str">
        <f>$K$6</f>
        <v>ZŠ Aloisina Výšina WC dívky</v>
      </c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54"/>
      <c r="AQ78" s="55"/>
    </row>
    <row r="79" spans="2:43" s="6" customFormat="1" ht="7.5" customHeight="1">
      <c r="B79" s="20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2"/>
    </row>
    <row r="80" spans="2:43" s="6" customFormat="1" ht="15.75" customHeight="1">
      <c r="B80" s="20"/>
      <c r="C80" s="16" t="s">
        <v>21</v>
      </c>
      <c r="D80" s="21"/>
      <c r="E80" s="21"/>
      <c r="F80" s="21"/>
      <c r="G80" s="21"/>
      <c r="H80" s="21"/>
      <c r="I80" s="21"/>
      <c r="J80" s="21"/>
      <c r="K80" s="21"/>
      <c r="L80" s="56" t="str">
        <f>IF($K$8="","",$K$8)</f>
        <v>Liberec</v>
      </c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16" t="s">
        <v>23</v>
      </c>
      <c r="AJ80" s="21"/>
      <c r="AK80" s="21"/>
      <c r="AL80" s="21"/>
      <c r="AM80" s="57" t="str">
        <f>IF($AN$8="","",$AN$8)</f>
        <v>15.04.2016</v>
      </c>
      <c r="AN80" s="21"/>
      <c r="AO80" s="21"/>
      <c r="AP80" s="21"/>
      <c r="AQ80" s="22"/>
    </row>
    <row r="81" spans="2:43" s="6" customFormat="1" ht="7.5" customHeight="1">
      <c r="B81" s="20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2"/>
    </row>
    <row r="82" spans="2:56" s="6" customFormat="1" ht="18.75" customHeight="1">
      <c r="B82" s="20"/>
      <c r="C82" s="16" t="s">
        <v>27</v>
      </c>
      <c r="D82" s="21"/>
      <c r="E82" s="21"/>
      <c r="F82" s="21"/>
      <c r="G82" s="21"/>
      <c r="H82" s="21"/>
      <c r="I82" s="21"/>
      <c r="J82" s="21"/>
      <c r="K82" s="21"/>
      <c r="L82" s="17" t="str">
        <f>IF($E$11="","",$E$11)</f>
        <v>MML</v>
      </c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16" t="s">
        <v>33</v>
      </c>
      <c r="AJ82" s="21"/>
      <c r="AK82" s="21"/>
      <c r="AL82" s="21"/>
      <c r="AM82" s="154" t="str">
        <f>IF($E$17="","",$E$17)</f>
        <v>xxx</v>
      </c>
      <c r="AN82" s="167"/>
      <c r="AO82" s="167"/>
      <c r="AP82" s="167"/>
      <c r="AQ82" s="22"/>
      <c r="AS82" s="162" t="s">
        <v>58</v>
      </c>
      <c r="AT82" s="163"/>
      <c r="AU82" s="58"/>
      <c r="AV82" s="58"/>
      <c r="AW82" s="58"/>
      <c r="AX82" s="58"/>
      <c r="AY82" s="58"/>
      <c r="AZ82" s="58"/>
      <c r="BA82" s="58"/>
      <c r="BB82" s="58"/>
      <c r="BC82" s="58"/>
      <c r="BD82" s="59"/>
    </row>
    <row r="83" spans="2:56" s="6" customFormat="1" ht="15.75" customHeight="1">
      <c r="B83" s="20"/>
      <c r="C83" s="16" t="s">
        <v>31</v>
      </c>
      <c r="D83" s="21"/>
      <c r="E83" s="21"/>
      <c r="F83" s="21"/>
      <c r="G83" s="21"/>
      <c r="H83" s="21"/>
      <c r="I83" s="21"/>
      <c r="J83" s="21"/>
      <c r="K83" s="21"/>
      <c r="L83" s="17" t="str">
        <f>IF($E$14="","",$E$14)</f>
        <v>xxx</v>
      </c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16" t="s">
        <v>35</v>
      </c>
      <c r="AJ83" s="21"/>
      <c r="AK83" s="21"/>
      <c r="AL83" s="21"/>
      <c r="AM83" s="154" t="str">
        <f>IF($E$20="","",$E$20)</f>
        <v>Boris Weinfurter</v>
      </c>
      <c r="AN83" s="167"/>
      <c r="AO83" s="167"/>
      <c r="AP83" s="167"/>
      <c r="AQ83" s="22"/>
      <c r="AS83" s="164"/>
      <c r="AT83" s="165"/>
      <c r="BD83" s="60"/>
    </row>
    <row r="84" spans="2:56" s="6" customFormat="1" ht="12" customHeight="1">
      <c r="B84" s="20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2"/>
      <c r="AS84" s="166"/>
      <c r="AT84" s="167"/>
      <c r="AU84" s="21"/>
      <c r="AV84" s="21"/>
      <c r="AW84" s="21"/>
      <c r="AX84" s="21"/>
      <c r="AY84" s="21"/>
      <c r="AZ84" s="21"/>
      <c r="BA84" s="21"/>
      <c r="BB84" s="21"/>
      <c r="BC84" s="21"/>
      <c r="BD84" s="61"/>
    </row>
    <row r="85" spans="2:57" s="6" customFormat="1" ht="30" customHeight="1">
      <c r="B85" s="20"/>
      <c r="C85" s="174" t="s">
        <v>59</v>
      </c>
      <c r="D85" s="169"/>
      <c r="E85" s="169"/>
      <c r="F85" s="169"/>
      <c r="G85" s="169"/>
      <c r="H85" s="31"/>
      <c r="I85" s="175" t="s">
        <v>60</v>
      </c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75" t="s">
        <v>61</v>
      </c>
      <c r="AH85" s="169"/>
      <c r="AI85" s="169"/>
      <c r="AJ85" s="169"/>
      <c r="AK85" s="169"/>
      <c r="AL85" s="169"/>
      <c r="AM85" s="169"/>
      <c r="AN85" s="175" t="s">
        <v>62</v>
      </c>
      <c r="AO85" s="169"/>
      <c r="AP85" s="171"/>
      <c r="AQ85" s="22"/>
      <c r="AS85" s="62" t="s">
        <v>63</v>
      </c>
      <c r="AT85" s="63" t="s">
        <v>64</v>
      </c>
      <c r="AU85" s="63" t="s">
        <v>65</v>
      </c>
      <c r="AV85" s="63" t="s">
        <v>66</v>
      </c>
      <c r="AW85" s="63" t="s">
        <v>67</v>
      </c>
      <c r="AX85" s="63" t="s">
        <v>68</v>
      </c>
      <c r="AY85" s="63" t="s">
        <v>69</v>
      </c>
      <c r="AZ85" s="63" t="s">
        <v>70</v>
      </c>
      <c r="BA85" s="63" t="s">
        <v>71</v>
      </c>
      <c r="BB85" s="63" t="s">
        <v>72</v>
      </c>
      <c r="BC85" s="63" t="s">
        <v>73</v>
      </c>
      <c r="BD85" s="64" t="s">
        <v>74</v>
      </c>
      <c r="BE85" s="65"/>
    </row>
    <row r="86" spans="2:56" s="6" customFormat="1" ht="12" customHeight="1">
      <c r="B86" s="20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2"/>
      <c r="AS86" s="66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5"/>
    </row>
    <row r="87" spans="2:76" s="52" customFormat="1" ht="33" customHeight="1">
      <c r="B87" s="53"/>
      <c r="C87" s="67" t="s">
        <v>75</v>
      </c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176">
        <f>ROUND($AG$88,2)</f>
        <v>0</v>
      </c>
      <c r="AH87" s="177"/>
      <c r="AI87" s="177"/>
      <c r="AJ87" s="177"/>
      <c r="AK87" s="177"/>
      <c r="AL87" s="177"/>
      <c r="AM87" s="177"/>
      <c r="AN87" s="176">
        <f>+AN88</f>
        <v>0</v>
      </c>
      <c r="AO87" s="177"/>
      <c r="AP87" s="177"/>
      <c r="AQ87" s="55"/>
      <c r="AS87" s="68">
        <f>ROUND($AS$88,2)</f>
        <v>0</v>
      </c>
      <c r="AT87" s="69">
        <f>ROUND(SUM($AV$87:$AW$87),2)</f>
        <v>76252.69</v>
      </c>
      <c r="AU87" s="70">
        <f>ROUND($AU$88,5)</f>
        <v>314.04361</v>
      </c>
      <c r="AV87" s="69">
        <f>ROUND($AZ$87*$L$31,2)</f>
        <v>76252.69</v>
      </c>
      <c r="AW87" s="69">
        <f>ROUND($BA$87*$L$32,2)</f>
        <v>0</v>
      </c>
      <c r="AX87" s="69">
        <f>ROUND($BB$87*$L$31,2)</f>
        <v>0</v>
      </c>
      <c r="AY87" s="69">
        <f>ROUND($BC$87*$L$32,2)</f>
        <v>0</v>
      </c>
      <c r="AZ87" s="69">
        <f>ROUND($AZ$88,2)</f>
        <v>363108.07</v>
      </c>
      <c r="BA87" s="69">
        <f>ROUND($BA$88,2)</f>
        <v>0</v>
      </c>
      <c r="BB87" s="69">
        <f>ROUND($BB$88,2)</f>
        <v>0</v>
      </c>
      <c r="BC87" s="69">
        <f>ROUND($BC$88,2)</f>
        <v>0</v>
      </c>
      <c r="BD87" s="71">
        <f>ROUND($BD$88,2)</f>
        <v>0</v>
      </c>
      <c r="BS87" s="52" t="s">
        <v>76</v>
      </c>
      <c r="BT87" s="52" t="s">
        <v>77</v>
      </c>
      <c r="BV87" s="52" t="s">
        <v>78</v>
      </c>
      <c r="BW87" s="52" t="s">
        <v>79</v>
      </c>
      <c r="BX87" s="52" t="s">
        <v>80</v>
      </c>
    </row>
    <row r="88" spans="2:76" s="72" customFormat="1" ht="28.5" customHeight="1">
      <c r="B88" s="73"/>
      <c r="C88" s="74"/>
      <c r="D88" s="180" t="s">
        <v>14</v>
      </c>
      <c r="E88" s="181"/>
      <c r="F88" s="181"/>
      <c r="G88" s="181"/>
      <c r="H88" s="181"/>
      <c r="I88" s="74"/>
      <c r="J88" s="180" t="s">
        <v>16</v>
      </c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2">
        <f>List2!M26</f>
        <v>0</v>
      </c>
      <c r="AH88" s="183"/>
      <c r="AI88" s="183"/>
      <c r="AJ88" s="183"/>
      <c r="AK88" s="183"/>
      <c r="AL88" s="183"/>
      <c r="AM88" s="183"/>
      <c r="AN88" s="182">
        <f>+AG88*1.21</f>
        <v>0</v>
      </c>
      <c r="AO88" s="183"/>
      <c r="AP88" s="183"/>
      <c r="AQ88" s="75"/>
      <c r="AS88" s="76">
        <f>'[1]127 - ZŠ Aloisina Výšina ...'!$M$27</f>
        <v>0</v>
      </c>
      <c r="AT88" s="77">
        <f>ROUND(SUM($AV$88:$AW$88),2)</f>
        <v>76252.69</v>
      </c>
      <c r="AU88" s="78">
        <f>'[1]127 - ZŠ Aloisina Výšina ...'!$W$134</f>
        <v>314.04361399999993</v>
      </c>
      <c r="AV88" s="77">
        <f>'[1]127 - ZŠ Aloisina Výšina ...'!$M$31</f>
        <v>76252.69</v>
      </c>
      <c r="AW88" s="77">
        <f>'[1]127 - ZŠ Aloisina Výšina ...'!$M$32</f>
        <v>0</v>
      </c>
      <c r="AX88" s="77">
        <f>'[1]127 - ZŠ Aloisina Výšina ...'!$M$33</f>
        <v>0</v>
      </c>
      <c r="AY88" s="77">
        <f>'[1]127 - ZŠ Aloisina Výšina ...'!$M$34</f>
        <v>0</v>
      </c>
      <c r="AZ88" s="77">
        <f>'[1]127 - ZŠ Aloisina Výšina ...'!$H$31</f>
        <v>363108.07</v>
      </c>
      <c r="BA88" s="77">
        <f>'[1]127 - ZŠ Aloisina Výšina ...'!$H$32</f>
        <v>0</v>
      </c>
      <c r="BB88" s="77">
        <f>'[1]127 - ZŠ Aloisina Výšina ...'!$H$33</f>
        <v>0</v>
      </c>
      <c r="BC88" s="77">
        <f>'[1]127 - ZŠ Aloisina Výšina ...'!$H$34</f>
        <v>0</v>
      </c>
      <c r="BD88" s="79">
        <f>'[1]127 - ZŠ Aloisina Výšina ...'!$H$35</f>
        <v>0</v>
      </c>
      <c r="BT88" s="72" t="s">
        <v>20</v>
      </c>
      <c r="BU88" s="72" t="s">
        <v>81</v>
      </c>
      <c r="BV88" s="72" t="s">
        <v>78</v>
      </c>
      <c r="BW88" s="72" t="s">
        <v>79</v>
      </c>
      <c r="BX88" s="72" t="s">
        <v>80</v>
      </c>
    </row>
    <row r="89" spans="2:43" s="5" customFormat="1" ht="14.25" customHeight="1">
      <c r="B89" s="10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1"/>
    </row>
    <row r="90" spans="2:49" s="6" customFormat="1" ht="30.75" customHeight="1">
      <c r="B90" s="20"/>
      <c r="C90" s="67" t="s">
        <v>82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176">
        <v>0</v>
      </c>
      <c r="AH90" s="167"/>
      <c r="AI90" s="167"/>
      <c r="AJ90" s="167"/>
      <c r="AK90" s="167"/>
      <c r="AL90" s="167"/>
      <c r="AM90" s="167"/>
      <c r="AN90" s="176">
        <v>0</v>
      </c>
      <c r="AO90" s="167"/>
      <c r="AP90" s="167"/>
      <c r="AQ90" s="22"/>
      <c r="AS90" s="62" t="s">
        <v>83</v>
      </c>
      <c r="AT90" s="63" t="s">
        <v>84</v>
      </c>
      <c r="AU90" s="63" t="s">
        <v>41</v>
      </c>
      <c r="AV90" s="64" t="s">
        <v>64</v>
      </c>
      <c r="AW90" s="65"/>
    </row>
    <row r="91" spans="2:48" s="6" customFormat="1" ht="12" customHeight="1">
      <c r="B91" s="20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2"/>
      <c r="AS91" s="58"/>
      <c r="AT91" s="58"/>
      <c r="AU91" s="58"/>
      <c r="AV91" s="58"/>
    </row>
    <row r="92" spans="2:43" s="6" customFormat="1" ht="30.75" customHeight="1">
      <c r="B92" s="20"/>
      <c r="C92" s="80" t="s">
        <v>85</v>
      </c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178">
        <f>ROUND($AG$87+$AG$90,2)</f>
        <v>0</v>
      </c>
      <c r="AH92" s="179"/>
      <c r="AI92" s="179"/>
      <c r="AJ92" s="179"/>
      <c r="AK92" s="179"/>
      <c r="AL92" s="179"/>
      <c r="AM92" s="179"/>
      <c r="AN92" s="178">
        <f>$AN$87+$AN$90</f>
        <v>0</v>
      </c>
      <c r="AO92" s="179"/>
      <c r="AP92" s="179"/>
      <c r="AQ92" s="22"/>
    </row>
    <row r="93" spans="2:43" s="6" customFormat="1" ht="7.5" customHeight="1"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4"/>
    </row>
  </sheetData>
  <mergeCells count="45">
    <mergeCell ref="AG92:AM92"/>
    <mergeCell ref="AN92:AP92"/>
    <mergeCell ref="D88:H88"/>
    <mergeCell ref="J88:AF88"/>
    <mergeCell ref="AG88:AM88"/>
    <mergeCell ref="AN88:AP88"/>
    <mergeCell ref="AG90:AM90"/>
    <mergeCell ref="AN90:AP90"/>
    <mergeCell ref="C85:G85"/>
    <mergeCell ref="I85:AF85"/>
    <mergeCell ref="AG85:AM85"/>
    <mergeCell ref="AN85:AP85"/>
    <mergeCell ref="AG87:AM87"/>
    <mergeCell ref="AN87:AP87"/>
    <mergeCell ref="AS82:AT84"/>
    <mergeCell ref="AM83:AP8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L32:O32"/>
    <mergeCell ref="W32:AE32"/>
    <mergeCell ref="AK32:AO32"/>
    <mergeCell ref="L33:O33"/>
    <mergeCell ref="W33:AE33"/>
    <mergeCell ref="AK33:AO33"/>
    <mergeCell ref="AK26:AO26"/>
    <mergeCell ref="AK27:AO27"/>
    <mergeCell ref="AK29:AO29"/>
    <mergeCell ref="L31:O31"/>
    <mergeCell ref="W31:AE31"/>
    <mergeCell ref="AK31:AO31"/>
    <mergeCell ref="E23:AN23"/>
    <mergeCell ref="C2:AP2"/>
    <mergeCell ref="AR2:BE2"/>
    <mergeCell ref="C4:AP4"/>
    <mergeCell ref="K5:AO5"/>
    <mergeCell ref="K6:AO6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2"/>
  <sheetViews>
    <sheetView workbookViewId="0" topLeftCell="A1">
      <selection activeCell="AB269" sqref="AB269"/>
    </sheetView>
  </sheetViews>
  <sheetFormatPr defaultColWidth="9.00390625" defaultRowHeight="15"/>
  <cols>
    <col min="1" max="1" width="7.140625" style="5" customWidth="1"/>
    <col min="2" max="2" width="1.421875" style="5" customWidth="1"/>
    <col min="3" max="3" width="3.57421875" style="5" customWidth="1"/>
    <col min="4" max="4" width="3.7109375" style="5" customWidth="1"/>
    <col min="5" max="5" width="14.7109375" style="5" customWidth="1"/>
    <col min="6" max="7" width="9.57421875" style="5" customWidth="1"/>
    <col min="8" max="8" width="10.7109375" style="5" customWidth="1"/>
    <col min="9" max="9" width="6.00390625" style="5" customWidth="1"/>
    <col min="10" max="10" width="4.421875" style="5" customWidth="1"/>
    <col min="11" max="11" width="9.8515625" style="5" customWidth="1"/>
    <col min="12" max="12" width="10.28125" style="5" customWidth="1"/>
    <col min="13" max="14" width="5.140625" style="5" customWidth="1"/>
    <col min="15" max="15" width="1.7109375" style="5" customWidth="1"/>
    <col min="16" max="16" width="10.7109375" style="5" customWidth="1"/>
    <col min="17" max="17" width="3.57421875" style="5" customWidth="1"/>
    <col min="18" max="18" width="1.421875" style="5" customWidth="1"/>
    <col min="19" max="19" width="7.00390625" style="5" customWidth="1"/>
    <col min="20" max="20" width="25.421875" style="5" customWidth="1"/>
    <col min="21" max="21" width="14.00390625" style="5" hidden="1" customWidth="1"/>
    <col min="22" max="22" width="10.57421875" style="5" hidden="1" customWidth="1"/>
    <col min="23" max="23" width="14.00390625" style="5" hidden="1" customWidth="1"/>
    <col min="24" max="24" width="10.421875" style="5" hidden="1" customWidth="1"/>
    <col min="25" max="25" width="12.8515625" style="5" hidden="1" customWidth="1"/>
    <col min="26" max="26" width="9.421875" style="5" hidden="1" customWidth="1"/>
    <col min="27" max="27" width="12.8515625" style="5" hidden="1" customWidth="1"/>
    <col min="28" max="28" width="14.00390625" style="5" customWidth="1"/>
    <col min="29" max="29" width="9.421875" style="5" customWidth="1"/>
    <col min="30" max="30" width="12.8515625" style="5" customWidth="1"/>
    <col min="31" max="31" width="14.00390625" style="5" customWidth="1"/>
    <col min="32" max="43" width="9.00390625" style="45" customWidth="1"/>
    <col min="44" max="63" width="9.00390625" style="5" customWidth="1"/>
    <col min="64" max="64" width="17.28125" style="5" customWidth="1"/>
    <col min="65" max="256" width="9.00390625" style="45" customWidth="1"/>
    <col min="257" max="257" width="7.140625" style="45" customWidth="1"/>
    <col min="258" max="258" width="1.421875" style="45" customWidth="1"/>
    <col min="259" max="259" width="3.57421875" style="45" customWidth="1"/>
    <col min="260" max="260" width="3.7109375" style="45" customWidth="1"/>
    <col min="261" max="261" width="14.7109375" style="45" customWidth="1"/>
    <col min="262" max="263" width="9.57421875" style="45" customWidth="1"/>
    <col min="264" max="264" width="10.7109375" style="45" customWidth="1"/>
    <col min="265" max="265" width="6.00390625" style="45" customWidth="1"/>
    <col min="266" max="266" width="4.421875" style="45" customWidth="1"/>
    <col min="267" max="267" width="9.8515625" style="45" customWidth="1"/>
    <col min="268" max="268" width="10.28125" style="45" customWidth="1"/>
    <col min="269" max="270" width="5.140625" style="45" customWidth="1"/>
    <col min="271" max="271" width="1.7109375" style="45" customWidth="1"/>
    <col min="272" max="272" width="10.7109375" style="45" customWidth="1"/>
    <col min="273" max="273" width="3.57421875" style="45" customWidth="1"/>
    <col min="274" max="274" width="1.421875" style="45" customWidth="1"/>
    <col min="275" max="275" width="7.00390625" style="45" customWidth="1"/>
    <col min="276" max="284" width="9.00390625" style="45" hidden="1" customWidth="1"/>
    <col min="285" max="285" width="9.421875" style="45" customWidth="1"/>
    <col min="286" max="286" width="12.8515625" style="45" customWidth="1"/>
    <col min="287" max="287" width="14.00390625" style="45" customWidth="1"/>
    <col min="288" max="299" width="9.00390625" style="45" customWidth="1"/>
    <col min="300" max="320" width="9.00390625" style="45" hidden="1" customWidth="1"/>
    <col min="321" max="512" width="9.00390625" style="45" customWidth="1"/>
    <col min="513" max="513" width="7.140625" style="45" customWidth="1"/>
    <col min="514" max="514" width="1.421875" style="45" customWidth="1"/>
    <col min="515" max="515" width="3.57421875" style="45" customWidth="1"/>
    <col min="516" max="516" width="3.7109375" style="45" customWidth="1"/>
    <col min="517" max="517" width="14.7109375" style="45" customWidth="1"/>
    <col min="518" max="519" width="9.57421875" style="45" customWidth="1"/>
    <col min="520" max="520" width="10.7109375" style="45" customWidth="1"/>
    <col min="521" max="521" width="6.00390625" style="45" customWidth="1"/>
    <col min="522" max="522" width="4.421875" style="45" customWidth="1"/>
    <col min="523" max="523" width="9.8515625" style="45" customWidth="1"/>
    <col min="524" max="524" width="10.28125" style="45" customWidth="1"/>
    <col min="525" max="526" width="5.140625" style="45" customWidth="1"/>
    <col min="527" max="527" width="1.7109375" style="45" customWidth="1"/>
    <col min="528" max="528" width="10.7109375" style="45" customWidth="1"/>
    <col min="529" max="529" width="3.57421875" style="45" customWidth="1"/>
    <col min="530" max="530" width="1.421875" style="45" customWidth="1"/>
    <col min="531" max="531" width="7.00390625" style="45" customWidth="1"/>
    <col min="532" max="540" width="9.00390625" style="45" hidden="1" customWidth="1"/>
    <col min="541" max="541" width="9.421875" style="45" customWidth="1"/>
    <col min="542" max="542" width="12.8515625" style="45" customWidth="1"/>
    <col min="543" max="543" width="14.00390625" style="45" customWidth="1"/>
    <col min="544" max="555" width="9.00390625" style="45" customWidth="1"/>
    <col min="556" max="576" width="9.00390625" style="45" hidden="1" customWidth="1"/>
    <col min="577" max="768" width="9.00390625" style="45" customWidth="1"/>
    <col min="769" max="769" width="7.140625" style="45" customWidth="1"/>
    <col min="770" max="770" width="1.421875" style="45" customWidth="1"/>
    <col min="771" max="771" width="3.57421875" style="45" customWidth="1"/>
    <col min="772" max="772" width="3.7109375" style="45" customWidth="1"/>
    <col min="773" max="773" width="14.7109375" style="45" customWidth="1"/>
    <col min="774" max="775" width="9.57421875" style="45" customWidth="1"/>
    <col min="776" max="776" width="10.7109375" style="45" customWidth="1"/>
    <col min="777" max="777" width="6.00390625" style="45" customWidth="1"/>
    <col min="778" max="778" width="4.421875" style="45" customWidth="1"/>
    <col min="779" max="779" width="9.8515625" style="45" customWidth="1"/>
    <col min="780" max="780" width="10.28125" style="45" customWidth="1"/>
    <col min="781" max="782" width="5.140625" style="45" customWidth="1"/>
    <col min="783" max="783" width="1.7109375" style="45" customWidth="1"/>
    <col min="784" max="784" width="10.7109375" style="45" customWidth="1"/>
    <col min="785" max="785" width="3.57421875" style="45" customWidth="1"/>
    <col min="786" max="786" width="1.421875" style="45" customWidth="1"/>
    <col min="787" max="787" width="7.00390625" style="45" customWidth="1"/>
    <col min="788" max="796" width="9.00390625" style="45" hidden="1" customWidth="1"/>
    <col min="797" max="797" width="9.421875" style="45" customWidth="1"/>
    <col min="798" max="798" width="12.8515625" style="45" customWidth="1"/>
    <col min="799" max="799" width="14.00390625" style="45" customWidth="1"/>
    <col min="800" max="811" width="9.00390625" style="45" customWidth="1"/>
    <col min="812" max="832" width="9.00390625" style="45" hidden="1" customWidth="1"/>
    <col min="833" max="1024" width="9.00390625" style="45" customWidth="1"/>
    <col min="1025" max="1025" width="7.140625" style="45" customWidth="1"/>
    <col min="1026" max="1026" width="1.421875" style="45" customWidth="1"/>
    <col min="1027" max="1027" width="3.57421875" style="45" customWidth="1"/>
    <col min="1028" max="1028" width="3.7109375" style="45" customWidth="1"/>
    <col min="1029" max="1029" width="14.7109375" style="45" customWidth="1"/>
    <col min="1030" max="1031" width="9.57421875" style="45" customWidth="1"/>
    <col min="1032" max="1032" width="10.7109375" style="45" customWidth="1"/>
    <col min="1033" max="1033" width="6.00390625" style="45" customWidth="1"/>
    <col min="1034" max="1034" width="4.421875" style="45" customWidth="1"/>
    <col min="1035" max="1035" width="9.8515625" style="45" customWidth="1"/>
    <col min="1036" max="1036" width="10.28125" style="45" customWidth="1"/>
    <col min="1037" max="1038" width="5.140625" style="45" customWidth="1"/>
    <col min="1039" max="1039" width="1.7109375" style="45" customWidth="1"/>
    <col min="1040" max="1040" width="10.7109375" style="45" customWidth="1"/>
    <col min="1041" max="1041" width="3.57421875" style="45" customWidth="1"/>
    <col min="1042" max="1042" width="1.421875" style="45" customWidth="1"/>
    <col min="1043" max="1043" width="7.00390625" style="45" customWidth="1"/>
    <col min="1044" max="1052" width="9.00390625" style="45" hidden="1" customWidth="1"/>
    <col min="1053" max="1053" width="9.421875" style="45" customWidth="1"/>
    <col min="1054" max="1054" width="12.8515625" style="45" customWidth="1"/>
    <col min="1055" max="1055" width="14.00390625" style="45" customWidth="1"/>
    <col min="1056" max="1067" width="9.00390625" style="45" customWidth="1"/>
    <col min="1068" max="1088" width="9.00390625" style="45" hidden="1" customWidth="1"/>
    <col min="1089" max="1280" width="9.00390625" style="45" customWidth="1"/>
    <col min="1281" max="1281" width="7.140625" style="45" customWidth="1"/>
    <col min="1282" max="1282" width="1.421875" style="45" customWidth="1"/>
    <col min="1283" max="1283" width="3.57421875" style="45" customWidth="1"/>
    <col min="1284" max="1284" width="3.7109375" style="45" customWidth="1"/>
    <col min="1285" max="1285" width="14.7109375" style="45" customWidth="1"/>
    <col min="1286" max="1287" width="9.57421875" style="45" customWidth="1"/>
    <col min="1288" max="1288" width="10.7109375" style="45" customWidth="1"/>
    <col min="1289" max="1289" width="6.00390625" style="45" customWidth="1"/>
    <col min="1290" max="1290" width="4.421875" style="45" customWidth="1"/>
    <col min="1291" max="1291" width="9.8515625" style="45" customWidth="1"/>
    <col min="1292" max="1292" width="10.28125" style="45" customWidth="1"/>
    <col min="1293" max="1294" width="5.140625" style="45" customWidth="1"/>
    <col min="1295" max="1295" width="1.7109375" style="45" customWidth="1"/>
    <col min="1296" max="1296" width="10.7109375" style="45" customWidth="1"/>
    <col min="1297" max="1297" width="3.57421875" style="45" customWidth="1"/>
    <col min="1298" max="1298" width="1.421875" style="45" customWidth="1"/>
    <col min="1299" max="1299" width="7.00390625" style="45" customWidth="1"/>
    <col min="1300" max="1308" width="9.00390625" style="45" hidden="1" customWidth="1"/>
    <col min="1309" max="1309" width="9.421875" style="45" customWidth="1"/>
    <col min="1310" max="1310" width="12.8515625" style="45" customWidth="1"/>
    <col min="1311" max="1311" width="14.00390625" style="45" customWidth="1"/>
    <col min="1312" max="1323" width="9.00390625" style="45" customWidth="1"/>
    <col min="1324" max="1344" width="9.00390625" style="45" hidden="1" customWidth="1"/>
    <col min="1345" max="1536" width="9.00390625" style="45" customWidth="1"/>
    <col min="1537" max="1537" width="7.140625" style="45" customWidth="1"/>
    <col min="1538" max="1538" width="1.421875" style="45" customWidth="1"/>
    <col min="1539" max="1539" width="3.57421875" style="45" customWidth="1"/>
    <col min="1540" max="1540" width="3.7109375" style="45" customWidth="1"/>
    <col min="1541" max="1541" width="14.7109375" style="45" customWidth="1"/>
    <col min="1542" max="1543" width="9.57421875" style="45" customWidth="1"/>
    <col min="1544" max="1544" width="10.7109375" style="45" customWidth="1"/>
    <col min="1545" max="1545" width="6.00390625" style="45" customWidth="1"/>
    <col min="1546" max="1546" width="4.421875" style="45" customWidth="1"/>
    <col min="1547" max="1547" width="9.8515625" style="45" customWidth="1"/>
    <col min="1548" max="1548" width="10.28125" style="45" customWidth="1"/>
    <col min="1549" max="1550" width="5.140625" style="45" customWidth="1"/>
    <col min="1551" max="1551" width="1.7109375" style="45" customWidth="1"/>
    <col min="1552" max="1552" width="10.7109375" style="45" customWidth="1"/>
    <col min="1553" max="1553" width="3.57421875" style="45" customWidth="1"/>
    <col min="1554" max="1554" width="1.421875" style="45" customWidth="1"/>
    <col min="1555" max="1555" width="7.00390625" style="45" customWidth="1"/>
    <col min="1556" max="1564" width="9.00390625" style="45" hidden="1" customWidth="1"/>
    <col min="1565" max="1565" width="9.421875" style="45" customWidth="1"/>
    <col min="1566" max="1566" width="12.8515625" style="45" customWidth="1"/>
    <col min="1567" max="1567" width="14.00390625" style="45" customWidth="1"/>
    <col min="1568" max="1579" width="9.00390625" style="45" customWidth="1"/>
    <col min="1580" max="1600" width="9.00390625" style="45" hidden="1" customWidth="1"/>
    <col min="1601" max="1792" width="9.00390625" style="45" customWidth="1"/>
    <col min="1793" max="1793" width="7.140625" style="45" customWidth="1"/>
    <col min="1794" max="1794" width="1.421875" style="45" customWidth="1"/>
    <col min="1795" max="1795" width="3.57421875" style="45" customWidth="1"/>
    <col min="1796" max="1796" width="3.7109375" style="45" customWidth="1"/>
    <col min="1797" max="1797" width="14.7109375" style="45" customWidth="1"/>
    <col min="1798" max="1799" width="9.57421875" style="45" customWidth="1"/>
    <col min="1800" max="1800" width="10.7109375" style="45" customWidth="1"/>
    <col min="1801" max="1801" width="6.00390625" style="45" customWidth="1"/>
    <col min="1802" max="1802" width="4.421875" style="45" customWidth="1"/>
    <col min="1803" max="1803" width="9.8515625" style="45" customWidth="1"/>
    <col min="1804" max="1804" width="10.28125" style="45" customWidth="1"/>
    <col min="1805" max="1806" width="5.140625" style="45" customWidth="1"/>
    <col min="1807" max="1807" width="1.7109375" style="45" customWidth="1"/>
    <col min="1808" max="1808" width="10.7109375" style="45" customWidth="1"/>
    <col min="1809" max="1809" width="3.57421875" style="45" customWidth="1"/>
    <col min="1810" max="1810" width="1.421875" style="45" customWidth="1"/>
    <col min="1811" max="1811" width="7.00390625" style="45" customWidth="1"/>
    <col min="1812" max="1820" width="9.00390625" style="45" hidden="1" customWidth="1"/>
    <col min="1821" max="1821" width="9.421875" style="45" customWidth="1"/>
    <col min="1822" max="1822" width="12.8515625" style="45" customWidth="1"/>
    <col min="1823" max="1823" width="14.00390625" style="45" customWidth="1"/>
    <col min="1824" max="1835" width="9.00390625" style="45" customWidth="1"/>
    <col min="1836" max="1856" width="9.00390625" style="45" hidden="1" customWidth="1"/>
    <col min="1857" max="2048" width="9.00390625" style="45" customWidth="1"/>
    <col min="2049" max="2049" width="7.140625" style="45" customWidth="1"/>
    <col min="2050" max="2050" width="1.421875" style="45" customWidth="1"/>
    <col min="2051" max="2051" width="3.57421875" style="45" customWidth="1"/>
    <col min="2052" max="2052" width="3.7109375" style="45" customWidth="1"/>
    <col min="2053" max="2053" width="14.7109375" style="45" customWidth="1"/>
    <col min="2054" max="2055" width="9.57421875" style="45" customWidth="1"/>
    <col min="2056" max="2056" width="10.7109375" style="45" customWidth="1"/>
    <col min="2057" max="2057" width="6.00390625" style="45" customWidth="1"/>
    <col min="2058" max="2058" width="4.421875" style="45" customWidth="1"/>
    <col min="2059" max="2059" width="9.8515625" style="45" customWidth="1"/>
    <col min="2060" max="2060" width="10.28125" style="45" customWidth="1"/>
    <col min="2061" max="2062" width="5.140625" style="45" customWidth="1"/>
    <col min="2063" max="2063" width="1.7109375" style="45" customWidth="1"/>
    <col min="2064" max="2064" width="10.7109375" style="45" customWidth="1"/>
    <col min="2065" max="2065" width="3.57421875" style="45" customWidth="1"/>
    <col min="2066" max="2066" width="1.421875" style="45" customWidth="1"/>
    <col min="2067" max="2067" width="7.00390625" style="45" customWidth="1"/>
    <col min="2068" max="2076" width="9.00390625" style="45" hidden="1" customWidth="1"/>
    <col min="2077" max="2077" width="9.421875" style="45" customWidth="1"/>
    <col min="2078" max="2078" width="12.8515625" style="45" customWidth="1"/>
    <col min="2079" max="2079" width="14.00390625" style="45" customWidth="1"/>
    <col min="2080" max="2091" width="9.00390625" style="45" customWidth="1"/>
    <col min="2092" max="2112" width="9.00390625" style="45" hidden="1" customWidth="1"/>
    <col min="2113" max="2304" width="9.00390625" style="45" customWidth="1"/>
    <col min="2305" max="2305" width="7.140625" style="45" customWidth="1"/>
    <col min="2306" max="2306" width="1.421875" style="45" customWidth="1"/>
    <col min="2307" max="2307" width="3.57421875" style="45" customWidth="1"/>
    <col min="2308" max="2308" width="3.7109375" style="45" customWidth="1"/>
    <col min="2309" max="2309" width="14.7109375" style="45" customWidth="1"/>
    <col min="2310" max="2311" width="9.57421875" style="45" customWidth="1"/>
    <col min="2312" max="2312" width="10.7109375" style="45" customWidth="1"/>
    <col min="2313" max="2313" width="6.00390625" style="45" customWidth="1"/>
    <col min="2314" max="2314" width="4.421875" style="45" customWidth="1"/>
    <col min="2315" max="2315" width="9.8515625" style="45" customWidth="1"/>
    <col min="2316" max="2316" width="10.28125" style="45" customWidth="1"/>
    <col min="2317" max="2318" width="5.140625" style="45" customWidth="1"/>
    <col min="2319" max="2319" width="1.7109375" style="45" customWidth="1"/>
    <col min="2320" max="2320" width="10.7109375" style="45" customWidth="1"/>
    <col min="2321" max="2321" width="3.57421875" style="45" customWidth="1"/>
    <col min="2322" max="2322" width="1.421875" style="45" customWidth="1"/>
    <col min="2323" max="2323" width="7.00390625" style="45" customWidth="1"/>
    <col min="2324" max="2332" width="9.00390625" style="45" hidden="1" customWidth="1"/>
    <col min="2333" max="2333" width="9.421875" style="45" customWidth="1"/>
    <col min="2334" max="2334" width="12.8515625" style="45" customWidth="1"/>
    <col min="2335" max="2335" width="14.00390625" style="45" customWidth="1"/>
    <col min="2336" max="2347" width="9.00390625" style="45" customWidth="1"/>
    <col min="2348" max="2368" width="9.00390625" style="45" hidden="1" customWidth="1"/>
    <col min="2369" max="2560" width="9.00390625" style="45" customWidth="1"/>
    <col min="2561" max="2561" width="7.140625" style="45" customWidth="1"/>
    <col min="2562" max="2562" width="1.421875" style="45" customWidth="1"/>
    <col min="2563" max="2563" width="3.57421875" style="45" customWidth="1"/>
    <col min="2564" max="2564" width="3.7109375" style="45" customWidth="1"/>
    <col min="2565" max="2565" width="14.7109375" style="45" customWidth="1"/>
    <col min="2566" max="2567" width="9.57421875" style="45" customWidth="1"/>
    <col min="2568" max="2568" width="10.7109375" style="45" customWidth="1"/>
    <col min="2569" max="2569" width="6.00390625" style="45" customWidth="1"/>
    <col min="2570" max="2570" width="4.421875" style="45" customWidth="1"/>
    <col min="2571" max="2571" width="9.8515625" style="45" customWidth="1"/>
    <col min="2572" max="2572" width="10.28125" style="45" customWidth="1"/>
    <col min="2573" max="2574" width="5.140625" style="45" customWidth="1"/>
    <col min="2575" max="2575" width="1.7109375" style="45" customWidth="1"/>
    <col min="2576" max="2576" width="10.7109375" style="45" customWidth="1"/>
    <col min="2577" max="2577" width="3.57421875" style="45" customWidth="1"/>
    <col min="2578" max="2578" width="1.421875" style="45" customWidth="1"/>
    <col min="2579" max="2579" width="7.00390625" style="45" customWidth="1"/>
    <col min="2580" max="2588" width="9.00390625" style="45" hidden="1" customWidth="1"/>
    <col min="2589" max="2589" width="9.421875" style="45" customWidth="1"/>
    <col min="2590" max="2590" width="12.8515625" style="45" customWidth="1"/>
    <col min="2591" max="2591" width="14.00390625" style="45" customWidth="1"/>
    <col min="2592" max="2603" width="9.00390625" style="45" customWidth="1"/>
    <col min="2604" max="2624" width="9.00390625" style="45" hidden="1" customWidth="1"/>
    <col min="2625" max="2816" width="9.00390625" style="45" customWidth="1"/>
    <col min="2817" max="2817" width="7.140625" style="45" customWidth="1"/>
    <col min="2818" max="2818" width="1.421875" style="45" customWidth="1"/>
    <col min="2819" max="2819" width="3.57421875" style="45" customWidth="1"/>
    <col min="2820" max="2820" width="3.7109375" style="45" customWidth="1"/>
    <col min="2821" max="2821" width="14.7109375" style="45" customWidth="1"/>
    <col min="2822" max="2823" width="9.57421875" style="45" customWidth="1"/>
    <col min="2824" max="2824" width="10.7109375" style="45" customWidth="1"/>
    <col min="2825" max="2825" width="6.00390625" style="45" customWidth="1"/>
    <col min="2826" max="2826" width="4.421875" style="45" customWidth="1"/>
    <col min="2827" max="2827" width="9.8515625" style="45" customWidth="1"/>
    <col min="2828" max="2828" width="10.28125" style="45" customWidth="1"/>
    <col min="2829" max="2830" width="5.140625" style="45" customWidth="1"/>
    <col min="2831" max="2831" width="1.7109375" style="45" customWidth="1"/>
    <col min="2832" max="2832" width="10.7109375" style="45" customWidth="1"/>
    <col min="2833" max="2833" width="3.57421875" style="45" customWidth="1"/>
    <col min="2834" max="2834" width="1.421875" style="45" customWidth="1"/>
    <col min="2835" max="2835" width="7.00390625" style="45" customWidth="1"/>
    <col min="2836" max="2844" width="9.00390625" style="45" hidden="1" customWidth="1"/>
    <col min="2845" max="2845" width="9.421875" style="45" customWidth="1"/>
    <col min="2846" max="2846" width="12.8515625" style="45" customWidth="1"/>
    <col min="2847" max="2847" width="14.00390625" style="45" customWidth="1"/>
    <col min="2848" max="2859" width="9.00390625" style="45" customWidth="1"/>
    <col min="2860" max="2880" width="9.00390625" style="45" hidden="1" customWidth="1"/>
    <col min="2881" max="3072" width="9.00390625" style="45" customWidth="1"/>
    <col min="3073" max="3073" width="7.140625" style="45" customWidth="1"/>
    <col min="3074" max="3074" width="1.421875" style="45" customWidth="1"/>
    <col min="3075" max="3075" width="3.57421875" style="45" customWidth="1"/>
    <col min="3076" max="3076" width="3.7109375" style="45" customWidth="1"/>
    <col min="3077" max="3077" width="14.7109375" style="45" customWidth="1"/>
    <col min="3078" max="3079" width="9.57421875" style="45" customWidth="1"/>
    <col min="3080" max="3080" width="10.7109375" style="45" customWidth="1"/>
    <col min="3081" max="3081" width="6.00390625" style="45" customWidth="1"/>
    <col min="3082" max="3082" width="4.421875" style="45" customWidth="1"/>
    <col min="3083" max="3083" width="9.8515625" style="45" customWidth="1"/>
    <col min="3084" max="3084" width="10.28125" style="45" customWidth="1"/>
    <col min="3085" max="3086" width="5.140625" style="45" customWidth="1"/>
    <col min="3087" max="3087" width="1.7109375" style="45" customWidth="1"/>
    <col min="3088" max="3088" width="10.7109375" style="45" customWidth="1"/>
    <col min="3089" max="3089" width="3.57421875" style="45" customWidth="1"/>
    <col min="3090" max="3090" width="1.421875" style="45" customWidth="1"/>
    <col min="3091" max="3091" width="7.00390625" style="45" customWidth="1"/>
    <col min="3092" max="3100" width="9.00390625" style="45" hidden="1" customWidth="1"/>
    <col min="3101" max="3101" width="9.421875" style="45" customWidth="1"/>
    <col min="3102" max="3102" width="12.8515625" style="45" customWidth="1"/>
    <col min="3103" max="3103" width="14.00390625" style="45" customWidth="1"/>
    <col min="3104" max="3115" width="9.00390625" style="45" customWidth="1"/>
    <col min="3116" max="3136" width="9.00390625" style="45" hidden="1" customWidth="1"/>
    <col min="3137" max="3328" width="9.00390625" style="45" customWidth="1"/>
    <col min="3329" max="3329" width="7.140625" style="45" customWidth="1"/>
    <col min="3330" max="3330" width="1.421875" style="45" customWidth="1"/>
    <col min="3331" max="3331" width="3.57421875" style="45" customWidth="1"/>
    <col min="3332" max="3332" width="3.7109375" style="45" customWidth="1"/>
    <col min="3333" max="3333" width="14.7109375" style="45" customWidth="1"/>
    <col min="3334" max="3335" width="9.57421875" style="45" customWidth="1"/>
    <col min="3336" max="3336" width="10.7109375" style="45" customWidth="1"/>
    <col min="3337" max="3337" width="6.00390625" style="45" customWidth="1"/>
    <col min="3338" max="3338" width="4.421875" style="45" customWidth="1"/>
    <col min="3339" max="3339" width="9.8515625" style="45" customWidth="1"/>
    <col min="3340" max="3340" width="10.28125" style="45" customWidth="1"/>
    <col min="3341" max="3342" width="5.140625" style="45" customWidth="1"/>
    <col min="3343" max="3343" width="1.7109375" style="45" customWidth="1"/>
    <col min="3344" max="3344" width="10.7109375" style="45" customWidth="1"/>
    <col min="3345" max="3345" width="3.57421875" style="45" customWidth="1"/>
    <col min="3346" max="3346" width="1.421875" style="45" customWidth="1"/>
    <col min="3347" max="3347" width="7.00390625" style="45" customWidth="1"/>
    <col min="3348" max="3356" width="9.00390625" style="45" hidden="1" customWidth="1"/>
    <col min="3357" max="3357" width="9.421875" style="45" customWidth="1"/>
    <col min="3358" max="3358" width="12.8515625" style="45" customWidth="1"/>
    <col min="3359" max="3359" width="14.00390625" style="45" customWidth="1"/>
    <col min="3360" max="3371" width="9.00390625" style="45" customWidth="1"/>
    <col min="3372" max="3392" width="9.00390625" style="45" hidden="1" customWidth="1"/>
    <col min="3393" max="3584" width="9.00390625" style="45" customWidth="1"/>
    <col min="3585" max="3585" width="7.140625" style="45" customWidth="1"/>
    <col min="3586" max="3586" width="1.421875" style="45" customWidth="1"/>
    <col min="3587" max="3587" width="3.57421875" style="45" customWidth="1"/>
    <col min="3588" max="3588" width="3.7109375" style="45" customWidth="1"/>
    <col min="3589" max="3589" width="14.7109375" style="45" customWidth="1"/>
    <col min="3590" max="3591" width="9.57421875" style="45" customWidth="1"/>
    <col min="3592" max="3592" width="10.7109375" style="45" customWidth="1"/>
    <col min="3593" max="3593" width="6.00390625" style="45" customWidth="1"/>
    <col min="3594" max="3594" width="4.421875" style="45" customWidth="1"/>
    <col min="3595" max="3595" width="9.8515625" style="45" customWidth="1"/>
    <col min="3596" max="3596" width="10.28125" style="45" customWidth="1"/>
    <col min="3597" max="3598" width="5.140625" style="45" customWidth="1"/>
    <col min="3599" max="3599" width="1.7109375" style="45" customWidth="1"/>
    <col min="3600" max="3600" width="10.7109375" style="45" customWidth="1"/>
    <col min="3601" max="3601" width="3.57421875" style="45" customWidth="1"/>
    <col min="3602" max="3602" width="1.421875" style="45" customWidth="1"/>
    <col min="3603" max="3603" width="7.00390625" style="45" customWidth="1"/>
    <col min="3604" max="3612" width="9.00390625" style="45" hidden="1" customWidth="1"/>
    <col min="3613" max="3613" width="9.421875" style="45" customWidth="1"/>
    <col min="3614" max="3614" width="12.8515625" style="45" customWidth="1"/>
    <col min="3615" max="3615" width="14.00390625" style="45" customWidth="1"/>
    <col min="3616" max="3627" width="9.00390625" style="45" customWidth="1"/>
    <col min="3628" max="3648" width="9.00390625" style="45" hidden="1" customWidth="1"/>
    <col min="3649" max="3840" width="9.00390625" style="45" customWidth="1"/>
    <col min="3841" max="3841" width="7.140625" style="45" customWidth="1"/>
    <col min="3842" max="3842" width="1.421875" style="45" customWidth="1"/>
    <col min="3843" max="3843" width="3.57421875" style="45" customWidth="1"/>
    <col min="3844" max="3844" width="3.7109375" style="45" customWidth="1"/>
    <col min="3845" max="3845" width="14.7109375" style="45" customWidth="1"/>
    <col min="3846" max="3847" width="9.57421875" style="45" customWidth="1"/>
    <col min="3848" max="3848" width="10.7109375" style="45" customWidth="1"/>
    <col min="3849" max="3849" width="6.00390625" style="45" customWidth="1"/>
    <col min="3850" max="3850" width="4.421875" style="45" customWidth="1"/>
    <col min="3851" max="3851" width="9.8515625" style="45" customWidth="1"/>
    <col min="3852" max="3852" width="10.28125" style="45" customWidth="1"/>
    <col min="3853" max="3854" width="5.140625" style="45" customWidth="1"/>
    <col min="3855" max="3855" width="1.7109375" style="45" customWidth="1"/>
    <col min="3856" max="3856" width="10.7109375" style="45" customWidth="1"/>
    <col min="3857" max="3857" width="3.57421875" style="45" customWidth="1"/>
    <col min="3858" max="3858" width="1.421875" style="45" customWidth="1"/>
    <col min="3859" max="3859" width="7.00390625" style="45" customWidth="1"/>
    <col min="3860" max="3868" width="9.00390625" style="45" hidden="1" customWidth="1"/>
    <col min="3869" max="3869" width="9.421875" style="45" customWidth="1"/>
    <col min="3870" max="3870" width="12.8515625" style="45" customWidth="1"/>
    <col min="3871" max="3871" width="14.00390625" style="45" customWidth="1"/>
    <col min="3872" max="3883" width="9.00390625" style="45" customWidth="1"/>
    <col min="3884" max="3904" width="9.00390625" style="45" hidden="1" customWidth="1"/>
    <col min="3905" max="4096" width="9.00390625" style="45" customWidth="1"/>
    <col min="4097" max="4097" width="7.140625" style="45" customWidth="1"/>
    <col min="4098" max="4098" width="1.421875" style="45" customWidth="1"/>
    <col min="4099" max="4099" width="3.57421875" style="45" customWidth="1"/>
    <col min="4100" max="4100" width="3.7109375" style="45" customWidth="1"/>
    <col min="4101" max="4101" width="14.7109375" style="45" customWidth="1"/>
    <col min="4102" max="4103" width="9.57421875" style="45" customWidth="1"/>
    <col min="4104" max="4104" width="10.7109375" style="45" customWidth="1"/>
    <col min="4105" max="4105" width="6.00390625" style="45" customWidth="1"/>
    <col min="4106" max="4106" width="4.421875" style="45" customWidth="1"/>
    <col min="4107" max="4107" width="9.8515625" style="45" customWidth="1"/>
    <col min="4108" max="4108" width="10.28125" style="45" customWidth="1"/>
    <col min="4109" max="4110" width="5.140625" style="45" customWidth="1"/>
    <col min="4111" max="4111" width="1.7109375" style="45" customWidth="1"/>
    <col min="4112" max="4112" width="10.7109375" style="45" customWidth="1"/>
    <col min="4113" max="4113" width="3.57421875" style="45" customWidth="1"/>
    <col min="4114" max="4114" width="1.421875" style="45" customWidth="1"/>
    <col min="4115" max="4115" width="7.00390625" style="45" customWidth="1"/>
    <col min="4116" max="4124" width="9.00390625" style="45" hidden="1" customWidth="1"/>
    <col min="4125" max="4125" width="9.421875" style="45" customWidth="1"/>
    <col min="4126" max="4126" width="12.8515625" style="45" customWidth="1"/>
    <col min="4127" max="4127" width="14.00390625" style="45" customWidth="1"/>
    <col min="4128" max="4139" width="9.00390625" style="45" customWidth="1"/>
    <col min="4140" max="4160" width="9.00390625" style="45" hidden="1" customWidth="1"/>
    <col min="4161" max="4352" width="9.00390625" style="45" customWidth="1"/>
    <col min="4353" max="4353" width="7.140625" style="45" customWidth="1"/>
    <col min="4354" max="4354" width="1.421875" style="45" customWidth="1"/>
    <col min="4355" max="4355" width="3.57421875" style="45" customWidth="1"/>
    <col min="4356" max="4356" width="3.7109375" style="45" customWidth="1"/>
    <col min="4357" max="4357" width="14.7109375" style="45" customWidth="1"/>
    <col min="4358" max="4359" width="9.57421875" style="45" customWidth="1"/>
    <col min="4360" max="4360" width="10.7109375" style="45" customWidth="1"/>
    <col min="4361" max="4361" width="6.00390625" style="45" customWidth="1"/>
    <col min="4362" max="4362" width="4.421875" style="45" customWidth="1"/>
    <col min="4363" max="4363" width="9.8515625" style="45" customWidth="1"/>
    <col min="4364" max="4364" width="10.28125" style="45" customWidth="1"/>
    <col min="4365" max="4366" width="5.140625" style="45" customWidth="1"/>
    <col min="4367" max="4367" width="1.7109375" style="45" customWidth="1"/>
    <col min="4368" max="4368" width="10.7109375" style="45" customWidth="1"/>
    <col min="4369" max="4369" width="3.57421875" style="45" customWidth="1"/>
    <col min="4370" max="4370" width="1.421875" style="45" customWidth="1"/>
    <col min="4371" max="4371" width="7.00390625" style="45" customWidth="1"/>
    <col min="4372" max="4380" width="9.00390625" style="45" hidden="1" customWidth="1"/>
    <col min="4381" max="4381" width="9.421875" style="45" customWidth="1"/>
    <col min="4382" max="4382" width="12.8515625" style="45" customWidth="1"/>
    <col min="4383" max="4383" width="14.00390625" style="45" customWidth="1"/>
    <col min="4384" max="4395" width="9.00390625" style="45" customWidth="1"/>
    <col min="4396" max="4416" width="9.00390625" style="45" hidden="1" customWidth="1"/>
    <col min="4417" max="4608" width="9.00390625" style="45" customWidth="1"/>
    <col min="4609" max="4609" width="7.140625" style="45" customWidth="1"/>
    <col min="4610" max="4610" width="1.421875" style="45" customWidth="1"/>
    <col min="4611" max="4611" width="3.57421875" style="45" customWidth="1"/>
    <col min="4612" max="4612" width="3.7109375" style="45" customWidth="1"/>
    <col min="4613" max="4613" width="14.7109375" style="45" customWidth="1"/>
    <col min="4614" max="4615" width="9.57421875" style="45" customWidth="1"/>
    <col min="4616" max="4616" width="10.7109375" style="45" customWidth="1"/>
    <col min="4617" max="4617" width="6.00390625" style="45" customWidth="1"/>
    <col min="4618" max="4618" width="4.421875" style="45" customWidth="1"/>
    <col min="4619" max="4619" width="9.8515625" style="45" customWidth="1"/>
    <col min="4620" max="4620" width="10.28125" style="45" customWidth="1"/>
    <col min="4621" max="4622" width="5.140625" style="45" customWidth="1"/>
    <col min="4623" max="4623" width="1.7109375" style="45" customWidth="1"/>
    <col min="4624" max="4624" width="10.7109375" style="45" customWidth="1"/>
    <col min="4625" max="4625" width="3.57421875" style="45" customWidth="1"/>
    <col min="4626" max="4626" width="1.421875" style="45" customWidth="1"/>
    <col min="4627" max="4627" width="7.00390625" style="45" customWidth="1"/>
    <col min="4628" max="4636" width="9.00390625" style="45" hidden="1" customWidth="1"/>
    <col min="4637" max="4637" width="9.421875" style="45" customWidth="1"/>
    <col min="4638" max="4638" width="12.8515625" style="45" customWidth="1"/>
    <col min="4639" max="4639" width="14.00390625" style="45" customWidth="1"/>
    <col min="4640" max="4651" width="9.00390625" style="45" customWidth="1"/>
    <col min="4652" max="4672" width="9.00390625" style="45" hidden="1" customWidth="1"/>
    <col min="4673" max="4864" width="9.00390625" style="45" customWidth="1"/>
    <col min="4865" max="4865" width="7.140625" style="45" customWidth="1"/>
    <col min="4866" max="4866" width="1.421875" style="45" customWidth="1"/>
    <col min="4867" max="4867" width="3.57421875" style="45" customWidth="1"/>
    <col min="4868" max="4868" width="3.7109375" style="45" customWidth="1"/>
    <col min="4869" max="4869" width="14.7109375" style="45" customWidth="1"/>
    <col min="4870" max="4871" width="9.57421875" style="45" customWidth="1"/>
    <col min="4872" max="4872" width="10.7109375" style="45" customWidth="1"/>
    <col min="4873" max="4873" width="6.00390625" style="45" customWidth="1"/>
    <col min="4874" max="4874" width="4.421875" style="45" customWidth="1"/>
    <col min="4875" max="4875" width="9.8515625" style="45" customWidth="1"/>
    <col min="4876" max="4876" width="10.28125" style="45" customWidth="1"/>
    <col min="4877" max="4878" width="5.140625" style="45" customWidth="1"/>
    <col min="4879" max="4879" width="1.7109375" style="45" customWidth="1"/>
    <col min="4880" max="4880" width="10.7109375" style="45" customWidth="1"/>
    <col min="4881" max="4881" width="3.57421875" style="45" customWidth="1"/>
    <col min="4882" max="4882" width="1.421875" style="45" customWidth="1"/>
    <col min="4883" max="4883" width="7.00390625" style="45" customWidth="1"/>
    <col min="4884" max="4892" width="9.00390625" style="45" hidden="1" customWidth="1"/>
    <col min="4893" max="4893" width="9.421875" style="45" customWidth="1"/>
    <col min="4894" max="4894" width="12.8515625" style="45" customWidth="1"/>
    <col min="4895" max="4895" width="14.00390625" style="45" customWidth="1"/>
    <col min="4896" max="4907" width="9.00390625" style="45" customWidth="1"/>
    <col min="4908" max="4928" width="9.00390625" style="45" hidden="1" customWidth="1"/>
    <col min="4929" max="5120" width="9.00390625" style="45" customWidth="1"/>
    <col min="5121" max="5121" width="7.140625" style="45" customWidth="1"/>
    <col min="5122" max="5122" width="1.421875" style="45" customWidth="1"/>
    <col min="5123" max="5123" width="3.57421875" style="45" customWidth="1"/>
    <col min="5124" max="5124" width="3.7109375" style="45" customWidth="1"/>
    <col min="5125" max="5125" width="14.7109375" style="45" customWidth="1"/>
    <col min="5126" max="5127" width="9.57421875" style="45" customWidth="1"/>
    <col min="5128" max="5128" width="10.7109375" style="45" customWidth="1"/>
    <col min="5129" max="5129" width="6.00390625" style="45" customWidth="1"/>
    <col min="5130" max="5130" width="4.421875" style="45" customWidth="1"/>
    <col min="5131" max="5131" width="9.8515625" style="45" customWidth="1"/>
    <col min="5132" max="5132" width="10.28125" style="45" customWidth="1"/>
    <col min="5133" max="5134" width="5.140625" style="45" customWidth="1"/>
    <col min="5135" max="5135" width="1.7109375" style="45" customWidth="1"/>
    <col min="5136" max="5136" width="10.7109375" style="45" customWidth="1"/>
    <col min="5137" max="5137" width="3.57421875" style="45" customWidth="1"/>
    <col min="5138" max="5138" width="1.421875" style="45" customWidth="1"/>
    <col min="5139" max="5139" width="7.00390625" style="45" customWidth="1"/>
    <col min="5140" max="5148" width="9.00390625" style="45" hidden="1" customWidth="1"/>
    <col min="5149" max="5149" width="9.421875" style="45" customWidth="1"/>
    <col min="5150" max="5150" width="12.8515625" style="45" customWidth="1"/>
    <col min="5151" max="5151" width="14.00390625" style="45" customWidth="1"/>
    <col min="5152" max="5163" width="9.00390625" style="45" customWidth="1"/>
    <col min="5164" max="5184" width="9.00390625" style="45" hidden="1" customWidth="1"/>
    <col min="5185" max="5376" width="9.00390625" style="45" customWidth="1"/>
    <col min="5377" max="5377" width="7.140625" style="45" customWidth="1"/>
    <col min="5378" max="5378" width="1.421875" style="45" customWidth="1"/>
    <col min="5379" max="5379" width="3.57421875" style="45" customWidth="1"/>
    <col min="5380" max="5380" width="3.7109375" style="45" customWidth="1"/>
    <col min="5381" max="5381" width="14.7109375" style="45" customWidth="1"/>
    <col min="5382" max="5383" width="9.57421875" style="45" customWidth="1"/>
    <col min="5384" max="5384" width="10.7109375" style="45" customWidth="1"/>
    <col min="5385" max="5385" width="6.00390625" style="45" customWidth="1"/>
    <col min="5386" max="5386" width="4.421875" style="45" customWidth="1"/>
    <col min="5387" max="5387" width="9.8515625" style="45" customWidth="1"/>
    <col min="5388" max="5388" width="10.28125" style="45" customWidth="1"/>
    <col min="5389" max="5390" width="5.140625" style="45" customWidth="1"/>
    <col min="5391" max="5391" width="1.7109375" style="45" customWidth="1"/>
    <col min="5392" max="5392" width="10.7109375" style="45" customWidth="1"/>
    <col min="5393" max="5393" width="3.57421875" style="45" customWidth="1"/>
    <col min="5394" max="5394" width="1.421875" style="45" customWidth="1"/>
    <col min="5395" max="5395" width="7.00390625" style="45" customWidth="1"/>
    <col min="5396" max="5404" width="9.00390625" style="45" hidden="1" customWidth="1"/>
    <col min="5405" max="5405" width="9.421875" style="45" customWidth="1"/>
    <col min="5406" max="5406" width="12.8515625" style="45" customWidth="1"/>
    <col min="5407" max="5407" width="14.00390625" style="45" customWidth="1"/>
    <col min="5408" max="5419" width="9.00390625" style="45" customWidth="1"/>
    <col min="5420" max="5440" width="9.00390625" style="45" hidden="1" customWidth="1"/>
    <col min="5441" max="5632" width="9.00390625" style="45" customWidth="1"/>
    <col min="5633" max="5633" width="7.140625" style="45" customWidth="1"/>
    <col min="5634" max="5634" width="1.421875" style="45" customWidth="1"/>
    <col min="5635" max="5635" width="3.57421875" style="45" customWidth="1"/>
    <col min="5636" max="5636" width="3.7109375" style="45" customWidth="1"/>
    <col min="5637" max="5637" width="14.7109375" style="45" customWidth="1"/>
    <col min="5638" max="5639" width="9.57421875" style="45" customWidth="1"/>
    <col min="5640" max="5640" width="10.7109375" style="45" customWidth="1"/>
    <col min="5641" max="5641" width="6.00390625" style="45" customWidth="1"/>
    <col min="5642" max="5642" width="4.421875" style="45" customWidth="1"/>
    <col min="5643" max="5643" width="9.8515625" style="45" customWidth="1"/>
    <col min="5644" max="5644" width="10.28125" style="45" customWidth="1"/>
    <col min="5645" max="5646" width="5.140625" style="45" customWidth="1"/>
    <col min="5647" max="5647" width="1.7109375" style="45" customWidth="1"/>
    <col min="5648" max="5648" width="10.7109375" style="45" customWidth="1"/>
    <col min="5649" max="5649" width="3.57421875" style="45" customWidth="1"/>
    <col min="5650" max="5650" width="1.421875" style="45" customWidth="1"/>
    <col min="5651" max="5651" width="7.00390625" style="45" customWidth="1"/>
    <col min="5652" max="5660" width="9.00390625" style="45" hidden="1" customWidth="1"/>
    <col min="5661" max="5661" width="9.421875" style="45" customWidth="1"/>
    <col min="5662" max="5662" width="12.8515625" style="45" customWidth="1"/>
    <col min="5663" max="5663" width="14.00390625" style="45" customWidth="1"/>
    <col min="5664" max="5675" width="9.00390625" style="45" customWidth="1"/>
    <col min="5676" max="5696" width="9.00390625" style="45" hidden="1" customWidth="1"/>
    <col min="5697" max="5888" width="9.00390625" style="45" customWidth="1"/>
    <col min="5889" max="5889" width="7.140625" style="45" customWidth="1"/>
    <col min="5890" max="5890" width="1.421875" style="45" customWidth="1"/>
    <col min="5891" max="5891" width="3.57421875" style="45" customWidth="1"/>
    <col min="5892" max="5892" width="3.7109375" style="45" customWidth="1"/>
    <col min="5893" max="5893" width="14.7109375" style="45" customWidth="1"/>
    <col min="5894" max="5895" width="9.57421875" style="45" customWidth="1"/>
    <col min="5896" max="5896" width="10.7109375" style="45" customWidth="1"/>
    <col min="5897" max="5897" width="6.00390625" style="45" customWidth="1"/>
    <col min="5898" max="5898" width="4.421875" style="45" customWidth="1"/>
    <col min="5899" max="5899" width="9.8515625" style="45" customWidth="1"/>
    <col min="5900" max="5900" width="10.28125" style="45" customWidth="1"/>
    <col min="5901" max="5902" width="5.140625" style="45" customWidth="1"/>
    <col min="5903" max="5903" width="1.7109375" style="45" customWidth="1"/>
    <col min="5904" max="5904" width="10.7109375" style="45" customWidth="1"/>
    <col min="5905" max="5905" width="3.57421875" style="45" customWidth="1"/>
    <col min="5906" max="5906" width="1.421875" style="45" customWidth="1"/>
    <col min="5907" max="5907" width="7.00390625" style="45" customWidth="1"/>
    <col min="5908" max="5916" width="9.00390625" style="45" hidden="1" customWidth="1"/>
    <col min="5917" max="5917" width="9.421875" style="45" customWidth="1"/>
    <col min="5918" max="5918" width="12.8515625" style="45" customWidth="1"/>
    <col min="5919" max="5919" width="14.00390625" style="45" customWidth="1"/>
    <col min="5920" max="5931" width="9.00390625" style="45" customWidth="1"/>
    <col min="5932" max="5952" width="9.00390625" style="45" hidden="1" customWidth="1"/>
    <col min="5953" max="6144" width="9.00390625" style="45" customWidth="1"/>
    <col min="6145" max="6145" width="7.140625" style="45" customWidth="1"/>
    <col min="6146" max="6146" width="1.421875" style="45" customWidth="1"/>
    <col min="6147" max="6147" width="3.57421875" style="45" customWidth="1"/>
    <col min="6148" max="6148" width="3.7109375" style="45" customWidth="1"/>
    <col min="6149" max="6149" width="14.7109375" style="45" customWidth="1"/>
    <col min="6150" max="6151" width="9.57421875" style="45" customWidth="1"/>
    <col min="6152" max="6152" width="10.7109375" style="45" customWidth="1"/>
    <col min="6153" max="6153" width="6.00390625" style="45" customWidth="1"/>
    <col min="6154" max="6154" width="4.421875" style="45" customWidth="1"/>
    <col min="6155" max="6155" width="9.8515625" style="45" customWidth="1"/>
    <col min="6156" max="6156" width="10.28125" style="45" customWidth="1"/>
    <col min="6157" max="6158" width="5.140625" style="45" customWidth="1"/>
    <col min="6159" max="6159" width="1.7109375" style="45" customWidth="1"/>
    <col min="6160" max="6160" width="10.7109375" style="45" customWidth="1"/>
    <col min="6161" max="6161" width="3.57421875" style="45" customWidth="1"/>
    <col min="6162" max="6162" width="1.421875" style="45" customWidth="1"/>
    <col min="6163" max="6163" width="7.00390625" style="45" customWidth="1"/>
    <col min="6164" max="6172" width="9.00390625" style="45" hidden="1" customWidth="1"/>
    <col min="6173" max="6173" width="9.421875" style="45" customWidth="1"/>
    <col min="6174" max="6174" width="12.8515625" style="45" customWidth="1"/>
    <col min="6175" max="6175" width="14.00390625" style="45" customWidth="1"/>
    <col min="6176" max="6187" width="9.00390625" style="45" customWidth="1"/>
    <col min="6188" max="6208" width="9.00390625" style="45" hidden="1" customWidth="1"/>
    <col min="6209" max="6400" width="9.00390625" style="45" customWidth="1"/>
    <col min="6401" max="6401" width="7.140625" style="45" customWidth="1"/>
    <col min="6402" max="6402" width="1.421875" style="45" customWidth="1"/>
    <col min="6403" max="6403" width="3.57421875" style="45" customWidth="1"/>
    <col min="6404" max="6404" width="3.7109375" style="45" customWidth="1"/>
    <col min="6405" max="6405" width="14.7109375" style="45" customWidth="1"/>
    <col min="6406" max="6407" width="9.57421875" style="45" customWidth="1"/>
    <col min="6408" max="6408" width="10.7109375" style="45" customWidth="1"/>
    <col min="6409" max="6409" width="6.00390625" style="45" customWidth="1"/>
    <col min="6410" max="6410" width="4.421875" style="45" customWidth="1"/>
    <col min="6411" max="6411" width="9.8515625" style="45" customWidth="1"/>
    <col min="6412" max="6412" width="10.28125" style="45" customWidth="1"/>
    <col min="6413" max="6414" width="5.140625" style="45" customWidth="1"/>
    <col min="6415" max="6415" width="1.7109375" style="45" customWidth="1"/>
    <col min="6416" max="6416" width="10.7109375" style="45" customWidth="1"/>
    <col min="6417" max="6417" width="3.57421875" style="45" customWidth="1"/>
    <col min="6418" max="6418" width="1.421875" style="45" customWidth="1"/>
    <col min="6419" max="6419" width="7.00390625" style="45" customWidth="1"/>
    <col min="6420" max="6428" width="9.00390625" style="45" hidden="1" customWidth="1"/>
    <col min="6429" max="6429" width="9.421875" style="45" customWidth="1"/>
    <col min="6430" max="6430" width="12.8515625" style="45" customWidth="1"/>
    <col min="6431" max="6431" width="14.00390625" style="45" customWidth="1"/>
    <col min="6432" max="6443" width="9.00390625" style="45" customWidth="1"/>
    <col min="6444" max="6464" width="9.00390625" style="45" hidden="1" customWidth="1"/>
    <col min="6465" max="6656" width="9.00390625" style="45" customWidth="1"/>
    <col min="6657" max="6657" width="7.140625" style="45" customWidth="1"/>
    <col min="6658" max="6658" width="1.421875" style="45" customWidth="1"/>
    <col min="6659" max="6659" width="3.57421875" style="45" customWidth="1"/>
    <col min="6660" max="6660" width="3.7109375" style="45" customWidth="1"/>
    <col min="6661" max="6661" width="14.7109375" style="45" customWidth="1"/>
    <col min="6662" max="6663" width="9.57421875" style="45" customWidth="1"/>
    <col min="6664" max="6664" width="10.7109375" style="45" customWidth="1"/>
    <col min="6665" max="6665" width="6.00390625" style="45" customWidth="1"/>
    <col min="6666" max="6666" width="4.421875" style="45" customWidth="1"/>
    <col min="6667" max="6667" width="9.8515625" style="45" customWidth="1"/>
    <col min="6668" max="6668" width="10.28125" style="45" customWidth="1"/>
    <col min="6669" max="6670" width="5.140625" style="45" customWidth="1"/>
    <col min="6671" max="6671" width="1.7109375" style="45" customWidth="1"/>
    <col min="6672" max="6672" width="10.7109375" style="45" customWidth="1"/>
    <col min="6673" max="6673" width="3.57421875" style="45" customWidth="1"/>
    <col min="6674" max="6674" width="1.421875" style="45" customWidth="1"/>
    <col min="6675" max="6675" width="7.00390625" style="45" customWidth="1"/>
    <col min="6676" max="6684" width="9.00390625" style="45" hidden="1" customWidth="1"/>
    <col min="6685" max="6685" width="9.421875" style="45" customWidth="1"/>
    <col min="6686" max="6686" width="12.8515625" style="45" customWidth="1"/>
    <col min="6687" max="6687" width="14.00390625" style="45" customWidth="1"/>
    <col min="6688" max="6699" width="9.00390625" style="45" customWidth="1"/>
    <col min="6700" max="6720" width="9.00390625" style="45" hidden="1" customWidth="1"/>
    <col min="6721" max="6912" width="9.00390625" style="45" customWidth="1"/>
    <col min="6913" max="6913" width="7.140625" style="45" customWidth="1"/>
    <col min="6914" max="6914" width="1.421875" style="45" customWidth="1"/>
    <col min="6915" max="6915" width="3.57421875" style="45" customWidth="1"/>
    <col min="6916" max="6916" width="3.7109375" style="45" customWidth="1"/>
    <col min="6917" max="6917" width="14.7109375" style="45" customWidth="1"/>
    <col min="6918" max="6919" width="9.57421875" style="45" customWidth="1"/>
    <col min="6920" max="6920" width="10.7109375" style="45" customWidth="1"/>
    <col min="6921" max="6921" width="6.00390625" style="45" customWidth="1"/>
    <col min="6922" max="6922" width="4.421875" style="45" customWidth="1"/>
    <col min="6923" max="6923" width="9.8515625" style="45" customWidth="1"/>
    <col min="6924" max="6924" width="10.28125" style="45" customWidth="1"/>
    <col min="6925" max="6926" width="5.140625" style="45" customWidth="1"/>
    <col min="6927" max="6927" width="1.7109375" style="45" customWidth="1"/>
    <col min="6928" max="6928" width="10.7109375" style="45" customWidth="1"/>
    <col min="6929" max="6929" width="3.57421875" style="45" customWidth="1"/>
    <col min="6930" max="6930" width="1.421875" style="45" customWidth="1"/>
    <col min="6931" max="6931" width="7.00390625" style="45" customWidth="1"/>
    <col min="6932" max="6940" width="9.00390625" style="45" hidden="1" customWidth="1"/>
    <col min="6941" max="6941" width="9.421875" style="45" customWidth="1"/>
    <col min="6942" max="6942" width="12.8515625" style="45" customWidth="1"/>
    <col min="6943" max="6943" width="14.00390625" style="45" customWidth="1"/>
    <col min="6944" max="6955" width="9.00390625" style="45" customWidth="1"/>
    <col min="6956" max="6976" width="9.00390625" style="45" hidden="1" customWidth="1"/>
    <col min="6977" max="7168" width="9.00390625" style="45" customWidth="1"/>
    <col min="7169" max="7169" width="7.140625" style="45" customWidth="1"/>
    <col min="7170" max="7170" width="1.421875" style="45" customWidth="1"/>
    <col min="7171" max="7171" width="3.57421875" style="45" customWidth="1"/>
    <col min="7172" max="7172" width="3.7109375" style="45" customWidth="1"/>
    <col min="7173" max="7173" width="14.7109375" style="45" customWidth="1"/>
    <col min="7174" max="7175" width="9.57421875" style="45" customWidth="1"/>
    <col min="7176" max="7176" width="10.7109375" style="45" customWidth="1"/>
    <col min="7177" max="7177" width="6.00390625" style="45" customWidth="1"/>
    <col min="7178" max="7178" width="4.421875" style="45" customWidth="1"/>
    <col min="7179" max="7179" width="9.8515625" style="45" customWidth="1"/>
    <col min="7180" max="7180" width="10.28125" style="45" customWidth="1"/>
    <col min="7181" max="7182" width="5.140625" style="45" customWidth="1"/>
    <col min="7183" max="7183" width="1.7109375" style="45" customWidth="1"/>
    <col min="7184" max="7184" width="10.7109375" style="45" customWidth="1"/>
    <col min="7185" max="7185" width="3.57421875" style="45" customWidth="1"/>
    <col min="7186" max="7186" width="1.421875" style="45" customWidth="1"/>
    <col min="7187" max="7187" width="7.00390625" style="45" customWidth="1"/>
    <col min="7188" max="7196" width="9.00390625" style="45" hidden="1" customWidth="1"/>
    <col min="7197" max="7197" width="9.421875" style="45" customWidth="1"/>
    <col min="7198" max="7198" width="12.8515625" style="45" customWidth="1"/>
    <col min="7199" max="7199" width="14.00390625" style="45" customWidth="1"/>
    <col min="7200" max="7211" width="9.00390625" style="45" customWidth="1"/>
    <col min="7212" max="7232" width="9.00390625" style="45" hidden="1" customWidth="1"/>
    <col min="7233" max="7424" width="9.00390625" style="45" customWidth="1"/>
    <col min="7425" max="7425" width="7.140625" style="45" customWidth="1"/>
    <col min="7426" max="7426" width="1.421875" style="45" customWidth="1"/>
    <col min="7427" max="7427" width="3.57421875" style="45" customWidth="1"/>
    <col min="7428" max="7428" width="3.7109375" style="45" customWidth="1"/>
    <col min="7429" max="7429" width="14.7109375" style="45" customWidth="1"/>
    <col min="7430" max="7431" width="9.57421875" style="45" customWidth="1"/>
    <col min="7432" max="7432" width="10.7109375" style="45" customWidth="1"/>
    <col min="7433" max="7433" width="6.00390625" style="45" customWidth="1"/>
    <col min="7434" max="7434" width="4.421875" style="45" customWidth="1"/>
    <col min="7435" max="7435" width="9.8515625" style="45" customWidth="1"/>
    <col min="7436" max="7436" width="10.28125" style="45" customWidth="1"/>
    <col min="7437" max="7438" width="5.140625" style="45" customWidth="1"/>
    <col min="7439" max="7439" width="1.7109375" style="45" customWidth="1"/>
    <col min="7440" max="7440" width="10.7109375" style="45" customWidth="1"/>
    <col min="7441" max="7441" width="3.57421875" style="45" customWidth="1"/>
    <col min="7442" max="7442" width="1.421875" style="45" customWidth="1"/>
    <col min="7443" max="7443" width="7.00390625" style="45" customWidth="1"/>
    <col min="7444" max="7452" width="9.00390625" style="45" hidden="1" customWidth="1"/>
    <col min="7453" max="7453" width="9.421875" style="45" customWidth="1"/>
    <col min="7454" max="7454" width="12.8515625" style="45" customWidth="1"/>
    <col min="7455" max="7455" width="14.00390625" style="45" customWidth="1"/>
    <col min="7456" max="7467" width="9.00390625" style="45" customWidth="1"/>
    <col min="7468" max="7488" width="9.00390625" style="45" hidden="1" customWidth="1"/>
    <col min="7489" max="7680" width="9.00390625" style="45" customWidth="1"/>
    <col min="7681" max="7681" width="7.140625" style="45" customWidth="1"/>
    <col min="7682" max="7682" width="1.421875" style="45" customWidth="1"/>
    <col min="7683" max="7683" width="3.57421875" style="45" customWidth="1"/>
    <col min="7684" max="7684" width="3.7109375" style="45" customWidth="1"/>
    <col min="7685" max="7685" width="14.7109375" style="45" customWidth="1"/>
    <col min="7686" max="7687" width="9.57421875" style="45" customWidth="1"/>
    <col min="7688" max="7688" width="10.7109375" style="45" customWidth="1"/>
    <col min="7689" max="7689" width="6.00390625" style="45" customWidth="1"/>
    <col min="7690" max="7690" width="4.421875" style="45" customWidth="1"/>
    <col min="7691" max="7691" width="9.8515625" style="45" customWidth="1"/>
    <col min="7692" max="7692" width="10.28125" style="45" customWidth="1"/>
    <col min="7693" max="7694" width="5.140625" style="45" customWidth="1"/>
    <col min="7695" max="7695" width="1.7109375" style="45" customWidth="1"/>
    <col min="7696" max="7696" width="10.7109375" style="45" customWidth="1"/>
    <col min="7697" max="7697" width="3.57421875" style="45" customWidth="1"/>
    <col min="7698" max="7698" width="1.421875" style="45" customWidth="1"/>
    <col min="7699" max="7699" width="7.00390625" style="45" customWidth="1"/>
    <col min="7700" max="7708" width="9.00390625" style="45" hidden="1" customWidth="1"/>
    <col min="7709" max="7709" width="9.421875" style="45" customWidth="1"/>
    <col min="7710" max="7710" width="12.8515625" style="45" customWidth="1"/>
    <col min="7711" max="7711" width="14.00390625" style="45" customWidth="1"/>
    <col min="7712" max="7723" width="9.00390625" style="45" customWidth="1"/>
    <col min="7724" max="7744" width="9.00390625" style="45" hidden="1" customWidth="1"/>
    <col min="7745" max="7936" width="9.00390625" style="45" customWidth="1"/>
    <col min="7937" max="7937" width="7.140625" style="45" customWidth="1"/>
    <col min="7938" max="7938" width="1.421875" style="45" customWidth="1"/>
    <col min="7939" max="7939" width="3.57421875" style="45" customWidth="1"/>
    <col min="7940" max="7940" width="3.7109375" style="45" customWidth="1"/>
    <col min="7941" max="7941" width="14.7109375" style="45" customWidth="1"/>
    <col min="7942" max="7943" width="9.57421875" style="45" customWidth="1"/>
    <col min="7944" max="7944" width="10.7109375" style="45" customWidth="1"/>
    <col min="7945" max="7945" width="6.00390625" style="45" customWidth="1"/>
    <col min="7946" max="7946" width="4.421875" style="45" customWidth="1"/>
    <col min="7947" max="7947" width="9.8515625" style="45" customWidth="1"/>
    <col min="7948" max="7948" width="10.28125" style="45" customWidth="1"/>
    <col min="7949" max="7950" width="5.140625" style="45" customWidth="1"/>
    <col min="7951" max="7951" width="1.7109375" style="45" customWidth="1"/>
    <col min="7952" max="7952" width="10.7109375" style="45" customWidth="1"/>
    <col min="7953" max="7953" width="3.57421875" style="45" customWidth="1"/>
    <col min="7954" max="7954" width="1.421875" style="45" customWidth="1"/>
    <col min="7955" max="7955" width="7.00390625" style="45" customWidth="1"/>
    <col min="7956" max="7964" width="9.00390625" style="45" hidden="1" customWidth="1"/>
    <col min="7965" max="7965" width="9.421875" style="45" customWidth="1"/>
    <col min="7966" max="7966" width="12.8515625" style="45" customWidth="1"/>
    <col min="7967" max="7967" width="14.00390625" style="45" customWidth="1"/>
    <col min="7968" max="7979" width="9.00390625" style="45" customWidth="1"/>
    <col min="7980" max="8000" width="9.00390625" style="45" hidden="1" customWidth="1"/>
    <col min="8001" max="8192" width="9.00390625" style="45" customWidth="1"/>
    <col min="8193" max="8193" width="7.140625" style="45" customWidth="1"/>
    <col min="8194" max="8194" width="1.421875" style="45" customWidth="1"/>
    <col min="8195" max="8195" width="3.57421875" style="45" customWidth="1"/>
    <col min="8196" max="8196" width="3.7109375" style="45" customWidth="1"/>
    <col min="8197" max="8197" width="14.7109375" style="45" customWidth="1"/>
    <col min="8198" max="8199" width="9.57421875" style="45" customWidth="1"/>
    <col min="8200" max="8200" width="10.7109375" style="45" customWidth="1"/>
    <col min="8201" max="8201" width="6.00390625" style="45" customWidth="1"/>
    <col min="8202" max="8202" width="4.421875" style="45" customWidth="1"/>
    <col min="8203" max="8203" width="9.8515625" style="45" customWidth="1"/>
    <col min="8204" max="8204" width="10.28125" style="45" customWidth="1"/>
    <col min="8205" max="8206" width="5.140625" style="45" customWidth="1"/>
    <col min="8207" max="8207" width="1.7109375" style="45" customWidth="1"/>
    <col min="8208" max="8208" width="10.7109375" style="45" customWidth="1"/>
    <col min="8209" max="8209" width="3.57421875" style="45" customWidth="1"/>
    <col min="8210" max="8210" width="1.421875" style="45" customWidth="1"/>
    <col min="8211" max="8211" width="7.00390625" style="45" customWidth="1"/>
    <col min="8212" max="8220" width="9.00390625" style="45" hidden="1" customWidth="1"/>
    <col min="8221" max="8221" width="9.421875" style="45" customWidth="1"/>
    <col min="8222" max="8222" width="12.8515625" style="45" customWidth="1"/>
    <col min="8223" max="8223" width="14.00390625" style="45" customWidth="1"/>
    <col min="8224" max="8235" width="9.00390625" style="45" customWidth="1"/>
    <col min="8236" max="8256" width="9.00390625" style="45" hidden="1" customWidth="1"/>
    <col min="8257" max="8448" width="9.00390625" style="45" customWidth="1"/>
    <col min="8449" max="8449" width="7.140625" style="45" customWidth="1"/>
    <col min="8450" max="8450" width="1.421875" style="45" customWidth="1"/>
    <col min="8451" max="8451" width="3.57421875" style="45" customWidth="1"/>
    <col min="8452" max="8452" width="3.7109375" style="45" customWidth="1"/>
    <col min="8453" max="8453" width="14.7109375" style="45" customWidth="1"/>
    <col min="8454" max="8455" width="9.57421875" style="45" customWidth="1"/>
    <col min="8456" max="8456" width="10.7109375" style="45" customWidth="1"/>
    <col min="8457" max="8457" width="6.00390625" style="45" customWidth="1"/>
    <col min="8458" max="8458" width="4.421875" style="45" customWidth="1"/>
    <col min="8459" max="8459" width="9.8515625" style="45" customWidth="1"/>
    <col min="8460" max="8460" width="10.28125" style="45" customWidth="1"/>
    <col min="8461" max="8462" width="5.140625" style="45" customWidth="1"/>
    <col min="8463" max="8463" width="1.7109375" style="45" customWidth="1"/>
    <col min="8464" max="8464" width="10.7109375" style="45" customWidth="1"/>
    <col min="8465" max="8465" width="3.57421875" style="45" customWidth="1"/>
    <col min="8466" max="8466" width="1.421875" style="45" customWidth="1"/>
    <col min="8467" max="8467" width="7.00390625" style="45" customWidth="1"/>
    <col min="8468" max="8476" width="9.00390625" style="45" hidden="1" customWidth="1"/>
    <col min="8477" max="8477" width="9.421875" style="45" customWidth="1"/>
    <col min="8478" max="8478" width="12.8515625" style="45" customWidth="1"/>
    <col min="8479" max="8479" width="14.00390625" style="45" customWidth="1"/>
    <col min="8480" max="8491" width="9.00390625" style="45" customWidth="1"/>
    <col min="8492" max="8512" width="9.00390625" style="45" hidden="1" customWidth="1"/>
    <col min="8513" max="8704" width="9.00390625" style="45" customWidth="1"/>
    <col min="8705" max="8705" width="7.140625" style="45" customWidth="1"/>
    <col min="8706" max="8706" width="1.421875" style="45" customWidth="1"/>
    <col min="8707" max="8707" width="3.57421875" style="45" customWidth="1"/>
    <col min="8708" max="8708" width="3.7109375" style="45" customWidth="1"/>
    <col min="8709" max="8709" width="14.7109375" style="45" customWidth="1"/>
    <col min="8710" max="8711" width="9.57421875" style="45" customWidth="1"/>
    <col min="8712" max="8712" width="10.7109375" style="45" customWidth="1"/>
    <col min="8713" max="8713" width="6.00390625" style="45" customWidth="1"/>
    <col min="8714" max="8714" width="4.421875" style="45" customWidth="1"/>
    <col min="8715" max="8715" width="9.8515625" style="45" customWidth="1"/>
    <col min="8716" max="8716" width="10.28125" style="45" customWidth="1"/>
    <col min="8717" max="8718" width="5.140625" style="45" customWidth="1"/>
    <col min="8719" max="8719" width="1.7109375" style="45" customWidth="1"/>
    <col min="8720" max="8720" width="10.7109375" style="45" customWidth="1"/>
    <col min="8721" max="8721" width="3.57421875" style="45" customWidth="1"/>
    <col min="8722" max="8722" width="1.421875" style="45" customWidth="1"/>
    <col min="8723" max="8723" width="7.00390625" style="45" customWidth="1"/>
    <col min="8724" max="8732" width="9.00390625" style="45" hidden="1" customWidth="1"/>
    <col min="8733" max="8733" width="9.421875" style="45" customWidth="1"/>
    <col min="8734" max="8734" width="12.8515625" style="45" customWidth="1"/>
    <col min="8735" max="8735" width="14.00390625" style="45" customWidth="1"/>
    <col min="8736" max="8747" width="9.00390625" style="45" customWidth="1"/>
    <col min="8748" max="8768" width="9.00390625" style="45" hidden="1" customWidth="1"/>
    <col min="8769" max="8960" width="9.00390625" style="45" customWidth="1"/>
    <col min="8961" max="8961" width="7.140625" style="45" customWidth="1"/>
    <col min="8962" max="8962" width="1.421875" style="45" customWidth="1"/>
    <col min="8963" max="8963" width="3.57421875" style="45" customWidth="1"/>
    <col min="8964" max="8964" width="3.7109375" style="45" customWidth="1"/>
    <col min="8965" max="8965" width="14.7109375" style="45" customWidth="1"/>
    <col min="8966" max="8967" width="9.57421875" style="45" customWidth="1"/>
    <col min="8968" max="8968" width="10.7109375" style="45" customWidth="1"/>
    <col min="8969" max="8969" width="6.00390625" style="45" customWidth="1"/>
    <col min="8970" max="8970" width="4.421875" style="45" customWidth="1"/>
    <col min="8971" max="8971" width="9.8515625" style="45" customWidth="1"/>
    <col min="8972" max="8972" width="10.28125" style="45" customWidth="1"/>
    <col min="8973" max="8974" width="5.140625" style="45" customWidth="1"/>
    <col min="8975" max="8975" width="1.7109375" style="45" customWidth="1"/>
    <col min="8976" max="8976" width="10.7109375" style="45" customWidth="1"/>
    <col min="8977" max="8977" width="3.57421875" style="45" customWidth="1"/>
    <col min="8978" max="8978" width="1.421875" style="45" customWidth="1"/>
    <col min="8979" max="8979" width="7.00390625" style="45" customWidth="1"/>
    <col min="8980" max="8988" width="9.00390625" style="45" hidden="1" customWidth="1"/>
    <col min="8989" max="8989" width="9.421875" style="45" customWidth="1"/>
    <col min="8990" max="8990" width="12.8515625" style="45" customWidth="1"/>
    <col min="8991" max="8991" width="14.00390625" style="45" customWidth="1"/>
    <col min="8992" max="9003" width="9.00390625" style="45" customWidth="1"/>
    <col min="9004" max="9024" width="9.00390625" style="45" hidden="1" customWidth="1"/>
    <col min="9025" max="9216" width="9.00390625" style="45" customWidth="1"/>
    <col min="9217" max="9217" width="7.140625" style="45" customWidth="1"/>
    <col min="9218" max="9218" width="1.421875" style="45" customWidth="1"/>
    <col min="9219" max="9219" width="3.57421875" style="45" customWidth="1"/>
    <col min="9220" max="9220" width="3.7109375" style="45" customWidth="1"/>
    <col min="9221" max="9221" width="14.7109375" style="45" customWidth="1"/>
    <col min="9222" max="9223" width="9.57421875" style="45" customWidth="1"/>
    <col min="9224" max="9224" width="10.7109375" style="45" customWidth="1"/>
    <col min="9225" max="9225" width="6.00390625" style="45" customWidth="1"/>
    <col min="9226" max="9226" width="4.421875" style="45" customWidth="1"/>
    <col min="9227" max="9227" width="9.8515625" style="45" customWidth="1"/>
    <col min="9228" max="9228" width="10.28125" style="45" customWidth="1"/>
    <col min="9229" max="9230" width="5.140625" style="45" customWidth="1"/>
    <col min="9231" max="9231" width="1.7109375" style="45" customWidth="1"/>
    <col min="9232" max="9232" width="10.7109375" style="45" customWidth="1"/>
    <col min="9233" max="9233" width="3.57421875" style="45" customWidth="1"/>
    <col min="9234" max="9234" width="1.421875" style="45" customWidth="1"/>
    <col min="9235" max="9235" width="7.00390625" style="45" customWidth="1"/>
    <col min="9236" max="9244" width="9.00390625" style="45" hidden="1" customWidth="1"/>
    <col min="9245" max="9245" width="9.421875" style="45" customWidth="1"/>
    <col min="9246" max="9246" width="12.8515625" style="45" customWidth="1"/>
    <col min="9247" max="9247" width="14.00390625" style="45" customWidth="1"/>
    <col min="9248" max="9259" width="9.00390625" style="45" customWidth="1"/>
    <col min="9260" max="9280" width="9.00390625" style="45" hidden="1" customWidth="1"/>
    <col min="9281" max="9472" width="9.00390625" style="45" customWidth="1"/>
    <col min="9473" max="9473" width="7.140625" style="45" customWidth="1"/>
    <col min="9474" max="9474" width="1.421875" style="45" customWidth="1"/>
    <col min="9475" max="9475" width="3.57421875" style="45" customWidth="1"/>
    <col min="9476" max="9476" width="3.7109375" style="45" customWidth="1"/>
    <col min="9477" max="9477" width="14.7109375" style="45" customWidth="1"/>
    <col min="9478" max="9479" width="9.57421875" style="45" customWidth="1"/>
    <col min="9480" max="9480" width="10.7109375" style="45" customWidth="1"/>
    <col min="9481" max="9481" width="6.00390625" style="45" customWidth="1"/>
    <col min="9482" max="9482" width="4.421875" style="45" customWidth="1"/>
    <col min="9483" max="9483" width="9.8515625" style="45" customWidth="1"/>
    <col min="9484" max="9484" width="10.28125" style="45" customWidth="1"/>
    <col min="9485" max="9486" width="5.140625" style="45" customWidth="1"/>
    <col min="9487" max="9487" width="1.7109375" style="45" customWidth="1"/>
    <col min="9488" max="9488" width="10.7109375" style="45" customWidth="1"/>
    <col min="9489" max="9489" width="3.57421875" style="45" customWidth="1"/>
    <col min="9490" max="9490" width="1.421875" style="45" customWidth="1"/>
    <col min="9491" max="9491" width="7.00390625" style="45" customWidth="1"/>
    <col min="9492" max="9500" width="9.00390625" style="45" hidden="1" customWidth="1"/>
    <col min="9501" max="9501" width="9.421875" style="45" customWidth="1"/>
    <col min="9502" max="9502" width="12.8515625" style="45" customWidth="1"/>
    <col min="9503" max="9503" width="14.00390625" style="45" customWidth="1"/>
    <col min="9504" max="9515" width="9.00390625" style="45" customWidth="1"/>
    <col min="9516" max="9536" width="9.00390625" style="45" hidden="1" customWidth="1"/>
    <col min="9537" max="9728" width="9.00390625" style="45" customWidth="1"/>
    <col min="9729" max="9729" width="7.140625" style="45" customWidth="1"/>
    <col min="9730" max="9730" width="1.421875" style="45" customWidth="1"/>
    <col min="9731" max="9731" width="3.57421875" style="45" customWidth="1"/>
    <col min="9732" max="9732" width="3.7109375" style="45" customWidth="1"/>
    <col min="9733" max="9733" width="14.7109375" style="45" customWidth="1"/>
    <col min="9734" max="9735" width="9.57421875" style="45" customWidth="1"/>
    <col min="9736" max="9736" width="10.7109375" style="45" customWidth="1"/>
    <col min="9737" max="9737" width="6.00390625" style="45" customWidth="1"/>
    <col min="9738" max="9738" width="4.421875" style="45" customWidth="1"/>
    <col min="9739" max="9739" width="9.8515625" style="45" customWidth="1"/>
    <col min="9740" max="9740" width="10.28125" style="45" customWidth="1"/>
    <col min="9741" max="9742" width="5.140625" style="45" customWidth="1"/>
    <col min="9743" max="9743" width="1.7109375" style="45" customWidth="1"/>
    <col min="9744" max="9744" width="10.7109375" style="45" customWidth="1"/>
    <col min="9745" max="9745" width="3.57421875" style="45" customWidth="1"/>
    <col min="9746" max="9746" width="1.421875" style="45" customWidth="1"/>
    <col min="9747" max="9747" width="7.00390625" style="45" customWidth="1"/>
    <col min="9748" max="9756" width="9.00390625" style="45" hidden="1" customWidth="1"/>
    <col min="9757" max="9757" width="9.421875" style="45" customWidth="1"/>
    <col min="9758" max="9758" width="12.8515625" style="45" customWidth="1"/>
    <col min="9759" max="9759" width="14.00390625" style="45" customWidth="1"/>
    <col min="9760" max="9771" width="9.00390625" style="45" customWidth="1"/>
    <col min="9772" max="9792" width="9.00390625" style="45" hidden="1" customWidth="1"/>
    <col min="9793" max="9984" width="9.00390625" style="45" customWidth="1"/>
    <col min="9985" max="9985" width="7.140625" style="45" customWidth="1"/>
    <col min="9986" max="9986" width="1.421875" style="45" customWidth="1"/>
    <col min="9987" max="9987" width="3.57421875" style="45" customWidth="1"/>
    <col min="9988" max="9988" width="3.7109375" style="45" customWidth="1"/>
    <col min="9989" max="9989" width="14.7109375" style="45" customWidth="1"/>
    <col min="9990" max="9991" width="9.57421875" style="45" customWidth="1"/>
    <col min="9992" max="9992" width="10.7109375" style="45" customWidth="1"/>
    <col min="9993" max="9993" width="6.00390625" style="45" customWidth="1"/>
    <col min="9994" max="9994" width="4.421875" style="45" customWidth="1"/>
    <col min="9995" max="9995" width="9.8515625" style="45" customWidth="1"/>
    <col min="9996" max="9996" width="10.28125" style="45" customWidth="1"/>
    <col min="9997" max="9998" width="5.140625" style="45" customWidth="1"/>
    <col min="9999" max="9999" width="1.7109375" style="45" customWidth="1"/>
    <col min="10000" max="10000" width="10.7109375" style="45" customWidth="1"/>
    <col min="10001" max="10001" width="3.57421875" style="45" customWidth="1"/>
    <col min="10002" max="10002" width="1.421875" style="45" customWidth="1"/>
    <col min="10003" max="10003" width="7.00390625" style="45" customWidth="1"/>
    <col min="10004" max="10012" width="9.00390625" style="45" hidden="1" customWidth="1"/>
    <col min="10013" max="10013" width="9.421875" style="45" customWidth="1"/>
    <col min="10014" max="10014" width="12.8515625" style="45" customWidth="1"/>
    <col min="10015" max="10015" width="14.00390625" style="45" customWidth="1"/>
    <col min="10016" max="10027" width="9.00390625" style="45" customWidth="1"/>
    <col min="10028" max="10048" width="9.00390625" style="45" hidden="1" customWidth="1"/>
    <col min="10049" max="10240" width="9.00390625" style="45" customWidth="1"/>
    <col min="10241" max="10241" width="7.140625" style="45" customWidth="1"/>
    <col min="10242" max="10242" width="1.421875" style="45" customWidth="1"/>
    <col min="10243" max="10243" width="3.57421875" style="45" customWidth="1"/>
    <col min="10244" max="10244" width="3.7109375" style="45" customWidth="1"/>
    <col min="10245" max="10245" width="14.7109375" style="45" customWidth="1"/>
    <col min="10246" max="10247" width="9.57421875" style="45" customWidth="1"/>
    <col min="10248" max="10248" width="10.7109375" style="45" customWidth="1"/>
    <col min="10249" max="10249" width="6.00390625" style="45" customWidth="1"/>
    <col min="10250" max="10250" width="4.421875" style="45" customWidth="1"/>
    <col min="10251" max="10251" width="9.8515625" style="45" customWidth="1"/>
    <col min="10252" max="10252" width="10.28125" style="45" customWidth="1"/>
    <col min="10253" max="10254" width="5.140625" style="45" customWidth="1"/>
    <col min="10255" max="10255" width="1.7109375" style="45" customWidth="1"/>
    <col min="10256" max="10256" width="10.7109375" style="45" customWidth="1"/>
    <col min="10257" max="10257" width="3.57421875" style="45" customWidth="1"/>
    <col min="10258" max="10258" width="1.421875" style="45" customWidth="1"/>
    <col min="10259" max="10259" width="7.00390625" style="45" customWidth="1"/>
    <col min="10260" max="10268" width="9.00390625" style="45" hidden="1" customWidth="1"/>
    <col min="10269" max="10269" width="9.421875" style="45" customWidth="1"/>
    <col min="10270" max="10270" width="12.8515625" style="45" customWidth="1"/>
    <col min="10271" max="10271" width="14.00390625" style="45" customWidth="1"/>
    <col min="10272" max="10283" width="9.00390625" style="45" customWidth="1"/>
    <col min="10284" max="10304" width="9.00390625" style="45" hidden="1" customWidth="1"/>
    <col min="10305" max="10496" width="9.00390625" style="45" customWidth="1"/>
    <col min="10497" max="10497" width="7.140625" style="45" customWidth="1"/>
    <col min="10498" max="10498" width="1.421875" style="45" customWidth="1"/>
    <col min="10499" max="10499" width="3.57421875" style="45" customWidth="1"/>
    <col min="10500" max="10500" width="3.7109375" style="45" customWidth="1"/>
    <col min="10501" max="10501" width="14.7109375" style="45" customWidth="1"/>
    <col min="10502" max="10503" width="9.57421875" style="45" customWidth="1"/>
    <col min="10504" max="10504" width="10.7109375" style="45" customWidth="1"/>
    <col min="10505" max="10505" width="6.00390625" style="45" customWidth="1"/>
    <col min="10506" max="10506" width="4.421875" style="45" customWidth="1"/>
    <col min="10507" max="10507" width="9.8515625" style="45" customWidth="1"/>
    <col min="10508" max="10508" width="10.28125" style="45" customWidth="1"/>
    <col min="10509" max="10510" width="5.140625" style="45" customWidth="1"/>
    <col min="10511" max="10511" width="1.7109375" style="45" customWidth="1"/>
    <col min="10512" max="10512" width="10.7109375" style="45" customWidth="1"/>
    <col min="10513" max="10513" width="3.57421875" style="45" customWidth="1"/>
    <col min="10514" max="10514" width="1.421875" style="45" customWidth="1"/>
    <col min="10515" max="10515" width="7.00390625" style="45" customWidth="1"/>
    <col min="10516" max="10524" width="9.00390625" style="45" hidden="1" customWidth="1"/>
    <col min="10525" max="10525" width="9.421875" style="45" customWidth="1"/>
    <col min="10526" max="10526" width="12.8515625" style="45" customWidth="1"/>
    <col min="10527" max="10527" width="14.00390625" style="45" customWidth="1"/>
    <col min="10528" max="10539" width="9.00390625" style="45" customWidth="1"/>
    <col min="10540" max="10560" width="9.00390625" style="45" hidden="1" customWidth="1"/>
    <col min="10561" max="10752" width="9.00390625" style="45" customWidth="1"/>
    <col min="10753" max="10753" width="7.140625" style="45" customWidth="1"/>
    <col min="10754" max="10754" width="1.421875" style="45" customWidth="1"/>
    <col min="10755" max="10755" width="3.57421875" style="45" customWidth="1"/>
    <col min="10756" max="10756" width="3.7109375" style="45" customWidth="1"/>
    <col min="10757" max="10757" width="14.7109375" style="45" customWidth="1"/>
    <col min="10758" max="10759" width="9.57421875" style="45" customWidth="1"/>
    <col min="10760" max="10760" width="10.7109375" style="45" customWidth="1"/>
    <col min="10761" max="10761" width="6.00390625" style="45" customWidth="1"/>
    <col min="10762" max="10762" width="4.421875" style="45" customWidth="1"/>
    <col min="10763" max="10763" width="9.8515625" style="45" customWidth="1"/>
    <col min="10764" max="10764" width="10.28125" style="45" customWidth="1"/>
    <col min="10765" max="10766" width="5.140625" style="45" customWidth="1"/>
    <col min="10767" max="10767" width="1.7109375" style="45" customWidth="1"/>
    <col min="10768" max="10768" width="10.7109375" style="45" customWidth="1"/>
    <col min="10769" max="10769" width="3.57421875" style="45" customWidth="1"/>
    <col min="10770" max="10770" width="1.421875" style="45" customWidth="1"/>
    <col min="10771" max="10771" width="7.00390625" style="45" customWidth="1"/>
    <col min="10772" max="10780" width="9.00390625" style="45" hidden="1" customWidth="1"/>
    <col min="10781" max="10781" width="9.421875" style="45" customWidth="1"/>
    <col min="10782" max="10782" width="12.8515625" style="45" customWidth="1"/>
    <col min="10783" max="10783" width="14.00390625" style="45" customWidth="1"/>
    <col min="10784" max="10795" width="9.00390625" style="45" customWidth="1"/>
    <col min="10796" max="10816" width="9.00390625" style="45" hidden="1" customWidth="1"/>
    <col min="10817" max="11008" width="9.00390625" style="45" customWidth="1"/>
    <col min="11009" max="11009" width="7.140625" style="45" customWidth="1"/>
    <col min="11010" max="11010" width="1.421875" style="45" customWidth="1"/>
    <col min="11011" max="11011" width="3.57421875" style="45" customWidth="1"/>
    <col min="11012" max="11012" width="3.7109375" style="45" customWidth="1"/>
    <col min="11013" max="11013" width="14.7109375" style="45" customWidth="1"/>
    <col min="11014" max="11015" width="9.57421875" style="45" customWidth="1"/>
    <col min="11016" max="11016" width="10.7109375" style="45" customWidth="1"/>
    <col min="11017" max="11017" width="6.00390625" style="45" customWidth="1"/>
    <col min="11018" max="11018" width="4.421875" style="45" customWidth="1"/>
    <col min="11019" max="11019" width="9.8515625" style="45" customWidth="1"/>
    <col min="11020" max="11020" width="10.28125" style="45" customWidth="1"/>
    <col min="11021" max="11022" width="5.140625" style="45" customWidth="1"/>
    <col min="11023" max="11023" width="1.7109375" style="45" customWidth="1"/>
    <col min="11024" max="11024" width="10.7109375" style="45" customWidth="1"/>
    <col min="11025" max="11025" width="3.57421875" style="45" customWidth="1"/>
    <col min="11026" max="11026" width="1.421875" style="45" customWidth="1"/>
    <col min="11027" max="11027" width="7.00390625" style="45" customWidth="1"/>
    <col min="11028" max="11036" width="9.00390625" style="45" hidden="1" customWidth="1"/>
    <col min="11037" max="11037" width="9.421875" style="45" customWidth="1"/>
    <col min="11038" max="11038" width="12.8515625" style="45" customWidth="1"/>
    <col min="11039" max="11039" width="14.00390625" style="45" customWidth="1"/>
    <col min="11040" max="11051" width="9.00390625" style="45" customWidth="1"/>
    <col min="11052" max="11072" width="9.00390625" style="45" hidden="1" customWidth="1"/>
    <col min="11073" max="11264" width="9.00390625" style="45" customWidth="1"/>
    <col min="11265" max="11265" width="7.140625" style="45" customWidth="1"/>
    <col min="11266" max="11266" width="1.421875" style="45" customWidth="1"/>
    <col min="11267" max="11267" width="3.57421875" style="45" customWidth="1"/>
    <col min="11268" max="11268" width="3.7109375" style="45" customWidth="1"/>
    <col min="11269" max="11269" width="14.7109375" style="45" customWidth="1"/>
    <col min="11270" max="11271" width="9.57421875" style="45" customWidth="1"/>
    <col min="11272" max="11272" width="10.7109375" style="45" customWidth="1"/>
    <col min="11273" max="11273" width="6.00390625" style="45" customWidth="1"/>
    <col min="11274" max="11274" width="4.421875" style="45" customWidth="1"/>
    <col min="11275" max="11275" width="9.8515625" style="45" customWidth="1"/>
    <col min="11276" max="11276" width="10.28125" style="45" customWidth="1"/>
    <col min="11277" max="11278" width="5.140625" style="45" customWidth="1"/>
    <col min="11279" max="11279" width="1.7109375" style="45" customWidth="1"/>
    <col min="11280" max="11280" width="10.7109375" style="45" customWidth="1"/>
    <col min="11281" max="11281" width="3.57421875" style="45" customWidth="1"/>
    <col min="11282" max="11282" width="1.421875" style="45" customWidth="1"/>
    <col min="11283" max="11283" width="7.00390625" style="45" customWidth="1"/>
    <col min="11284" max="11292" width="9.00390625" style="45" hidden="1" customWidth="1"/>
    <col min="11293" max="11293" width="9.421875" style="45" customWidth="1"/>
    <col min="11294" max="11294" width="12.8515625" style="45" customWidth="1"/>
    <col min="11295" max="11295" width="14.00390625" style="45" customWidth="1"/>
    <col min="11296" max="11307" width="9.00390625" style="45" customWidth="1"/>
    <col min="11308" max="11328" width="9.00390625" style="45" hidden="1" customWidth="1"/>
    <col min="11329" max="11520" width="9.00390625" style="45" customWidth="1"/>
    <col min="11521" max="11521" width="7.140625" style="45" customWidth="1"/>
    <col min="11522" max="11522" width="1.421875" style="45" customWidth="1"/>
    <col min="11523" max="11523" width="3.57421875" style="45" customWidth="1"/>
    <col min="11524" max="11524" width="3.7109375" style="45" customWidth="1"/>
    <col min="11525" max="11525" width="14.7109375" style="45" customWidth="1"/>
    <col min="11526" max="11527" width="9.57421875" style="45" customWidth="1"/>
    <col min="11528" max="11528" width="10.7109375" style="45" customWidth="1"/>
    <col min="11529" max="11529" width="6.00390625" style="45" customWidth="1"/>
    <col min="11530" max="11530" width="4.421875" style="45" customWidth="1"/>
    <col min="11531" max="11531" width="9.8515625" style="45" customWidth="1"/>
    <col min="11532" max="11532" width="10.28125" style="45" customWidth="1"/>
    <col min="11533" max="11534" width="5.140625" style="45" customWidth="1"/>
    <col min="11535" max="11535" width="1.7109375" style="45" customWidth="1"/>
    <col min="11536" max="11536" width="10.7109375" style="45" customWidth="1"/>
    <col min="11537" max="11537" width="3.57421875" style="45" customWidth="1"/>
    <col min="11538" max="11538" width="1.421875" style="45" customWidth="1"/>
    <col min="11539" max="11539" width="7.00390625" style="45" customWidth="1"/>
    <col min="11540" max="11548" width="9.00390625" style="45" hidden="1" customWidth="1"/>
    <col min="11549" max="11549" width="9.421875" style="45" customWidth="1"/>
    <col min="11550" max="11550" width="12.8515625" style="45" customWidth="1"/>
    <col min="11551" max="11551" width="14.00390625" style="45" customWidth="1"/>
    <col min="11552" max="11563" width="9.00390625" style="45" customWidth="1"/>
    <col min="11564" max="11584" width="9.00390625" style="45" hidden="1" customWidth="1"/>
    <col min="11585" max="11776" width="9.00390625" style="45" customWidth="1"/>
    <col min="11777" max="11777" width="7.140625" style="45" customWidth="1"/>
    <col min="11778" max="11778" width="1.421875" style="45" customWidth="1"/>
    <col min="11779" max="11779" width="3.57421875" style="45" customWidth="1"/>
    <col min="11780" max="11780" width="3.7109375" style="45" customWidth="1"/>
    <col min="11781" max="11781" width="14.7109375" style="45" customWidth="1"/>
    <col min="11782" max="11783" width="9.57421875" style="45" customWidth="1"/>
    <col min="11784" max="11784" width="10.7109375" style="45" customWidth="1"/>
    <col min="11785" max="11785" width="6.00390625" style="45" customWidth="1"/>
    <col min="11786" max="11786" width="4.421875" style="45" customWidth="1"/>
    <col min="11787" max="11787" width="9.8515625" style="45" customWidth="1"/>
    <col min="11788" max="11788" width="10.28125" style="45" customWidth="1"/>
    <col min="11789" max="11790" width="5.140625" style="45" customWidth="1"/>
    <col min="11791" max="11791" width="1.7109375" style="45" customWidth="1"/>
    <col min="11792" max="11792" width="10.7109375" style="45" customWidth="1"/>
    <col min="11793" max="11793" width="3.57421875" style="45" customWidth="1"/>
    <col min="11794" max="11794" width="1.421875" style="45" customWidth="1"/>
    <col min="11795" max="11795" width="7.00390625" style="45" customWidth="1"/>
    <col min="11796" max="11804" width="9.00390625" style="45" hidden="1" customWidth="1"/>
    <col min="11805" max="11805" width="9.421875" style="45" customWidth="1"/>
    <col min="11806" max="11806" width="12.8515625" style="45" customWidth="1"/>
    <col min="11807" max="11807" width="14.00390625" style="45" customWidth="1"/>
    <col min="11808" max="11819" width="9.00390625" style="45" customWidth="1"/>
    <col min="11820" max="11840" width="9.00390625" style="45" hidden="1" customWidth="1"/>
    <col min="11841" max="12032" width="9.00390625" style="45" customWidth="1"/>
    <col min="12033" max="12033" width="7.140625" style="45" customWidth="1"/>
    <col min="12034" max="12034" width="1.421875" style="45" customWidth="1"/>
    <col min="12035" max="12035" width="3.57421875" style="45" customWidth="1"/>
    <col min="12036" max="12036" width="3.7109375" style="45" customWidth="1"/>
    <col min="12037" max="12037" width="14.7109375" style="45" customWidth="1"/>
    <col min="12038" max="12039" width="9.57421875" style="45" customWidth="1"/>
    <col min="12040" max="12040" width="10.7109375" style="45" customWidth="1"/>
    <col min="12041" max="12041" width="6.00390625" style="45" customWidth="1"/>
    <col min="12042" max="12042" width="4.421875" style="45" customWidth="1"/>
    <col min="12043" max="12043" width="9.8515625" style="45" customWidth="1"/>
    <col min="12044" max="12044" width="10.28125" style="45" customWidth="1"/>
    <col min="12045" max="12046" width="5.140625" style="45" customWidth="1"/>
    <col min="12047" max="12047" width="1.7109375" style="45" customWidth="1"/>
    <col min="12048" max="12048" width="10.7109375" style="45" customWidth="1"/>
    <col min="12049" max="12049" width="3.57421875" style="45" customWidth="1"/>
    <col min="12050" max="12050" width="1.421875" style="45" customWidth="1"/>
    <col min="12051" max="12051" width="7.00390625" style="45" customWidth="1"/>
    <col min="12052" max="12060" width="9.00390625" style="45" hidden="1" customWidth="1"/>
    <col min="12061" max="12061" width="9.421875" style="45" customWidth="1"/>
    <col min="12062" max="12062" width="12.8515625" style="45" customWidth="1"/>
    <col min="12063" max="12063" width="14.00390625" style="45" customWidth="1"/>
    <col min="12064" max="12075" width="9.00390625" style="45" customWidth="1"/>
    <col min="12076" max="12096" width="9.00390625" style="45" hidden="1" customWidth="1"/>
    <col min="12097" max="12288" width="9.00390625" style="45" customWidth="1"/>
    <col min="12289" max="12289" width="7.140625" style="45" customWidth="1"/>
    <col min="12290" max="12290" width="1.421875" style="45" customWidth="1"/>
    <col min="12291" max="12291" width="3.57421875" style="45" customWidth="1"/>
    <col min="12292" max="12292" width="3.7109375" style="45" customWidth="1"/>
    <col min="12293" max="12293" width="14.7109375" style="45" customWidth="1"/>
    <col min="12294" max="12295" width="9.57421875" style="45" customWidth="1"/>
    <col min="12296" max="12296" width="10.7109375" style="45" customWidth="1"/>
    <col min="12297" max="12297" width="6.00390625" style="45" customWidth="1"/>
    <col min="12298" max="12298" width="4.421875" style="45" customWidth="1"/>
    <col min="12299" max="12299" width="9.8515625" style="45" customWidth="1"/>
    <col min="12300" max="12300" width="10.28125" style="45" customWidth="1"/>
    <col min="12301" max="12302" width="5.140625" style="45" customWidth="1"/>
    <col min="12303" max="12303" width="1.7109375" style="45" customWidth="1"/>
    <col min="12304" max="12304" width="10.7109375" style="45" customWidth="1"/>
    <col min="12305" max="12305" width="3.57421875" style="45" customWidth="1"/>
    <col min="12306" max="12306" width="1.421875" style="45" customWidth="1"/>
    <col min="12307" max="12307" width="7.00390625" style="45" customWidth="1"/>
    <col min="12308" max="12316" width="9.00390625" style="45" hidden="1" customWidth="1"/>
    <col min="12317" max="12317" width="9.421875" style="45" customWidth="1"/>
    <col min="12318" max="12318" width="12.8515625" style="45" customWidth="1"/>
    <col min="12319" max="12319" width="14.00390625" style="45" customWidth="1"/>
    <col min="12320" max="12331" width="9.00390625" style="45" customWidth="1"/>
    <col min="12332" max="12352" width="9.00390625" style="45" hidden="1" customWidth="1"/>
    <col min="12353" max="12544" width="9.00390625" style="45" customWidth="1"/>
    <col min="12545" max="12545" width="7.140625" style="45" customWidth="1"/>
    <col min="12546" max="12546" width="1.421875" style="45" customWidth="1"/>
    <col min="12547" max="12547" width="3.57421875" style="45" customWidth="1"/>
    <col min="12548" max="12548" width="3.7109375" style="45" customWidth="1"/>
    <col min="12549" max="12549" width="14.7109375" style="45" customWidth="1"/>
    <col min="12550" max="12551" width="9.57421875" style="45" customWidth="1"/>
    <col min="12552" max="12552" width="10.7109375" style="45" customWidth="1"/>
    <col min="12553" max="12553" width="6.00390625" style="45" customWidth="1"/>
    <col min="12554" max="12554" width="4.421875" style="45" customWidth="1"/>
    <col min="12555" max="12555" width="9.8515625" style="45" customWidth="1"/>
    <col min="12556" max="12556" width="10.28125" style="45" customWidth="1"/>
    <col min="12557" max="12558" width="5.140625" style="45" customWidth="1"/>
    <col min="12559" max="12559" width="1.7109375" style="45" customWidth="1"/>
    <col min="12560" max="12560" width="10.7109375" style="45" customWidth="1"/>
    <col min="12561" max="12561" width="3.57421875" style="45" customWidth="1"/>
    <col min="12562" max="12562" width="1.421875" style="45" customWidth="1"/>
    <col min="12563" max="12563" width="7.00390625" style="45" customWidth="1"/>
    <col min="12564" max="12572" width="9.00390625" style="45" hidden="1" customWidth="1"/>
    <col min="12573" max="12573" width="9.421875" style="45" customWidth="1"/>
    <col min="12574" max="12574" width="12.8515625" style="45" customWidth="1"/>
    <col min="12575" max="12575" width="14.00390625" style="45" customWidth="1"/>
    <col min="12576" max="12587" width="9.00390625" style="45" customWidth="1"/>
    <col min="12588" max="12608" width="9.00390625" style="45" hidden="1" customWidth="1"/>
    <col min="12609" max="12800" width="9.00390625" style="45" customWidth="1"/>
    <col min="12801" max="12801" width="7.140625" style="45" customWidth="1"/>
    <col min="12802" max="12802" width="1.421875" style="45" customWidth="1"/>
    <col min="12803" max="12803" width="3.57421875" style="45" customWidth="1"/>
    <col min="12804" max="12804" width="3.7109375" style="45" customWidth="1"/>
    <col min="12805" max="12805" width="14.7109375" style="45" customWidth="1"/>
    <col min="12806" max="12807" width="9.57421875" style="45" customWidth="1"/>
    <col min="12808" max="12808" width="10.7109375" style="45" customWidth="1"/>
    <col min="12809" max="12809" width="6.00390625" style="45" customWidth="1"/>
    <col min="12810" max="12810" width="4.421875" style="45" customWidth="1"/>
    <col min="12811" max="12811" width="9.8515625" style="45" customWidth="1"/>
    <col min="12812" max="12812" width="10.28125" style="45" customWidth="1"/>
    <col min="12813" max="12814" width="5.140625" style="45" customWidth="1"/>
    <col min="12815" max="12815" width="1.7109375" style="45" customWidth="1"/>
    <col min="12816" max="12816" width="10.7109375" style="45" customWidth="1"/>
    <col min="12817" max="12817" width="3.57421875" style="45" customWidth="1"/>
    <col min="12818" max="12818" width="1.421875" style="45" customWidth="1"/>
    <col min="12819" max="12819" width="7.00390625" style="45" customWidth="1"/>
    <col min="12820" max="12828" width="9.00390625" style="45" hidden="1" customWidth="1"/>
    <col min="12829" max="12829" width="9.421875" style="45" customWidth="1"/>
    <col min="12830" max="12830" width="12.8515625" style="45" customWidth="1"/>
    <col min="12831" max="12831" width="14.00390625" style="45" customWidth="1"/>
    <col min="12832" max="12843" width="9.00390625" style="45" customWidth="1"/>
    <col min="12844" max="12864" width="9.00390625" style="45" hidden="1" customWidth="1"/>
    <col min="12865" max="13056" width="9.00390625" style="45" customWidth="1"/>
    <col min="13057" max="13057" width="7.140625" style="45" customWidth="1"/>
    <col min="13058" max="13058" width="1.421875" style="45" customWidth="1"/>
    <col min="13059" max="13059" width="3.57421875" style="45" customWidth="1"/>
    <col min="13060" max="13060" width="3.7109375" style="45" customWidth="1"/>
    <col min="13061" max="13061" width="14.7109375" style="45" customWidth="1"/>
    <col min="13062" max="13063" width="9.57421875" style="45" customWidth="1"/>
    <col min="13064" max="13064" width="10.7109375" style="45" customWidth="1"/>
    <col min="13065" max="13065" width="6.00390625" style="45" customWidth="1"/>
    <col min="13066" max="13066" width="4.421875" style="45" customWidth="1"/>
    <col min="13067" max="13067" width="9.8515625" style="45" customWidth="1"/>
    <col min="13068" max="13068" width="10.28125" style="45" customWidth="1"/>
    <col min="13069" max="13070" width="5.140625" style="45" customWidth="1"/>
    <col min="13071" max="13071" width="1.7109375" style="45" customWidth="1"/>
    <col min="13072" max="13072" width="10.7109375" style="45" customWidth="1"/>
    <col min="13073" max="13073" width="3.57421875" style="45" customWidth="1"/>
    <col min="13074" max="13074" width="1.421875" style="45" customWidth="1"/>
    <col min="13075" max="13075" width="7.00390625" style="45" customWidth="1"/>
    <col min="13076" max="13084" width="9.00390625" style="45" hidden="1" customWidth="1"/>
    <col min="13085" max="13085" width="9.421875" style="45" customWidth="1"/>
    <col min="13086" max="13086" width="12.8515625" style="45" customWidth="1"/>
    <col min="13087" max="13087" width="14.00390625" style="45" customWidth="1"/>
    <col min="13088" max="13099" width="9.00390625" style="45" customWidth="1"/>
    <col min="13100" max="13120" width="9.00390625" style="45" hidden="1" customWidth="1"/>
    <col min="13121" max="13312" width="9.00390625" style="45" customWidth="1"/>
    <col min="13313" max="13313" width="7.140625" style="45" customWidth="1"/>
    <col min="13314" max="13314" width="1.421875" style="45" customWidth="1"/>
    <col min="13315" max="13315" width="3.57421875" style="45" customWidth="1"/>
    <col min="13316" max="13316" width="3.7109375" style="45" customWidth="1"/>
    <col min="13317" max="13317" width="14.7109375" style="45" customWidth="1"/>
    <col min="13318" max="13319" width="9.57421875" style="45" customWidth="1"/>
    <col min="13320" max="13320" width="10.7109375" style="45" customWidth="1"/>
    <col min="13321" max="13321" width="6.00390625" style="45" customWidth="1"/>
    <col min="13322" max="13322" width="4.421875" style="45" customWidth="1"/>
    <col min="13323" max="13323" width="9.8515625" style="45" customWidth="1"/>
    <col min="13324" max="13324" width="10.28125" style="45" customWidth="1"/>
    <col min="13325" max="13326" width="5.140625" style="45" customWidth="1"/>
    <col min="13327" max="13327" width="1.7109375" style="45" customWidth="1"/>
    <col min="13328" max="13328" width="10.7109375" style="45" customWidth="1"/>
    <col min="13329" max="13329" width="3.57421875" style="45" customWidth="1"/>
    <col min="13330" max="13330" width="1.421875" style="45" customWidth="1"/>
    <col min="13331" max="13331" width="7.00390625" style="45" customWidth="1"/>
    <col min="13332" max="13340" width="9.00390625" style="45" hidden="1" customWidth="1"/>
    <col min="13341" max="13341" width="9.421875" style="45" customWidth="1"/>
    <col min="13342" max="13342" width="12.8515625" style="45" customWidth="1"/>
    <col min="13343" max="13343" width="14.00390625" style="45" customWidth="1"/>
    <col min="13344" max="13355" width="9.00390625" style="45" customWidth="1"/>
    <col min="13356" max="13376" width="9.00390625" style="45" hidden="1" customWidth="1"/>
    <col min="13377" max="13568" width="9.00390625" style="45" customWidth="1"/>
    <col min="13569" max="13569" width="7.140625" style="45" customWidth="1"/>
    <col min="13570" max="13570" width="1.421875" style="45" customWidth="1"/>
    <col min="13571" max="13571" width="3.57421875" style="45" customWidth="1"/>
    <col min="13572" max="13572" width="3.7109375" style="45" customWidth="1"/>
    <col min="13573" max="13573" width="14.7109375" style="45" customWidth="1"/>
    <col min="13574" max="13575" width="9.57421875" style="45" customWidth="1"/>
    <col min="13576" max="13576" width="10.7109375" style="45" customWidth="1"/>
    <col min="13577" max="13577" width="6.00390625" style="45" customWidth="1"/>
    <col min="13578" max="13578" width="4.421875" style="45" customWidth="1"/>
    <col min="13579" max="13579" width="9.8515625" style="45" customWidth="1"/>
    <col min="13580" max="13580" width="10.28125" style="45" customWidth="1"/>
    <col min="13581" max="13582" width="5.140625" style="45" customWidth="1"/>
    <col min="13583" max="13583" width="1.7109375" style="45" customWidth="1"/>
    <col min="13584" max="13584" width="10.7109375" style="45" customWidth="1"/>
    <col min="13585" max="13585" width="3.57421875" style="45" customWidth="1"/>
    <col min="13586" max="13586" width="1.421875" style="45" customWidth="1"/>
    <col min="13587" max="13587" width="7.00390625" style="45" customWidth="1"/>
    <col min="13588" max="13596" width="9.00390625" style="45" hidden="1" customWidth="1"/>
    <col min="13597" max="13597" width="9.421875" style="45" customWidth="1"/>
    <col min="13598" max="13598" width="12.8515625" style="45" customWidth="1"/>
    <col min="13599" max="13599" width="14.00390625" style="45" customWidth="1"/>
    <col min="13600" max="13611" width="9.00390625" style="45" customWidth="1"/>
    <col min="13612" max="13632" width="9.00390625" style="45" hidden="1" customWidth="1"/>
    <col min="13633" max="13824" width="9.00390625" style="45" customWidth="1"/>
    <col min="13825" max="13825" width="7.140625" style="45" customWidth="1"/>
    <col min="13826" max="13826" width="1.421875" style="45" customWidth="1"/>
    <col min="13827" max="13827" width="3.57421875" style="45" customWidth="1"/>
    <col min="13828" max="13828" width="3.7109375" style="45" customWidth="1"/>
    <col min="13829" max="13829" width="14.7109375" style="45" customWidth="1"/>
    <col min="13830" max="13831" width="9.57421875" style="45" customWidth="1"/>
    <col min="13832" max="13832" width="10.7109375" style="45" customWidth="1"/>
    <col min="13833" max="13833" width="6.00390625" style="45" customWidth="1"/>
    <col min="13834" max="13834" width="4.421875" style="45" customWidth="1"/>
    <col min="13835" max="13835" width="9.8515625" style="45" customWidth="1"/>
    <col min="13836" max="13836" width="10.28125" style="45" customWidth="1"/>
    <col min="13837" max="13838" width="5.140625" style="45" customWidth="1"/>
    <col min="13839" max="13839" width="1.7109375" style="45" customWidth="1"/>
    <col min="13840" max="13840" width="10.7109375" style="45" customWidth="1"/>
    <col min="13841" max="13841" width="3.57421875" style="45" customWidth="1"/>
    <col min="13842" max="13842" width="1.421875" style="45" customWidth="1"/>
    <col min="13843" max="13843" width="7.00390625" style="45" customWidth="1"/>
    <col min="13844" max="13852" width="9.00390625" style="45" hidden="1" customWidth="1"/>
    <col min="13853" max="13853" width="9.421875" style="45" customWidth="1"/>
    <col min="13854" max="13854" width="12.8515625" style="45" customWidth="1"/>
    <col min="13855" max="13855" width="14.00390625" style="45" customWidth="1"/>
    <col min="13856" max="13867" width="9.00390625" style="45" customWidth="1"/>
    <col min="13868" max="13888" width="9.00390625" style="45" hidden="1" customWidth="1"/>
    <col min="13889" max="14080" width="9.00390625" style="45" customWidth="1"/>
    <col min="14081" max="14081" width="7.140625" style="45" customWidth="1"/>
    <col min="14082" max="14082" width="1.421875" style="45" customWidth="1"/>
    <col min="14083" max="14083" width="3.57421875" style="45" customWidth="1"/>
    <col min="14084" max="14084" width="3.7109375" style="45" customWidth="1"/>
    <col min="14085" max="14085" width="14.7109375" style="45" customWidth="1"/>
    <col min="14086" max="14087" width="9.57421875" style="45" customWidth="1"/>
    <col min="14088" max="14088" width="10.7109375" style="45" customWidth="1"/>
    <col min="14089" max="14089" width="6.00390625" style="45" customWidth="1"/>
    <col min="14090" max="14090" width="4.421875" style="45" customWidth="1"/>
    <col min="14091" max="14091" width="9.8515625" style="45" customWidth="1"/>
    <col min="14092" max="14092" width="10.28125" style="45" customWidth="1"/>
    <col min="14093" max="14094" width="5.140625" style="45" customWidth="1"/>
    <col min="14095" max="14095" width="1.7109375" style="45" customWidth="1"/>
    <col min="14096" max="14096" width="10.7109375" style="45" customWidth="1"/>
    <col min="14097" max="14097" width="3.57421875" style="45" customWidth="1"/>
    <col min="14098" max="14098" width="1.421875" style="45" customWidth="1"/>
    <col min="14099" max="14099" width="7.00390625" style="45" customWidth="1"/>
    <col min="14100" max="14108" width="9.00390625" style="45" hidden="1" customWidth="1"/>
    <col min="14109" max="14109" width="9.421875" style="45" customWidth="1"/>
    <col min="14110" max="14110" width="12.8515625" style="45" customWidth="1"/>
    <col min="14111" max="14111" width="14.00390625" style="45" customWidth="1"/>
    <col min="14112" max="14123" width="9.00390625" style="45" customWidth="1"/>
    <col min="14124" max="14144" width="9.00390625" style="45" hidden="1" customWidth="1"/>
    <col min="14145" max="14336" width="9.00390625" style="45" customWidth="1"/>
    <col min="14337" max="14337" width="7.140625" style="45" customWidth="1"/>
    <col min="14338" max="14338" width="1.421875" style="45" customWidth="1"/>
    <col min="14339" max="14339" width="3.57421875" style="45" customWidth="1"/>
    <col min="14340" max="14340" width="3.7109375" style="45" customWidth="1"/>
    <col min="14341" max="14341" width="14.7109375" style="45" customWidth="1"/>
    <col min="14342" max="14343" width="9.57421875" style="45" customWidth="1"/>
    <col min="14344" max="14344" width="10.7109375" style="45" customWidth="1"/>
    <col min="14345" max="14345" width="6.00390625" style="45" customWidth="1"/>
    <col min="14346" max="14346" width="4.421875" style="45" customWidth="1"/>
    <col min="14347" max="14347" width="9.8515625" style="45" customWidth="1"/>
    <col min="14348" max="14348" width="10.28125" style="45" customWidth="1"/>
    <col min="14349" max="14350" width="5.140625" style="45" customWidth="1"/>
    <col min="14351" max="14351" width="1.7109375" style="45" customWidth="1"/>
    <col min="14352" max="14352" width="10.7109375" style="45" customWidth="1"/>
    <col min="14353" max="14353" width="3.57421875" style="45" customWidth="1"/>
    <col min="14354" max="14354" width="1.421875" style="45" customWidth="1"/>
    <col min="14355" max="14355" width="7.00390625" style="45" customWidth="1"/>
    <col min="14356" max="14364" width="9.00390625" style="45" hidden="1" customWidth="1"/>
    <col min="14365" max="14365" width="9.421875" style="45" customWidth="1"/>
    <col min="14366" max="14366" width="12.8515625" style="45" customWidth="1"/>
    <col min="14367" max="14367" width="14.00390625" style="45" customWidth="1"/>
    <col min="14368" max="14379" width="9.00390625" style="45" customWidth="1"/>
    <col min="14380" max="14400" width="9.00390625" style="45" hidden="1" customWidth="1"/>
    <col min="14401" max="14592" width="9.00390625" style="45" customWidth="1"/>
    <col min="14593" max="14593" width="7.140625" style="45" customWidth="1"/>
    <col min="14594" max="14594" width="1.421875" style="45" customWidth="1"/>
    <col min="14595" max="14595" width="3.57421875" style="45" customWidth="1"/>
    <col min="14596" max="14596" width="3.7109375" style="45" customWidth="1"/>
    <col min="14597" max="14597" width="14.7109375" style="45" customWidth="1"/>
    <col min="14598" max="14599" width="9.57421875" style="45" customWidth="1"/>
    <col min="14600" max="14600" width="10.7109375" style="45" customWidth="1"/>
    <col min="14601" max="14601" width="6.00390625" style="45" customWidth="1"/>
    <col min="14602" max="14602" width="4.421875" style="45" customWidth="1"/>
    <col min="14603" max="14603" width="9.8515625" style="45" customWidth="1"/>
    <col min="14604" max="14604" width="10.28125" style="45" customWidth="1"/>
    <col min="14605" max="14606" width="5.140625" style="45" customWidth="1"/>
    <col min="14607" max="14607" width="1.7109375" style="45" customWidth="1"/>
    <col min="14608" max="14608" width="10.7109375" style="45" customWidth="1"/>
    <col min="14609" max="14609" width="3.57421875" style="45" customWidth="1"/>
    <col min="14610" max="14610" width="1.421875" style="45" customWidth="1"/>
    <col min="14611" max="14611" width="7.00390625" style="45" customWidth="1"/>
    <col min="14612" max="14620" width="9.00390625" style="45" hidden="1" customWidth="1"/>
    <col min="14621" max="14621" width="9.421875" style="45" customWidth="1"/>
    <col min="14622" max="14622" width="12.8515625" style="45" customWidth="1"/>
    <col min="14623" max="14623" width="14.00390625" style="45" customWidth="1"/>
    <col min="14624" max="14635" width="9.00390625" style="45" customWidth="1"/>
    <col min="14636" max="14656" width="9.00390625" style="45" hidden="1" customWidth="1"/>
    <col min="14657" max="14848" width="9.00390625" style="45" customWidth="1"/>
    <col min="14849" max="14849" width="7.140625" style="45" customWidth="1"/>
    <col min="14850" max="14850" width="1.421875" style="45" customWidth="1"/>
    <col min="14851" max="14851" width="3.57421875" style="45" customWidth="1"/>
    <col min="14852" max="14852" width="3.7109375" style="45" customWidth="1"/>
    <col min="14853" max="14853" width="14.7109375" style="45" customWidth="1"/>
    <col min="14854" max="14855" width="9.57421875" style="45" customWidth="1"/>
    <col min="14856" max="14856" width="10.7109375" style="45" customWidth="1"/>
    <col min="14857" max="14857" width="6.00390625" style="45" customWidth="1"/>
    <col min="14858" max="14858" width="4.421875" style="45" customWidth="1"/>
    <col min="14859" max="14859" width="9.8515625" style="45" customWidth="1"/>
    <col min="14860" max="14860" width="10.28125" style="45" customWidth="1"/>
    <col min="14861" max="14862" width="5.140625" style="45" customWidth="1"/>
    <col min="14863" max="14863" width="1.7109375" style="45" customWidth="1"/>
    <col min="14864" max="14864" width="10.7109375" style="45" customWidth="1"/>
    <col min="14865" max="14865" width="3.57421875" style="45" customWidth="1"/>
    <col min="14866" max="14866" width="1.421875" style="45" customWidth="1"/>
    <col min="14867" max="14867" width="7.00390625" style="45" customWidth="1"/>
    <col min="14868" max="14876" width="9.00390625" style="45" hidden="1" customWidth="1"/>
    <col min="14877" max="14877" width="9.421875" style="45" customWidth="1"/>
    <col min="14878" max="14878" width="12.8515625" style="45" customWidth="1"/>
    <col min="14879" max="14879" width="14.00390625" style="45" customWidth="1"/>
    <col min="14880" max="14891" width="9.00390625" style="45" customWidth="1"/>
    <col min="14892" max="14912" width="9.00390625" style="45" hidden="1" customWidth="1"/>
    <col min="14913" max="15104" width="9.00390625" style="45" customWidth="1"/>
    <col min="15105" max="15105" width="7.140625" style="45" customWidth="1"/>
    <col min="15106" max="15106" width="1.421875" style="45" customWidth="1"/>
    <col min="15107" max="15107" width="3.57421875" style="45" customWidth="1"/>
    <col min="15108" max="15108" width="3.7109375" style="45" customWidth="1"/>
    <col min="15109" max="15109" width="14.7109375" style="45" customWidth="1"/>
    <col min="15110" max="15111" width="9.57421875" style="45" customWidth="1"/>
    <col min="15112" max="15112" width="10.7109375" style="45" customWidth="1"/>
    <col min="15113" max="15113" width="6.00390625" style="45" customWidth="1"/>
    <col min="15114" max="15114" width="4.421875" style="45" customWidth="1"/>
    <col min="15115" max="15115" width="9.8515625" style="45" customWidth="1"/>
    <col min="15116" max="15116" width="10.28125" style="45" customWidth="1"/>
    <col min="15117" max="15118" width="5.140625" style="45" customWidth="1"/>
    <col min="15119" max="15119" width="1.7109375" style="45" customWidth="1"/>
    <col min="15120" max="15120" width="10.7109375" style="45" customWidth="1"/>
    <col min="15121" max="15121" width="3.57421875" style="45" customWidth="1"/>
    <col min="15122" max="15122" width="1.421875" style="45" customWidth="1"/>
    <col min="15123" max="15123" width="7.00390625" style="45" customWidth="1"/>
    <col min="15124" max="15132" width="9.00390625" style="45" hidden="1" customWidth="1"/>
    <col min="15133" max="15133" width="9.421875" style="45" customWidth="1"/>
    <col min="15134" max="15134" width="12.8515625" style="45" customWidth="1"/>
    <col min="15135" max="15135" width="14.00390625" style="45" customWidth="1"/>
    <col min="15136" max="15147" width="9.00390625" style="45" customWidth="1"/>
    <col min="15148" max="15168" width="9.00390625" style="45" hidden="1" customWidth="1"/>
    <col min="15169" max="15360" width="9.00390625" style="45" customWidth="1"/>
    <col min="15361" max="15361" width="7.140625" style="45" customWidth="1"/>
    <col min="15362" max="15362" width="1.421875" style="45" customWidth="1"/>
    <col min="15363" max="15363" width="3.57421875" style="45" customWidth="1"/>
    <col min="15364" max="15364" width="3.7109375" style="45" customWidth="1"/>
    <col min="15365" max="15365" width="14.7109375" style="45" customWidth="1"/>
    <col min="15366" max="15367" width="9.57421875" style="45" customWidth="1"/>
    <col min="15368" max="15368" width="10.7109375" style="45" customWidth="1"/>
    <col min="15369" max="15369" width="6.00390625" style="45" customWidth="1"/>
    <col min="15370" max="15370" width="4.421875" style="45" customWidth="1"/>
    <col min="15371" max="15371" width="9.8515625" style="45" customWidth="1"/>
    <col min="15372" max="15372" width="10.28125" style="45" customWidth="1"/>
    <col min="15373" max="15374" width="5.140625" style="45" customWidth="1"/>
    <col min="15375" max="15375" width="1.7109375" style="45" customWidth="1"/>
    <col min="15376" max="15376" width="10.7109375" style="45" customWidth="1"/>
    <col min="15377" max="15377" width="3.57421875" style="45" customWidth="1"/>
    <col min="15378" max="15378" width="1.421875" style="45" customWidth="1"/>
    <col min="15379" max="15379" width="7.00390625" style="45" customWidth="1"/>
    <col min="15380" max="15388" width="9.00390625" style="45" hidden="1" customWidth="1"/>
    <col min="15389" max="15389" width="9.421875" style="45" customWidth="1"/>
    <col min="15390" max="15390" width="12.8515625" style="45" customWidth="1"/>
    <col min="15391" max="15391" width="14.00390625" style="45" customWidth="1"/>
    <col min="15392" max="15403" width="9.00390625" style="45" customWidth="1"/>
    <col min="15404" max="15424" width="9.00390625" style="45" hidden="1" customWidth="1"/>
    <col min="15425" max="15616" width="9.00390625" style="45" customWidth="1"/>
    <col min="15617" max="15617" width="7.140625" style="45" customWidth="1"/>
    <col min="15618" max="15618" width="1.421875" style="45" customWidth="1"/>
    <col min="15619" max="15619" width="3.57421875" style="45" customWidth="1"/>
    <col min="15620" max="15620" width="3.7109375" style="45" customWidth="1"/>
    <col min="15621" max="15621" width="14.7109375" style="45" customWidth="1"/>
    <col min="15622" max="15623" width="9.57421875" style="45" customWidth="1"/>
    <col min="15624" max="15624" width="10.7109375" style="45" customWidth="1"/>
    <col min="15625" max="15625" width="6.00390625" style="45" customWidth="1"/>
    <col min="15626" max="15626" width="4.421875" style="45" customWidth="1"/>
    <col min="15627" max="15627" width="9.8515625" style="45" customWidth="1"/>
    <col min="15628" max="15628" width="10.28125" style="45" customWidth="1"/>
    <col min="15629" max="15630" width="5.140625" style="45" customWidth="1"/>
    <col min="15631" max="15631" width="1.7109375" style="45" customWidth="1"/>
    <col min="15632" max="15632" width="10.7109375" style="45" customWidth="1"/>
    <col min="15633" max="15633" width="3.57421875" style="45" customWidth="1"/>
    <col min="15634" max="15634" width="1.421875" style="45" customWidth="1"/>
    <col min="15635" max="15635" width="7.00390625" style="45" customWidth="1"/>
    <col min="15636" max="15644" width="9.00390625" style="45" hidden="1" customWidth="1"/>
    <col min="15645" max="15645" width="9.421875" style="45" customWidth="1"/>
    <col min="15646" max="15646" width="12.8515625" style="45" customWidth="1"/>
    <col min="15647" max="15647" width="14.00390625" style="45" customWidth="1"/>
    <col min="15648" max="15659" width="9.00390625" style="45" customWidth="1"/>
    <col min="15660" max="15680" width="9.00390625" style="45" hidden="1" customWidth="1"/>
    <col min="15681" max="15872" width="9.00390625" style="45" customWidth="1"/>
    <col min="15873" max="15873" width="7.140625" style="45" customWidth="1"/>
    <col min="15874" max="15874" width="1.421875" style="45" customWidth="1"/>
    <col min="15875" max="15875" width="3.57421875" style="45" customWidth="1"/>
    <col min="15876" max="15876" width="3.7109375" style="45" customWidth="1"/>
    <col min="15877" max="15877" width="14.7109375" style="45" customWidth="1"/>
    <col min="15878" max="15879" width="9.57421875" style="45" customWidth="1"/>
    <col min="15880" max="15880" width="10.7109375" style="45" customWidth="1"/>
    <col min="15881" max="15881" width="6.00390625" style="45" customWidth="1"/>
    <col min="15882" max="15882" width="4.421875" style="45" customWidth="1"/>
    <col min="15883" max="15883" width="9.8515625" style="45" customWidth="1"/>
    <col min="15884" max="15884" width="10.28125" style="45" customWidth="1"/>
    <col min="15885" max="15886" width="5.140625" style="45" customWidth="1"/>
    <col min="15887" max="15887" width="1.7109375" style="45" customWidth="1"/>
    <col min="15888" max="15888" width="10.7109375" style="45" customWidth="1"/>
    <col min="15889" max="15889" width="3.57421875" style="45" customWidth="1"/>
    <col min="15890" max="15890" width="1.421875" style="45" customWidth="1"/>
    <col min="15891" max="15891" width="7.00390625" style="45" customWidth="1"/>
    <col min="15892" max="15900" width="9.00390625" style="45" hidden="1" customWidth="1"/>
    <col min="15901" max="15901" width="9.421875" style="45" customWidth="1"/>
    <col min="15902" max="15902" width="12.8515625" style="45" customWidth="1"/>
    <col min="15903" max="15903" width="14.00390625" style="45" customWidth="1"/>
    <col min="15904" max="15915" width="9.00390625" style="45" customWidth="1"/>
    <col min="15916" max="15936" width="9.00390625" style="45" hidden="1" customWidth="1"/>
    <col min="15937" max="16128" width="9.00390625" style="45" customWidth="1"/>
    <col min="16129" max="16129" width="7.140625" style="45" customWidth="1"/>
    <col min="16130" max="16130" width="1.421875" style="45" customWidth="1"/>
    <col min="16131" max="16131" width="3.57421875" style="45" customWidth="1"/>
    <col min="16132" max="16132" width="3.7109375" style="45" customWidth="1"/>
    <col min="16133" max="16133" width="14.7109375" style="45" customWidth="1"/>
    <col min="16134" max="16135" width="9.57421875" style="45" customWidth="1"/>
    <col min="16136" max="16136" width="10.7109375" style="45" customWidth="1"/>
    <col min="16137" max="16137" width="6.00390625" style="45" customWidth="1"/>
    <col min="16138" max="16138" width="4.421875" style="45" customWidth="1"/>
    <col min="16139" max="16139" width="9.8515625" style="45" customWidth="1"/>
    <col min="16140" max="16140" width="10.28125" style="45" customWidth="1"/>
    <col min="16141" max="16142" width="5.140625" style="45" customWidth="1"/>
    <col min="16143" max="16143" width="1.7109375" style="45" customWidth="1"/>
    <col min="16144" max="16144" width="10.7109375" style="45" customWidth="1"/>
    <col min="16145" max="16145" width="3.57421875" style="45" customWidth="1"/>
    <col min="16146" max="16146" width="1.421875" style="45" customWidth="1"/>
    <col min="16147" max="16147" width="7.00390625" style="45" customWidth="1"/>
    <col min="16148" max="16156" width="9.00390625" style="45" hidden="1" customWidth="1"/>
    <col min="16157" max="16157" width="9.421875" style="45" customWidth="1"/>
    <col min="16158" max="16158" width="12.8515625" style="45" customWidth="1"/>
    <col min="16159" max="16159" width="14.00390625" style="45" customWidth="1"/>
    <col min="16160" max="16171" width="9.00390625" style="45" customWidth="1"/>
    <col min="16172" max="16192" width="9.00390625" style="45" hidden="1" customWidth="1"/>
    <col min="16193" max="16384" width="9.00390625" style="45" customWidth="1"/>
  </cols>
  <sheetData>
    <row r="1" spans="1:256" s="4" customFormat="1" ht="22.5" customHeight="1">
      <c r="A1" s="2"/>
      <c r="B1" s="2"/>
      <c r="C1" s="2"/>
      <c r="D1" s="3" t="s">
        <v>1</v>
      </c>
      <c r="E1" s="2"/>
      <c r="F1" s="2"/>
      <c r="G1" s="2"/>
      <c r="H1" s="184"/>
      <c r="I1" s="185"/>
      <c r="J1" s="185"/>
      <c r="K1" s="185"/>
      <c r="L1" s="2"/>
      <c r="M1" s="2"/>
      <c r="N1" s="2"/>
      <c r="O1" s="3" t="s">
        <v>86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3:46" s="5" customFormat="1" ht="37.5" customHeight="1">
      <c r="C2" s="150" t="s">
        <v>5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S2" s="152" t="s">
        <v>6</v>
      </c>
      <c r="T2" s="151"/>
      <c r="U2" s="151"/>
      <c r="V2" s="151"/>
      <c r="W2" s="151"/>
      <c r="X2" s="151"/>
      <c r="Y2" s="151"/>
      <c r="Z2" s="151"/>
      <c r="AA2" s="151"/>
      <c r="AB2" s="151"/>
      <c r="AC2" s="151"/>
      <c r="AT2" s="5" t="s">
        <v>79</v>
      </c>
    </row>
    <row r="3" spans="2:46" s="5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5" t="s">
        <v>87</v>
      </c>
    </row>
    <row r="4" spans="2:46" s="5" customFormat="1" ht="37.5" customHeight="1">
      <c r="B4" s="10"/>
      <c r="C4" s="153" t="s">
        <v>88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1"/>
      <c r="T4" s="12" t="s">
        <v>11</v>
      </c>
      <c r="AT4" s="5" t="s">
        <v>4</v>
      </c>
    </row>
    <row r="5" spans="2:18" s="5" customFormat="1" ht="7.5" customHeight="1">
      <c r="B5" s="10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1"/>
    </row>
    <row r="6" spans="2:18" s="6" customFormat="1" ht="33.75" customHeight="1">
      <c r="B6" s="20"/>
      <c r="C6" s="21"/>
      <c r="D6" s="15" t="s">
        <v>15</v>
      </c>
      <c r="E6" s="21"/>
      <c r="F6" s="155" t="s">
        <v>16</v>
      </c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21"/>
      <c r="R6" s="22"/>
    </row>
    <row r="7" spans="2:18" s="6" customFormat="1" ht="15" customHeight="1">
      <c r="B7" s="20"/>
      <c r="C7" s="21"/>
      <c r="D7" s="16" t="s">
        <v>18</v>
      </c>
      <c r="E7" s="21"/>
      <c r="F7" s="17"/>
      <c r="G7" s="21"/>
      <c r="H7" s="21"/>
      <c r="I7" s="21"/>
      <c r="J7" s="21"/>
      <c r="K7" s="21"/>
      <c r="L7" s="21"/>
      <c r="M7" s="16" t="s">
        <v>19</v>
      </c>
      <c r="N7" s="21"/>
      <c r="O7" s="17"/>
      <c r="P7" s="21"/>
      <c r="Q7" s="21"/>
      <c r="R7" s="22"/>
    </row>
    <row r="8" spans="2:18" s="6" customFormat="1" ht="15" customHeight="1">
      <c r="B8" s="20"/>
      <c r="C8" s="21"/>
      <c r="D8" s="16" t="s">
        <v>21</v>
      </c>
      <c r="E8" s="21"/>
      <c r="F8" s="17" t="s">
        <v>22</v>
      </c>
      <c r="G8" s="21"/>
      <c r="H8" s="21"/>
      <c r="I8" s="21"/>
      <c r="J8" s="21"/>
      <c r="K8" s="21"/>
      <c r="L8" s="21"/>
      <c r="M8" s="16" t="s">
        <v>23</v>
      </c>
      <c r="N8" s="21"/>
      <c r="O8" s="186" t="str">
        <f>'[1]Rekapitulace stavby'!$AN$8</f>
        <v>15.04.2016</v>
      </c>
      <c r="P8" s="167"/>
      <c r="Q8" s="21"/>
      <c r="R8" s="22"/>
    </row>
    <row r="9" spans="2:18" s="6" customFormat="1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</row>
    <row r="10" spans="2:18" s="6" customFormat="1" ht="15" customHeight="1">
      <c r="B10" s="20"/>
      <c r="C10" s="21"/>
      <c r="D10" s="16" t="s">
        <v>27</v>
      </c>
      <c r="E10" s="21"/>
      <c r="F10" s="21"/>
      <c r="G10" s="21"/>
      <c r="H10" s="21"/>
      <c r="I10" s="21"/>
      <c r="J10" s="21"/>
      <c r="K10" s="21"/>
      <c r="L10" s="21"/>
      <c r="M10" s="16" t="s">
        <v>28</v>
      </c>
      <c r="N10" s="21"/>
      <c r="O10" s="154"/>
      <c r="P10" s="167"/>
      <c r="Q10" s="21"/>
      <c r="R10" s="22"/>
    </row>
    <row r="11" spans="2:18" s="6" customFormat="1" ht="18.75" customHeight="1">
      <c r="B11" s="20"/>
      <c r="C11" s="21"/>
      <c r="D11" s="21"/>
      <c r="E11" s="17" t="s">
        <v>29</v>
      </c>
      <c r="F11" s="21"/>
      <c r="G11" s="21"/>
      <c r="H11" s="21"/>
      <c r="I11" s="21"/>
      <c r="J11" s="21"/>
      <c r="K11" s="21"/>
      <c r="L11" s="21"/>
      <c r="M11" s="16" t="s">
        <v>30</v>
      </c>
      <c r="N11" s="21"/>
      <c r="O11" s="154"/>
      <c r="P11" s="167"/>
      <c r="Q11" s="21"/>
      <c r="R11" s="22"/>
    </row>
    <row r="12" spans="2:18" s="6" customFormat="1" ht="7.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2"/>
    </row>
    <row r="13" spans="2:18" s="6" customFormat="1" ht="15" customHeight="1">
      <c r="B13" s="20"/>
      <c r="C13" s="21"/>
      <c r="D13" s="16" t="s">
        <v>31</v>
      </c>
      <c r="E13" s="21"/>
      <c r="F13" s="21"/>
      <c r="G13" s="21"/>
      <c r="H13" s="21"/>
      <c r="I13" s="21"/>
      <c r="J13" s="21"/>
      <c r="K13" s="21"/>
      <c r="L13" s="21"/>
      <c r="M13" s="16" t="s">
        <v>28</v>
      </c>
      <c r="N13" s="21"/>
      <c r="O13" s="154"/>
      <c r="P13" s="167"/>
      <c r="Q13" s="21"/>
      <c r="R13" s="22"/>
    </row>
    <row r="14" spans="2:18" s="6" customFormat="1" ht="18.75" customHeight="1">
      <c r="B14" s="20"/>
      <c r="C14" s="21"/>
      <c r="D14" s="21"/>
      <c r="E14" s="17" t="s">
        <v>32</v>
      </c>
      <c r="F14" s="21"/>
      <c r="G14" s="21"/>
      <c r="H14" s="21"/>
      <c r="I14" s="21"/>
      <c r="J14" s="21"/>
      <c r="K14" s="21"/>
      <c r="L14" s="21"/>
      <c r="M14" s="16" t="s">
        <v>30</v>
      </c>
      <c r="N14" s="21"/>
      <c r="O14" s="154"/>
      <c r="P14" s="167"/>
      <c r="Q14" s="21"/>
      <c r="R14" s="22"/>
    </row>
    <row r="15" spans="2:18" s="6" customFormat="1" ht="7.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2"/>
    </row>
    <row r="16" spans="2:18" s="6" customFormat="1" ht="15" customHeight="1">
      <c r="B16" s="20"/>
      <c r="C16" s="21"/>
      <c r="D16" s="16" t="s">
        <v>33</v>
      </c>
      <c r="E16" s="21"/>
      <c r="F16" s="21"/>
      <c r="G16" s="21"/>
      <c r="H16" s="21"/>
      <c r="I16" s="21"/>
      <c r="J16" s="21"/>
      <c r="K16" s="21"/>
      <c r="L16" s="21"/>
      <c r="M16" s="16" t="s">
        <v>28</v>
      </c>
      <c r="N16" s="21"/>
      <c r="O16" s="154"/>
      <c r="P16" s="167"/>
      <c r="Q16" s="21"/>
      <c r="R16" s="22"/>
    </row>
    <row r="17" spans="2:18" s="6" customFormat="1" ht="18.75" customHeight="1">
      <c r="B17" s="20"/>
      <c r="C17" s="21"/>
      <c r="D17" s="21"/>
      <c r="E17" s="17" t="s">
        <v>32</v>
      </c>
      <c r="F17" s="21"/>
      <c r="G17" s="21"/>
      <c r="H17" s="21"/>
      <c r="I17" s="21"/>
      <c r="J17" s="21"/>
      <c r="K17" s="21"/>
      <c r="L17" s="21"/>
      <c r="M17" s="16" t="s">
        <v>30</v>
      </c>
      <c r="N17" s="21"/>
      <c r="O17" s="154"/>
      <c r="P17" s="167"/>
      <c r="Q17" s="21"/>
      <c r="R17" s="22"/>
    </row>
    <row r="18" spans="2:18" s="6" customFormat="1" ht="7.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/>
    </row>
    <row r="19" spans="2:18" s="6" customFormat="1" ht="15" customHeight="1">
      <c r="B19" s="20"/>
      <c r="C19" s="21"/>
      <c r="D19" s="16" t="s">
        <v>35</v>
      </c>
      <c r="E19" s="21"/>
      <c r="F19" s="21"/>
      <c r="G19" s="21"/>
      <c r="H19" s="21"/>
      <c r="I19" s="21"/>
      <c r="J19" s="21"/>
      <c r="K19" s="21"/>
      <c r="L19" s="21"/>
      <c r="M19" s="16" t="s">
        <v>28</v>
      </c>
      <c r="N19" s="21"/>
      <c r="O19" s="154"/>
      <c r="P19" s="167"/>
      <c r="Q19" s="21"/>
      <c r="R19" s="22"/>
    </row>
    <row r="20" spans="2:18" s="6" customFormat="1" ht="18.75" customHeight="1">
      <c r="B20" s="20"/>
      <c r="C20" s="21"/>
      <c r="D20" s="21"/>
      <c r="E20" s="17" t="s">
        <v>36</v>
      </c>
      <c r="F20" s="21"/>
      <c r="G20" s="21"/>
      <c r="H20" s="21"/>
      <c r="I20" s="21"/>
      <c r="J20" s="21"/>
      <c r="K20" s="21"/>
      <c r="L20" s="21"/>
      <c r="M20" s="16" t="s">
        <v>30</v>
      </c>
      <c r="N20" s="21"/>
      <c r="O20" s="154"/>
      <c r="P20" s="167"/>
      <c r="Q20" s="21"/>
      <c r="R20" s="22"/>
    </row>
    <row r="21" spans="2:18" s="6" customFormat="1" ht="7.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2"/>
    </row>
    <row r="22" spans="2:18" s="6" customFormat="1" ht="15" customHeight="1">
      <c r="B22" s="20"/>
      <c r="C22" s="21"/>
      <c r="D22" s="16" t="s">
        <v>37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2"/>
    </row>
    <row r="23" spans="2:18" s="81" customFormat="1" ht="15.75" customHeight="1">
      <c r="B23" s="82"/>
      <c r="C23" s="83"/>
      <c r="D23" s="83"/>
      <c r="E23" s="148"/>
      <c r="F23" s="187"/>
      <c r="G23" s="187"/>
      <c r="H23" s="187"/>
      <c r="I23" s="187"/>
      <c r="J23" s="187"/>
      <c r="K23" s="187"/>
      <c r="L23" s="187"/>
      <c r="M23" s="83"/>
      <c r="N23" s="83"/>
      <c r="O23" s="83"/>
      <c r="P23" s="83"/>
      <c r="Q23" s="83"/>
      <c r="R23" s="84"/>
    </row>
    <row r="24" spans="2:18" s="6" customFormat="1" ht="7.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2"/>
    </row>
    <row r="25" spans="2:18" s="6" customFormat="1" ht="7.5" customHeight="1">
      <c r="B25" s="20"/>
      <c r="C25" s="21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21"/>
      <c r="R25" s="22"/>
    </row>
    <row r="26" spans="2:18" s="6" customFormat="1" ht="15" customHeight="1">
      <c r="B26" s="20"/>
      <c r="C26" s="21"/>
      <c r="D26" s="85" t="s">
        <v>89</v>
      </c>
      <c r="E26" s="21"/>
      <c r="F26" s="21"/>
      <c r="G26" s="21"/>
      <c r="H26" s="21"/>
      <c r="I26" s="21"/>
      <c r="J26" s="21"/>
      <c r="K26" s="21"/>
      <c r="L26" s="21"/>
      <c r="M26" s="156">
        <f>$N$87</f>
        <v>0</v>
      </c>
      <c r="N26" s="167"/>
      <c r="O26" s="167"/>
      <c r="P26" s="167"/>
      <c r="Q26" s="21"/>
      <c r="R26" s="22"/>
    </row>
    <row r="27" spans="2:18" s="6" customFormat="1" ht="15" customHeight="1">
      <c r="B27" s="20"/>
      <c r="C27" s="21"/>
      <c r="D27" s="19" t="s">
        <v>90</v>
      </c>
      <c r="E27" s="21"/>
      <c r="F27" s="21"/>
      <c r="G27" s="21"/>
      <c r="H27" s="21"/>
      <c r="I27" s="21"/>
      <c r="J27" s="21"/>
      <c r="K27" s="21"/>
      <c r="L27" s="21"/>
      <c r="M27" s="156">
        <f>$N$116</f>
        <v>0</v>
      </c>
      <c r="N27" s="167"/>
      <c r="O27" s="167"/>
      <c r="P27" s="167"/>
      <c r="Q27" s="21"/>
      <c r="R27" s="22"/>
    </row>
    <row r="28" spans="2:18" s="6" customFormat="1" ht="7.5" customHeight="1"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/>
    </row>
    <row r="29" spans="2:18" s="6" customFormat="1" ht="26.25" customHeight="1">
      <c r="B29" s="20"/>
      <c r="C29" s="21"/>
      <c r="D29" s="86" t="s">
        <v>40</v>
      </c>
      <c r="E29" s="21"/>
      <c r="F29" s="21"/>
      <c r="G29" s="21"/>
      <c r="H29" s="21"/>
      <c r="I29" s="21"/>
      <c r="J29" s="21"/>
      <c r="K29" s="21"/>
      <c r="L29" s="21"/>
      <c r="M29" s="188">
        <f>ROUND($M$26+$M$27,2)</f>
        <v>0</v>
      </c>
      <c r="N29" s="167"/>
      <c r="O29" s="167"/>
      <c r="P29" s="167"/>
      <c r="Q29" s="21"/>
      <c r="R29" s="22"/>
    </row>
    <row r="30" spans="2:18" s="6" customFormat="1" ht="7.5" customHeight="1">
      <c r="B30" s="20"/>
      <c r="C30" s="21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21"/>
      <c r="R30" s="22"/>
    </row>
    <row r="31" spans="2:18" s="6" customFormat="1" ht="15" customHeight="1">
      <c r="B31" s="20"/>
      <c r="C31" s="21"/>
      <c r="D31" s="26" t="s">
        <v>41</v>
      </c>
      <c r="E31" s="26" t="s">
        <v>42</v>
      </c>
      <c r="F31" s="87">
        <v>0.21</v>
      </c>
      <c r="G31" s="88" t="s">
        <v>43</v>
      </c>
      <c r="H31" s="189">
        <f>ROUND((SUM($BE$116:$BE$117)+SUM($BE$134:$BE$271)),2)</f>
        <v>0</v>
      </c>
      <c r="I31" s="167"/>
      <c r="J31" s="167"/>
      <c r="K31" s="21"/>
      <c r="L31" s="21"/>
      <c r="M31" s="189">
        <f>ROUND(ROUND((SUM($BE$116:$BE$117)+SUM($BE$134:$BE$271)),2)*$F$31,2)</f>
        <v>0</v>
      </c>
      <c r="N31" s="167"/>
      <c r="O31" s="167"/>
      <c r="P31" s="167"/>
      <c r="Q31" s="21"/>
      <c r="R31" s="22"/>
    </row>
    <row r="32" spans="2:18" s="6" customFormat="1" ht="15" customHeight="1">
      <c r="B32" s="20"/>
      <c r="C32" s="21"/>
      <c r="D32" s="21"/>
      <c r="E32" s="26" t="s">
        <v>44</v>
      </c>
      <c r="F32" s="87">
        <v>0.15</v>
      </c>
      <c r="G32" s="88" t="s">
        <v>43</v>
      </c>
      <c r="H32" s="189">
        <f>ROUND((SUM($BF$116:$BF$117)+SUM($BF$134:$BF$271)),2)</f>
        <v>0</v>
      </c>
      <c r="I32" s="167"/>
      <c r="J32" s="167"/>
      <c r="K32" s="21"/>
      <c r="L32" s="21"/>
      <c r="M32" s="189">
        <f>ROUND(ROUND((SUM($BF$116:$BF$117)+SUM($BF$134:$BF$271)),2)*$F$32,2)</f>
        <v>0</v>
      </c>
      <c r="N32" s="167"/>
      <c r="O32" s="167"/>
      <c r="P32" s="167"/>
      <c r="Q32" s="21"/>
      <c r="R32" s="22"/>
    </row>
    <row r="33" spans="2:18" s="6" customFormat="1" ht="15" customHeight="1" hidden="1">
      <c r="B33" s="20"/>
      <c r="C33" s="21"/>
      <c r="D33" s="21"/>
      <c r="E33" s="26" t="s">
        <v>45</v>
      </c>
      <c r="F33" s="87">
        <v>0.21</v>
      </c>
      <c r="G33" s="88" t="s">
        <v>43</v>
      </c>
      <c r="H33" s="189">
        <f>ROUND((SUM($BG$116:$BG$117)+SUM($BG$134:$BG$271)),2)</f>
        <v>0</v>
      </c>
      <c r="I33" s="167"/>
      <c r="J33" s="167"/>
      <c r="K33" s="21"/>
      <c r="L33" s="21"/>
      <c r="M33" s="189">
        <v>0</v>
      </c>
      <c r="N33" s="167"/>
      <c r="O33" s="167"/>
      <c r="P33" s="167"/>
      <c r="Q33" s="21"/>
      <c r="R33" s="22"/>
    </row>
    <row r="34" spans="2:18" s="6" customFormat="1" ht="15" customHeight="1" hidden="1">
      <c r="B34" s="20"/>
      <c r="C34" s="21"/>
      <c r="D34" s="21"/>
      <c r="E34" s="26" t="s">
        <v>46</v>
      </c>
      <c r="F34" s="87">
        <v>0.15</v>
      </c>
      <c r="G34" s="88" t="s">
        <v>43</v>
      </c>
      <c r="H34" s="189">
        <f>ROUND((SUM($BH$116:$BH$117)+SUM($BH$134:$BH$271)),2)</f>
        <v>0</v>
      </c>
      <c r="I34" s="167"/>
      <c r="J34" s="167"/>
      <c r="K34" s="21"/>
      <c r="L34" s="21"/>
      <c r="M34" s="189">
        <v>0</v>
      </c>
      <c r="N34" s="167"/>
      <c r="O34" s="167"/>
      <c r="P34" s="167"/>
      <c r="Q34" s="21"/>
      <c r="R34" s="22"/>
    </row>
    <row r="35" spans="2:18" s="6" customFormat="1" ht="15" customHeight="1" hidden="1">
      <c r="B35" s="20"/>
      <c r="C35" s="21"/>
      <c r="D35" s="21"/>
      <c r="E35" s="26" t="s">
        <v>47</v>
      </c>
      <c r="F35" s="87">
        <v>0</v>
      </c>
      <c r="G35" s="88" t="s">
        <v>43</v>
      </c>
      <c r="H35" s="189">
        <f>ROUND((SUM($BI$116:$BI$117)+SUM($BI$134:$BI$271)),2)</f>
        <v>0</v>
      </c>
      <c r="I35" s="167"/>
      <c r="J35" s="167"/>
      <c r="K35" s="21"/>
      <c r="L35" s="21"/>
      <c r="M35" s="189">
        <v>0</v>
      </c>
      <c r="N35" s="167"/>
      <c r="O35" s="167"/>
      <c r="P35" s="167"/>
      <c r="Q35" s="21"/>
      <c r="R35" s="22"/>
    </row>
    <row r="36" spans="2:18" s="6" customFormat="1" ht="7.5" customHeight="1"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2"/>
    </row>
    <row r="37" spans="2:18" s="6" customFormat="1" ht="26.25" customHeight="1">
      <c r="B37" s="20"/>
      <c r="C37" s="29"/>
      <c r="D37" s="30" t="s">
        <v>48</v>
      </c>
      <c r="E37" s="31"/>
      <c r="F37" s="31"/>
      <c r="G37" s="89" t="s">
        <v>49</v>
      </c>
      <c r="H37" s="32" t="s">
        <v>50</v>
      </c>
      <c r="I37" s="31"/>
      <c r="J37" s="31"/>
      <c r="K37" s="31"/>
      <c r="L37" s="170">
        <f>SUM($M$29:$M$35)</f>
        <v>0</v>
      </c>
      <c r="M37" s="169"/>
      <c r="N37" s="169"/>
      <c r="O37" s="169"/>
      <c r="P37" s="171"/>
      <c r="Q37" s="29"/>
      <c r="R37" s="22"/>
    </row>
    <row r="38" spans="2:18" s="6" customFormat="1" ht="1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2"/>
    </row>
    <row r="39" spans="2:18" s="6" customFormat="1" ht="1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2"/>
    </row>
    <row r="40" spans="2:18" s="5" customFormat="1" ht="14.25" customHeight="1">
      <c r="B40" s="10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1"/>
    </row>
    <row r="41" spans="2:18" s="5" customFormat="1" ht="14.25" customHeight="1">
      <c r="B41" s="10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1"/>
    </row>
    <row r="42" spans="2:18" s="5" customFormat="1" ht="14.25" customHeight="1">
      <c r="B42" s="10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1"/>
    </row>
    <row r="43" spans="2:18" s="5" customFormat="1" ht="14.25" customHeight="1">
      <c r="B43" s="1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1"/>
    </row>
    <row r="44" spans="2:18" s="5" customFormat="1" ht="14.25" customHeight="1">
      <c r="B44" s="10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1"/>
    </row>
    <row r="45" spans="2:18" s="5" customFormat="1" ht="14.25" customHeight="1">
      <c r="B45" s="10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1"/>
    </row>
    <row r="46" spans="2:18" s="5" customFormat="1" ht="14.25" customHeight="1">
      <c r="B46" s="10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1"/>
    </row>
    <row r="47" spans="2:18" s="5" customFormat="1" ht="14.25" customHeight="1">
      <c r="B47" s="10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1"/>
    </row>
    <row r="48" spans="2:18" s="5" customFormat="1" ht="14.25" customHeight="1">
      <c r="B48" s="10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1"/>
    </row>
    <row r="49" spans="2:18" s="5" customFormat="1" ht="14.25" customHeight="1">
      <c r="B49" s="10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1"/>
    </row>
    <row r="50" spans="2:18" s="6" customFormat="1" ht="15.75" customHeight="1">
      <c r="B50" s="20"/>
      <c r="C50" s="21"/>
      <c r="D50" s="33" t="s">
        <v>51</v>
      </c>
      <c r="E50" s="34"/>
      <c r="F50" s="34"/>
      <c r="G50" s="34"/>
      <c r="H50" s="35"/>
      <c r="I50" s="21"/>
      <c r="J50" s="33" t="s">
        <v>52</v>
      </c>
      <c r="K50" s="34"/>
      <c r="L50" s="34"/>
      <c r="M50" s="34"/>
      <c r="N50" s="34"/>
      <c r="O50" s="34"/>
      <c r="P50" s="35"/>
      <c r="Q50" s="21"/>
      <c r="R50" s="22"/>
    </row>
    <row r="51" spans="2:18" s="5" customFormat="1" ht="14.25" customHeight="1">
      <c r="B51" s="10"/>
      <c r="C51" s="13"/>
      <c r="D51" s="36"/>
      <c r="E51" s="13"/>
      <c r="F51" s="13"/>
      <c r="G51" s="13"/>
      <c r="H51" s="37"/>
      <c r="I51" s="13"/>
      <c r="J51" s="36"/>
      <c r="K51" s="13"/>
      <c r="L51" s="13"/>
      <c r="M51" s="13"/>
      <c r="N51" s="13"/>
      <c r="O51" s="13"/>
      <c r="P51" s="37"/>
      <c r="Q51" s="13"/>
      <c r="R51" s="11"/>
    </row>
    <row r="52" spans="2:18" s="5" customFormat="1" ht="14.25" customHeight="1">
      <c r="B52" s="10"/>
      <c r="C52" s="13"/>
      <c r="D52" s="36"/>
      <c r="E52" s="13"/>
      <c r="F52" s="13"/>
      <c r="G52" s="13"/>
      <c r="H52" s="37"/>
      <c r="I52" s="13"/>
      <c r="J52" s="36"/>
      <c r="K52" s="13"/>
      <c r="L52" s="13"/>
      <c r="M52" s="13"/>
      <c r="N52" s="13"/>
      <c r="O52" s="13"/>
      <c r="P52" s="37"/>
      <c r="Q52" s="13"/>
      <c r="R52" s="11"/>
    </row>
    <row r="53" spans="2:18" s="5" customFormat="1" ht="14.25" customHeight="1">
      <c r="B53" s="10"/>
      <c r="C53" s="13"/>
      <c r="D53" s="36"/>
      <c r="E53" s="13"/>
      <c r="F53" s="13"/>
      <c r="G53" s="13"/>
      <c r="H53" s="37"/>
      <c r="I53" s="13"/>
      <c r="J53" s="36"/>
      <c r="K53" s="13"/>
      <c r="L53" s="13"/>
      <c r="M53" s="13"/>
      <c r="N53" s="13"/>
      <c r="O53" s="13"/>
      <c r="P53" s="37"/>
      <c r="Q53" s="13"/>
      <c r="R53" s="11"/>
    </row>
    <row r="54" spans="2:18" s="5" customFormat="1" ht="14.25" customHeight="1">
      <c r="B54" s="10"/>
      <c r="C54" s="13"/>
      <c r="D54" s="36"/>
      <c r="E54" s="13"/>
      <c r="F54" s="13"/>
      <c r="G54" s="13"/>
      <c r="H54" s="37"/>
      <c r="I54" s="13"/>
      <c r="J54" s="36"/>
      <c r="K54" s="13"/>
      <c r="L54" s="13"/>
      <c r="M54" s="13"/>
      <c r="N54" s="13"/>
      <c r="O54" s="13"/>
      <c r="P54" s="37"/>
      <c r="Q54" s="13"/>
      <c r="R54" s="11"/>
    </row>
    <row r="55" spans="2:18" s="5" customFormat="1" ht="14.25" customHeight="1">
      <c r="B55" s="10"/>
      <c r="C55" s="13"/>
      <c r="D55" s="36"/>
      <c r="E55" s="13"/>
      <c r="F55" s="13"/>
      <c r="G55" s="13"/>
      <c r="H55" s="37"/>
      <c r="I55" s="13"/>
      <c r="J55" s="36"/>
      <c r="K55" s="13"/>
      <c r="L55" s="13"/>
      <c r="M55" s="13"/>
      <c r="N55" s="13"/>
      <c r="O55" s="13"/>
      <c r="P55" s="37"/>
      <c r="Q55" s="13"/>
      <c r="R55" s="11"/>
    </row>
    <row r="56" spans="2:18" s="5" customFormat="1" ht="14.25" customHeight="1">
      <c r="B56" s="10"/>
      <c r="C56" s="13"/>
      <c r="D56" s="36"/>
      <c r="E56" s="13"/>
      <c r="F56" s="13"/>
      <c r="G56" s="13"/>
      <c r="H56" s="37"/>
      <c r="I56" s="13"/>
      <c r="J56" s="36"/>
      <c r="K56" s="13"/>
      <c r="L56" s="13"/>
      <c r="M56" s="13"/>
      <c r="N56" s="13"/>
      <c r="O56" s="13"/>
      <c r="P56" s="37"/>
      <c r="Q56" s="13"/>
      <c r="R56" s="11"/>
    </row>
    <row r="57" spans="2:18" s="5" customFormat="1" ht="14.25" customHeight="1">
      <c r="B57" s="10"/>
      <c r="C57" s="13"/>
      <c r="D57" s="36"/>
      <c r="E57" s="13"/>
      <c r="F57" s="13"/>
      <c r="G57" s="13"/>
      <c r="H57" s="37"/>
      <c r="I57" s="13"/>
      <c r="J57" s="36"/>
      <c r="K57" s="13"/>
      <c r="L57" s="13"/>
      <c r="M57" s="13"/>
      <c r="N57" s="13"/>
      <c r="O57" s="13"/>
      <c r="P57" s="37"/>
      <c r="Q57" s="13"/>
      <c r="R57" s="11"/>
    </row>
    <row r="58" spans="2:18" s="5" customFormat="1" ht="14.25" customHeight="1">
      <c r="B58" s="10"/>
      <c r="C58" s="13"/>
      <c r="D58" s="36"/>
      <c r="E58" s="13"/>
      <c r="F58" s="13"/>
      <c r="G58" s="13"/>
      <c r="H58" s="37"/>
      <c r="I58" s="13"/>
      <c r="J58" s="36"/>
      <c r="K58" s="13"/>
      <c r="L58" s="13"/>
      <c r="M58" s="13"/>
      <c r="N58" s="13"/>
      <c r="O58" s="13"/>
      <c r="P58" s="37"/>
      <c r="Q58" s="13"/>
      <c r="R58" s="11"/>
    </row>
    <row r="59" spans="2:18" s="6" customFormat="1" ht="15.75" customHeight="1">
      <c r="B59" s="20"/>
      <c r="C59" s="21"/>
      <c r="D59" s="38" t="s">
        <v>53</v>
      </c>
      <c r="E59" s="39"/>
      <c r="F59" s="39"/>
      <c r="G59" s="40" t="s">
        <v>54</v>
      </c>
      <c r="H59" s="41"/>
      <c r="I59" s="21"/>
      <c r="J59" s="38" t="s">
        <v>53</v>
      </c>
      <c r="K59" s="39"/>
      <c r="L59" s="39"/>
      <c r="M59" s="39"/>
      <c r="N59" s="40" t="s">
        <v>54</v>
      </c>
      <c r="O59" s="39"/>
      <c r="P59" s="41"/>
      <c r="Q59" s="21"/>
      <c r="R59" s="22"/>
    </row>
    <row r="60" spans="2:18" s="5" customFormat="1" ht="14.25" customHeight="1">
      <c r="B60" s="10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1"/>
    </row>
    <row r="61" spans="2:18" s="6" customFormat="1" ht="15.75" customHeight="1">
      <c r="B61" s="20"/>
      <c r="C61" s="21"/>
      <c r="D61" s="33" t="s">
        <v>55</v>
      </c>
      <c r="E61" s="34"/>
      <c r="F61" s="34"/>
      <c r="G61" s="34"/>
      <c r="H61" s="35"/>
      <c r="I61" s="21"/>
      <c r="J61" s="33" t="s">
        <v>56</v>
      </c>
      <c r="K61" s="34"/>
      <c r="L61" s="34"/>
      <c r="M61" s="34"/>
      <c r="N61" s="34"/>
      <c r="O61" s="34"/>
      <c r="P61" s="35"/>
      <c r="Q61" s="21"/>
      <c r="R61" s="22"/>
    </row>
    <row r="62" spans="2:18" s="5" customFormat="1" ht="14.25" customHeight="1">
      <c r="B62" s="10"/>
      <c r="C62" s="13"/>
      <c r="D62" s="36"/>
      <c r="E62" s="13"/>
      <c r="F62" s="13"/>
      <c r="G62" s="13"/>
      <c r="H62" s="37"/>
      <c r="I62" s="13"/>
      <c r="J62" s="36"/>
      <c r="K62" s="13"/>
      <c r="L62" s="13"/>
      <c r="M62" s="13"/>
      <c r="N62" s="13"/>
      <c r="O62" s="13"/>
      <c r="P62" s="37"/>
      <c r="Q62" s="13"/>
      <c r="R62" s="11"/>
    </row>
    <row r="63" spans="2:18" s="5" customFormat="1" ht="14.25" customHeight="1">
      <c r="B63" s="10"/>
      <c r="C63" s="13"/>
      <c r="D63" s="36"/>
      <c r="E63" s="13"/>
      <c r="F63" s="13"/>
      <c r="G63" s="13"/>
      <c r="H63" s="37"/>
      <c r="I63" s="13"/>
      <c r="J63" s="36"/>
      <c r="K63" s="13"/>
      <c r="L63" s="13"/>
      <c r="M63" s="13"/>
      <c r="N63" s="13"/>
      <c r="O63" s="13"/>
      <c r="P63" s="37"/>
      <c r="Q63" s="13"/>
      <c r="R63" s="11"/>
    </row>
    <row r="64" spans="2:18" s="5" customFormat="1" ht="14.25" customHeight="1">
      <c r="B64" s="10"/>
      <c r="C64" s="13"/>
      <c r="D64" s="36"/>
      <c r="E64" s="13"/>
      <c r="F64" s="13"/>
      <c r="G64" s="13"/>
      <c r="H64" s="37"/>
      <c r="I64" s="13"/>
      <c r="J64" s="36"/>
      <c r="K64" s="13"/>
      <c r="L64" s="13"/>
      <c r="M64" s="13"/>
      <c r="N64" s="13"/>
      <c r="O64" s="13"/>
      <c r="P64" s="37"/>
      <c r="Q64" s="13"/>
      <c r="R64" s="11"/>
    </row>
    <row r="65" spans="2:18" s="5" customFormat="1" ht="14.25" customHeight="1">
      <c r="B65" s="10"/>
      <c r="C65" s="13"/>
      <c r="D65" s="36"/>
      <c r="E65" s="13"/>
      <c r="F65" s="13"/>
      <c r="G65" s="13"/>
      <c r="H65" s="37"/>
      <c r="I65" s="13"/>
      <c r="J65" s="36"/>
      <c r="K65" s="13"/>
      <c r="L65" s="13"/>
      <c r="M65" s="13"/>
      <c r="N65" s="13"/>
      <c r="O65" s="13"/>
      <c r="P65" s="37"/>
      <c r="Q65" s="13"/>
      <c r="R65" s="11"/>
    </row>
    <row r="66" spans="2:18" s="5" customFormat="1" ht="14.25" customHeight="1">
      <c r="B66" s="10"/>
      <c r="C66" s="13"/>
      <c r="D66" s="36"/>
      <c r="E66" s="13"/>
      <c r="F66" s="13"/>
      <c r="G66" s="13"/>
      <c r="H66" s="37"/>
      <c r="I66" s="13"/>
      <c r="J66" s="36"/>
      <c r="K66" s="13"/>
      <c r="L66" s="13"/>
      <c r="M66" s="13"/>
      <c r="N66" s="13"/>
      <c r="O66" s="13"/>
      <c r="P66" s="37"/>
      <c r="Q66" s="13"/>
      <c r="R66" s="11"/>
    </row>
    <row r="67" spans="2:18" s="5" customFormat="1" ht="14.25" customHeight="1">
      <c r="B67" s="10"/>
      <c r="C67" s="13"/>
      <c r="D67" s="36"/>
      <c r="E67" s="13"/>
      <c r="F67" s="13"/>
      <c r="G67" s="13"/>
      <c r="H67" s="37"/>
      <c r="I67" s="13"/>
      <c r="J67" s="36"/>
      <c r="K67" s="13"/>
      <c r="L67" s="13"/>
      <c r="M67" s="13"/>
      <c r="N67" s="13"/>
      <c r="O67" s="13"/>
      <c r="P67" s="37"/>
      <c r="Q67" s="13"/>
      <c r="R67" s="11"/>
    </row>
    <row r="68" spans="2:18" s="5" customFormat="1" ht="14.25" customHeight="1">
      <c r="B68" s="10"/>
      <c r="C68" s="13"/>
      <c r="D68" s="36"/>
      <c r="E68" s="13"/>
      <c r="F68" s="13"/>
      <c r="G68" s="13"/>
      <c r="H68" s="37"/>
      <c r="I68" s="13"/>
      <c r="J68" s="36"/>
      <c r="K68" s="13"/>
      <c r="L68" s="13"/>
      <c r="M68" s="13"/>
      <c r="N68" s="13"/>
      <c r="O68" s="13"/>
      <c r="P68" s="37"/>
      <c r="Q68" s="13"/>
      <c r="R68" s="11"/>
    </row>
    <row r="69" spans="2:18" s="5" customFormat="1" ht="14.25" customHeight="1">
      <c r="B69" s="10"/>
      <c r="C69" s="13"/>
      <c r="D69" s="36"/>
      <c r="E69" s="13"/>
      <c r="F69" s="13"/>
      <c r="G69" s="13"/>
      <c r="H69" s="37"/>
      <c r="I69" s="13"/>
      <c r="J69" s="36"/>
      <c r="K69" s="13"/>
      <c r="L69" s="13"/>
      <c r="M69" s="13"/>
      <c r="N69" s="13"/>
      <c r="O69" s="13"/>
      <c r="P69" s="37"/>
      <c r="Q69" s="13"/>
      <c r="R69" s="11"/>
    </row>
    <row r="70" spans="2:18" s="6" customFormat="1" ht="15.75" customHeight="1">
      <c r="B70" s="20"/>
      <c r="C70" s="21"/>
      <c r="D70" s="38" t="s">
        <v>53</v>
      </c>
      <c r="E70" s="39"/>
      <c r="F70" s="39"/>
      <c r="G70" s="40" t="s">
        <v>54</v>
      </c>
      <c r="H70" s="41"/>
      <c r="I70" s="21"/>
      <c r="J70" s="38" t="s">
        <v>53</v>
      </c>
      <c r="K70" s="39"/>
      <c r="L70" s="39"/>
      <c r="M70" s="39"/>
      <c r="N70" s="40" t="s">
        <v>54</v>
      </c>
      <c r="O70" s="39"/>
      <c r="P70" s="41"/>
      <c r="Q70" s="21"/>
      <c r="R70" s="22"/>
    </row>
    <row r="71" spans="2:18" s="6" customFormat="1" ht="1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</row>
    <row r="72" ht="14.25" customHeight="1"/>
    <row r="73" ht="14.25" customHeight="1"/>
    <row r="74" ht="14.25" customHeight="1"/>
    <row r="75" spans="2:18" s="6" customFormat="1" ht="7.5" customHeight="1">
      <c r="B75" s="90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2"/>
    </row>
    <row r="76" spans="2:21" s="6" customFormat="1" ht="37.5" customHeight="1">
      <c r="B76" s="20"/>
      <c r="C76" s="153" t="s">
        <v>91</v>
      </c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22"/>
      <c r="T76" s="21"/>
      <c r="U76" s="21"/>
    </row>
    <row r="77" spans="2:21" s="6" customFormat="1" ht="7.5" customHeight="1">
      <c r="B77" s="20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2"/>
      <c r="T77" s="21"/>
      <c r="U77" s="21"/>
    </row>
    <row r="78" spans="2:21" s="6" customFormat="1" ht="37.5" customHeight="1">
      <c r="B78" s="20"/>
      <c r="C78" s="54" t="s">
        <v>15</v>
      </c>
      <c r="D78" s="21"/>
      <c r="E78" s="21"/>
      <c r="F78" s="172" t="str">
        <f>$F$6</f>
        <v>ZŠ Aloisina Výšina WC dívky</v>
      </c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21"/>
      <c r="R78" s="22"/>
      <c r="T78" s="21"/>
      <c r="U78" s="21"/>
    </row>
    <row r="79" spans="2:21" s="6" customFormat="1" ht="7.5" customHeight="1">
      <c r="B79" s="20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2"/>
      <c r="T79" s="21"/>
      <c r="U79" s="21"/>
    </row>
    <row r="80" spans="2:21" s="6" customFormat="1" ht="18.75" customHeight="1">
      <c r="B80" s="20"/>
      <c r="C80" s="16" t="s">
        <v>21</v>
      </c>
      <c r="D80" s="21"/>
      <c r="E80" s="21"/>
      <c r="F80" s="17" t="str">
        <f>$F$8</f>
        <v>Liberec</v>
      </c>
      <c r="G80" s="21"/>
      <c r="H80" s="21"/>
      <c r="I80" s="21"/>
      <c r="J80" s="21"/>
      <c r="K80" s="16" t="s">
        <v>23</v>
      </c>
      <c r="L80" s="21"/>
      <c r="M80" s="186" t="str">
        <f>IF($O$8="","",$O$8)</f>
        <v>15.04.2016</v>
      </c>
      <c r="N80" s="167"/>
      <c r="O80" s="167"/>
      <c r="P80" s="167"/>
      <c r="Q80" s="21"/>
      <c r="R80" s="22"/>
      <c r="T80" s="21"/>
      <c r="U80" s="21"/>
    </row>
    <row r="81" spans="2:21" s="6" customFormat="1" ht="7.5" customHeight="1">
      <c r="B81" s="20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2"/>
      <c r="T81" s="21"/>
      <c r="U81" s="21"/>
    </row>
    <row r="82" spans="2:21" s="6" customFormat="1" ht="15.75" customHeight="1">
      <c r="B82" s="20"/>
      <c r="C82" s="16" t="s">
        <v>27</v>
      </c>
      <c r="D82" s="21"/>
      <c r="E82" s="21"/>
      <c r="F82" s="17" t="str">
        <f>$E$11</f>
        <v>MML</v>
      </c>
      <c r="G82" s="21"/>
      <c r="H82" s="21"/>
      <c r="I82" s="21"/>
      <c r="J82" s="21"/>
      <c r="K82" s="16" t="s">
        <v>33</v>
      </c>
      <c r="L82" s="21"/>
      <c r="M82" s="154" t="str">
        <f>$E$17</f>
        <v>xxx</v>
      </c>
      <c r="N82" s="167"/>
      <c r="O82" s="167"/>
      <c r="P82" s="167"/>
      <c r="Q82" s="167"/>
      <c r="R82" s="22"/>
      <c r="T82" s="21"/>
      <c r="U82" s="21"/>
    </row>
    <row r="83" spans="2:21" s="6" customFormat="1" ht="15" customHeight="1">
      <c r="B83" s="20"/>
      <c r="C83" s="16" t="s">
        <v>31</v>
      </c>
      <c r="D83" s="21"/>
      <c r="E83" s="21"/>
      <c r="F83" s="17" t="str">
        <f>IF($E$14="","",$E$14)</f>
        <v>xxx</v>
      </c>
      <c r="G83" s="21"/>
      <c r="H83" s="21"/>
      <c r="I83" s="21"/>
      <c r="J83" s="21"/>
      <c r="K83" s="16" t="s">
        <v>35</v>
      </c>
      <c r="L83" s="21"/>
      <c r="M83" s="154" t="str">
        <f>$E$20</f>
        <v>Boris Weinfurter</v>
      </c>
      <c r="N83" s="167"/>
      <c r="O83" s="167"/>
      <c r="P83" s="167"/>
      <c r="Q83" s="167"/>
      <c r="R83" s="22"/>
      <c r="T83" s="21"/>
      <c r="U83" s="21"/>
    </row>
    <row r="84" spans="2:21" s="6" customFormat="1" ht="11.25" customHeight="1">
      <c r="B84" s="20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  <c r="T84" s="21"/>
      <c r="U84" s="21"/>
    </row>
    <row r="85" spans="2:21" s="6" customFormat="1" ht="30" customHeight="1">
      <c r="B85" s="20"/>
      <c r="C85" s="194" t="s">
        <v>92</v>
      </c>
      <c r="D85" s="179"/>
      <c r="E85" s="179"/>
      <c r="F85" s="179"/>
      <c r="G85" s="179"/>
      <c r="H85" s="29"/>
      <c r="I85" s="29"/>
      <c r="J85" s="29"/>
      <c r="K85" s="29"/>
      <c r="L85" s="29"/>
      <c r="M85" s="29"/>
      <c r="N85" s="194" t="s">
        <v>93</v>
      </c>
      <c r="O85" s="167"/>
      <c r="P85" s="167"/>
      <c r="Q85" s="167"/>
      <c r="R85" s="22"/>
      <c r="T85" s="21"/>
      <c r="U85" s="21"/>
    </row>
    <row r="86" spans="2:21" s="6" customFormat="1" ht="11.25" customHeight="1">
      <c r="B86" s="20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  <c r="T86" s="21"/>
      <c r="U86" s="21"/>
    </row>
    <row r="87" spans="2:47" s="6" customFormat="1" ht="30" customHeight="1">
      <c r="B87" s="20"/>
      <c r="C87" s="67" t="s">
        <v>94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176">
        <f>$N$134</f>
        <v>0</v>
      </c>
      <c r="O87" s="167"/>
      <c r="P87" s="167"/>
      <c r="Q87" s="167"/>
      <c r="R87" s="22"/>
      <c r="T87" s="21"/>
      <c r="U87" s="21"/>
      <c r="AU87" s="6" t="s">
        <v>95</v>
      </c>
    </row>
    <row r="88" spans="2:21" s="93" customFormat="1" ht="25.5" customHeight="1">
      <c r="B88" s="94"/>
      <c r="C88" s="95"/>
      <c r="D88" s="95" t="s">
        <v>96</v>
      </c>
      <c r="E88" s="95"/>
      <c r="F88" s="95"/>
      <c r="G88" s="95"/>
      <c r="H88" s="95"/>
      <c r="I88" s="95"/>
      <c r="J88" s="95"/>
      <c r="K88" s="95"/>
      <c r="L88" s="95"/>
      <c r="M88" s="95"/>
      <c r="N88" s="190">
        <f>$N$135</f>
        <v>0</v>
      </c>
      <c r="O88" s="191"/>
      <c r="P88" s="191"/>
      <c r="Q88" s="191"/>
      <c r="R88" s="96"/>
      <c r="T88" s="95"/>
      <c r="U88" s="95"/>
    </row>
    <row r="89" spans="2:21" s="97" customFormat="1" ht="21" customHeight="1">
      <c r="B89" s="98"/>
      <c r="C89" s="99"/>
      <c r="D89" s="99" t="s">
        <v>97</v>
      </c>
      <c r="E89" s="99"/>
      <c r="F89" s="99"/>
      <c r="G89" s="99"/>
      <c r="H89" s="99"/>
      <c r="I89" s="99"/>
      <c r="J89" s="99"/>
      <c r="K89" s="99"/>
      <c r="L89" s="99"/>
      <c r="M89" s="99"/>
      <c r="N89" s="192">
        <f>$N$136</f>
        <v>0</v>
      </c>
      <c r="O89" s="193"/>
      <c r="P89" s="193"/>
      <c r="Q89" s="193"/>
      <c r="R89" s="100"/>
      <c r="T89" s="99"/>
      <c r="U89" s="99"/>
    </row>
    <row r="90" spans="2:21" s="97" customFormat="1" ht="21" customHeight="1">
      <c r="B90" s="98"/>
      <c r="C90" s="99"/>
      <c r="D90" s="99" t="s">
        <v>98</v>
      </c>
      <c r="E90" s="99"/>
      <c r="F90" s="99"/>
      <c r="G90" s="99"/>
      <c r="H90" s="99"/>
      <c r="I90" s="99"/>
      <c r="J90" s="99"/>
      <c r="K90" s="99"/>
      <c r="L90" s="99"/>
      <c r="M90" s="99"/>
      <c r="N90" s="192">
        <f>$N$144</f>
        <v>0</v>
      </c>
      <c r="O90" s="193"/>
      <c r="P90" s="193"/>
      <c r="Q90" s="193"/>
      <c r="R90" s="100"/>
      <c r="T90" s="99"/>
      <c r="U90" s="99"/>
    </row>
    <row r="91" spans="2:21" s="97" customFormat="1" ht="15.75" customHeight="1">
      <c r="B91" s="98"/>
      <c r="C91" s="99"/>
      <c r="D91" s="99" t="s">
        <v>99</v>
      </c>
      <c r="E91" s="99"/>
      <c r="F91" s="99"/>
      <c r="G91" s="99"/>
      <c r="H91" s="99"/>
      <c r="I91" s="99"/>
      <c r="J91" s="99"/>
      <c r="K91" s="99"/>
      <c r="L91" s="99"/>
      <c r="M91" s="99"/>
      <c r="N91" s="192">
        <f>$N$151</f>
        <v>0</v>
      </c>
      <c r="O91" s="193"/>
      <c r="P91" s="193"/>
      <c r="Q91" s="193"/>
      <c r="R91" s="100"/>
      <c r="T91" s="99"/>
      <c r="U91" s="99"/>
    </row>
    <row r="92" spans="2:21" s="97" customFormat="1" ht="21" customHeight="1">
      <c r="B92" s="98"/>
      <c r="C92" s="99"/>
      <c r="D92" s="99" t="s">
        <v>100</v>
      </c>
      <c r="E92" s="99"/>
      <c r="F92" s="99"/>
      <c r="G92" s="99"/>
      <c r="H92" s="99"/>
      <c r="I92" s="99"/>
      <c r="J92" s="99"/>
      <c r="K92" s="99"/>
      <c r="L92" s="99"/>
      <c r="M92" s="99"/>
      <c r="N92" s="192">
        <f>$N$154</f>
        <v>0</v>
      </c>
      <c r="O92" s="193"/>
      <c r="P92" s="193"/>
      <c r="Q92" s="193"/>
      <c r="R92" s="100"/>
      <c r="T92" s="99"/>
      <c r="U92" s="99"/>
    </row>
    <row r="93" spans="2:21" s="97" customFormat="1" ht="21" customHeight="1">
      <c r="B93" s="98"/>
      <c r="C93" s="99"/>
      <c r="D93" s="99" t="s">
        <v>101</v>
      </c>
      <c r="E93" s="99"/>
      <c r="F93" s="99"/>
      <c r="G93" s="99"/>
      <c r="H93" s="99"/>
      <c r="I93" s="99"/>
      <c r="J93" s="99"/>
      <c r="K93" s="99"/>
      <c r="L93" s="99"/>
      <c r="M93" s="99"/>
      <c r="N93" s="192">
        <f>$N$161</f>
        <v>0</v>
      </c>
      <c r="O93" s="193"/>
      <c r="P93" s="193"/>
      <c r="Q93" s="193"/>
      <c r="R93" s="100"/>
      <c r="T93" s="99"/>
      <c r="U93" s="99"/>
    </row>
    <row r="94" spans="2:21" s="93" customFormat="1" ht="25.5" customHeight="1">
      <c r="B94" s="94"/>
      <c r="C94" s="95"/>
      <c r="D94" s="95" t="s">
        <v>102</v>
      </c>
      <c r="E94" s="95"/>
      <c r="F94" s="95"/>
      <c r="G94" s="95"/>
      <c r="H94" s="95"/>
      <c r="I94" s="95"/>
      <c r="J94" s="95"/>
      <c r="K94" s="95"/>
      <c r="L94" s="95"/>
      <c r="M94" s="95"/>
      <c r="N94" s="190">
        <f>$N$162</f>
        <v>0</v>
      </c>
      <c r="O94" s="191"/>
      <c r="P94" s="191"/>
      <c r="Q94" s="191"/>
      <c r="R94" s="96"/>
      <c r="T94" s="95"/>
      <c r="U94" s="95"/>
    </row>
    <row r="95" spans="2:21" s="97" customFormat="1" ht="21" customHeight="1">
      <c r="B95" s="98"/>
      <c r="C95" s="99"/>
      <c r="D95" s="99" t="s">
        <v>103</v>
      </c>
      <c r="E95" s="99"/>
      <c r="F95" s="99"/>
      <c r="G95" s="99"/>
      <c r="H95" s="99"/>
      <c r="I95" s="99"/>
      <c r="J95" s="99"/>
      <c r="K95" s="99"/>
      <c r="L95" s="99"/>
      <c r="M95" s="99"/>
      <c r="N95" s="192">
        <f>$N$163</f>
        <v>0</v>
      </c>
      <c r="O95" s="193"/>
      <c r="P95" s="193"/>
      <c r="Q95" s="193"/>
      <c r="R95" s="100"/>
      <c r="T95" s="99"/>
      <c r="U95" s="99"/>
    </row>
    <row r="96" spans="2:21" s="97" customFormat="1" ht="21" customHeight="1">
      <c r="B96" s="98"/>
      <c r="C96" s="99"/>
      <c r="D96" s="99" t="s">
        <v>104</v>
      </c>
      <c r="E96" s="99"/>
      <c r="F96" s="99"/>
      <c r="G96" s="99"/>
      <c r="H96" s="99"/>
      <c r="I96" s="99"/>
      <c r="J96" s="99"/>
      <c r="K96" s="99"/>
      <c r="L96" s="99"/>
      <c r="M96" s="99"/>
      <c r="N96" s="192">
        <f>$N$173</f>
        <v>0</v>
      </c>
      <c r="O96" s="193"/>
      <c r="P96" s="193"/>
      <c r="Q96" s="193"/>
      <c r="R96" s="100"/>
      <c r="T96" s="99"/>
      <c r="U96" s="99"/>
    </row>
    <row r="97" spans="2:21" s="97" customFormat="1" ht="21" customHeight="1">
      <c r="B97" s="98"/>
      <c r="C97" s="99"/>
      <c r="D97" s="99" t="s">
        <v>105</v>
      </c>
      <c r="E97" s="99"/>
      <c r="F97" s="99"/>
      <c r="G97" s="99"/>
      <c r="H97" s="99"/>
      <c r="I97" s="99"/>
      <c r="J97" s="99"/>
      <c r="K97" s="99"/>
      <c r="L97" s="99"/>
      <c r="M97" s="99"/>
      <c r="N97" s="192">
        <f>$N$181</f>
        <v>0</v>
      </c>
      <c r="O97" s="193"/>
      <c r="P97" s="193"/>
      <c r="Q97" s="193"/>
      <c r="R97" s="100"/>
      <c r="T97" s="99"/>
      <c r="U97" s="99"/>
    </row>
    <row r="98" spans="2:21" s="97" customFormat="1" ht="21" customHeight="1">
      <c r="B98" s="98"/>
      <c r="C98" s="99"/>
      <c r="D98" s="99" t="s">
        <v>106</v>
      </c>
      <c r="E98" s="99"/>
      <c r="F98" s="99"/>
      <c r="G98" s="99"/>
      <c r="H98" s="99"/>
      <c r="I98" s="99"/>
      <c r="J98" s="99"/>
      <c r="K98" s="99"/>
      <c r="L98" s="99"/>
      <c r="M98" s="99"/>
      <c r="N98" s="192">
        <f>$N$200</f>
        <v>0</v>
      </c>
      <c r="O98" s="193"/>
      <c r="P98" s="193"/>
      <c r="Q98" s="193"/>
      <c r="R98" s="100"/>
      <c r="T98" s="99"/>
      <c r="U98" s="99"/>
    </row>
    <row r="99" spans="2:21" s="97" customFormat="1" ht="21" customHeight="1">
      <c r="B99" s="98"/>
      <c r="C99" s="99"/>
      <c r="D99" s="99" t="s">
        <v>107</v>
      </c>
      <c r="E99" s="99"/>
      <c r="F99" s="99"/>
      <c r="G99" s="99"/>
      <c r="H99" s="99"/>
      <c r="I99" s="99"/>
      <c r="J99" s="99"/>
      <c r="K99" s="99"/>
      <c r="L99" s="99"/>
      <c r="M99" s="99"/>
      <c r="N99" s="192">
        <f>$N$206</f>
        <v>0</v>
      </c>
      <c r="O99" s="193"/>
      <c r="P99" s="193"/>
      <c r="Q99" s="193"/>
      <c r="R99" s="100"/>
      <c r="T99" s="99"/>
      <c r="U99" s="99"/>
    </row>
    <row r="100" spans="2:21" s="97" customFormat="1" ht="21" customHeight="1">
      <c r="B100" s="98"/>
      <c r="C100" s="99"/>
      <c r="D100" s="99" t="s">
        <v>108</v>
      </c>
      <c r="E100" s="99"/>
      <c r="F100" s="99"/>
      <c r="G100" s="99"/>
      <c r="H100" s="99"/>
      <c r="I100" s="99"/>
      <c r="J100" s="99"/>
      <c r="K100" s="99"/>
      <c r="L100" s="99"/>
      <c r="M100" s="99"/>
      <c r="N100" s="192">
        <f>$N$208</f>
        <v>0</v>
      </c>
      <c r="O100" s="193"/>
      <c r="P100" s="193"/>
      <c r="Q100" s="193"/>
      <c r="R100" s="100"/>
      <c r="T100" s="99"/>
      <c r="U100" s="99"/>
    </row>
    <row r="101" spans="2:21" s="97" customFormat="1" ht="21" customHeight="1">
      <c r="B101" s="98"/>
      <c r="C101" s="99"/>
      <c r="D101" s="99" t="s">
        <v>109</v>
      </c>
      <c r="E101" s="99"/>
      <c r="F101" s="99"/>
      <c r="G101" s="99"/>
      <c r="H101" s="99"/>
      <c r="I101" s="99"/>
      <c r="J101" s="99"/>
      <c r="K101" s="99"/>
      <c r="L101" s="99"/>
      <c r="M101" s="99"/>
      <c r="N101" s="192">
        <f>$N$213</f>
        <v>0</v>
      </c>
      <c r="O101" s="193"/>
      <c r="P101" s="193"/>
      <c r="Q101" s="193"/>
      <c r="R101" s="100"/>
      <c r="T101" s="99"/>
      <c r="U101" s="99"/>
    </row>
    <row r="102" spans="2:21" s="97" customFormat="1" ht="21" customHeight="1">
      <c r="B102" s="98"/>
      <c r="C102" s="99"/>
      <c r="D102" s="99" t="s">
        <v>110</v>
      </c>
      <c r="E102" s="99"/>
      <c r="F102" s="99"/>
      <c r="G102" s="99"/>
      <c r="H102" s="99"/>
      <c r="I102" s="99"/>
      <c r="J102" s="99"/>
      <c r="K102" s="99"/>
      <c r="L102" s="99"/>
      <c r="M102" s="99"/>
      <c r="N102" s="192">
        <f>$N$219</f>
        <v>0</v>
      </c>
      <c r="O102" s="193"/>
      <c r="P102" s="193"/>
      <c r="Q102" s="193"/>
      <c r="R102" s="100"/>
      <c r="T102" s="99"/>
      <c r="U102" s="99"/>
    </row>
    <row r="103" spans="2:21" s="97" customFormat="1" ht="21" customHeight="1">
      <c r="B103" s="98"/>
      <c r="C103" s="99"/>
      <c r="D103" s="99" t="s">
        <v>111</v>
      </c>
      <c r="E103" s="99"/>
      <c r="F103" s="99"/>
      <c r="G103" s="99"/>
      <c r="H103" s="99"/>
      <c r="I103" s="99"/>
      <c r="J103" s="99"/>
      <c r="K103" s="99"/>
      <c r="L103" s="99"/>
      <c r="M103" s="99"/>
      <c r="N103" s="192">
        <f>$N$228</f>
        <v>0</v>
      </c>
      <c r="O103" s="193"/>
      <c r="P103" s="193"/>
      <c r="Q103" s="193"/>
      <c r="R103" s="100"/>
      <c r="T103" s="99"/>
      <c r="U103" s="99"/>
    </row>
    <row r="104" spans="2:21" s="97" customFormat="1" ht="21" customHeight="1">
      <c r="B104" s="98"/>
      <c r="C104" s="99"/>
      <c r="D104" s="99" t="s">
        <v>112</v>
      </c>
      <c r="E104" s="99"/>
      <c r="F104" s="99"/>
      <c r="G104" s="99"/>
      <c r="H104" s="99"/>
      <c r="I104" s="99"/>
      <c r="J104" s="99"/>
      <c r="K104" s="99"/>
      <c r="L104" s="99"/>
      <c r="M104" s="99"/>
      <c r="N104" s="192">
        <f>$N$235</f>
        <v>0</v>
      </c>
      <c r="O104" s="193"/>
      <c r="P104" s="193"/>
      <c r="Q104" s="193"/>
      <c r="R104" s="100"/>
      <c r="T104" s="99"/>
      <c r="U104" s="99"/>
    </row>
    <row r="105" spans="2:21" s="97" customFormat="1" ht="21" customHeight="1">
      <c r="B105" s="98"/>
      <c r="C105" s="99"/>
      <c r="D105" s="99" t="s">
        <v>113</v>
      </c>
      <c r="E105" s="99"/>
      <c r="F105" s="99"/>
      <c r="G105" s="99"/>
      <c r="H105" s="99"/>
      <c r="I105" s="99"/>
      <c r="J105" s="99"/>
      <c r="K105" s="99"/>
      <c r="L105" s="99"/>
      <c r="M105" s="99"/>
      <c r="N105" s="192">
        <f>$N$238</f>
        <v>0</v>
      </c>
      <c r="O105" s="193"/>
      <c r="P105" s="193"/>
      <c r="Q105" s="193"/>
      <c r="R105" s="100"/>
      <c r="T105" s="99"/>
      <c r="U105" s="99"/>
    </row>
    <row r="106" spans="2:21" s="97" customFormat="1" ht="21" customHeight="1">
      <c r="B106" s="98"/>
      <c r="C106" s="99"/>
      <c r="D106" s="99" t="s">
        <v>114</v>
      </c>
      <c r="E106" s="99"/>
      <c r="F106" s="99"/>
      <c r="G106" s="99"/>
      <c r="H106" s="99"/>
      <c r="I106" s="99"/>
      <c r="J106" s="99"/>
      <c r="K106" s="99"/>
      <c r="L106" s="99"/>
      <c r="M106" s="99"/>
      <c r="N106" s="192">
        <f>$N$246</f>
        <v>0</v>
      </c>
      <c r="O106" s="193"/>
      <c r="P106" s="193"/>
      <c r="Q106" s="193"/>
      <c r="R106" s="100"/>
      <c r="T106" s="99"/>
      <c r="U106" s="99"/>
    </row>
    <row r="107" spans="2:21" s="97" customFormat="1" ht="21" customHeight="1">
      <c r="B107" s="98"/>
      <c r="C107" s="99"/>
      <c r="D107" s="99" t="s">
        <v>115</v>
      </c>
      <c r="E107" s="99"/>
      <c r="F107" s="99"/>
      <c r="G107" s="99"/>
      <c r="H107" s="99"/>
      <c r="I107" s="99"/>
      <c r="J107" s="99"/>
      <c r="K107" s="99"/>
      <c r="L107" s="99"/>
      <c r="M107" s="99"/>
      <c r="N107" s="192">
        <f>$N$249</f>
        <v>0</v>
      </c>
      <c r="O107" s="193"/>
      <c r="P107" s="193"/>
      <c r="Q107" s="193"/>
      <c r="R107" s="100"/>
      <c r="T107" s="99"/>
      <c r="U107" s="99"/>
    </row>
    <row r="108" spans="2:21" s="93" customFormat="1" ht="25.5" customHeight="1">
      <c r="B108" s="94"/>
      <c r="C108" s="95"/>
      <c r="D108" s="95" t="s">
        <v>116</v>
      </c>
      <c r="E108" s="95"/>
      <c r="F108" s="95"/>
      <c r="G108" s="95"/>
      <c r="H108" s="95"/>
      <c r="I108" s="95"/>
      <c r="J108" s="95"/>
      <c r="K108" s="95"/>
      <c r="L108" s="95"/>
      <c r="M108" s="95"/>
      <c r="N108" s="190">
        <f>$N$253</f>
        <v>0</v>
      </c>
      <c r="O108" s="191"/>
      <c r="P108" s="191"/>
      <c r="Q108" s="191"/>
      <c r="R108" s="96"/>
      <c r="T108" s="95"/>
      <c r="U108" s="95"/>
    </row>
    <row r="109" spans="2:21" s="97" customFormat="1" ht="21" customHeight="1">
      <c r="B109" s="98"/>
      <c r="C109" s="99"/>
      <c r="D109" s="99" t="s">
        <v>117</v>
      </c>
      <c r="E109" s="99"/>
      <c r="F109" s="99"/>
      <c r="G109" s="99"/>
      <c r="H109" s="99"/>
      <c r="I109" s="99"/>
      <c r="J109" s="99"/>
      <c r="K109" s="99"/>
      <c r="L109" s="99"/>
      <c r="M109" s="99"/>
      <c r="N109" s="192">
        <f>$N$254</f>
        <v>0</v>
      </c>
      <c r="O109" s="193"/>
      <c r="P109" s="193"/>
      <c r="Q109" s="193"/>
      <c r="R109" s="100"/>
      <c r="T109" s="99"/>
      <c r="U109" s="99"/>
    </row>
    <row r="110" spans="2:21" s="93" customFormat="1" ht="25.5" customHeight="1">
      <c r="B110" s="94"/>
      <c r="C110" s="95"/>
      <c r="D110" s="95" t="s">
        <v>118</v>
      </c>
      <c r="E110" s="95"/>
      <c r="F110" s="95"/>
      <c r="G110" s="95"/>
      <c r="H110" s="95"/>
      <c r="I110" s="95"/>
      <c r="J110" s="95"/>
      <c r="K110" s="95"/>
      <c r="L110" s="95"/>
      <c r="M110" s="95"/>
      <c r="N110" s="190">
        <f>$N$264</f>
        <v>0</v>
      </c>
      <c r="O110" s="191"/>
      <c r="P110" s="191"/>
      <c r="Q110" s="191"/>
      <c r="R110" s="96"/>
      <c r="T110" s="95"/>
      <c r="U110" s="95"/>
    </row>
    <row r="111" spans="2:21" s="97" customFormat="1" ht="21" customHeight="1">
      <c r="B111" s="98"/>
      <c r="C111" s="99"/>
      <c r="D111" s="99" t="s">
        <v>119</v>
      </c>
      <c r="E111" s="99"/>
      <c r="F111" s="99"/>
      <c r="G111" s="99"/>
      <c r="H111" s="99"/>
      <c r="I111" s="99"/>
      <c r="J111" s="99"/>
      <c r="K111" s="99"/>
      <c r="L111" s="99"/>
      <c r="M111" s="99"/>
      <c r="N111" s="192">
        <f>$N$265</f>
        <v>0</v>
      </c>
      <c r="O111" s="193"/>
      <c r="P111" s="193"/>
      <c r="Q111" s="193"/>
      <c r="R111" s="100"/>
      <c r="T111" s="99"/>
      <c r="U111" s="99"/>
    </row>
    <row r="112" spans="2:21" s="93" customFormat="1" ht="25.5" customHeight="1">
      <c r="B112" s="94"/>
      <c r="C112" s="95"/>
      <c r="D112" s="95" t="s">
        <v>120</v>
      </c>
      <c r="E112" s="95"/>
      <c r="F112" s="95"/>
      <c r="G112" s="95"/>
      <c r="H112" s="95"/>
      <c r="I112" s="95"/>
      <c r="J112" s="95"/>
      <c r="K112" s="95"/>
      <c r="L112" s="95"/>
      <c r="M112" s="95"/>
      <c r="N112" s="190">
        <f>$N$267</f>
        <v>0</v>
      </c>
      <c r="O112" s="191"/>
      <c r="P112" s="191"/>
      <c r="Q112" s="191"/>
      <c r="R112" s="96"/>
      <c r="T112" s="95"/>
      <c r="U112" s="95"/>
    </row>
    <row r="113" spans="2:21" s="97" customFormat="1" ht="21" customHeight="1">
      <c r="B113" s="98"/>
      <c r="C113" s="99"/>
      <c r="D113" s="99" t="s">
        <v>121</v>
      </c>
      <c r="E113" s="99"/>
      <c r="F113" s="99"/>
      <c r="G113" s="99"/>
      <c r="H113" s="99"/>
      <c r="I113" s="99"/>
      <c r="J113" s="99"/>
      <c r="K113" s="99"/>
      <c r="L113" s="99"/>
      <c r="M113" s="99"/>
      <c r="N113" s="192">
        <f>$N$268</f>
        <v>0</v>
      </c>
      <c r="O113" s="193"/>
      <c r="P113" s="193"/>
      <c r="Q113" s="193"/>
      <c r="R113" s="100"/>
      <c r="T113" s="99"/>
      <c r="U113" s="99"/>
    </row>
    <row r="114" spans="2:21" s="97" customFormat="1" ht="21" customHeight="1">
      <c r="B114" s="98"/>
      <c r="C114" s="99"/>
      <c r="D114" s="99" t="s">
        <v>122</v>
      </c>
      <c r="E114" s="99"/>
      <c r="F114" s="99"/>
      <c r="G114" s="99"/>
      <c r="H114" s="99"/>
      <c r="I114" s="99"/>
      <c r="J114" s="99"/>
      <c r="K114" s="99"/>
      <c r="L114" s="99"/>
      <c r="M114" s="99"/>
      <c r="N114" s="192">
        <f>$N$270</f>
        <v>0</v>
      </c>
      <c r="O114" s="193"/>
      <c r="P114" s="193"/>
      <c r="Q114" s="193"/>
      <c r="R114" s="100"/>
      <c r="T114" s="99"/>
      <c r="U114" s="99"/>
    </row>
    <row r="115" spans="2:21" s="6" customFormat="1" ht="22.5" customHeight="1">
      <c r="B115" s="20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2"/>
      <c r="T115" s="21"/>
      <c r="U115" s="21"/>
    </row>
    <row r="116" spans="2:21" s="6" customFormat="1" ht="30" customHeight="1">
      <c r="B116" s="20"/>
      <c r="C116" s="67" t="s">
        <v>123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176">
        <v>0</v>
      </c>
      <c r="O116" s="167"/>
      <c r="P116" s="167"/>
      <c r="Q116" s="167"/>
      <c r="R116" s="22"/>
      <c r="T116" s="101"/>
      <c r="U116" s="102" t="s">
        <v>41</v>
      </c>
    </row>
    <row r="117" spans="2:21" s="6" customFormat="1" ht="18.75" customHeight="1">
      <c r="B117" s="20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2"/>
      <c r="T117" s="21"/>
      <c r="U117" s="21"/>
    </row>
    <row r="118" spans="2:21" s="6" customFormat="1" ht="30" customHeight="1">
      <c r="B118" s="20"/>
      <c r="C118" s="80" t="s">
        <v>85</v>
      </c>
      <c r="D118" s="29"/>
      <c r="E118" s="29"/>
      <c r="F118" s="29"/>
      <c r="G118" s="29"/>
      <c r="H118" s="29"/>
      <c r="I118" s="29"/>
      <c r="J118" s="29"/>
      <c r="K118" s="29"/>
      <c r="L118" s="178">
        <f>ROUND(SUM($N$87+$N$116),2)</f>
        <v>0</v>
      </c>
      <c r="M118" s="179"/>
      <c r="N118" s="179"/>
      <c r="O118" s="179"/>
      <c r="P118" s="179"/>
      <c r="Q118" s="179"/>
      <c r="R118" s="22"/>
      <c r="T118" s="21"/>
      <c r="U118" s="21"/>
    </row>
    <row r="119" spans="2:21" s="6" customFormat="1" ht="7.5" customHeight="1">
      <c r="B119" s="42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4"/>
      <c r="T119" s="21"/>
      <c r="U119" s="21"/>
    </row>
    <row r="120" ht="14.25" customHeight="1"/>
    <row r="121" ht="14.25" customHeight="1"/>
    <row r="122" ht="14.25" customHeight="1"/>
    <row r="123" spans="2:18" s="6" customFormat="1" ht="7.5" customHeight="1">
      <c r="B123" s="46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8"/>
    </row>
    <row r="124" spans="2:18" s="6" customFormat="1" ht="37.5" customHeight="1">
      <c r="B124" s="20"/>
      <c r="C124" s="153" t="s">
        <v>124</v>
      </c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22"/>
    </row>
    <row r="125" spans="2:18" s="6" customFormat="1" ht="7.5" customHeight="1">
      <c r="B125" s="20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2"/>
    </row>
    <row r="126" spans="2:18" s="6" customFormat="1" ht="37.5" customHeight="1">
      <c r="B126" s="20"/>
      <c r="C126" s="54" t="s">
        <v>15</v>
      </c>
      <c r="D126" s="21"/>
      <c r="E126" s="21"/>
      <c r="F126" s="172" t="str">
        <f>$F$6</f>
        <v>ZŠ Aloisina Výšina WC dívky</v>
      </c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21"/>
      <c r="R126" s="22"/>
    </row>
    <row r="127" spans="2:18" s="6" customFormat="1" ht="7.5" customHeight="1">
      <c r="B127" s="20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2"/>
    </row>
    <row r="128" spans="2:18" s="6" customFormat="1" ht="18.75" customHeight="1">
      <c r="B128" s="20"/>
      <c r="C128" s="16" t="s">
        <v>21</v>
      </c>
      <c r="D128" s="21"/>
      <c r="E128" s="21"/>
      <c r="F128" s="17" t="str">
        <f>$F$8</f>
        <v>Liberec</v>
      </c>
      <c r="G128" s="21"/>
      <c r="H128" s="21"/>
      <c r="I128" s="21"/>
      <c r="J128" s="21"/>
      <c r="K128" s="16" t="s">
        <v>23</v>
      </c>
      <c r="L128" s="21"/>
      <c r="M128" s="186" t="str">
        <f>IF($O$8="","",$O$8)</f>
        <v>15.04.2016</v>
      </c>
      <c r="N128" s="167"/>
      <c r="O128" s="167"/>
      <c r="P128" s="167"/>
      <c r="Q128" s="21"/>
      <c r="R128" s="22"/>
    </row>
    <row r="129" spans="2:18" s="6" customFormat="1" ht="7.5" customHeight="1">
      <c r="B129" s="20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2"/>
    </row>
    <row r="130" spans="2:18" s="6" customFormat="1" ht="15.75" customHeight="1">
      <c r="B130" s="20"/>
      <c r="C130" s="16" t="s">
        <v>27</v>
      </c>
      <c r="D130" s="21"/>
      <c r="E130" s="21"/>
      <c r="F130" s="17" t="str">
        <f>$E$11</f>
        <v>MML</v>
      </c>
      <c r="G130" s="21"/>
      <c r="H130" s="21"/>
      <c r="I130" s="21"/>
      <c r="J130" s="21"/>
      <c r="K130" s="16" t="s">
        <v>33</v>
      </c>
      <c r="L130" s="21"/>
      <c r="M130" s="154" t="str">
        <f>$E$17</f>
        <v>xxx</v>
      </c>
      <c r="N130" s="167"/>
      <c r="O130" s="167"/>
      <c r="P130" s="167"/>
      <c r="Q130" s="167"/>
      <c r="R130" s="22"/>
    </row>
    <row r="131" spans="2:18" s="6" customFormat="1" ht="15" customHeight="1">
      <c r="B131" s="20"/>
      <c r="C131" s="16" t="s">
        <v>31</v>
      </c>
      <c r="D131" s="21"/>
      <c r="E131" s="21"/>
      <c r="F131" s="17" t="str">
        <f>IF($E$14="","",$E$14)</f>
        <v>xxx</v>
      </c>
      <c r="G131" s="21"/>
      <c r="H131" s="21"/>
      <c r="I131" s="21"/>
      <c r="J131" s="21"/>
      <c r="K131" s="16" t="s">
        <v>35</v>
      </c>
      <c r="L131" s="21"/>
      <c r="M131" s="154" t="str">
        <f>$E$20</f>
        <v>Boris Weinfurter</v>
      </c>
      <c r="N131" s="167"/>
      <c r="O131" s="167"/>
      <c r="P131" s="167"/>
      <c r="Q131" s="167"/>
      <c r="R131" s="22"/>
    </row>
    <row r="132" spans="2:18" s="6" customFormat="1" ht="11.25" customHeight="1">
      <c r="B132" s="20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2"/>
    </row>
    <row r="133" spans="2:27" s="103" customFormat="1" ht="30" customHeight="1">
      <c r="B133" s="104"/>
      <c r="C133" s="105" t="s">
        <v>125</v>
      </c>
      <c r="D133" s="106" t="s">
        <v>126</v>
      </c>
      <c r="E133" s="106" t="s">
        <v>59</v>
      </c>
      <c r="F133" s="202" t="s">
        <v>127</v>
      </c>
      <c r="G133" s="203"/>
      <c r="H133" s="203"/>
      <c r="I133" s="203"/>
      <c r="J133" s="106" t="s">
        <v>128</v>
      </c>
      <c r="K133" s="106" t="s">
        <v>129</v>
      </c>
      <c r="L133" s="202" t="s">
        <v>130</v>
      </c>
      <c r="M133" s="203"/>
      <c r="N133" s="202" t="s">
        <v>131</v>
      </c>
      <c r="O133" s="203"/>
      <c r="P133" s="203"/>
      <c r="Q133" s="204"/>
      <c r="R133" s="107"/>
      <c r="T133" s="62" t="s">
        <v>132</v>
      </c>
      <c r="U133" s="63" t="s">
        <v>41</v>
      </c>
      <c r="V133" s="63" t="s">
        <v>133</v>
      </c>
      <c r="W133" s="63" t="s">
        <v>134</v>
      </c>
      <c r="X133" s="63" t="s">
        <v>135</v>
      </c>
      <c r="Y133" s="63" t="s">
        <v>136</v>
      </c>
      <c r="Z133" s="63" t="s">
        <v>137</v>
      </c>
      <c r="AA133" s="64" t="s">
        <v>138</v>
      </c>
    </row>
    <row r="134" spans="2:63" s="6" customFormat="1" ht="30" customHeight="1">
      <c r="B134" s="20"/>
      <c r="C134" s="67" t="s">
        <v>89</v>
      </c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195">
        <f>$BK$134</f>
        <v>0</v>
      </c>
      <c r="O134" s="167"/>
      <c r="P134" s="167"/>
      <c r="Q134" s="167"/>
      <c r="R134" s="22"/>
      <c r="T134" s="66"/>
      <c r="U134" s="34"/>
      <c r="V134" s="34"/>
      <c r="W134" s="108">
        <f>$W$135+$W$162+$W$253+$W$264+$W$267</f>
        <v>314.04361399999993</v>
      </c>
      <c r="X134" s="34"/>
      <c r="Y134" s="108">
        <f>$Y$135+$Y$162+$Y$253+$Y$264+$Y$267</f>
        <v>10.8808584</v>
      </c>
      <c r="Z134" s="34"/>
      <c r="AA134" s="109">
        <f>$AA$135+$AA$162+$AA$253+$AA$264+$AA$267</f>
        <v>9.3659</v>
      </c>
      <c r="AT134" s="6" t="s">
        <v>76</v>
      </c>
      <c r="AU134" s="6" t="s">
        <v>95</v>
      </c>
      <c r="BK134" s="110">
        <f>$BK$135+$BK$162+$BK$253+$BK$264+$BK$267</f>
        <v>0</v>
      </c>
    </row>
    <row r="135" spans="2:63" s="111" customFormat="1" ht="37.5" customHeight="1">
      <c r="B135" s="112"/>
      <c r="C135" s="113"/>
      <c r="D135" s="114" t="s">
        <v>96</v>
      </c>
      <c r="E135" s="114"/>
      <c r="F135" s="114"/>
      <c r="G135" s="114"/>
      <c r="H135" s="114"/>
      <c r="I135" s="114"/>
      <c r="J135" s="114"/>
      <c r="K135" s="114"/>
      <c r="L135" s="114"/>
      <c r="M135" s="114"/>
      <c r="N135" s="196">
        <f>$BK$135</f>
        <v>0</v>
      </c>
      <c r="O135" s="197"/>
      <c r="P135" s="197"/>
      <c r="Q135" s="197"/>
      <c r="R135" s="115"/>
      <c r="T135" s="116"/>
      <c r="U135" s="113"/>
      <c r="V135" s="113"/>
      <c r="W135" s="117">
        <f>$W$136+$W$144+$W$154+$W$161</f>
        <v>121.732214</v>
      </c>
      <c r="X135" s="113"/>
      <c r="Y135" s="117">
        <f>$Y$136+$Y$144+$Y$154+$Y$161</f>
        <v>7.9185463999999985</v>
      </c>
      <c r="Z135" s="113"/>
      <c r="AA135" s="118">
        <f>$AA$136+$AA$144+$AA$154+$AA$161</f>
        <v>8.14</v>
      </c>
      <c r="AR135" s="119" t="s">
        <v>20</v>
      </c>
      <c r="AT135" s="119" t="s">
        <v>76</v>
      </c>
      <c r="AU135" s="119" t="s">
        <v>77</v>
      </c>
      <c r="AY135" s="119" t="s">
        <v>139</v>
      </c>
      <c r="BK135" s="120">
        <f>$BK$136+$BK$144+$BK$154+$BK$161</f>
        <v>0</v>
      </c>
    </row>
    <row r="136" spans="2:63" s="111" customFormat="1" ht="21" customHeight="1">
      <c r="B136" s="112"/>
      <c r="C136" s="113"/>
      <c r="D136" s="121" t="s">
        <v>97</v>
      </c>
      <c r="E136" s="121"/>
      <c r="F136" s="121"/>
      <c r="G136" s="121"/>
      <c r="H136" s="121"/>
      <c r="I136" s="121"/>
      <c r="J136" s="121"/>
      <c r="K136" s="121"/>
      <c r="L136" s="121"/>
      <c r="M136" s="121"/>
      <c r="N136" s="198">
        <f>N137+N138+N139+N140+N141+N142+N143</f>
        <v>0</v>
      </c>
      <c r="O136" s="197"/>
      <c r="P136" s="197"/>
      <c r="Q136" s="197"/>
      <c r="R136" s="115"/>
      <c r="T136" s="116"/>
      <c r="U136" s="113"/>
      <c r="V136" s="113"/>
      <c r="W136" s="117">
        <f>SUM($W$137:$W$142)</f>
        <v>47.40248</v>
      </c>
      <c r="X136" s="113"/>
      <c r="Y136" s="117">
        <f>SUM($Y$137:$Y$142)</f>
        <v>7.9144663999999985</v>
      </c>
      <c r="Z136" s="113"/>
      <c r="AA136" s="118">
        <f>SUM($AA$137:$AA$142)</f>
        <v>0</v>
      </c>
      <c r="AR136" s="119" t="s">
        <v>20</v>
      </c>
      <c r="AT136" s="119" t="s">
        <v>76</v>
      </c>
      <c r="AU136" s="119" t="s">
        <v>20</v>
      </c>
      <c r="AY136" s="119" t="s">
        <v>139</v>
      </c>
      <c r="BK136" s="120">
        <f>SUM($BK$137:$BK$143)</f>
        <v>0</v>
      </c>
    </row>
    <row r="137" spans="2:65" s="6" customFormat="1" ht="39" customHeight="1">
      <c r="B137" s="20"/>
      <c r="C137" s="122" t="s">
        <v>20</v>
      </c>
      <c r="D137" s="122" t="s">
        <v>140</v>
      </c>
      <c r="E137" s="123" t="s">
        <v>141</v>
      </c>
      <c r="F137" s="199" t="s">
        <v>142</v>
      </c>
      <c r="G137" s="200"/>
      <c r="H137" s="200"/>
      <c r="I137" s="200"/>
      <c r="J137" s="124" t="s">
        <v>143</v>
      </c>
      <c r="K137" s="125">
        <v>26</v>
      </c>
      <c r="L137" s="201">
        <v>0</v>
      </c>
      <c r="M137" s="200"/>
      <c r="N137" s="201">
        <f>ROUND($L$137*$K$137,2)</f>
        <v>0</v>
      </c>
      <c r="O137" s="200"/>
      <c r="P137" s="200"/>
      <c r="Q137" s="200"/>
      <c r="R137" s="22"/>
      <c r="T137" s="126"/>
      <c r="U137" s="27" t="s">
        <v>42</v>
      </c>
      <c r="V137" s="127">
        <v>0.35</v>
      </c>
      <c r="W137" s="127">
        <f>$V$137*$K$137</f>
        <v>9.1</v>
      </c>
      <c r="X137" s="127">
        <v>0.01575</v>
      </c>
      <c r="Y137" s="127">
        <f>$X$137*$K$137</f>
        <v>0.4095</v>
      </c>
      <c r="Z137" s="127">
        <v>0</v>
      </c>
      <c r="AA137" s="128">
        <f>$Z$137*$K$137</f>
        <v>0</v>
      </c>
      <c r="AR137" s="6" t="s">
        <v>144</v>
      </c>
      <c r="AT137" s="6" t="s">
        <v>140</v>
      </c>
      <c r="AU137" s="6" t="s">
        <v>87</v>
      </c>
      <c r="AY137" s="6" t="s">
        <v>139</v>
      </c>
      <c r="BE137" s="129">
        <f>IF($U$137="základní",$N$137,0)</f>
        <v>0</v>
      </c>
      <c r="BF137" s="129">
        <f>IF($U$137="snížená",$N$137,0)</f>
        <v>0</v>
      </c>
      <c r="BG137" s="129">
        <f>IF($U$137="zákl. přenesená",$N$137,0)</f>
        <v>0</v>
      </c>
      <c r="BH137" s="129">
        <f>IF($U$137="sníž. přenesená",$N$137,0)</f>
        <v>0</v>
      </c>
      <c r="BI137" s="129">
        <f>IF($U$137="nulová",$N$137,0)</f>
        <v>0</v>
      </c>
      <c r="BJ137" s="6" t="s">
        <v>20</v>
      </c>
      <c r="BK137" s="129">
        <f>ROUND($L$137*$K$137,2)</f>
        <v>0</v>
      </c>
      <c r="BL137" s="6" t="s">
        <v>144</v>
      </c>
      <c r="BM137" s="6" t="s">
        <v>145</v>
      </c>
    </row>
    <row r="138" spans="2:65" s="6" customFormat="1" ht="39" customHeight="1">
      <c r="B138" s="20"/>
      <c r="C138" s="122" t="s">
        <v>87</v>
      </c>
      <c r="D138" s="122" t="s">
        <v>140</v>
      </c>
      <c r="E138" s="123" t="s">
        <v>146</v>
      </c>
      <c r="F138" s="199" t="s">
        <v>147</v>
      </c>
      <c r="G138" s="200"/>
      <c r="H138" s="200"/>
      <c r="I138" s="200"/>
      <c r="J138" s="124" t="s">
        <v>143</v>
      </c>
      <c r="K138" s="125">
        <v>52</v>
      </c>
      <c r="L138" s="201">
        <v>0</v>
      </c>
      <c r="M138" s="200"/>
      <c r="N138" s="201">
        <f>ROUND($L$138*$K$138,2)</f>
        <v>0</v>
      </c>
      <c r="O138" s="200"/>
      <c r="P138" s="200"/>
      <c r="Q138" s="200"/>
      <c r="R138" s="22"/>
      <c r="T138" s="126"/>
      <c r="U138" s="27" t="s">
        <v>42</v>
      </c>
      <c r="V138" s="127">
        <v>0.35</v>
      </c>
      <c r="W138" s="127">
        <f>$V$138*$K$138</f>
        <v>18.2</v>
      </c>
      <c r="X138" s="127">
        <v>0.01575</v>
      </c>
      <c r="Y138" s="127">
        <f>$X$138*$K$138</f>
        <v>0.819</v>
      </c>
      <c r="Z138" s="127">
        <v>0</v>
      </c>
      <c r="AA138" s="128">
        <f>$Z$138*$K$138</f>
        <v>0</v>
      </c>
      <c r="AR138" s="6" t="s">
        <v>144</v>
      </c>
      <c r="AT138" s="6" t="s">
        <v>140</v>
      </c>
      <c r="AU138" s="6" t="s">
        <v>87</v>
      </c>
      <c r="AY138" s="6" t="s">
        <v>139</v>
      </c>
      <c r="BE138" s="129">
        <f>IF($U$138="základní",$N$138,0)</f>
        <v>0</v>
      </c>
      <c r="BF138" s="129">
        <f>IF($U$138="snížená",$N$138,0)</f>
        <v>0</v>
      </c>
      <c r="BG138" s="129">
        <f>IF($U$138="zákl. přenesená",$N$138,0)</f>
        <v>0</v>
      </c>
      <c r="BH138" s="129">
        <f>IF($U$138="sníž. přenesená",$N$138,0)</f>
        <v>0</v>
      </c>
      <c r="BI138" s="129">
        <f>IF($U$138="nulová",$N$138,0)</f>
        <v>0</v>
      </c>
      <c r="BJ138" s="6" t="s">
        <v>20</v>
      </c>
      <c r="BK138" s="129">
        <f>ROUND($L$138*$K$138,2)</f>
        <v>0</v>
      </c>
      <c r="BL138" s="6" t="s">
        <v>144</v>
      </c>
      <c r="BM138" s="6" t="s">
        <v>148</v>
      </c>
    </row>
    <row r="139" spans="2:65" s="6" customFormat="1" ht="27" customHeight="1">
      <c r="B139" s="20"/>
      <c r="C139" s="122" t="s">
        <v>149</v>
      </c>
      <c r="D139" s="122" t="s">
        <v>140</v>
      </c>
      <c r="E139" s="123" t="s">
        <v>150</v>
      </c>
      <c r="F139" s="199" t="s">
        <v>151</v>
      </c>
      <c r="G139" s="200"/>
      <c r="H139" s="200"/>
      <c r="I139" s="200"/>
      <c r="J139" s="124" t="s">
        <v>143</v>
      </c>
      <c r="K139" s="125">
        <v>50</v>
      </c>
      <c r="L139" s="201">
        <v>0</v>
      </c>
      <c r="M139" s="200"/>
      <c r="N139" s="201">
        <f>ROUND($L$139*$K$139,2)</f>
        <v>0</v>
      </c>
      <c r="O139" s="200"/>
      <c r="P139" s="200"/>
      <c r="Q139" s="200"/>
      <c r="R139" s="22"/>
      <c r="T139" s="126"/>
      <c r="U139" s="27" t="s">
        <v>42</v>
      </c>
      <c r="V139" s="127">
        <v>0.04</v>
      </c>
      <c r="W139" s="127">
        <f>$V$139*$K$139</f>
        <v>2</v>
      </c>
      <c r="X139" s="127">
        <v>0.00012</v>
      </c>
      <c r="Y139" s="127">
        <f>$X$139*$K$139</f>
        <v>0.006</v>
      </c>
      <c r="Z139" s="127">
        <v>0</v>
      </c>
      <c r="AA139" s="128">
        <f>$Z$139*$K$139</f>
        <v>0</v>
      </c>
      <c r="AR139" s="6" t="s">
        <v>144</v>
      </c>
      <c r="AT139" s="6" t="s">
        <v>140</v>
      </c>
      <c r="AU139" s="6" t="s">
        <v>87</v>
      </c>
      <c r="AY139" s="6" t="s">
        <v>139</v>
      </c>
      <c r="BE139" s="129">
        <f>IF($U$139="základní",$N$139,0)</f>
        <v>0</v>
      </c>
      <c r="BF139" s="129">
        <f>IF($U$139="snížená",$N$139,0)</f>
        <v>0</v>
      </c>
      <c r="BG139" s="129">
        <f>IF($U$139="zákl. přenesená",$N$139,0)</f>
        <v>0</v>
      </c>
      <c r="BH139" s="129">
        <f>IF($U$139="sníž. přenesená",$N$139,0)</f>
        <v>0</v>
      </c>
      <c r="BI139" s="129">
        <f>IF($U$139="nulová",$N$139,0)</f>
        <v>0</v>
      </c>
      <c r="BJ139" s="6" t="s">
        <v>20</v>
      </c>
      <c r="BK139" s="129">
        <f>ROUND($L$139*$K$139,2)</f>
        <v>0</v>
      </c>
      <c r="BL139" s="6" t="s">
        <v>144</v>
      </c>
      <c r="BM139" s="6" t="s">
        <v>152</v>
      </c>
    </row>
    <row r="140" spans="2:65" s="6" customFormat="1" ht="27" customHeight="1">
      <c r="B140" s="20"/>
      <c r="C140" s="122" t="s">
        <v>153</v>
      </c>
      <c r="D140" s="122" t="s">
        <v>140</v>
      </c>
      <c r="E140" s="123" t="s">
        <v>154</v>
      </c>
      <c r="F140" s="199" t="s">
        <v>155</v>
      </c>
      <c r="G140" s="200"/>
      <c r="H140" s="200"/>
      <c r="I140" s="200"/>
      <c r="J140" s="124" t="s">
        <v>143</v>
      </c>
      <c r="K140" s="125">
        <v>10</v>
      </c>
      <c r="L140" s="201">
        <v>0</v>
      </c>
      <c r="M140" s="200"/>
      <c r="N140" s="201">
        <f>ROUND($L$140*$K$140,2)</f>
        <v>0</v>
      </c>
      <c r="O140" s="200"/>
      <c r="P140" s="200"/>
      <c r="Q140" s="200"/>
      <c r="R140" s="22"/>
      <c r="T140" s="126"/>
      <c r="U140" s="27" t="s">
        <v>42</v>
      </c>
      <c r="V140" s="127">
        <v>0.06</v>
      </c>
      <c r="W140" s="127">
        <f>$V$140*$K$140</f>
        <v>0.6</v>
      </c>
      <c r="X140" s="127">
        <v>0.00012</v>
      </c>
      <c r="Y140" s="127">
        <f>$X$140*$K$140</f>
        <v>0.0012000000000000001</v>
      </c>
      <c r="Z140" s="127">
        <v>0</v>
      </c>
      <c r="AA140" s="128">
        <f>$Z$140*$K$140</f>
        <v>0</v>
      </c>
      <c r="AR140" s="6" t="s">
        <v>144</v>
      </c>
      <c r="AT140" s="6" t="s">
        <v>140</v>
      </c>
      <c r="AU140" s="6" t="s">
        <v>87</v>
      </c>
      <c r="AY140" s="6" t="s">
        <v>139</v>
      </c>
      <c r="BE140" s="129">
        <f>IF($U$140="základní",$N$140,0)</f>
        <v>0</v>
      </c>
      <c r="BF140" s="129">
        <f>IF($U$140="snížená",$N$140,0)</f>
        <v>0</v>
      </c>
      <c r="BG140" s="129">
        <f>IF($U$140="zákl. přenesená",$N$140,0)</f>
        <v>0</v>
      </c>
      <c r="BH140" s="129">
        <f>IF($U$140="sníž. přenesená",$N$140,0)</f>
        <v>0</v>
      </c>
      <c r="BI140" s="129">
        <f>IF($U$140="nulová",$N$140,0)</f>
        <v>0</v>
      </c>
      <c r="BJ140" s="6" t="s">
        <v>20</v>
      </c>
      <c r="BK140" s="129">
        <f>ROUND($L$140*$K$140,2)</f>
        <v>0</v>
      </c>
      <c r="BL140" s="6" t="s">
        <v>144</v>
      </c>
      <c r="BM140" s="6" t="s">
        <v>156</v>
      </c>
    </row>
    <row r="141" spans="2:65" s="6" customFormat="1" ht="27" customHeight="1">
      <c r="B141" s="20"/>
      <c r="C141" s="122" t="s">
        <v>157</v>
      </c>
      <c r="D141" s="122" t="s">
        <v>140</v>
      </c>
      <c r="E141" s="123" t="s">
        <v>158</v>
      </c>
      <c r="F141" s="199" t="s">
        <v>159</v>
      </c>
      <c r="G141" s="200"/>
      <c r="H141" s="200"/>
      <c r="I141" s="200"/>
      <c r="J141" s="124" t="s">
        <v>160</v>
      </c>
      <c r="K141" s="125">
        <v>2.96</v>
      </c>
      <c r="L141" s="201">
        <v>0</v>
      </c>
      <c r="M141" s="200"/>
      <c r="N141" s="201">
        <f>ROUND($L$141*$K$141,2)</f>
        <v>0</v>
      </c>
      <c r="O141" s="200"/>
      <c r="P141" s="200"/>
      <c r="Q141" s="200"/>
      <c r="R141" s="22"/>
      <c r="T141" s="126"/>
      <c r="U141" s="27" t="s">
        <v>42</v>
      </c>
      <c r="V141" s="127">
        <v>3.213</v>
      </c>
      <c r="W141" s="127">
        <f>$V$141*$K$141</f>
        <v>9.51048</v>
      </c>
      <c r="X141" s="127">
        <v>2.25634</v>
      </c>
      <c r="Y141" s="127">
        <f>$X$141*$K$141</f>
        <v>6.678766399999999</v>
      </c>
      <c r="Z141" s="127">
        <v>0</v>
      </c>
      <c r="AA141" s="128">
        <f>$Z$141*$K$141</f>
        <v>0</v>
      </c>
      <c r="AC141" s="6" t="s">
        <v>576</v>
      </c>
      <c r="AR141" s="6" t="s">
        <v>144</v>
      </c>
      <c r="AT141" s="6" t="s">
        <v>140</v>
      </c>
      <c r="AU141" s="6" t="s">
        <v>87</v>
      </c>
      <c r="AY141" s="6" t="s">
        <v>139</v>
      </c>
      <c r="BE141" s="129">
        <f>IF($U$141="základní",$N$141,0)</f>
        <v>0</v>
      </c>
      <c r="BF141" s="129">
        <f>IF($U$141="snížená",$N$141,0)</f>
        <v>0</v>
      </c>
      <c r="BG141" s="129">
        <f>IF($U$141="zákl. přenesená",$N$141,0)</f>
        <v>0</v>
      </c>
      <c r="BH141" s="129">
        <f>IF($U$141="sníž. přenesená",$N$141,0)</f>
        <v>0</v>
      </c>
      <c r="BI141" s="129">
        <f>IF($U$141="nulová",$N$141,0)</f>
        <v>0</v>
      </c>
      <c r="BJ141" s="6" t="s">
        <v>20</v>
      </c>
      <c r="BK141" s="129">
        <f>ROUND($L$141*$K$141,2)</f>
        <v>0</v>
      </c>
      <c r="BL141" s="6" t="s">
        <v>144</v>
      </c>
      <c r="BM141" s="6" t="s">
        <v>161</v>
      </c>
    </row>
    <row r="142" spans="2:65" s="6" customFormat="1" ht="27" customHeight="1">
      <c r="B142" s="20"/>
      <c r="C142" s="122" t="s">
        <v>162</v>
      </c>
      <c r="D142" s="122" t="s">
        <v>140</v>
      </c>
      <c r="E142" s="123" t="s">
        <v>163</v>
      </c>
      <c r="F142" s="199" t="s">
        <v>164</v>
      </c>
      <c r="G142" s="200"/>
      <c r="H142" s="200"/>
      <c r="I142" s="200"/>
      <c r="J142" s="124" t="s">
        <v>160</v>
      </c>
      <c r="K142" s="125">
        <v>2.96</v>
      </c>
      <c r="L142" s="201">
        <v>0</v>
      </c>
      <c r="M142" s="200"/>
      <c r="N142" s="201">
        <f>ROUND($L$142*$K$142,2)</f>
        <v>0</v>
      </c>
      <c r="O142" s="211"/>
      <c r="P142" s="211"/>
      <c r="Q142" s="212"/>
      <c r="R142" s="22"/>
      <c r="T142" s="126"/>
      <c r="U142" s="27" t="s">
        <v>42</v>
      </c>
      <c r="V142" s="127">
        <v>2.7</v>
      </c>
      <c r="W142" s="127">
        <f>$V$142*$K$142</f>
        <v>7.992</v>
      </c>
      <c r="X142" s="127">
        <v>0</v>
      </c>
      <c r="Y142" s="127">
        <f>$X$142*$K$142</f>
        <v>0</v>
      </c>
      <c r="Z142" s="127">
        <v>0</v>
      </c>
      <c r="AA142" s="128">
        <f>$Z$142*$K$142</f>
        <v>0</v>
      </c>
      <c r="AR142" s="6" t="s">
        <v>144</v>
      </c>
      <c r="AT142" s="6" t="s">
        <v>140</v>
      </c>
      <c r="AU142" s="6" t="s">
        <v>87</v>
      </c>
      <c r="AY142" s="6" t="s">
        <v>139</v>
      </c>
      <c r="BE142" s="129">
        <f>IF($U$142="základní",$N$142,0)</f>
        <v>0</v>
      </c>
      <c r="BF142" s="129">
        <f>IF($U$142="snížená",$N$142,0)</f>
        <v>0</v>
      </c>
      <c r="BG142" s="129">
        <f>IF($U$142="zákl. přenesená",$N$142,0)</f>
        <v>0</v>
      </c>
      <c r="BH142" s="129">
        <f>IF($U$142="sníž. přenesená",$N$142,0)</f>
        <v>0</v>
      </c>
      <c r="BI142" s="129">
        <f>IF($U$142="nulová",$N$142,0)</f>
        <v>0</v>
      </c>
      <c r="BJ142" s="6" t="s">
        <v>20</v>
      </c>
      <c r="BK142" s="129">
        <f>ROUND($L$142*$K$142,2)</f>
        <v>0</v>
      </c>
      <c r="BL142" s="6" t="s">
        <v>144</v>
      </c>
      <c r="BM142" s="6" t="s">
        <v>165</v>
      </c>
    </row>
    <row r="143" spans="2:63" s="6" customFormat="1" ht="27" customHeight="1">
      <c r="B143" s="20"/>
      <c r="C143" s="144">
        <v>8</v>
      </c>
      <c r="D143" s="144" t="s">
        <v>140</v>
      </c>
      <c r="E143" s="145" t="s">
        <v>581</v>
      </c>
      <c r="F143" s="205" t="s">
        <v>584</v>
      </c>
      <c r="G143" s="205"/>
      <c r="H143" s="205"/>
      <c r="I143" s="205"/>
      <c r="J143" s="146" t="s">
        <v>365</v>
      </c>
      <c r="K143" s="147">
        <v>1</v>
      </c>
      <c r="L143" s="209">
        <v>0</v>
      </c>
      <c r="M143" s="209"/>
      <c r="N143" s="206">
        <f>ROUND($L$143*$K$143,2)</f>
        <v>0</v>
      </c>
      <c r="O143" s="207"/>
      <c r="P143" s="207"/>
      <c r="Q143" s="208"/>
      <c r="R143" s="22"/>
      <c r="T143" s="137"/>
      <c r="U143" s="27"/>
      <c r="V143" s="127"/>
      <c r="W143" s="127"/>
      <c r="X143" s="127"/>
      <c r="Y143" s="127"/>
      <c r="Z143" s="127"/>
      <c r="AA143" s="128"/>
      <c r="BE143" s="129"/>
      <c r="BF143" s="129"/>
      <c r="BG143" s="129"/>
      <c r="BH143" s="129"/>
      <c r="BI143" s="129"/>
      <c r="BK143" s="129">
        <f>ROUND($L$143*$K$143,2)</f>
        <v>0</v>
      </c>
    </row>
    <row r="144" spans="2:63" s="111" customFormat="1" ht="30.75" customHeight="1">
      <c r="B144" s="112"/>
      <c r="C144" s="113"/>
      <c r="D144" s="121" t="s">
        <v>98</v>
      </c>
      <c r="E144" s="121"/>
      <c r="F144" s="121"/>
      <c r="G144" s="121"/>
      <c r="H144" s="121"/>
      <c r="I144" s="121"/>
      <c r="J144" s="121"/>
      <c r="K144" s="121"/>
      <c r="L144" s="210"/>
      <c r="M144" s="210"/>
      <c r="N144" s="198">
        <f>$BK$144</f>
        <v>0</v>
      </c>
      <c r="O144" s="197"/>
      <c r="P144" s="197"/>
      <c r="Q144" s="197"/>
      <c r="R144" s="115"/>
      <c r="T144" s="116"/>
      <c r="U144" s="113"/>
      <c r="V144" s="113"/>
      <c r="W144" s="117">
        <f>$W$145+SUM($W$146:$W$151)</f>
        <v>48.001908</v>
      </c>
      <c r="X144" s="113"/>
      <c r="Y144" s="117">
        <f>$Y$145+SUM($Y$146:$Y$151)</f>
        <v>0.00408</v>
      </c>
      <c r="Z144" s="113"/>
      <c r="AA144" s="118">
        <f>$AA$145+SUM($AA$146:$AA$151)</f>
        <v>8.14</v>
      </c>
      <c r="AR144" s="119" t="s">
        <v>20</v>
      </c>
      <c r="AT144" s="119" t="s">
        <v>76</v>
      </c>
      <c r="AU144" s="119" t="s">
        <v>20</v>
      </c>
      <c r="AY144" s="119" t="s">
        <v>139</v>
      </c>
      <c r="BK144" s="120">
        <f>$BK$145+SUM($BK$146:$BK$151)</f>
        <v>0</v>
      </c>
    </row>
    <row r="145" spans="2:65" s="6" customFormat="1" ht="27" customHeight="1">
      <c r="B145" s="20"/>
      <c r="C145" s="122" t="s">
        <v>166</v>
      </c>
      <c r="D145" s="122" t="s">
        <v>140</v>
      </c>
      <c r="E145" s="123" t="s">
        <v>167</v>
      </c>
      <c r="F145" s="199" t="s">
        <v>168</v>
      </c>
      <c r="G145" s="200"/>
      <c r="H145" s="200"/>
      <c r="I145" s="200"/>
      <c r="J145" s="124" t="s">
        <v>143</v>
      </c>
      <c r="K145" s="125">
        <v>28</v>
      </c>
      <c r="L145" s="201">
        <v>0</v>
      </c>
      <c r="M145" s="200"/>
      <c r="N145" s="201">
        <f>ROUND($L$145*$K$145,2)</f>
        <v>0</v>
      </c>
      <c r="O145" s="200"/>
      <c r="P145" s="200"/>
      <c r="Q145" s="200"/>
      <c r="R145" s="22"/>
      <c r="T145" s="126"/>
      <c r="U145" s="27" t="s">
        <v>42</v>
      </c>
      <c r="V145" s="127">
        <v>0</v>
      </c>
      <c r="W145" s="127">
        <f>$V$145*$K$145</f>
        <v>0</v>
      </c>
      <c r="X145" s="127">
        <v>0</v>
      </c>
      <c r="Y145" s="127">
        <f>$X$145*$K$145</f>
        <v>0</v>
      </c>
      <c r="Z145" s="127">
        <v>0</v>
      </c>
      <c r="AA145" s="128">
        <f>$Z$145*$K$145</f>
        <v>0</v>
      </c>
      <c r="AR145" s="6" t="s">
        <v>144</v>
      </c>
      <c r="AT145" s="6" t="s">
        <v>140</v>
      </c>
      <c r="AU145" s="6" t="s">
        <v>87</v>
      </c>
      <c r="AY145" s="6" t="s">
        <v>139</v>
      </c>
      <c r="BE145" s="129">
        <f>IF($U$145="základní",$N$145,0)</f>
        <v>0</v>
      </c>
      <c r="BF145" s="129">
        <f>IF($U$145="snížená",$N$145,0)</f>
        <v>0</v>
      </c>
      <c r="BG145" s="129">
        <f>IF($U$145="zákl. přenesená",$N$145,0)</f>
        <v>0</v>
      </c>
      <c r="BH145" s="129">
        <f>IF($U$145="sníž. přenesená",$N$145,0)</f>
        <v>0</v>
      </c>
      <c r="BI145" s="129">
        <f>IF($U$145="nulová",$N$145,0)</f>
        <v>0</v>
      </c>
      <c r="BJ145" s="6" t="s">
        <v>20</v>
      </c>
      <c r="BK145" s="129">
        <f>ROUND($L$145*$K$145,2)</f>
        <v>0</v>
      </c>
      <c r="BL145" s="6" t="s">
        <v>144</v>
      </c>
      <c r="BM145" s="6" t="s">
        <v>169</v>
      </c>
    </row>
    <row r="146" spans="2:65" s="6" customFormat="1" ht="27" customHeight="1">
      <c r="B146" s="20"/>
      <c r="C146" s="122" t="s">
        <v>170</v>
      </c>
      <c r="D146" s="122" t="s">
        <v>140</v>
      </c>
      <c r="E146" s="123" t="s">
        <v>171</v>
      </c>
      <c r="F146" s="199" t="s">
        <v>172</v>
      </c>
      <c r="G146" s="200"/>
      <c r="H146" s="200"/>
      <c r="I146" s="200"/>
      <c r="J146" s="124" t="s">
        <v>143</v>
      </c>
      <c r="K146" s="125">
        <v>14.6</v>
      </c>
      <c r="L146" s="201">
        <v>0</v>
      </c>
      <c r="M146" s="200"/>
      <c r="N146" s="201">
        <f>ROUND($L$146*$K$146,2)</f>
        <v>0</v>
      </c>
      <c r="O146" s="200"/>
      <c r="P146" s="200"/>
      <c r="Q146" s="200"/>
      <c r="R146" s="22"/>
      <c r="T146" s="126"/>
      <c r="U146" s="27" t="s">
        <v>42</v>
      </c>
      <c r="V146" s="127">
        <v>0</v>
      </c>
      <c r="W146" s="127">
        <f>$V$146*$K$146</f>
        <v>0</v>
      </c>
      <c r="X146" s="127">
        <v>0</v>
      </c>
      <c r="Y146" s="127">
        <f>$X$146*$K$146</f>
        <v>0</v>
      </c>
      <c r="Z146" s="127">
        <v>0</v>
      </c>
      <c r="AA146" s="128">
        <f>$Z$146*$K$146</f>
        <v>0</v>
      </c>
      <c r="AR146" s="6" t="s">
        <v>144</v>
      </c>
      <c r="AT146" s="6" t="s">
        <v>140</v>
      </c>
      <c r="AU146" s="6" t="s">
        <v>87</v>
      </c>
      <c r="AY146" s="6" t="s">
        <v>139</v>
      </c>
      <c r="BE146" s="129">
        <f>IF($U$146="základní",$N$146,0)</f>
        <v>0</v>
      </c>
      <c r="BF146" s="129">
        <f>IF($U$146="snížená",$N$146,0)</f>
        <v>0</v>
      </c>
      <c r="BG146" s="129">
        <f>IF($U$146="zákl. přenesená",$N$146,0)</f>
        <v>0</v>
      </c>
      <c r="BH146" s="129">
        <f>IF($U$146="sníž. přenesená",$N$146,0)</f>
        <v>0</v>
      </c>
      <c r="BI146" s="129">
        <f>IF($U$146="nulová",$N$146,0)</f>
        <v>0</v>
      </c>
      <c r="BJ146" s="6" t="s">
        <v>20</v>
      </c>
      <c r="BK146" s="129">
        <f>ROUND($L$146*$K$146,2)</f>
        <v>0</v>
      </c>
      <c r="BL146" s="6" t="s">
        <v>144</v>
      </c>
      <c r="BM146" s="6" t="s">
        <v>173</v>
      </c>
    </row>
    <row r="147" spans="2:65" s="6" customFormat="1" ht="39" customHeight="1">
      <c r="B147" s="20"/>
      <c r="C147" s="122" t="s">
        <v>174</v>
      </c>
      <c r="D147" s="122" t="s">
        <v>140</v>
      </c>
      <c r="E147" s="123" t="s">
        <v>175</v>
      </c>
      <c r="F147" s="199" t="s">
        <v>176</v>
      </c>
      <c r="G147" s="200"/>
      <c r="H147" s="200"/>
      <c r="I147" s="200"/>
      <c r="J147" s="124" t="s">
        <v>143</v>
      </c>
      <c r="K147" s="125">
        <v>9.8</v>
      </c>
      <c r="L147" s="201">
        <v>0</v>
      </c>
      <c r="M147" s="200"/>
      <c r="N147" s="201">
        <f>ROUND($L$147*$K$147,2)</f>
        <v>0</v>
      </c>
      <c r="O147" s="200"/>
      <c r="P147" s="200"/>
      <c r="Q147" s="200"/>
      <c r="R147" s="22"/>
      <c r="T147" s="126"/>
      <c r="U147" s="27" t="s">
        <v>42</v>
      </c>
      <c r="V147" s="127">
        <v>0</v>
      </c>
      <c r="W147" s="127">
        <f>$V$147*$K$147</f>
        <v>0</v>
      </c>
      <c r="X147" s="127">
        <v>0</v>
      </c>
      <c r="Y147" s="127">
        <f>$X$147*$K$147</f>
        <v>0</v>
      </c>
      <c r="Z147" s="127">
        <v>0</v>
      </c>
      <c r="AA147" s="128">
        <f>$Z$147*$K$147</f>
        <v>0</v>
      </c>
      <c r="AR147" s="6" t="s">
        <v>144</v>
      </c>
      <c r="AT147" s="6" t="s">
        <v>140</v>
      </c>
      <c r="AU147" s="6" t="s">
        <v>87</v>
      </c>
      <c r="AY147" s="6" t="s">
        <v>139</v>
      </c>
      <c r="BE147" s="129">
        <f>IF($U$147="základní",$N$147,0)</f>
        <v>0</v>
      </c>
      <c r="BF147" s="129">
        <f>IF($U$147="snížená",$N$147,0)</f>
        <v>0</v>
      </c>
      <c r="BG147" s="129">
        <f>IF($U$147="zákl. přenesená",$N$147,0)</f>
        <v>0</v>
      </c>
      <c r="BH147" s="129">
        <f>IF($U$147="sníž. přenesená",$N$147,0)</f>
        <v>0</v>
      </c>
      <c r="BI147" s="129">
        <f>IF($U$147="nulová",$N$147,0)</f>
        <v>0</v>
      </c>
      <c r="BJ147" s="6" t="s">
        <v>20</v>
      </c>
      <c r="BK147" s="129">
        <f>ROUND($L$147*$K$147,2)</f>
        <v>0</v>
      </c>
      <c r="BL147" s="6" t="s">
        <v>144</v>
      </c>
      <c r="BM147" s="6" t="s">
        <v>177</v>
      </c>
    </row>
    <row r="148" spans="2:65" s="6" customFormat="1" ht="39" customHeight="1">
      <c r="B148" s="20"/>
      <c r="C148" s="122" t="s">
        <v>178</v>
      </c>
      <c r="D148" s="122" t="s">
        <v>140</v>
      </c>
      <c r="E148" s="123" t="s">
        <v>179</v>
      </c>
      <c r="F148" s="199" t="s">
        <v>180</v>
      </c>
      <c r="G148" s="200"/>
      <c r="H148" s="200"/>
      <c r="I148" s="200"/>
      <c r="J148" s="124" t="s">
        <v>143</v>
      </c>
      <c r="K148" s="125">
        <v>20</v>
      </c>
      <c r="L148" s="201">
        <v>0</v>
      </c>
      <c r="M148" s="200"/>
      <c r="N148" s="201">
        <f>ROUND($L$148*$K$148,2)</f>
        <v>0</v>
      </c>
      <c r="O148" s="200"/>
      <c r="P148" s="200"/>
      <c r="Q148" s="200"/>
      <c r="R148" s="22"/>
      <c r="T148" s="126"/>
      <c r="U148" s="27" t="s">
        <v>42</v>
      </c>
      <c r="V148" s="127">
        <v>0.105</v>
      </c>
      <c r="W148" s="127">
        <f>$V$148*$K$148</f>
        <v>2.1</v>
      </c>
      <c r="X148" s="127">
        <v>0.00013</v>
      </c>
      <c r="Y148" s="127">
        <f>$X$148*$K$148</f>
        <v>0.0026</v>
      </c>
      <c r="Z148" s="127">
        <v>0</v>
      </c>
      <c r="AA148" s="128">
        <f>$Z$148*$K$148</f>
        <v>0</v>
      </c>
      <c r="AR148" s="6" t="s">
        <v>144</v>
      </c>
      <c r="AT148" s="6" t="s">
        <v>140</v>
      </c>
      <c r="AU148" s="6" t="s">
        <v>87</v>
      </c>
      <c r="AY148" s="6" t="s">
        <v>139</v>
      </c>
      <c r="BE148" s="129">
        <f>IF($U$148="základní",$N$148,0)</f>
        <v>0</v>
      </c>
      <c r="BF148" s="129">
        <f>IF($U$148="snížená",$N$148,0)</f>
        <v>0</v>
      </c>
      <c r="BG148" s="129">
        <f>IF($U$148="zákl. přenesená",$N$148,0)</f>
        <v>0</v>
      </c>
      <c r="BH148" s="129">
        <f>IF($U$148="sníž. přenesená",$N$148,0)</f>
        <v>0</v>
      </c>
      <c r="BI148" s="129">
        <f>IF($U$148="nulová",$N$148,0)</f>
        <v>0</v>
      </c>
      <c r="BJ148" s="6" t="s">
        <v>20</v>
      </c>
      <c r="BK148" s="129">
        <f>ROUND($L$148*$K$148,2)</f>
        <v>0</v>
      </c>
      <c r="BL148" s="6" t="s">
        <v>144</v>
      </c>
      <c r="BM148" s="6" t="s">
        <v>181</v>
      </c>
    </row>
    <row r="149" spans="2:65" s="6" customFormat="1" ht="39" customHeight="1">
      <c r="B149" s="20"/>
      <c r="C149" s="122" t="s">
        <v>182</v>
      </c>
      <c r="D149" s="122" t="s">
        <v>140</v>
      </c>
      <c r="E149" s="123" t="s">
        <v>183</v>
      </c>
      <c r="F149" s="199" t="s">
        <v>184</v>
      </c>
      <c r="G149" s="200"/>
      <c r="H149" s="200"/>
      <c r="I149" s="200"/>
      <c r="J149" s="124" t="s">
        <v>143</v>
      </c>
      <c r="K149" s="125">
        <v>37</v>
      </c>
      <c r="L149" s="201">
        <v>0</v>
      </c>
      <c r="M149" s="200"/>
      <c r="N149" s="201">
        <f>ROUND($L$149*$K$149,2)</f>
        <v>0</v>
      </c>
      <c r="O149" s="200"/>
      <c r="P149" s="200"/>
      <c r="Q149" s="200"/>
      <c r="R149" s="22"/>
      <c r="T149" s="126"/>
      <c r="U149" s="27" t="s">
        <v>42</v>
      </c>
      <c r="V149" s="127">
        <v>0.308</v>
      </c>
      <c r="W149" s="127">
        <f>$V$149*$K$149</f>
        <v>11.395999999999999</v>
      </c>
      <c r="X149" s="127">
        <v>4E-05</v>
      </c>
      <c r="Y149" s="127">
        <f>$X$149*$K$149</f>
        <v>0.0014800000000000002</v>
      </c>
      <c r="Z149" s="127">
        <v>0</v>
      </c>
      <c r="AA149" s="128">
        <f>$Z$149*$K$149</f>
        <v>0</v>
      </c>
      <c r="AR149" s="6" t="s">
        <v>144</v>
      </c>
      <c r="AT149" s="6" t="s">
        <v>140</v>
      </c>
      <c r="AU149" s="6" t="s">
        <v>87</v>
      </c>
      <c r="AY149" s="6" t="s">
        <v>139</v>
      </c>
      <c r="BE149" s="129">
        <f>IF($U$149="základní",$N$149,0)</f>
        <v>0</v>
      </c>
      <c r="BF149" s="129">
        <f>IF($U$149="snížená",$N$149,0)</f>
        <v>0</v>
      </c>
      <c r="BG149" s="129">
        <f>IF($U$149="zákl. přenesená",$N$149,0)</f>
        <v>0</v>
      </c>
      <c r="BH149" s="129">
        <f>IF($U$149="sníž. přenesená",$N$149,0)</f>
        <v>0</v>
      </c>
      <c r="BI149" s="129">
        <f>IF($U$149="nulová",$N$149,0)</f>
        <v>0</v>
      </c>
      <c r="BJ149" s="6" t="s">
        <v>20</v>
      </c>
      <c r="BK149" s="129">
        <f>ROUND($L$149*$K$149,2)</f>
        <v>0</v>
      </c>
      <c r="BL149" s="6" t="s">
        <v>144</v>
      </c>
      <c r="BM149" s="6" t="s">
        <v>185</v>
      </c>
    </row>
    <row r="150" spans="2:65" s="6" customFormat="1" ht="39" customHeight="1">
      <c r="B150" s="20"/>
      <c r="C150" s="122" t="s">
        <v>186</v>
      </c>
      <c r="D150" s="122" t="s">
        <v>140</v>
      </c>
      <c r="E150" s="123" t="s">
        <v>187</v>
      </c>
      <c r="F150" s="199" t="s">
        <v>188</v>
      </c>
      <c r="G150" s="200"/>
      <c r="H150" s="200"/>
      <c r="I150" s="200"/>
      <c r="J150" s="124" t="s">
        <v>160</v>
      </c>
      <c r="K150" s="125">
        <v>3.7</v>
      </c>
      <c r="L150" s="201">
        <v>0</v>
      </c>
      <c r="M150" s="200"/>
      <c r="N150" s="201">
        <f>ROUND($L$150*$K$150,2)</f>
        <v>0</v>
      </c>
      <c r="O150" s="200"/>
      <c r="P150" s="200"/>
      <c r="Q150" s="200"/>
      <c r="R150" s="22"/>
      <c r="T150" s="126"/>
      <c r="U150" s="27" t="s">
        <v>42</v>
      </c>
      <c r="V150" s="127">
        <v>7.195</v>
      </c>
      <c r="W150" s="127">
        <f>$V$150*$K$150</f>
        <v>26.6215</v>
      </c>
      <c r="X150" s="127">
        <v>0</v>
      </c>
      <c r="Y150" s="127">
        <f>$X$150*$K$150</f>
        <v>0</v>
      </c>
      <c r="Z150" s="127">
        <v>2.2</v>
      </c>
      <c r="AA150" s="128">
        <f>$Z$150*$K$150</f>
        <v>8.14</v>
      </c>
      <c r="AR150" s="6" t="s">
        <v>144</v>
      </c>
      <c r="AT150" s="6" t="s">
        <v>140</v>
      </c>
      <c r="AU150" s="6" t="s">
        <v>87</v>
      </c>
      <c r="AY150" s="6" t="s">
        <v>139</v>
      </c>
      <c r="BE150" s="129">
        <f>IF($U$150="základní",$N$150,0)</f>
        <v>0</v>
      </c>
      <c r="BF150" s="129">
        <f>IF($U$150="snížená",$N$150,0)</f>
        <v>0</v>
      </c>
      <c r="BG150" s="129">
        <f>IF($U$150="zákl. přenesená",$N$150,0)</f>
        <v>0</v>
      </c>
      <c r="BH150" s="129">
        <f>IF($U$150="sníž. přenesená",$N$150,0)</f>
        <v>0</v>
      </c>
      <c r="BI150" s="129">
        <f>IF($U$150="nulová",$N$150,0)</f>
        <v>0</v>
      </c>
      <c r="BJ150" s="6" t="s">
        <v>20</v>
      </c>
      <c r="BK150" s="129">
        <f>ROUND($L$150*$K$150,2)</f>
        <v>0</v>
      </c>
      <c r="BL150" s="6" t="s">
        <v>144</v>
      </c>
      <c r="BM150" s="6" t="s">
        <v>189</v>
      </c>
    </row>
    <row r="151" spans="2:63" s="111" customFormat="1" ht="23.25" customHeight="1">
      <c r="B151" s="112"/>
      <c r="C151" s="113"/>
      <c r="D151" s="121" t="s">
        <v>99</v>
      </c>
      <c r="E151" s="121"/>
      <c r="F151" s="121"/>
      <c r="G151" s="121"/>
      <c r="H151" s="121"/>
      <c r="I151" s="121"/>
      <c r="J151" s="121"/>
      <c r="K151" s="121"/>
      <c r="L151" s="121"/>
      <c r="M151" s="121"/>
      <c r="N151" s="198">
        <f>$BK$151</f>
        <v>0</v>
      </c>
      <c r="O151" s="197"/>
      <c r="P151" s="197"/>
      <c r="Q151" s="197"/>
      <c r="R151" s="115"/>
      <c r="T151" s="116"/>
      <c r="U151" s="113"/>
      <c r="V151" s="113"/>
      <c r="W151" s="117">
        <f>SUM($W$152:$W$153)</f>
        <v>7.884408</v>
      </c>
      <c r="X151" s="113"/>
      <c r="Y151" s="117">
        <f>SUM($Y$152:$Y$153)</f>
        <v>0</v>
      </c>
      <c r="Z151" s="113"/>
      <c r="AA151" s="118">
        <f>SUM($AA$152:$AA$153)</f>
        <v>0</v>
      </c>
      <c r="AR151" s="119" t="s">
        <v>20</v>
      </c>
      <c r="AT151" s="119" t="s">
        <v>76</v>
      </c>
      <c r="AU151" s="119" t="s">
        <v>87</v>
      </c>
      <c r="AY151" s="119" t="s">
        <v>139</v>
      </c>
      <c r="BK151" s="120">
        <f>SUM($BK$152:$BK$153)</f>
        <v>0</v>
      </c>
    </row>
    <row r="152" spans="2:65" s="6" customFormat="1" ht="15.75" customHeight="1">
      <c r="B152" s="20"/>
      <c r="C152" s="122" t="s">
        <v>25</v>
      </c>
      <c r="D152" s="122" t="s">
        <v>140</v>
      </c>
      <c r="E152" s="123" t="s">
        <v>190</v>
      </c>
      <c r="F152" s="199" t="s">
        <v>191</v>
      </c>
      <c r="G152" s="200"/>
      <c r="H152" s="200"/>
      <c r="I152" s="200"/>
      <c r="J152" s="124" t="s">
        <v>192</v>
      </c>
      <c r="K152" s="125">
        <v>7.932</v>
      </c>
      <c r="L152" s="201">
        <v>0</v>
      </c>
      <c r="M152" s="200"/>
      <c r="N152" s="201">
        <f>ROUND($L$152*$K$152,2)</f>
        <v>0</v>
      </c>
      <c r="O152" s="200"/>
      <c r="P152" s="200"/>
      <c r="Q152" s="200"/>
      <c r="R152" s="22"/>
      <c r="T152" s="126"/>
      <c r="U152" s="27" t="s">
        <v>42</v>
      </c>
      <c r="V152" s="127">
        <v>0.831</v>
      </c>
      <c r="W152" s="127">
        <f>$V$152*$K$152</f>
        <v>6.591492</v>
      </c>
      <c r="X152" s="127">
        <v>0</v>
      </c>
      <c r="Y152" s="127">
        <f>$X$152*$K$152</f>
        <v>0</v>
      </c>
      <c r="Z152" s="127">
        <v>0</v>
      </c>
      <c r="AA152" s="128">
        <f>$Z$152*$K$152</f>
        <v>0</v>
      </c>
      <c r="AR152" s="6" t="s">
        <v>144</v>
      </c>
      <c r="AT152" s="6" t="s">
        <v>140</v>
      </c>
      <c r="AU152" s="6" t="s">
        <v>193</v>
      </c>
      <c r="AY152" s="6" t="s">
        <v>139</v>
      </c>
      <c r="BE152" s="129">
        <f>IF($U$152="základní",$N$152,0)</f>
        <v>0</v>
      </c>
      <c r="BF152" s="129">
        <f>IF($U$152="snížená",$N$152,0)</f>
        <v>0</v>
      </c>
      <c r="BG152" s="129">
        <f>IF($U$152="zákl. přenesená",$N$152,0)</f>
        <v>0</v>
      </c>
      <c r="BH152" s="129">
        <f>IF($U$152="sníž. přenesená",$N$152,0)</f>
        <v>0</v>
      </c>
      <c r="BI152" s="129">
        <f>IF($U$152="nulová",$N$152,0)</f>
        <v>0</v>
      </c>
      <c r="BJ152" s="6" t="s">
        <v>20</v>
      </c>
      <c r="BK152" s="129">
        <f>ROUND($L$152*$K$152,2)</f>
        <v>0</v>
      </c>
      <c r="BL152" s="6" t="s">
        <v>144</v>
      </c>
      <c r="BM152" s="6" t="s">
        <v>194</v>
      </c>
    </row>
    <row r="153" spans="2:65" s="6" customFormat="1" ht="27" customHeight="1">
      <c r="B153" s="20"/>
      <c r="C153" s="122" t="s">
        <v>195</v>
      </c>
      <c r="D153" s="122" t="s">
        <v>140</v>
      </c>
      <c r="E153" s="123" t="s">
        <v>196</v>
      </c>
      <c r="F153" s="199" t="s">
        <v>197</v>
      </c>
      <c r="G153" s="200"/>
      <c r="H153" s="200"/>
      <c r="I153" s="200"/>
      <c r="J153" s="124" t="s">
        <v>192</v>
      </c>
      <c r="K153" s="125">
        <v>7.932</v>
      </c>
      <c r="L153" s="201">
        <v>0</v>
      </c>
      <c r="M153" s="200"/>
      <c r="N153" s="201">
        <f>ROUND($L$153*$K$153,2)</f>
        <v>0</v>
      </c>
      <c r="O153" s="200"/>
      <c r="P153" s="200"/>
      <c r="Q153" s="200"/>
      <c r="R153" s="22"/>
      <c r="T153" s="126"/>
      <c r="U153" s="27" t="s">
        <v>42</v>
      </c>
      <c r="V153" s="127">
        <v>0.163</v>
      </c>
      <c r="W153" s="127">
        <f>$V$153*$K$153</f>
        <v>1.2929160000000002</v>
      </c>
      <c r="X153" s="127">
        <v>0</v>
      </c>
      <c r="Y153" s="127">
        <f>$X$153*$K$153</f>
        <v>0</v>
      </c>
      <c r="Z153" s="127">
        <v>0</v>
      </c>
      <c r="AA153" s="128">
        <f>$Z$153*$K$153</f>
        <v>0</v>
      </c>
      <c r="AR153" s="6" t="s">
        <v>144</v>
      </c>
      <c r="AT153" s="6" t="s">
        <v>140</v>
      </c>
      <c r="AU153" s="6" t="s">
        <v>193</v>
      </c>
      <c r="AY153" s="6" t="s">
        <v>139</v>
      </c>
      <c r="BE153" s="129">
        <f>IF($U$153="základní",$N$153,0)</f>
        <v>0</v>
      </c>
      <c r="BF153" s="129">
        <f>IF($U$153="snížená",$N$153,0)</f>
        <v>0</v>
      </c>
      <c r="BG153" s="129">
        <f>IF($U$153="zákl. přenesená",$N$153,0)</f>
        <v>0</v>
      </c>
      <c r="BH153" s="129">
        <f>IF($U$153="sníž. přenesená",$N$153,0)</f>
        <v>0</v>
      </c>
      <c r="BI153" s="129">
        <f>IF($U$153="nulová",$N$153,0)</f>
        <v>0</v>
      </c>
      <c r="BJ153" s="6" t="s">
        <v>20</v>
      </c>
      <c r="BK153" s="129">
        <f>ROUND($L$153*$K$153,2)</f>
        <v>0</v>
      </c>
      <c r="BL153" s="6" t="s">
        <v>144</v>
      </c>
      <c r="BM153" s="6" t="s">
        <v>198</v>
      </c>
    </row>
    <row r="154" spans="2:63" s="111" customFormat="1" ht="30.75" customHeight="1">
      <c r="B154" s="112"/>
      <c r="C154" s="113"/>
      <c r="D154" s="121" t="s">
        <v>100</v>
      </c>
      <c r="E154" s="121"/>
      <c r="F154" s="121"/>
      <c r="G154" s="121"/>
      <c r="H154" s="121"/>
      <c r="I154" s="121"/>
      <c r="J154" s="121"/>
      <c r="K154" s="121"/>
      <c r="L154" s="121"/>
      <c r="M154" s="121"/>
      <c r="N154" s="198">
        <f>$BK$154</f>
        <v>0</v>
      </c>
      <c r="O154" s="197"/>
      <c r="P154" s="197"/>
      <c r="Q154" s="197"/>
      <c r="R154" s="115"/>
      <c r="T154" s="116"/>
      <c r="U154" s="113"/>
      <c r="V154" s="113"/>
      <c r="W154" s="117">
        <f>SUM($W$155:$W$160)</f>
        <v>26.327825999999995</v>
      </c>
      <c r="X154" s="113"/>
      <c r="Y154" s="117">
        <f>SUM($Y$155:$Y$160)</f>
        <v>0</v>
      </c>
      <c r="Z154" s="113"/>
      <c r="AA154" s="118">
        <f>SUM($AA$155:$AA$160)</f>
        <v>0</v>
      </c>
      <c r="AR154" s="119" t="s">
        <v>20</v>
      </c>
      <c r="AT154" s="119" t="s">
        <v>76</v>
      </c>
      <c r="AU154" s="119" t="s">
        <v>20</v>
      </c>
      <c r="AY154" s="119" t="s">
        <v>139</v>
      </c>
      <c r="BK154" s="120">
        <f>SUM($BK$155:$BK$160)</f>
        <v>0</v>
      </c>
    </row>
    <row r="155" spans="2:65" s="6" customFormat="1" ht="27" customHeight="1">
      <c r="B155" s="20"/>
      <c r="C155" s="122" t="s">
        <v>199</v>
      </c>
      <c r="D155" s="122" t="s">
        <v>140</v>
      </c>
      <c r="E155" s="123" t="s">
        <v>200</v>
      </c>
      <c r="F155" s="199" t="s">
        <v>201</v>
      </c>
      <c r="G155" s="200"/>
      <c r="H155" s="200"/>
      <c r="I155" s="200"/>
      <c r="J155" s="124" t="s">
        <v>192</v>
      </c>
      <c r="K155" s="125">
        <v>9.366</v>
      </c>
      <c r="L155" s="201">
        <v>0</v>
      </c>
      <c r="M155" s="200"/>
      <c r="N155" s="201">
        <f>ROUND($L$155*$K$155,2)</f>
        <v>0</v>
      </c>
      <c r="O155" s="200"/>
      <c r="P155" s="200"/>
      <c r="Q155" s="200"/>
      <c r="R155" s="22"/>
      <c r="T155" s="126"/>
      <c r="U155" s="27" t="s">
        <v>42</v>
      </c>
      <c r="V155" s="127">
        <v>2.42</v>
      </c>
      <c r="W155" s="127">
        <f>$V$155*$K$155</f>
        <v>22.665719999999997</v>
      </c>
      <c r="X155" s="127">
        <v>0</v>
      </c>
      <c r="Y155" s="127">
        <f>$X$155*$K$155</f>
        <v>0</v>
      </c>
      <c r="Z155" s="127">
        <v>0</v>
      </c>
      <c r="AA155" s="128">
        <f>$Z$155*$K$155</f>
        <v>0</v>
      </c>
      <c r="AR155" s="6" t="s">
        <v>144</v>
      </c>
      <c r="AT155" s="6" t="s">
        <v>140</v>
      </c>
      <c r="AU155" s="6" t="s">
        <v>87</v>
      </c>
      <c r="AY155" s="6" t="s">
        <v>139</v>
      </c>
      <c r="BE155" s="129">
        <f>IF($U$155="základní",$N$155,0)</f>
        <v>0</v>
      </c>
      <c r="BF155" s="129">
        <f>IF($U$155="snížená",$N$155,0)</f>
        <v>0</v>
      </c>
      <c r="BG155" s="129">
        <f>IF($U$155="zákl. přenesená",$N$155,0)</f>
        <v>0</v>
      </c>
      <c r="BH155" s="129">
        <f>IF($U$155="sníž. přenesená",$N$155,0)</f>
        <v>0</v>
      </c>
      <c r="BI155" s="129">
        <f>IF($U$155="nulová",$N$155,0)</f>
        <v>0</v>
      </c>
      <c r="BJ155" s="6" t="s">
        <v>20</v>
      </c>
      <c r="BK155" s="129">
        <f>ROUND($L$155*$K$155,2)</f>
        <v>0</v>
      </c>
      <c r="BL155" s="6" t="s">
        <v>144</v>
      </c>
      <c r="BM155" s="6" t="s">
        <v>202</v>
      </c>
    </row>
    <row r="156" spans="2:65" s="6" customFormat="1" ht="39" customHeight="1">
      <c r="B156" s="20"/>
      <c r="C156" s="122" t="s">
        <v>203</v>
      </c>
      <c r="D156" s="122" t="s">
        <v>140</v>
      </c>
      <c r="E156" s="123" t="s">
        <v>204</v>
      </c>
      <c r="F156" s="199" t="s">
        <v>205</v>
      </c>
      <c r="G156" s="200"/>
      <c r="H156" s="200"/>
      <c r="I156" s="200"/>
      <c r="J156" s="124" t="s">
        <v>192</v>
      </c>
      <c r="K156" s="125">
        <v>9.366</v>
      </c>
      <c r="L156" s="201">
        <v>0</v>
      </c>
      <c r="M156" s="200"/>
      <c r="N156" s="201">
        <f>ROUND($L$156*$K$156,2)</f>
        <v>0</v>
      </c>
      <c r="O156" s="200"/>
      <c r="P156" s="200"/>
      <c r="Q156" s="200"/>
      <c r="R156" s="22"/>
      <c r="T156" s="126"/>
      <c r="U156" s="27" t="s">
        <v>42</v>
      </c>
      <c r="V156" s="127">
        <v>0.26</v>
      </c>
      <c r="W156" s="127">
        <f>$V$156*$K$156</f>
        <v>2.43516</v>
      </c>
      <c r="X156" s="127">
        <v>0</v>
      </c>
      <c r="Y156" s="127">
        <f>$X$156*$K$156</f>
        <v>0</v>
      </c>
      <c r="Z156" s="127">
        <v>0</v>
      </c>
      <c r="AA156" s="128">
        <f>$Z$156*$K$156</f>
        <v>0</v>
      </c>
      <c r="AR156" s="6" t="s">
        <v>144</v>
      </c>
      <c r="AT156" s="6" t="s">
        <v>140</v>
      </c>
      <c r="AU156" s="6" t="s">
        <v>87</v>
      </c>
      <c r="AY156" s="6" t="s">
        <v>139</v>
      </c>
      <c r="BE156" s="129">
        <f>IF($U$156="základní",$N$156,0)</f>
        <v>0</v>
      </c>
      <c r="BF156" s="129">
        <f>IF($U$156="snížená",$N$156,0)</f>
        <v>0</v>
      </c>
      <c r="BG156" s="129">
        <f>IF($U$156="zákl. přenesená",$N$156,0)</f>
        <v>0</v>
      </c>
      <c r="BH156" s="129">
        <f>IF($U$156="sníž. přenesená",$N$156,0)</f>
        <v>0</v>
      </c>
      <c r="BI156" s="129">
        <f>IF($U$156="nulová",$N$156,0)</f>
        <v>0</v>
      </c>
      <c r="BJ156" s="6" t="s">
        <v>20</v>
      </c>
      <c r="BK156" s="129">
        <f>ROUND($L$156*$K$156,2)</f>
        <v>0</v>
      </c>
      <c r="BL156" s="6" t="s">
        <v>144</v>
      </c>
      <c r="BM156" s="6" t="s">
        <v>206</v>
      </c>
    </row>
    <row r="157" spans="2:65" s="6" customFormat="1" ht="27" customHeight="1">
      <c r="B157" s="20"/>
      <c r="C157" s="122" t="s">
        <v>207</v>
      </c>
      <c r="D157" s="122" t="s">
        <v>140</v>
      </c>
      <c r="E157" s="123" t="s">
        <v>208</v>
      </c>
      <c r="F157" s="199" t="s">
        <v>209</v>
      </c>
      <c r="G157" s="200"/>
      <c r="H157" s="200"/>
      <c r="I157" s="200"/>
      <c r="J157" s="124" t="s">
        <v>192</v>
      </c>
      <c r="K157" s="125">
        <v>9.366</v>
      </c>
      <c r="L157" s="201">
        <v>0</v>
      </c>
      <c r="M157" s="200"/>
      <c r="N157" s="201">
        <f>ROUND($L$157*$K$157,2)</f>
        <v>0</v>
      </c>
      <c r="O157" s="200"/>
      <c r="P157" s="200"/>
      <c r="Q157" s="200"/>
      <c r="R157" s="22"/>
      <c r="T157" s="126"/>
      <c r="U157" s="27" t="s">
        <v>42</v>
      </c>
      <c r="V157" s="127">
        <v>0.125</v>
      </c>
      <c r="W157" s="127">
        <f>$V$157*$K$157</f>
        <v>1.17075</v>
      </c>
      <c r="X157" s="127">
        <v>0</v>
      </c>
      <c r="Y157" s="127">
        <f>$X$157*$K$157</f>
        <v>0</v>
      </c>
      <c r="Z157" s="127">
        <v>0</v>
      </c>
      <c r="AA157" s="128">
        <f>$Z$157*$K$157</f>
        <v>0</v>
      </c>
      <c r="AR157" s="6" t="s">
        <v>144</v>
      </c>
      <c r="AT157" s="6" t="s">
        <v>140</v>
      </c>
      <c r="AU157" s="6" t="s">
        <v>87</v>
      </c>
      <c r="AY157" s="6" t="s">
        <v>139</v>
      </c>
      <c r="BE157" s="129">
        <f>IF($U$157="základní",$N$157,0)</f>
        <v>0</v>
      </c>
      <c r="BF157" s="129">
        <f>IF($U$157="snížená",$N$157,0)</f>
        <v>0</v>
      </c>
      <c r="BG157" s="129">
        <f>IF($U$157="zákl. přenesená",$N$157,0)</f>
        <v>0</v>
      </c>
      <c r="BH157" s="129">
        <f>IF($U$157="sníž. přenesená",$N$157,0)</f>
        <v>0</v>
      </c>
      <c r="BI157" s="129">
        <f>IF($U$157="nulová",$N$157,0)</f>
        <v>0</v>
      </c>
      <c r="BJ157" s="6" t="s">
        <v>20</v>
      </c>
      <c r="BK157" s="129">
        <f>ROUND($L$157*$K$157,2)</f>
        <v>0</v>
      </c>
      <c r="BL157" s="6" t="s">
        <v>144</v>
      </c>
      <c r="BM157" s="6" t="s">
        <v>210</v>
      </c>
    </row>
    <row r="158" spans="2:65" s="6" customFormat="1" ht="27" customHeight="1">
      <c r="B158" s="20"/>
      <c r="C158" s="122" t="s">
        <v>211</v>
      </c>
      <c r="D158" s="122" t="s">
        <v>140</v>
      </c>
      <c r="E158" s="123" t="s">
        <v>212</v>
      </c>
      <c r="F158" s="199" t="s">
        <v>213</v>
      </c>
      <c r="G158" s="200"/>
      <c r="H158" s="200"/>
      <c r="I158" s="200"/>
      <c r="J158" s="124" t="s">
        <v>192</v>
      </c>
      <c r="K158" s="125">
        <v>9.366</v>
      </c>
      <c r="L158" s="201">
        <v>0</v>
      </c>
      <c r="M158" s="200"/>
      <c r="N158" s="201">
        <f>ROUND($L$158*$K$158,2)</f>
        <v>0</v>
      </c>
      <c r="O158" s="200"/>
      <c r="P158" s="200"/>
      <c r="Q158" s="200"/>
      <c r="R158" s="22"/>
      <c r="T158" s="126"/>
      <c r="U158" s="27" t="s">
        <v>42</v>
      </c>
      <c r="V158" s="127">
        <v>0.006</v>
      </c>
      <c r="W158" s="127">
        <f>$V$158*$K$158</f>
        <v>0.056195999999999996</v>
      </c>
      <c r="X158" s="127">
        <v>0</v>
      </c>
      <c r="Y158" s="127">
        <f>$X$158*$K$158</f>
        <v>0</v>
      </c>
      <c r="Z158" s="127">
        <v>0</v>
      </c>
      <c r="AA158" s="128">
        <f>$Z$158*$K$158</f>
        <v>0</v>
      </c>
      <c r="AR158" s="6" t="s">
        <v>144</v>
      </c>
      <c r="AT158" s="6" t="s">
        <v>140</v>
      </c>
      <c r="AU158" s="6" t="s">
        <v>87</v>
      </c>
      <c r="AY158" s="6" t="s">
        <v>139</v>
      </c>
      <c r="BE158" s="129">
        <f>IF($U$158="základní",$N$158,0)</f>
        <v>0</v>
      </c>
      <c r="BF158" s="129">
        <f>IF($U$158="snížená",$N$158,0)</f>
        <v>0</v>
      </c>
      <c r="BG158" s="129">
        <f>IF($U$158="zákl. přenesená",$N$158,0)</f>
        <v>0</v>
      </c>
      <c r="BH158" s="129">
        <f>IF($U$158="sníž. přenesená",$N$158,0)</f>
        <v>0</v>
      </c>
      <c r="BI158" s="129">
        <f>IF($U$158="nulová",$N$158,0)</f>
        <v>0</v>
      </c>
      <c r="BJ158" s="6" t="s">
        <v>20</v>
      </c>
      <c r="BK158" s="129">
        <f>ROUND($L$158*$K$158,2)</f>
        <v>0</v>
      </c>
      <c r="BL158" s="6" t="s">
        <v>144</v>
      </c>
      <c r="BM158" s="6" t="s">
        <v>214</v>
      </c>
    </row>
    <row r="159" spans="2:65" s="6" customFormat="1" ht="27" customHeight="1">
      <c r="B159" s="20"/>
      <c r="C159" s="122" t="s">
        <v>215</v>
      </c>
      <c r="D159" s="122" t="s">
        <v>140</v>
      </c>
      <c r="E159" s="123" t="s">
        <v>216</v>
      </c>
      <c r="F159" s="199" t="s">
        <v>217</v>
      </c>
      <c r="G159" s="200"/>
      <c r="H159" s="200"/>
      <c r="I159" s="200"/>
      <c r="J159" s="124" t="s">
        <v>192</v>
      </c>
      <c r="K159" s="125">
        <v>9</v>
      </c>
      <c r="L159" s="201">
        <v>0</v>
      </c>
      <c r="M159" s="200"/>
      <c r="N159" s="201">
        <f>ROUND($L$159*$K$159,2)</f>
        <v>0</v>
      </c>
      <c r="O159" s="200"/>
      <c r="P159" s="200"/>
      <c r="Q159" s="200"/>
      <c r="R159" s="22"/>
      <c r="T159" s="126"/>
      <c r="U159" s="27" t="s">
        <v>42</v>
      </c>
      <c r="V159" s="127">
        <v>0</v>
      </c>
      <c r="W159" s="127">
        <f>$V$159*$K$159</f>
        <v>0</v>
      </c>
      <c r="X159" s="127">
        <v>0</v>
      </c>
      <c r="Y159" s="127">
        <f>$X$159*$K$159</f>
        <v>0</v>
      </c>
      <c r="Z159" s="127">
        <v>0</v>
      </c>
      <c r="AA159" s="128">
        <f>$Z$159*$K$159</f>
        <v>0</v>
      </c>
      <c r="AR159" s="6" t="s">
        <v>144</v>
      </c>
      <c r="AT159" s="6" t="s">
        <v>140</v>
      </c>
      <c r="AU159" s="6" t="s">
        <v>87</v>
      </c>
      <c r="AY159" s="6" t="s">
        <v>139</v>
      </c>
      <c r="BE159" s="129">
        <f>IF($U$159="základní",$N$159,0)</f>
        <v>0</v>
      </c>
      <c r="BF159" s="129">
        <f>IF($U$159="snížená",$N$159,0)</f>
        <v>0</v>
      </c>
      <c r="BG159" s="129">
        <f>IF($U$159="zákl. přenesená",$N$159,0)</f>
        <v>0</v>
      </c>
      <c r="BH159" s="129">
        <f>IF($U$159="sníž. přenesená",$N$159,0)</f>
        <v>0</v>
      </c>
      <c r="BI159" s="129">
        <f>IF($U$159="nulová",$N$159,0)</f>
        <v>0</v>
      </c>
      <c r="BJ159" s="6" t="s">
        <v>20</v>
      </c>
      <c r="BK159" s="129">
        <f>ROUND($L$159*$K$159,2)</f>
        <v>0</v>
      </c>
      <c r="BL159" s="6" t="s">
        <v>144</v>
      </c>
      <c r="BM159" s="6" t="s">
        <v>218</v>
      </c>
    </row>
    <row r="160" spans="2:65" s="6" customFormat="1" ht="27" customHeight="1">
      <c r="B160" s="20"/>
      <c r="C160" s="122" t="s">
        <v>9</v>
      </c>
      <c r="D160" s="122" t="s">
        <v>140</v>
      </c>
      <c r="E160" s="123" t="s">
        <v>219</v>
      </c>
      <c r="F160" s="199" t="s">
        <v>220</v>
      </c>
      <c r="G160" s="200"/>
      <c r="H160" s="200"/>
      <c r="I160" s="200"/>
      <c r="J160" s="124" t="s">
        <v>192</v>
      </c>
      <c r="K160" s="125">
        <v>0.366</v>
      </c>
      <c r="L160" s="201">
        <v>0</v>
      </c>
      <c r="M160" s="200"/>
      <c r="N160" s="201">
        <f>ROUND($L$160*$K$160,2)</f>
        <v>0</v>
      </c>
      <c r="O160" s="200"/>
      <c r="P160" s="200"/>
      <c r="Q160" s="200"/>
      <c r="R160" s="22"/>
      <c r="T160" s="126"/>
      <c r="U160" s="27" t="s">
        <v>42</v>
      </c>
      <c r="V160" s="127">
        <v>0</v>
      </c>
      <c r="W160" s="127">
        <f>$V$160*$K$160</f>
        <v>0</v>
      </c>
      <c r="X160" s="127">
        <v>0</v>
      </c>
      <c r="Y160" s="127">
        <f>$X$160*$K$160</f>
        <v>0</v>
      </c>
      <c r="Z160" s="127">
        <v>0</v>
      </c>
      <c r="AA160" s="128">
        <f>$Z$160*$K$160</f>
        <v>0</v>
      </c>
      <c r="AR160" s="6" t="s">
        <v>144</v>
      </c>
      <c r="AT160" s="6" t="s">
        <v>140</v>
      </c>
      <c r="AU160" s="6" t="s">
        <v>87</v>
      </c>
      <c r="AY160" s="6" t="s">
        <v>139</v>
      </c>
      <c r="BE160" s="129">
        <f>IF($U$160="základní",$N$160,0)</f>
        <v>0</v>
      </c>
      <c r="BF160" s="129">
        <f>IF($U$160="snížená",$N$160,0)</f>
        <v>0</v>
      </c>
      <c r="BG160" s="129">
        <f>IF($U$160="zákl. přenesená",$N$160,0)</f>
        <v>0</v>
      </c>
      <c r="BH160" s="129">
        <f>IF($U$160="sníž. přenesená",$N$160,0)</f>
        <v>0</v>
      </c>
      <c r="BI160" s="129">
        <f>IF($U$160="nulová",$N$160,0)</f>
        <v>0</v>
      </c>
      <c r="BJ160" s="6" t="s">
        <v>20</v>
      </c>
      <c r="BK160" s="129">
        <f>ROUND($L$160*$K$160,2)</f>
        <v>0</v>
      </c>
      <c r="BL160" s="6" t="s">
        <v>144</v>
      </c>
      <c r="BM160" s="6" t="s">
        <v>221</v>
      </c>
    </row>
    <row r="161" spans="2:63" s="111" customFormat="1" ht="30.75" customHeight="1">
      <c r="B161" s="112"/>
      <c r="C161" s="113"/>
      <c r="D161" s="121" t="s">
        <v>101</v>
      </c>
      <c r="E161" s="121"/>
      <c r="F161" s="121"/>
      <c r="G161" s="121"/>
      <c r="H161" s="121"/>
      <c r="I161" s="121"/>
      <c r="J161" s="121"/>
      <c r="K161" s="121"/>
      <c r="L161" s="121"/>
      <c r="M161" s="121"/>
      <c r="N161" s="198">
        <f>$BK$161</f>
        <v>0</v>
      </c>
      <c r="O161" s="197"/>
      <c r="P161" s="197"/>
      <c r="Q161" s="197"/>
      <c r="R161" s="115"/>
      <c r="T161" s="116"/>
      <c r="U161" s="113"/>
      <c r="V161" s="113"/>
      <c r="W161" s="117">
        <v>0</v>
      </c>
      <c r="X161" s="113"/>
      <c r="Y161" s="117">
        <v>0</v>
      </c>
      <c r="Z161" s="113"/>
      <c r="AA161" s="118">
        <v>0</v>
      </c>
      <c r="AR161" s="119" t="s">
        <v>20</v>
      </c>
      <c r="AT161" s="119" t="s">
        <v>76</v>
      </c>
      <c r="AU161" s="119" t="s">
        <v>20</v>
      </c>
      <c r="AY161" s="119" t="s">
        <v>139</v>
      </c>
      <c r="BK161" s="120">
        <v>0</v>
      </c>
    </row>
    <row r="162" spans="2:63" s="111" customFormat="1" ht="25.5" customHeight="1">
      <c r="B162" s="112"/>
      <c r="C162" s="113"/>
      <c r="D162" s="114" t="s">
        <v>102</v>
      </c>
      <c r="E162" s="114"/>
      <c r="F162" s="114"/>
      <c r="G162" s="114"/>
      <c r="H162" s="114"/>
      <c r="I162" s="114"/>
      <c r="J162" s="114"/>
      <c r="K162" s="114"/>
      <c r="L162" s="114"/>
      <c r="M162" s="114"/>
      <c r="N162" s="196">
        <f>$BK$162</f>
        <v>0</v>
      </c>
      <c r="O162" s="197"/>
      <c r="P162" s="197"/>
      <c r="Q162" s="197"/>
      <c r="R162" s="115"/>
      <c r="T162" s="116"/>
      <c r="U162" s="113"/>
      <c r="V162" s="113"/>
      <c r="W162" s="117">
        <f>$W$163+$W$173+$W$181+$W$200+$W$206+$W$208+$W$213+$W$219+$W$228+$W$235+$W$238+$W$246+$W$249</f>
        <v>192.31139999999996</v>
      </c>
      <c r="X162" s="113"/>
      <c r="Y162" s="117">
        <f>$Y$163+$Y$173+$Y$181+$Y$200+$Y$206+$Y$208+$Y$213+$Y$219+$Y$228+$Y$235+$Y$238+$Y$246+$Y$249</f>
        <v>2.9623120000000003</v>
      </c>
      <c r="Z162" s="113"/>
      <c r="AA162" s="118">
        <f>$AA$163+$AA$173+$AA$181+$AA$200+$AA$206+$AA$208+$AA$213+$AA$219+$AA$228+$AA$235+$AA$238+$AA$246+$AA$249</f>
        <v>1.2259</v>
      </c>
      <c r="AR162" s="119" t="s">
        <v>87</v>
      </c>
      <c r="AT162" s="119" t="s">
        <v>76</v>
      </c>
      <c r="AU162" s="119" t="s">
        <v>77</v>
      </c>
      <c r="AY162" s="119" t="s">
        <v>139</v>
      </c>
      <c r="BK162" s="120">
        <f>$BK$163+$BK$173+$BK$181+$BK$200+$BK$206+$BK$208+$BK$213+$BK$219+$BK$228+$BK$235+$BK$238+$BK$246+$BK$249</f>
        <v>0</v>
      </c>
    </row>
    <row r="163" spans="2:63" s="111" customFormat="1" ht="21" customHeight="1">
      <c r="B163" s="112"/>
      <c r="C163" s="113"/>
      <c r="D163" s="121" t="s">
        <v>103</v>
      </c>
      <c r="E163" s="121"/>
      <c r="F163" s="121"/>
      <c r="G163" s="121"/>
      <c r="H163" s="121"/>
      <c r="I163" s="121"/>
      <c r="J163" s="121"/>
      <c r="K163" s="121"/>
      <c r="L163" s="121"/>
      <c r="M163" s="121"/>
      <c r="N163" s="198">
        <f>$BK$163</f>
        <v>0</v>
      </c>
      <c r="O163" s="197"/>
      <c r="P163" s="197"/>
      <c r="Q163" s="197"/>
      <c r="R163" s="115"/>
      <c r="T163" s="116"/>
      <c r="U163" s="113"/>
      <c r="V163" s="113"/>
      <c r="W163" s="117">
        <f>SUM($W$164:$W$172)</f>
        <v>17.384</v>
      </c>
      <c r="X163" s="113"/>
      <c r="Y163" s="117">
        <f>SUM($Y$164:$Y$172)</f>
        <v>0.03094</v>
      </c>
      <c r="Z163" s="113"/>
      <c r="AA163" s="118">
        <f>SUM($AA$164:$AA$172)</f>
        <v>0.63996</v>
      </c>
      <c r="AR163" s="119" t="s">
        <v>87</v>
      </c>
      <c r="AT163" s="119" t="s">
        <v>76</v>
      </c>
      <c r="AU163" s="119" t="s">
        <v>20</v>
      </c>
      <c r="AY163" s="119" t="s">
        <v>139</v>
      </c>
      <c r="BK163" s="120">
        <f>SUM($BK$164:$BK$172)</f>
        <v>0</v>
      </c>
    </row>
    <row r="164" spans="2:65" s="6" customFormat="1" ht="39" customHeight="1">
      <c r="B164" s="20"/>
      <c r="C164" s="122" t="s">
        <v>222</v>
      </c>
      <c r="D164" s="122" t="s">
        <v>140</v>
      </c>
      <c r="E164" s="123" t="s">
        <v>223</v>
      </c>
      <c r="F164" s="199" t="s">
        <v>224</v>
      </c>
      <c r="G164" s="200"/>
      <c r="H164" s="200"/>
      <c r="I164" s="200"/>
      <c r="J164" s="124" t="s">
        <v>225</v>
      </c>
      <c r="K164" s="125">
        <v>1</v>
      </c>
      <c r="L164" s="201">
        <v>0</v>
      </c>
      <c r="M164" s="200"/>
      <c r="N164" s="201">
        <f>ROUND($L$164*$K$164,2)</f>
        <v>0</v>
      </c>
      <c r="O164" s="200"/>
      <c r="P164" s="200"/>
      <c r="Q164" s="200"/>
      <c r="R164" s="22"/>
      <c r="T164" s="126"/>
      <c r="U164" s="27" t="s">
        <v>42</v>
      </c>
      <c r="V164" s="127">
        <v>0</v>
      </c>
      <c r="W164" s="127">
        <f>$V$164*$K$164</f>
        <v>0</v>
      </c>
      <c r="X164" s="127">
        <v>0</v>
      </c>
      <c r="Y164" s="127">
        <f>$X$164*$K$164</f>
        <v>0</v>
      </c>
      <c r="Z164" s="127">
        <v>0</v>
      </c>
      <c r="AA164" s="128">
        <f>$Z$164*$K$164</f>
        <v>0</v>
      </c>
      <c r="AR164" s="6" t="s">
        <v>222</v>
      </c>
      <c r="AT164" s="6" t="s">
        <v>140</v>
      </c>
      <c r="AU164" s="6" t="s">
        <v>87</v>
      </c>
      <c r="AY164" s="6" t="s">
        <v>139</v>
      </c>
      <c r="BE164" s="129">
        <f>IF($U$164="základní",$N$164,0)</f>
        <v>0</v>
      </c>
      <c r="BF164" s="129">
        <f>IF($U$164="snížená",$N$164,0)</f>
        <v>0</v>
      </c>
      <c r="BG164" s="129">
        <f>IF($U$164="zákl. přenesená",$N$164,0)</f>
        <v>0</v>
      </c>
      <c r="BH164" s="129">
        <f>IF($U$164="sníž. přenesená",$N$164,0)</f>
        <v>0</v>
      </c>
      <c r="BI164" s="129">
        <f>IF($U$164="nulová",$N$164,0)</f>
        <v>0</v>
      </c>
      <c r="BJ164" s="6" t="s">
        <v>20</v>
      </c>
      <c r="BK164" s="129">
        <f>ROUND($L$164*$K$164,2)</f>
        <v>0</v>
      </c>
      <c r="BL164" s="6" t="s">
        <v>222</v>
      </c>
      <c r="BM164" s="6" t="s">
        <v>226</v>
      </c>
    </row>
    <row r="165" spans="2:65" s="6" customFormat="1" ht="27" customHeight="1">
      <c r="B165" s="20"/>
      <c r="C165" s="122" t="s">
        <v>227</v>
      </c>
      <c r="D165" s="122" t="s">
        <v>140</v>
      </c>
      <c r="E165" s="123" t="s">
        <v>228</v>
      </c>
      <c r="F165" s="199" t="s">
        <v>229</v>
      </c>
      <c r="G165" s="200"/>
      <c r="H165" s="200"/>
      <c r="I165" s="200"/>
      <c r="J165" s="124" t="s">
        <v>230</v>
      </c>
      <c r="K165" s="125">
        <v>10</v>
      </c>
      <c r="L165" s="201">
        <v>0</v>
      </c>
      <c r="M165" s="200"/>
      <c r="N165" s="201">
        <f>ROUND($L$165*$K$165,2)</f>
        <v>0</v>
      </c>
      <c r="O165" s="200"/>
      <c r="P165" s="200"/>
      <c r="Q165" s="200"/>
      <c r="R165" s="22"/>
      <c r="T165" s="126"/>
      <c r="U165" s="27" t="s">
        <v>42</v>
      </c>
      <c r="V165" s="127">
        <v>0.031</v>
      </c>
      <c r="W165" s="127">
        <f>$V$165*$K$165</f>
        <v>0.31</v>
      </c>
      <c r="X165" s="127">
        <v>0</v>
      </c>
      <c r="Y165" s="127">
        <f>$X$165*$K$165</f>
        <v>0</v>
      </c>
      <c r="Z165" s="127">
        <v>0.0021</v>
      </c>
      <c r="AA165" s="128">
        <f>$Z$165*$K$165</f>
        <v>0.020999999999999998</v>
      </c>
      <c r="AR165" s="6" t="s">
        <v>222</v>
      </c>
      <c r="AT165" s="6" t="s">
        <v>140</v>
      </c>
      <c r="AU165" s="6" t="s">
        <v>87</v>
      </c>
      <c r="AY165" s="6" t="s">
        <v>139</v>
      </c>
      <c r="BE165" s="129">
        <f>IF($U$165="základní",$N$165,0)</f>
        <v>0</v>
      </c>
      <c r="BF165" s="129">
        <f>IF($U$165="snížená",$N$165,0)</f>
        <v>0</v>
      </c>
      <c r="BG165" s="129">
        <f>IF($U$165="zákl. přenesená",$N$165,0)</f>
        <v>0</v>
      </c>
      <c r="BH165" s="129">
        <f>IF($U$165="sníž. přenesená",$N$165,0)</f>
        <v>0</v>
      </c>
      <c r="BI165" s="129">
        <f>IF($U$165="nulová",$N$165,0)</f>
        <v>0</v>
      </c>
      <c r="BJ165" s="6" t="s">
        <v>20</v>
      </c>
      <c r="BK165" s="129">
        <f>ROUND($L$165*$K$165,2)</f>
        <v>0</v>
      </c>
      <c r="BL165" s="6" t="s">
        <v>222</v>
      </c>
      <c r="BM165" s="6" t="s">
        <v>231</v>
      </c>
    </row>
    <row r="166" spans="2:65" s="6" customFormat="1" ht="27" customHeight="1">
      <c r="B166" s="20"/>
      <c r="C166" s="122" t="s">
        <v>232</v>
      </c>
      <c r="D166" s="122" t="s">
        <v>140</v>
      </c>
      <c r="E166" s="123" t="s">
        <v>233</v>
      </c>
      <c r="F166" s="199" t="s">
        <v>234</v>
      </c>
      <c r="G166" s="200"/>
      <c r="H166" s="200"/>
      <c r="I166" s="200"/>
      <c r="J166" s="124" t="s">
        <v>235</v>
      </c>
      <c r="K166" s="125">
        <v>2</v>
      </c>
      <c r="L166" s="201">
        <v>0</v>
      </c>
      <c r="M166" s="200"/>
      <c r="N166" s="201">
        <f>ROUND($L$166*$K$166,2)</f>
        <v>0</v>
      </c>
      <c r="O166" s="200"/>
      <c r="P166" s="200"/>
      <c r="Q166" s="200"/>
      <c r="R166" s="22"/>
      <c r="T166" s="126"/>
      <c r="U166" s="27" t="s">
        <v>42</v>
      </c>
      <c r="V166" s="127">
        <v>0.342</v>
      </c>
      <c r="W166" s="127">
        <f>$V$166*$K$166</f>
        <v>0.684</v>
      </c>
      <c r="X166" s="127">
        <v>0.00247</v>
      </c>
      <c r="Y166" s="127">
        <f>$X$166*$K$166</f>
        <v>0.00494</v>
      </c>
      <c r="Z166" s="127">
        <v>0</v>
      </c>
      <c r="AA166" s="128">
        <f>$Z$166*$K$166</f>
        <v>0</v>
      </c>
      <c r="AR166" s="6" t="s">
        <v>222</v>
      </c>
      <c r="AT166" s="6" t="s">
        <v>140</v>
      </c>
      <c r="AU166" s="6" t="s">
        <v>87</v>
      </c>
      <c r="AY166" s="6" t="s">
        <v>139</v>
      </c>
      <c r="BE166" s="129">
        <f>IF($U$166="základní",$N$166,0)</f>
        <v>0</v>
      </c>
      <c r="BF166" s="129">
        <f>IF($U$166="snížená",$N$166,0)</f>
        <v>0</v>
      </c>
      <c r="BG166" s="129">
        <f>IF($U$166="zákl. přenesená",$N$166,0)</f>
        <v>0</v>
      </c>
      <c r="BH166" s="129">
        <f>IF($U$166="sníž. přenesená",$N$166,0)</f>
        <v>0</v>
      </c>
      <c r="BI166" s="129">
        <f>IF($U$166="nulová",$N$166,0)</f>
        <v>0</v>
      </c>
      <c r="BJ166" s="6" t="s">
        <v>20</v>
      </c>
      <c r="BK166" s="129">
        <f>ROUND($L$166*$K$166,2)</f>
        <v>0</v>
      </c>
      <c r="BL166" s="6" t="s">
        <v>222</v>
      </c>
      <c r="BM166" s="6" t="s">
        <v>236</v>
      </c>
    </row>
    <row r="167" spans="2:65" s="6" customFormat="1" ht="39" customHeight="1">
      <c r="B167" s="20"/>
      <c r="C167" s="122" t="s">
        <v>237</v>
      </c>
      <c r="D167" s="122" t="s">
        <v>140</v>
      </c>
      <c r="E167" s="123" t="s">
        <v>238</v>
      </c>
      <c r="F167" s="199" t="s">
        <v>239</v>
      </c>
      <c r="G167" s="200"/>
      <c r="H167" s="200"/>
      <c r="I167" s="200"/>
      <c r="J167" s="124" t="s">
        <v>230</v>
      </c>
      <c r="K167" s="125">
        <v>10</v>
      </c>
      <c r="L167" s="201">
        <v>0</v>
      </c>
      <c r="M167" s="200"/>
      <c r="N167" s="201">
        <f>ROUND($L$167*$K$167,2)</f>
        <v>0</v>
      </c>
      <c r="O167" s="200"/>
      <c r="P167" s="200"/>
      <c r="Q167" s="200"/>
      <c r="R167" s="22"/>
      <c r="T167" s="126"/>
      <c r="U167" s="27" t="s">
        <v>42</v>
      </c>
      <c r="V167" s="127">
        <v>0.731</v>
      </c>
      <c r="W167" s="127">
        <f>$V$167*$K$167</f>
        <v>7.31</v>
      </c>
      <c r="X167" s="127">
        <v>0.00208</v>
      </c>
      <c r="Y167" s="127">
        <f>$X$167*$K$167</f>
        <v>0.0208</v>
      </c>
      <c r="Z167" s="127">
        <v>0</v>
      </c>
      <c r="AA167" s="128">
        <f>$Z$167*$K$167</f>
        <v>0</v>
      </c>
      <c r="AR167" s="6" t="s">
        <v>222</v>
      </c>
      <c r="AT167" s="6" t="s">
        <v>140</v>
      </c>
      <c r="AU167" s="6" t="s">
        <v>87</v>
      </c>
      <c r="AY167" s="6" t="s">
        <v>139</v>
      </c>
      <c r="BE167" s="129">
        <f>IF($U$167="základní",$N$167,0)</f>
        <v>0</v>
      </c>
      <c r="BF167" s="129">
        <f>IF($U$167="snížená",$N$167,0)</f>
        <v>0</v>
      </c>
      <c r="BG167" s="129">
        <f>IF($U$167="zákl. přenesená",$N$167,0)</f>
        <v>0</v>
      </c>
      <c r="BH167" s="129">
        <f>IF($U$167="sníž. přenesená",$N$167,0)</f>
        <v>0</v>
      </c>
      <c r="BI167" s="129">
        <f>IF($U$167="nulová",$N$167,0)</f>
        <v>0</v>
      </c>
      <c r="BJ167" s="6" t="s">
        <v>20</v>
      </c>
      <c r="BK167" s="129">
        <f>ROUND($L$167*$K$167,2)</f>
        <v>0</v>
      </c>
      <c r="BL167" s="6" t="s">
        <v>222</v>
      </c>
      <c r="BM167" s="6" t="s">
        <v>240</v>
      </c>
    </row>
    <row r="168" spans="2:65" s="6" customFormat="1" ht="39" customHeight="1">
      <c r="B168" s="20"/>
      <c r="C168" s="122" t="s">
        <v>241</v>
      </c>
      <c r="D168" s="122" t="s">
        <v>140</v>
      </c>
      <c r="E168" s="123" t="s">
        <v>242</v>
      </c>
      <c r="F168" s="199" t="s">
        <v>243</v>
      </c>
      <c r="G168" s="200"/>
      <c r="H168" s="200"/>
      <c r="I168" s="200"/>
      <c r="J168" s="124" t="s">
        <v>230</v>
      </c>
      <c r="K168" s="125">
        <v>10</v>
      </c>
      <c r="L168" s="201">
        <v>0</v>
      </c>
      <c r="M168" s="200"/>
      <c r="N168" s="201">
        <f>ROUND($L$168*$K$168,2)</f>
        <v>0</v>
      </c>
      <c r="O168" s="200"/>
      <c r="P168" s="200"/>
      <c r="Q168" s="200"/>
      <c r="R168" s="22"/>
      <c r="T168" s="126"/>
      <c r="U168" s="27" t="s">
        <v>42</v>
      </c>
      <c r="V168" s="127">
        <v>0.422</v>
      </c>
      <c r="W168" s="127">
        <f>$V$168*$K$168</f>
        <v>4.22</v>
      </c>
      <c r="X168" s="127">
        <v>0.00052</v>
      </c>
      <c r="Y168" s="127">
        <f>$X$168*$K$168</f>
        <v>0.0052</v>
      </c>
      <c r="Z168" s="127">
        <v>0</v>
      </c>
      <c r="AA168" s="128">
        <f>$Z$168*$K$168</f>
        <v>0</v>
      </c>
      <c r="AR168" s="6" t="s">
        <v>222</v>
      </c>
      <c r="AT168" s="6" t="s">
        <v>140</v>
      </c>
      <c r="AU168" s="6" t="s">
        <v>87</v>
      </c>
      <c r="AY168" s="6" t="s">
        <v>139</v>
      </c>
      <c r="BE168" s="129">
        <f>IF($U$168="základní",$N$168,0)</f>
        <v>0</v>
      </c>
      <c r="BF168" s="129">
        <f>IF($U$168="snížená",$N$168,0)</f>
        <v>0</v>
      </c>
      <c r="BG168" s="129">
        <f>IF($U$168="zákl. přenesená",$N$168,0)</f>
        <v>0</v>
      </c>
      <c r="BH168" s="129">
        <f>IF($U$168="sníž. přenesená",$N$168,0)</f>
        <v>0</v>
      </c>
      <c r="BI168" s="129">
        <f>IF($U$168="nulová",$N$168,0)</f>
        <v>0</v>
      </c>
      <c r="BJ168" s="6" t="s">
        <v>20</v>
      </c>
      <c r="BK168" s="129">
        <f>ROUND($L$168*$K$168,2)</f>
        <v>0</v>
      </c>
      <c r="BL168" s="6" t="s">
        <v>222</v>
      </c>
      <c r="BM168" s="6" t="s">
        <v>244</v>
      </c>
    </row>
    <row r="169" spans="2:65" s="6" customFormat="1" ht="27" customHeight="1">
      <c r="B169" s="20"/>
      <c r="C169" s="122" t="s">
        <v>245</v>
      </c>
      <c r="D169" s="122" t="s">
        <v>140</v>
      </c>
      <c r="E169" s="123" t="s">
        <v>246</v>
      </c>
      <c r="F169" s="199" t="s">
        <v>247</v>
      </c>
      <c r="G169" s="200"/>
      <c r="H169" s="200"/>
      <c r="I169" s="200"/>
      <c r="J169" s="124" t="s">
        <v>230</v>
      </c>
      <c r="K169" s="125">
        <v>16</v>
      </c>
      <c r="L169" s="201">
        <v>0</v>
      </c>
      <c r="M169" s="200"/>
      <c r="N169" s="201">
        <f>ROUND($L$169*$K$169,2)</f>
        <v>0</v>
      </c>
      <c r="O169" s="200"/>
      <c r="P169" s="200"/>
      <c r="Q169" s="200"/>
      <c r="R169" s="22"/>
      <c r="T169" s="126"/>
      <c r="U169" s="27" t="s">
        <v>42</v>
      </c>
      <c r="V169" s="127">
        <v>0.048</v>
      </c>
      <c r="W169" s="127">
        <f>$V$169*$K$169</f>
        <v>0.768</v>
      </c>
      <c r="X169" s="127">
        <v>0</v>
      </c>
      <c r="Y169" s="127">
        <f>$X$169*$K$169</f>
        <v>0</v>
      </c>
      <c r="Z169" s="127">
        <v>0</v>
      </c>
      <c r="AA169" s="128">
        <f>$Z$169*$K$169</f>
        <v>0</v>
      </c>
      <c r="AR169" s="6" t="s">
        <v>222</v>
      </c>
      <c r="AT169" s="6" t="s">
        <v>140</v>
      </c>
      <c r="AU169" s="6" t="s">
        <v>87</v>
      </c>
      <c r="AY169" s="6" t="s">
        <v>139</v>
      </c>
      <c r="BE169" s="129">
        <f>IF($U$169="základní",$N$169,0)</f>
        <v>0</v>
      </c>
      <c r="BF169" s="129">
        <f>IF($U$169="snížená",$N$169,0)</f>
        <v>0</v>
      </c>
      <c r="BG169" s="129">
        <f>IF($U$169="zákl. přenesená",$N$169,0)</f>
        <v>0</v>
      </c>
      <c r="BH169" s="129">
        <f>IF($U$169="sníž. přenesená",$N$169,0)</f>
        <v>0</v>
      </c>
      <c r="BI169" s="129">
        <f>IF($U$169="nulová",$N$169,0)</f>
        <v>0</v>
      </c>
      <c r="BJ169" s="6" t="s">
        <v>20</v>
      </c>
      <c r="BK169" s="129">
        <f>ROUND($L$169*$K$169,2)</f>
        <v>0</v>
      </c>
      <c r="BL169" s="6" t="s">
        <v>222</v>
      </c>
      <c r="BM169" s="6" t="s">
        <v>248</v>
      </c>
    </row>
    <row r="170" spans="2:65" s="6" customFormat="1" ht="39" customHeight="1">
      <c r="B170" s="20"/>
      <c r="C170" s="122" t="s">
        <v>249</v>
      </c>
      <c r="D170" s="122" t="s">
        <v>140</v>
      </c>
      <c r="E170" s="123" t="s">
        <v>250</v>
      </c>
      <c r="F170" s="199" t="s">
        <v>251</v>
      </c>
      <c r="G170" s="200"/>
      <c r="H170" s="200"/>
      <c r="I170" s="200"/>
      <c r="J170" s="124" t="s">
        <v>230</v>
      </c>
      <c r="K170" s="125">
        <v>6</v>
      </c>
      <c r="L170" s="201">
        <v>0</v>
      </c>
      <c r="M170" s="200"/>
      <c r="N170" s="201">
        <f>ROUND($L$170*$K$170,2)</f>
        <v>0</v>
      </c>
      <c r="O170" s="200"/>
      <c r="P170" s="200"/>
      <c r="Q170" s="200"/>
      <c r="R170" s="22"/>
      <c r="T170" s="126"/>
      <c r="U170" s="27" t="s">
        <v>42</v>
      </c>
      <c r="V170" s="127">
        <v>0.682</v>
      </c>
      <c r="W170" s="127">
        <f>$V$170*$K$170</f>
        <v>4.0920000000000005</v>
      </c>
      <c r="X170" s="127">
        <v>0</v>
      </c>
      <c r="Y170" s="127">
        <f>$X$170*$K$170</f>
        <v>0</v>
      </c>
      <c r="Z170" s="127">
        <v>0.10316</v>
      </c>
      <c r="AA170" s="128">
        <f>$Z$170*$K$170</f>
        <v>0.61896</v>
      </c>
      <c r="AR170" s="6" t="s">
        <v>222</v>
      </c>
      <c r="AT170" s="6" t="s">
        <v>140</v>
      </c>
      <c r="AU170" s="6" t="s">
        <v>87</v>
      </c>
      <c r="AY170" s="6" t="s">
        <v>139</v>
      </c>
      <c r="BE170" s="129">
        <f>IF($U$170="základní",$N$170,0)</f>
        <v>0</v>
      </c>
      <c r="BF170" s="129">
        <f>IF($U$170="snížená",$N$170,0)</f>
        <v>0</v>
      </c>
      <c r="BG170" s="129">
        <f>IF($U$170="zákl. přenesená",$N$170,0)</f>
        <v>0</v>
      </c>
      <c r="BH170" s="129">
        <f>IF($U$170="sníž. přenesená",$N$170,0)</f>
        <v>0</v>
      </c>
      <c r="BI170" s="129">
        <f>IF($U$170="nulová",$N$170,0)</f>
        <v>0</v>
      </c>
      <c r="BJ170" s="6" t="s">
        <v>20</v>
      </c>
      <c r="BK170" s="129">
        <f>ROUND($L$170*$K$170,2)</f>
        <v>0</v>
      </c>
      <c r="BL170" s="6" t="s">
        <v>222</v>
      </c>
      <c r="BM170" s="6" t="s">
        <v>252</v>
      </c>
    </row>
    <row r="171" spans="2:65" s="6" customFormat="1" ht="27" customHeight="1">
      <c r="B171" s="20"/>
      <c r="C171" s="122" t="s">
        <v>253</v>
      </c>
      <c r="D171" s="122" t="s">
        <v>140</v>
      </c>
      <c r="E171" s="123" t="s">
        <v>254</v>
      </c>
      <c r="F171" s="199" t="s">
        <v>255</v>
      </c>
      <c r="G171" s="200"/>
      <c r="H171" s="200"/>
      <c r="I171" s="200"/>
      <c r="J171" s="124" t="s">
        <v>256</v>
      </c>
      <c r="K171" s="125">
        <v>126.141</v>
      </c>
      <c r="L171" s="201">
        <v>0</v>
      </c>
      <c r="M171" s="200"/>
      <c r="N171" s="201">
        <f>ROUND($L$171*$K$171,2)</f>
        <v>0</v>
      </c>
      <c r="O171" s="200"/>
      <c r="P171" s="200"/>
      <c r="Q171" s="200"/>
      <c r="R171" s="22"/>
      <c r="T171" s="126"/>
      <c r="U171" s="27" t="s">
        <v>42</v>
      </c>
      <c r="V171" s="127">
        <v>0</v>
      </c>
      <c r="W171" s="127">
        <f>$V$171*$K$171</f>
        <v>0</v>
      </c>
      <c r="X171" s="127">
        <v>0</v>
      </c>
      <c r="Y171" s="127">
        <f>$X$171*$K$171</f>
        <v>0</v>
      </c>
      <c r="Z171" s="127">
        <v>0</v>
      </c>
      <c r="AA171" s="128">
        <f>$Z$171*$K$171</f>
        <v>0</v>
      </c>
      <c r="AR171" s="6" t="s">
        <v>222</v>
      </c>
      <c r="AT171" s="6" t="s">
        <v>140</v>
      </c>
      <c r="AU171" s="6" t="s">
        <v>87</v>
      </c>
      <c r="AY171" s="6" t="s">
        <v>139</v>
      </c>
      <c r="BE171" s="129">
        <f>IF($U$171="základní",$N$171,0)</f>
        <v>0</v>
      </c>
      <c r="BF171" s="129">
        <f>IF($U$171="snížená",$N$171,0)</f>
        <v>0</v>
      </c>
      <c r="BG171" s="129">
        <f>IF($U$171="zákl. přenesená",$N$171,0)</f>
        <v>0</v>
      </c>
      <c r="BH171" s="129">
        <f>IF($U$171="sníž. přenesená",$N$171,0)</f>
        <v>0</v>
      </c>
      <c r="BI171" s="129">
        <f>IF($U$171="nulová",$N$171,0)</f>
        <v>0</v>
      </c>
      <c r="BJ171" s="6" t="s">
        <v>20</v>
      </c>
      <c r="BK171" s="129">
        <f>ROUND($L$171*$K$171,2)</f>
        <v>0</v>
      </c>
      <c r="BL171" s="6" t="s">
        <v>222</v>
      </c>
      <c r="BM171" s="6" t="s">
        <v>257</v>
      </c>
    </row>
    <row r="172" spans="2:65" s="6" customFormat="1" ht="27" customHeight="1">
      <c r="B172" s="20"/>
      <c r="C172" s="122" t="s">
        <v>258</v>
      </c>
      <c r="D172" s="122" t="s">
        <v>140</v>
      </c>
      <c r="E172" s="123" t="s">
        <v>259</v>
      </c>
      <c r="F172" s="199" t="s">
        <v>260</v>
      </c>
      <c r="G172" s="200"/>
      <c r="H172" s="200"/>
      <c r="I172" s="200"/>
      <c r="J172" s="124" t="s">
        <v>256</v>
      </c>
      <c r="K172" s="125">
        <v>126.141</v>
      </c>
      <c r="L172" s="201">
        <v>0</v>
      </c>
      <c r="M172" s="200"/>
      <c r="N172" s="201">
        <f>ROUND($L$172*$K$172,2)</f>
        <v>0</v>
      </c>
      <c r="O172" s="200"/>
      <c r="P172" s="200"/>
      <c r="Q172" s="200"/>
      <c r="R172" s="22"/>
      <c r="T172" s="126"/>
      <c r="U172" s="27" t="s">
        <v>42</v>
      </c>
      <c r="V172" s="127">
        <v>0</v>
      </c>
      <c r="W172" s="127">
        <f>$V$172*$K$172</f>
        <v>0</v>
      </c>
      <c r="X172" s="127">
        <v>0</v>
      </c>
      <c r="Y172" s="127">
        <f>$X$172*$K$172</f>
        <v>0</v>
      </c>
      <c r="Z172" s="127">
        <v>0</v>
      </c>
      <c r="AA172" s="128">
        <f>$Z$172*$K$172</f>
        <v>0</v>
      </c>
      <c r="AR172" s="6" t="s">
        <v>222</v>
      </c>
      <c r="AT172" s="6" t="s">
        <v>140</v>
      </c>
      <c r="AU172" s="6" t="s">
        <v>87</v>
      </c>
      <c r="AY172" s="6" t="s">
        <v>139</v>
      </c>
      <c r="BE172" s="129">
        <f>IF($U$172="základní",$N$172,0)</f>
        <v>0</v>
      </c>
      <c r="BF172" s="129">
        <f>IF($U$172="snížená",$N$172,0)</f>
        <v>0</v>
      </c>
      <c r="BG172" s="129">
        <f>IF($U$172="zákl. přenesená",$N$172,0)</f>
        <v>0</v>
      </c>
      <c r="BH172" s="129">
        <f>IF($U$172="sníž. přenesená",$N$172,0)</f>
        <v>0</v>
      </c>
      <c r="BI172" s="129">
        <f>IF($U$172="nulová",$N$172,0)</f>
        <v>0</v>
      </c>
      <c r="BJ172" s="6" t="s">
        <v>20</v>
      </c>
      <c r="BK172" s="129">
        <f>ROUND($L$172*$K$172,2)</f>
        <v>0</v>
      </c>
      <c r="BL172" s="6" t="s">
        <v>222</v>
      </c>
      <c r="BM172" s="6" t="s">
        <v>261</v>
      </c>
    </row>
    <row r="173" spans="2:63" s="111" customFormat="1" ht="30.75" customHeight="1">
      <c r="B173" s="112"/>
      <c r="C173" s="113"/>
      <c r="D173" s="121" t="s">
        <v>104</v>
      </c>
      <c r="E173" s="121"/>
      <c r="F173" s="121"/>
      <c r="G173" s="121"/>
      <c r="H173" s="121"/>
      <c r="I173" s="121"/>
      <c r="J173" s="121"/>
      <c r="K173" s="121"/>
      <c r="L173" s="121"/>
      <c r="M173" s="121"/>
      <c r="N173" s="198">
        <f>$BK$173</f>
        <v>0</v>
      </c>
      <c r="O173" s="197"/>
      <c r="P173" s="197"/>
      <c r="Q173" s="197"/>
      <c r="R173" s="115"/>
      <c r="T173" s="116"/>
      <c r="U173" s="113"/>
      <c r="V173" s="113"/>
      <c r="W173" s="117">
        <f>SUM($W$174:$W$180)</f>
        <v>16.904</v>
      </c>
      <c r="X173" s="113"/>
      <c r="Y173" s="117">
        <f>SUM($Y$174:$Y$180)</f>
        <v>0.02036</v>
      </c>
      <c r="Z173" s="113"/>
      <c r="AA173" s="118">
        <f>SUM($AA$174:$AA$180)</f>
        <v>0.09939999999999999</v>
      </c>
      <c r="AR173" s="119" t="s">
        <v>87</v>
      </c>
      <c r="AT173" s="119" t="s">
        <v>76</v>
      </c>
      <c r="AU173" s="119" t="s">
        <v>20</v>
      </c>
      <c r="AY173" s="119" t="s">
        <v>139</v>
      </c>
      <c r="BK173" s="120">
        <f>SUM($BK$174:$BK$180)</f>
        <v>0</v>
      </c>
    </row>
    <row r="174" spans="2:65" s="6" customFormat="1" ht="27" customHeight="1">
      <c r="B174" s="20"/>
      <c r="C174" s="122" t="s">
        <v>262</v>
      </c>
      <c r="D174" s="122" t="s">
        <v>140</v>
      </c>
      <c r="E174" s="123" t="s">
        <v>263</v>
      </c>
      <c r="F174" s="199" t="s">
        <v>264</v>
      </c>
      <c r="G174" s="200"/>
      <c r="H174" s="200"/>
      <c r="I174" s="200"/>
      <c r="J174" s="124" t="s">
        <v>225</v>
      </c>
      <c r="K174" s="125">
        <v>1</v>
      </c>
      <c r="L174" s="201">
        <v>0</v>
      </c>
      <c r="M174" s="200"/>
      <c r="N174" s="201">
        <f>ROUND($L$174*$K$174,2)</f>
        <v>0</v>
      </c>
      <c r="O174" s="200"/>
      <c r="P174" s="200"/>
      <c r="Q174" s="200"/>
      <c r="R174" s="22"/>
      <c r="T174" s="126"/>
      <c r="U174" s="27" t="s">
        <v>42</v>
      </c>
      <c r="V174" s="127">
        <v>0</v>
      </c>
      <c r="W174" s="127">
        <f>$V$174*$K$174</f>
        <v>0</v>
      </c>
      <c r="X174" s="127">
        <v>0</v>
      </c>
      <c r="Y174" s="127">
        <f>$X$174*$K$174</f>
        <v>0</v>
      </c>
      <c r="Z174" s="127">
        <v>0</v>
      </c>
      <c r="AA174" s="128">
        <f>$Z$174*$K$174</f>
        <v>0</v>
      </c>
      <c r="AR174" s="6" t="s">
        <v>222</v>
      </c>
      <c r="AT174" s="6" t="s">
        <v>140</v>
      </c>
      <c r="AU174" s="6" t="s">
        <v>87</v>
      </c>
      <c r="AY174" s="6" t="s">
        <v>139</v>
      </c>
      <c r="BE174" s="129">
        <f>IF($U$174="základní",$N$174,0)</f>
        <v>0</v>
      </c>
      <c r="BF174" s="129">
        <f>IF($U$174="snížená",$N$174,0)</f>
        <v>0</v>
      </c>
      <c r="BG174" s="129">
        <f>IF($U$174="zákl. přenesená",$N$174,0)</f>
        <v>0</v>
      </c>
      <c r="BH174" s="129">
        <f>IF($U$174="sníž. přenesená",$N$174,0)</f>
        <v>0</v>
      </c>
      <c r="BI174" s="129">
        <f>IF($U$174="nulová",$N$174,0)</f>
        <v>0</v>
      </c>
      <c r="BJ174" s="6" t="s">
        <v>20</v>
      </c>
      <c r="BK174" s="129">
        <f>ROUND($L$174*$K$174,2)</f>
        <v>0</v>
      </c>
      <c r="BL174" s="6" t="s">
        <v>222</v>
      </c>
      <c r="BM174" s="6" t="s">
        <v>265</v>
      </c>
    </row>
    <row r="175" spans="2:65" s="6" customFormat="1" ht="27" customHeight="1">
      <c r="B175" s="20"/>
      <c r="C175" s="122" t="s">
        <v>266</v>
      </c>
      <c r="D175" s="122" t="s">
        <v>140</v>
      </c>
      <c r="E175" s="123" t="s">
        <v>267</v>
      </c>
      <c r="F175" s="199" t="s">
        <v>268</v>
      </c>
      <c r="G175" s="200"/>
      <c r="H175" s="200"/>
      <c r="I175" s="200"/>
      <c r="J175" s="124" t="s">
        <v>230</v>
      </c>
      <c r="K175" s="125">
        <v>20</v>
      </c>
      <c r="L175" s="201">
        <v>0</v>
      </c>
      <c r="M175" s="200"/>
      <c r="N175" s="201">
        <f>ROUND($L$175*$K$175,2)</f>
        <v>0</v>
      </c>
      <c r="O175" s="200"/>
      <c r="P175" s="200"/>
      <c r="Q175" s="200"/>
      <c r="R175" s="22"/>
      <c r="T175" s="126"/>
      <c r="U175" s="27" t="s">
        <v>42</v>
      </c>
      <c r="V175" s="127">
        <v>0.204</v>
      </c>
      <c r="W175" s="127">
        <f>$V$175*$K$175</f>
        <v>4.08</v>
      </c>
      <c r="X175" s="127">
        <v>0</v>
      </c>
      <c r="Y175" s="127">
        <f>$X$175*$K$175</f>
        <v>0</v>
      </c>
      <c r="Z175" s="127">
        <v>0.00497</v>
      </c>
      <c r="AA175" s="128">
        <f>$Z$175*$K$175</f>
        <v>0.09939999999999999</v>
      </c>
      <c r="AR175" s="6" t="s">
        <v>222</v>
      </c>
      <c r="AT175" s="6" t="s">
        <v>140</v>
      </c>
      <c r="AU175" s="6" t="s">
        <v>87</v>
      </c>
      <c r="AY175" s="6" t="s">
        <v>139</v>
      </c>
      <c r="BE175" s="129">
        <f>IF($U$175="základní",$N$175,0)</f>
        <v>0</v>
      </c>
      <c r="BF175" s="129">
        <f>IF($U$175="snížená",$N$175,0)</f>
        <v>0</v>
      </c>
      <c r="BG175" s="129">
        <f>IF($U$175="zákl. přenesená",$N$175,0)</f>
        <v>0</v>
      </c>
      <c r="BH175" s="129">
        <f>IF($U$175="sníž. přenesená",$N$175,0)</f>
        <v>0</v>
      </c>
      <c r="BI175" s="129">
        <f>IF($U$175="nulová",$N$175,0)</f>
        <v>0</v>
      </c>
      <c r="BJ175" s="6" t="s">
        <v>20</v>
      </c>
      <c r="BK175" s="129">
        <f>ROUND($L$175*$K$175,2)</f>
        <v>0</v>
      </c>
      <c r="BL175" s="6" t="s">
        <v>222</v>
      </c>
      <c r="BM175" s="6" t="s">
        <v>269</v>
      </c>
    </row>
    <row r="176" spans="2:65" s="6" customFormat="1" ht="39" customHeight="1">
      <c r="B176" s="20"/>
      <c r="C176" s="122" t="s">
        <v>270</v>
      </c>
      <c r="D176" s="122" t="s">
        <v>140</v>
      </c>
      <c r="E176" s="123" t="s">
        <v>271</v>
      </c>
      <c r="F176" s="199" t="s">
        <v>272</v>
      </c>
      <c r="G176" s="200"/>
      <c r="H176" s="200"/>
      <c r="I176" s="200"/>
      <c r="J176" s="124" t="s">
        <v>230</v>
      </c>
      <c r="K176" s="125">
        <v>20</v>
      </c>
      <c r="L176" s="201">
        <v>0</v>
      </c>
      <c r="M176" s="200"/>
      <c r="N176" s="201">
        <f>ROUND($L$176*$K$176,2)</f>
        <v>0</v>
      </c>
      <c r="O176" s="200"/>
      <c r="P176" s="200"/>
      <c r="Q176" s="200"/>
      <c r="R176" s="22"/>
      <c r="T176" s="126"/>
      <c r="U176" s="27" t="s">
        <v>42</v>
      </c>
      <c r="V176" s="127">
        <v>0.529</v>
      </c>
      <c r="W176" s="127">
        <f>$V$176*$K$176</f>
        <v>10.58</v>
      </c>
      <c r="X176" s="127">
        <v>0.00078</v>
      </c>
      <c r="Y176" s="127">
        <f>$X$176*$K$176</f>
        <v>0.0156</v>
      </c>
      <c r="Z176" s="127">
        <v>0</v>
      </c>
      <c r="AA176" s="128">
        <f>$Z$176*$K$176</f>
        <v>0</v>
      </c>
      <c r="AR176" s="6" t="s">
        <v>222</v>
      </c>
      <c r="AT176" s="6" t="s">
        <v>140</v>
      </c>
      <c r="AU176" s="6" t="s">
        <v>87</v>
      </c>
      <c r="AY176" s="6" t="s">
        <v>139</v>
      </c>
      <c r="BE176" s="129">
        <f>IF($U$176="základní",$N$176,0)</f>
        <v>0</v>
      </c>
      <c r="BF176" s="129">
        <f>IF($U$176="snížená",$N$176,0)</f>
        <v>0</v>
      </c>
      <c r="BG176" s="129">
        <f>IF($U$176="zákl. přenesená",$N$176,0)</f>
        <v>0</v>
      </c>
      <c r="BH176" s="129">
        <f>IF($U$176="sníž. přenesená",$N$176,0)</f>
        <v>0</v>
      </c>
      <c r="BI176" s="129">
        <f>IF($U$176="nulová",$N$176,0)</f>
        <v>0</v>
      </c>
      <c r="BJ176" s="6" t="s">
        <v>20</v>
      </c>
      <c r="BK176" s="129">
        <f>ROUND($L$176*$K$176,2)</f>
        <v>0</v>
      </c>
      <c r="BL176" s="6" t="s">
        <v>222</v>
      </c>
      <c r="BM176" s="6" t="s">
        <v>273</v>
      </c>
    </row>
    <row r="177" spans="2:65" s="6" customFormat="1" ht="39" customHeight="1">
      <c r="B177" s="20"/>
      <c r="C177" s="122" t="s">
        <v>274</v>
      </c>
      <c r="D177" s="122" t="s">
        <v>140</v>
      </c>
      <c r="E177" s="123" t="s">
        <v>275</v>
      </c>
      <c r="F177" s="199" t="s">
        <v>276</v>
      </c>
      <c r="G177" s="200"/>
      <c r="H177" s="200"/>
      <c r="I177" s="200"/>
      <c r="J177" s="124" t="s">
        <v>230</v>
      </c>
      <c r="K177" s="125">
        <v>8</v>
      </c>
      <c r="L177" s="201">
        <v>0</v>
      </c>
      <c r="M177" s="200"/>
      <c r="N177" s="201">
        <f>ROUND($L$177*$K$177,2)</f>
        <v>0</v>
      </c>
      <c r="O177" s="200"/>
      <c r="P177" s="200"/>
      <c r="Q177" s="200"/>
      <c r="R177" s="22"/>
      <c r="T177" s="126"/>
      <c r="U177" s="27" t="s">
        <v>42</v>
      </c>
      <c r="V177" s="127">
        <v>0.113</v>
      </c>
      <c r="W177" s="127">
        <f>$V$177*$K$177</f>
        <v>0.904</v>
      </c>
      <c r="X177" s="127">
        <v>0.00012</v>
      </c>
      <c r="Y177" s="127">
        <f>$X$177*$K$177</f>
        <v>0.00096</v>
      </c>
      <c r="Z177" s="127">
        <v>0</v>
      </c>
      <c r="AA177" s="128">
        <f>$Z$177*$K$177</f>
        <v>0</v>
      </c>
      <c r="AR177" s="6" t="s">
        <v>222</v>
      </c>
      <c r="AT177" s="6" t="s">
        <v>140</v>
      </c>
      <c r="AU177" s="6" t="s">
        <v>87</v>
      </c>
      <c r="AY177" s="6" t="s">
        <v>139</v>
      </c>
      <c r="BE177" s="129">
        <f>IF($U$177="základní",$N$177,0)</f>
        <v>0</v>
      </c>
      <c r="BF177" s="129">
        <f>IF($U$177="snížená",$N$177,0)</f>
        <v>0</v>
      </c>
      <c r="BG177" s="129">
        <f>IF($U$177="zákl. přenesená",$N$177,0)</f>
        <v>0</v>
      </c>
      <c r="BH177" s="129">
        <f>IF($U$177="sníž. přenesená",$N$177,0)</f>
        <v>0</v>
      </c>
      <c r="BI177" s="129">
        <f>IF($U$177="nulová",$N$177,0)</f>
        <v>0</v>
      </c>
      <c r="BJ177" s="6" t="s">
        <v>20</v>
      </c>
      <c r="BK177" s="129">
        <f>ROUND($L$177*$K$177,2)</f>
        <v>0</v>
      </c>
      <c r="BL177" s="6" t="s">
        <v>222</v>
      </c>
      <c r="BM177" s="6" t="s">
        <v>277</v>
      </c>
    </row>
    <row r="178" spans="2:65" s="6" customFormat="1" ht="15.75" customHeight="1">
      <c r="B178" s="20"/>
      <c r="C178" s="122" t="s">
        <v>278</v>
      </c>
      <c r="D178" s="122" t="s">
        <v>140</v>
      </c>
      <c r="E178" s="123" t="s">
        <v>279</v>
      </c>
      <c r="F178" s="199" t="s">
        <v>280</v>
      </c>
      <c r="G178" s="200"/>
      <c r="H178" s="200"/>
      <c r="I178" s="200"/>
      <c r="J178" s="124" t="s">
        <v>230</v>
      </c>
      <c r="K178" s="125">
        <v>20</v>
      </c>
      <c r="L178" s="201">
        <v>0</v>
      </c>
      <c r="M178" s="200"/>
      <c r="N178" s="201">
        <f>ROUND($L$178*$K$178,2)</f>
        <v>0</v>
      </c>
      <c r="O178" s="200"/>
      <c r="P178" s="200"/>
      <c r="Q178" s="200"/>
      <c r="R178" s="22"/>
      <c r="T178" s="126"/>
      <c r="U178" s="27" t="s">
        <v>42</v>
      </c>
      <c r="V178" s="127">
        <v>0.067</v>
      </c>
      <c r="W178" s="127">
        <f>$V$178*$K$178</f>
        <v>1.34</v>
      </c>
      <c r="X178" s="127">
        <v>0.00019</v>
      </c>
      <c r="Y178" s="127">
        <f>$X$178*$K$178</f>
        <v>0.0038000000000000004</v>
      </c>
      <c r="Z178" s="127">
        <v>0</v>
      </c>
      <c r="AA178" s="128">
        <f>$Z$178*$K$178</f>
        <v>0</v>
      </c>
      <c r="AR178" s="6" t="s">
        <v>222</v>
      </c>
      <c r="AT178" s="6" t="s">
        <v>140</v>
      </c>
      <c r="AU178" s="6" t="s">
        <v>87</v>
      </c>
      <c r="AY178" s="6" t="s">
        <v>139</v>
      </c>
      <c r="BE178" s="129">
        <f>IF($U$178="základní",$N$178,0)</f>
        <v>0</v>
      </c>
      <c r="BF178" s="129">
        <f>IF($U$178="snížená",$N$178,0)</f>
        <v>0</v>
      </c>
      <c r="BG178" s="129">
        <f>IF($U$178="zákl. přenesená",$N$178,0)</f>
        <v>0</v>
      </c>
      <c r="BH178" s="129">
        <f>IF($U$178="sníž. přenesená",$N$178,0)</f>
        <v>0</v>
      </c>
      <c r="BI178" s="129">
        <f>IF($U$178="nulová",$N$178,0)</f>
        <v>0</v>
      </c>
      <c r="BJ178" s="6" t="s">
        <v>20</v>
      </c>
      <c r="BK178" s="129">
        <f>ROUND($L$178*$K$178,2)</f>
        <v>0</v>
      </c>
      <c r="BL178" s="6" t="s">
        <v>222</v>
      </c>
      <c r="BM178" s="6" t="s">
        <v>281</v>
      </c>
    </row>
    <row r="179" spans="2:65" s="6" customFormat="1" ht="27" customHeight="1">
      <c r="B179" s="20"/>
      <c r="C179" s="122" t="s">
        <v>282</v>
      </c>
      <c r="D179" s="122" t="s">
        <v>140</v>
      </c>
      <c r="E179" s="123" t="s">
        <v>283</v>
      </c>
      <c r="F179" s="199" t="s">
        <v>284</v>
      </c>
      <c r="G179" s="200"/>
      <c r="H179" s="200"/>
      <c r="I179" s="200"/>
      <c r="J179" s="124" t="s">
        <v>256</v>
      </c>
      <c r="K179" s="125">
        <v>77.284</v>
      </c>
      <c r="L179" s="201">
        <v>0</v>
      </c>
      <c r="M179" s="200"/>
      <c r="N179" s="201">
        <f>ROUND($L$179*$K$179,2)</f>
        <v>0</v>
      </c>
      <c r="O179" s="200"/>
      <c r="P179" s="200"/>
      <c r="Q179" s="200"/>
      <c r="R179" s="22"/>
      <c r="T179" s="126"/>
      <c r="U179" s="27" t="s">
        <v>42</v>
      </c>
      <c r="V179" s="127">
        <v>0</v>
      </c>
      <c r="W179" s="127">
        <f>$V$179*$K$179</f>
        <v>0</v>
      </c>
      <c r="X179" s="127">
        <v>0</v>
      </c>
      <c r="Y179" s="127">
        <f>$X$179*$K$179</f>
        <v>0</v>
      </c>
      <c r="Z179" s="127">
        <v>0</v>
      </c>
      <c r="AA179" s="128">
        <f>$Z$179*$K$179</f>
        <v>0</v>
      </c>
      <c r="AR179" s="6" t="s">
        <v>222</v>
      </c>
      <c r="AT179" s="6" t="s">
        <v>140</v>
      </c>
      <c r="AU179" s="6" t="s">
        <v>87</v>
      </c>
      <c r="AY179" s="6" t="s">
        <v>139</v>
      </c>
      <c r="BE179" s="129">
        <f>IF($U$179="základní",$N$179,0)</f>
        <v>0</v>
      </c>
      <c r="BF179" s="129">
        <f>IF($U$179="snížená",$N$179,0)</f>
        <v>0</v>
      </c>
      <c r="BG179" s="129">
        <f>IF($U$179="zákl. přenesená",$N$179,0)</f>
        <v>0</v>
      </c>
      <c r="BH179" s="129">
        <f>IF($U$179="sníž. přenesená",$N$179,0)</f>
        <v>0</v>
      </c>
      <c r="BI179" s="129">
        <f>IF($U$179="nulová",$N$179,0)</f>
        <v>0</v>
      </c>
      <c r="BJ179" s="6" t="s">
        <v>20</v>
      </c>
      <c r="BK179" s="129">
        <f>ROUND($L$179*$K$179,2)</f>
        <v>0</v>
      </c>
      <c r="BL179" s="6" t="s">
        <v>222</v>
      </c>
      <c r="BM179" s="6" t="s">
        <v>285</v>
      </c>
    </row>
    <row r="180" spans="2:65" s="6" customFormat="1" ht="27" customHeight="1">
      <c r="B180" s="20"/>
      <c r="C180" s="122" t="s">
        <v>286</v>
      </c>
      <c r="D180" s="122" t="s">
        <v>140</v>
      </c>
      <c r="E180" s="123" t="s">
        <v>287</v>
      </c>
      <c r="F180" s="199" t="s">
        <v>288</v>
      </c>
      <c r="G180" s="200"/>
      <c r="H180" s="200"/>
      <c r="I180" s="200"/>
      <c r="J180" s="124" t="s">
        <v>256</v>
      </c>
      <c r="K180" s="125">
        <v>77.284</v>
      </c>
      <c r="L180" s="201">
        <v>0</v>
      </c>
      <c r="M180" s="200"/>
      <c r="N180" s="201">
        <f>ROUND($L$180*$K$180,2)</f>
        <v>0</v>
      </c>
      <c r="O180" s="200"/>
      <c r="P180" s="200"/>
      <c r="Q180" s="200"/>
      <c r="R180" s="22"/>
      <c r="T180" s="126"/>
      <c r="U180" s="27" t="s">
        <v>42</v>
      </c>
      <c r="V180" s="127">
        <v>0</v>
      </c>
      <c r="W180" s="127">
        <f>$V$180*$K$180</f>
        <v>0</v>
      </c>
      <c r="X180" s="127">
        <v>0</v>
      </c>
      <c r="Y180" s="127">
        <f>$X$180*$K$180</f>
        <v>0</v>
      </c>
      <c r="Z180" s="127">
        <v>0</v>
      </c>
      <c r="AA180" s="128">
        <f>$Z$180*$K$180</f>
        <v>0</v>
      </c>
      <c r="AR180" s="6" t="s">
        <v>222</v>
      </c>
      <c r="AT180" s="6" t="s">
        <v>140</v>
      </c>
      <c r="AU180" s="6" t="s">
        <v>87</v>
      </c>
      <c r="AY180" s="6" t="s">
        <v>139</v>
      </c>
      <c r="BE180" s="129">
        <f>IF($U$180="základní",$N$180,0)</f>
        <v>0</v>
      </c>
      <c r="BF180" s="129">
        <f>IF($U$180="snížená",$N$180,0)</f>
        <v>0</v>
      </c>
      <c r="BG180" s="129">
        <f>IF($U$180="zákl. přenesená",$N$180,0)</f>
        <v>0</v>
      </c>
      <c r="BH180" s="129">
        <f>IF($U$180="sníž. přenesená",$N$180,0)</f>
        <v>0</v>
      </c>
      <c r="BI180" s="129">
        <f>IF($U$180="nulová",$N$180,0)</f>
        <v>0</v>
      </c>
      <c r="BJ180" s="6" t="s">
        <v>20</v>
      </c>
      <c r="BK180" s="129">
        <f>ROUND($L$180*$K$180,2)</f>
        <v>0</v>
      </c>
      <c r="BL180" s="6" t="s">
        <v>222</v>
      </c>
      <c r="BM180" s="6" t="s">
        <v>289</v>
      </c>
    </row>
    <row r="181" spans="2:63" s="111" customFormat="1" ht="30.75" customHeight="1">
      <c r="B181" s="112"/>
      <c r="C181" s="113"/>
      <c r="D181" s="121" t="s">
        <v>105</v>
      </c>
      <c r="E181" s="121"/>
      <c r="F181" s="121"/>
      <c r="G181" s="121"/>
      <c r="H181" s="121"/>
      <c r="I181" s="121"/>
      <c r="J181" s="121"/>
      <c r="K181" s="121"/>
      <c r="L181" s="121"/>
      <c r="M181" s="121"/>
      <c r="N181" s="198">
        <f>$BK$181</f>
        <v>0</v>
      </c>
      <c r="O181" s="197"/>
      <c r="P181" s="197"/>
      <c r="Q181" s="197"/>
      <c r="R181" s="115"/>
      <c r="T181" s="116"/>
      <c r="U181" s="113"/>
      <c r="V181" s="113"/>
      <c r="W181" s="117">
        <f>SUM($W$182:$W$199)</f>
        <v>24.762</v>
      </c>
      <c r="X181" s="113"/>
      <c r="Y181" s="117">
        <f>SUM($Y$182:$Y$199)</f>
        <v>0.26244</v>
      </c>
      <c r="Z181" s="113"/>
      <c r="AA181" s="118">
        <f>SUM($AA$182:$AA$199)</f>
        <v>0.2421</v>
      </c>
      <c r="AR181" s="119" t="s">
        <v>87</v>
      </c>
      <c r="AT181" s="119" t="s">
        <v>76</v>
      </c>
      <c r="AU181" s="119" t="s">
        <v>20</v>
      </c>
      <c r="AY181" s="119" t="s">
        <v>139</v>
      </c>
      <c r="BK181" s="120">
        <f>SUM($BK$182:$BK$199)</f>
        <v>0</v>
      </c>
    </row>
    <row r="182" spans="2:65" s="6" customFormat="1" ht="27" customHeight="1">
      <c r="B182" s="20"/>
      <c r="C182" s="122" t="s">
        <v>290</v>
      </c>
      <c r="D182" s="122" t="s">
        <v>140</v>
      </c>
      <c r="E182" s="123" t="s">
        <v>291</v>
      </c>
      <c r="F182" s="199" t="s">
        <v>292</v>
      </c>
      <c r="G182" s="200"/>
      <c r="H182" s="200"/>
      <c r="I182" s="200"/>
      <c r="J182" s="124" t="s">
        <v>225</v>
      </c>
      <c r="K182" s="125">
        <v>1</v>
      </c>
      <c r="L182" s="201">
        <v>0</v>
      </c>
      <c r="M182" s="200"/>
      <c r="N182" s="201">
        <f>ROUND($L$182*$K$182,2)</f>
        <v>0</v>
      </c>
      <c r="O182" s="200"/>
      <c r="P182" s="200"/>
      <c r="Q182" s="200"/>
      <c r="R182" s="22"/>
      <c r="T182" s="126"/>
      <c r="U182" s="27" t="s">
        <v>42</v>
      </c>
      <c r="V182" s="127">
        <v>0</v>
      </c>
      <c r="W182" s="127">
        <f>$V$182*$K$182</f>
        <v>0</v>
      </c>
      <c r="X182" s="127">
        <v>0</v>
      </c>
      <c r="Y182" s="127">
        <f>$X$182*$K$182</f>
        <v>0</v>
      </c>
      <c r="Z182" s="127">
        <v>0</v>
      </c>
      <c r="AA182" s="128">
        <f>$Z$182*$K$182</f>
        <v>0</v>
      </c>
      <c r="AR182" s="6" t="s">
        <v>222</v>
      </c>
      <c r="AT182" s="6" t="s">
        <v>140</v>
      </c>
      <c r="AU182" s="6" t="s">
        <v>87</v>
      </c>
      <c r="AY182" s="6" t="s">
        <v>139</v>
      </c>
      <c r="BE182" s="129">
        <f>IF($U$182="základní",$N$182,0)</f>
        <v>0</v>
      </c>
      <c r="BF182" s="129">
        <f>IF($U$182="snížená",$N$182,0)</f>
        <v>0</v>
      </c>
      <c r="BG182" s="129">
        <f>IF($U$182="zákl. přenesená",$N$182,0)</f>
        <v>0</v>
      </c>
      <c r="BH182" s="129">
        <f>IF($U$182="sníž. přenesená",$N$182,0)</f>
        <v>0</v>
      </c>
      <c r="BI182" s="129">
        <f>IF($U$182="nulová",$N$182,0)</f>
        <v>0</v>
      </c>
      <c r="BJ182" s="6" t="s">
        <v>20</v>
      </c>
      <c r="BK182" s="129">
        <f>ROUND($L$182*$K$182,2)</f>
        <v>0</v>
      </c>
      <c r="BL182" s="6" t="s">
        <v>222</v>
      </c>
      <c r="BM182" s="6" t="s">
        <v>293</v>
      </c>
    </row>
    <row r="183" spans="2:65" s="6" customFormat="1" ht="15.75" customHeight="1">
      <c r="B183" s="20"/>
      <c r="C183" s="122" t="s">
        <v>294</v>
      </c>
      <c r="D183" s="122" t="s">
        <v>140</v>
      </c>
      <c r="E183" s="123" t="s">
        <v>295</v>
      </c>
      <c r="F183" s="199" t="s">
        <v>296</v>
      </c>
      <c r="G183" s="200"/>
      <c r="H183" s="200"/>
      <c r="I183" s="200"/>
      <c r="J183" s="124" t="s">
        <v>225</v>
      </c>
      <c r="K183" s="125">
        <v>1</v>
      </c>
      <c r="L183" s="201">
        <v>0</v>
      </c>
      <c r="M183" s="200"/>
      <c r="N183" s="201">
        <f>ROUND($L$183*$K$183,2)</f>
        <v>0</v>
      </c>
      <c r="O183" s="200"/>
      <c r="P183" s="200"/>
      <c r="Q183" s="200"/>
      <c r="R183" s="22"/>
      <c r="T183" s="126"/>
      <c r="U183" s="27" t="s">
        <v>42</v>
      </c>
      <c r="V183" s="127">
        <v>0</v>
      </c>
      <c r="W183" s="127">
        <f>$V$183*$K$183</f>
        <v>0</v>
      </c>
      <c r="X183" s="127">
        <v>0</v>
      </c>
      <c r="Y183" s="127">
        <f>$X$183*$K$183</f>
        <v>0</v>
      </c>
      <c r="Z183" s="127">
        <v>0</v>
      </c>
      <c r="AA183" s="128">
        <f>$Z$183*$K$183</f>
        <v>0</v>
      </c>
      <c r="AR183" s="6" t="s">
        <v>222</v>
      </c>
      <c r="AT183" s="6" t="s">
        <v>140</v>
      </c>
      <c r="AU183" s="6" t="s">
        <v>87</v>
      </c>
      <c r="AY183" s="6" t="s">
        <v>139</v>
      </c>
      <c r="BE183" s="129">
        <f>IF($U$183="základní",$N$183,0)</f>
        <v>0</v>
      </c>
      <c r="BF183" s="129">
        <f>IF($U$183="snížená",$N$183,0)</f>
        <v>0</v>
      </c>
      <c r="BG183" s="129">
        <f>IF($U$183="zákl. přenesená",$N$183,0)</f>
        <v>0</v>
      </c>
      <c r="BH183" s="129">
        <f>IF($U$183="sníž. přenesená",$N$183,0)</f>
        <v>0</v>
      </c>
      <c r="BI183" s="129">
        <f>IF($U$183="nulová",$N$183,0)</f>
        <v>0</v>
      </c>
      <c r="BJ183" s="6" t="s">
        <v>20</v>
      </c>
      <c r="BK183" s="129">
        <f>ROUND($L$183*$K$183,2)</f>
        <v>0</v>
      </c>
      <c r="BL183" s="6" t="s">
        <v>222</v>
      </c>
      <c r="BM183" s="6" t="s">
        <v>297</v>
      </c>
    </row>
    <row r="184" spans="2:65" s="6" customFormat="1" ht="15.75" customHeight="1">
      <c r="B184" s="20"/>
      <c r="C184" s="122" t="s">
        <v>298</v>
      </c>
      <c r="D184" s="122" t="s">
        <v>140</v>
      </c>
      <c r="E184" s="123" t="s">
        <v>299</v>
      </c>
      <c r="F184" s="199" t="s">
        <v>300</v>
      </c>
      <c r="G184" s="200"/>
      <c r="H184" s="200"/>
      <c r="I184" s="200"/>
      <c r="J184" s="124" t="s">
        <v>225</v>
      </c>
      <c r="K184" s="125">
        <v>4</v>
      </c>
      <c r="L184" s="201">
        <v>0</v>
      </c>
      <c r="M184" s="200"/>
      <c r="N184" s="201">
        <f>ROUND($L$184*$K$184,2)</f>
        <v>0</v>
      </c>
      <c r="O184" s="200"/>
      <c r="P184" s="200"/>
      <c r="Q184" s="200"/>
      <c r="R184" s="22"/>
      <c r="T184" s="126"/>
      <c r="U184" s="27" t="s">
        <v>42</v>
      </c>
      <c r="V184" s="127">
        <v>0</v>
      </c>
      <c r="W184" s="127">
        <f>$V$184*$K$184</f>
        <v>0</v>
      </c>
      <c r="X184" s="127">
        <v>0</v>
      </c>
      <c r="Y184" s="127">
        <f>$X$184*$K$184</f>
        <v>0</v>
      </c>
      <c r="Z184" s="127">
        <v>0</v>
      </c>
      <c r="AA184" s="128">
        <f>$Z$184*$K$184</f>
        <v>0</v>
      </c>
      <c r="AR184" s="6" t="s">
        <v>222</v>
      </c>
      <c r="AT184" s="6" t="s">
        <v>140</v>
      </c>
      <c r="AU184" s="6" t="s">
        <v>87</v>
      </c>
      <c r="AY184" s="6" t="s">
        <v>139</v>
      </c>
      <c r="BE184" s="129">
        <f>IF($U$184="základní",$N$184,0)</f>
        <v>0</v>
      </c>
      <c r="BF184" s="129">
        <f>IF($U$184="snížená",$N$184,0)</f>
        <v>0</v>
      </c>
      <c r="BG184" s="129">
        <f>IF($U$184="zákl. přenesená",$N$184,0)</f>
        <v>0</v>
      </c>
      <c r="BH184" s="129">
        <f>IF($U$184="sníž. přenesená",$N$184,0)</f>
        <v>0</v>
      </c>
      <c r="BI184" s="129">
        <f>IF($U$184="nulová",$N$184,0)</f>
        <v>0</v>
      </c>
      <c r="BJ184" s="6" t="s">
        <v>20</v>
      </c>
      <c r="BK184" s="129">
        <f>ROUND($L$184*$K$184,2)</f>
        <v>0</v>
      </c>
      <c r="BL184" s="6" t="s">
        <v>222</v>
      </c>
      <c r="BM184" s="6" t="s">
        <v>301</v>
      </c>
    </row>
    <row r="185" spans="2:65" s="6" customFormat="1" ht="27" customHeight="1">
      <c r="B185" s="20"/>
      <c r="C185" s="122" t="s">
        <v>302</v>
      </c>
      <c r="D185" s="122" t="s">
        <v>140</v>
      </c>
      <c r="E185" s="123" t="s">
        <v>303</v>
      </c>
      <c r="F185" s="199" t="s">
        <v>304</v>
      </c>
      <c r="G185" s="200"/>
      <c r="H185" s="200"/>
      <c r="I185" s="200"/>
      <c r="J185" s="124" t="s">
        <v>225</v>
      </c>
      <c r="K185" s="125">
        <v>5</v>
      </c>
      <c r="L185" s="201">
        <v>0</v>
      </c>
      <c r="M185" s="200"/>
      <c r="N185" s="201">
        <f>ROUND($L$185*$K$185,2)</f>
        <v>0</v>
      </c>
      <c r="O185" s="200"/>
      <c r="P185" s="200"/>
      <c r="Q185" s="200"/>
      <c r="R185" s="22"/>
      <c r="T185" s="126"/>
      <c r="U185" s="27" t="s">
        <v>42</v>
      </c>
      <c r="V185" s="127">
        <v>0</v>
      </c>
      <c r="W185" s="127">
        <f>$V$185*$K$185</f>
        <v>0</v>
      </c>
      <c r="X185" s="127">
        <v>0</v>
      </c>
      <c r="Y185" s="127">
        <f>$X$185*$K$185</f>
        <v>0</v>
      </c>
      <c r="Z185" s="127">
        <v>0</v>
      </c>
      <c r="AA185" s="128">
        <f>$Z$185*$K$185</f>
        <v>0</v>
      </c>
      <c r="AR185" s="6" t="s">
        <v>222</v>
      </c>
      <c r="AT185" s="6" t="s">
        <v>140</v>
      </c>
      <c r="AU185" s="6" t="s">
        <v>87</v>
      </c>
      <c r="AY185" s="6" t="s">
        <v>139</v>
      </c>
      <c r="BE185" s="129">
        <f>IF($U$185="základní",$N$185,0)</f>
        <v>0</v>
      </c>
      <c r="BF185" s="129">
        <f>IF($U$185="snížená",$N$185,0)</f>
        <v>0</v>
      </c>
      <c r="BG185" s="129">
        <f>IF($U$185="zákl. přenesená",$N$185,0)</f>
        <v>0</v>
      </c>
      <c r="BH185" s="129">
        <f>IF($U$185="sníž. přenesená",$N$185,0)</f>
        <v>0</v>
      </c>
      <c r="BI185" s="129">
        <f>IF($U$185="nulová",$N$185,0)</f>
        <v>0</v>
      </c>
      <c r="BJ185" s="6" t="s">
        <v>20</v>
      </c>
      <c r="BK185" s="129">
        <f>ROUND($L$185*$K$185,2)</f>
        <v>0</v>
      </c>
      <c r="BL185" s="6" t="s">
        <v>222</v>
      </c>
      <c r="BM185" s="6" t="s">
        <v>305</v>
      </c>
    </row>
    <row r="186" spans="2:65" s="6" customFormat="1" ht="15.75" customHeight="1">
      <c r="B186" s="20"/>
      <c r="C186" s="122" t="s">
        <v>306</v>
      </c>
      <c r="D186" s="122" t="s">
        <v>140</v>
      </c>
      <c r="E186" s="123" t="s">
        <v>307</v>
      </c>
      <c r="F186" s="199" t="s">
        <v>308</v>
      </c>
      <c r="G186" s="200"/>
      <c r="H186" s="200"/>
      <c r="I186" s="200"/>
      <c r="J186" s="124" t="s">
        <v>225</v>
      </c>
      <c r="K186" s="125">
        <v>6</v>
      </c>
      <c r="L186" s="201">
        <v>0</v>
      </c>
      <c r="M186" s="200"/>
      <c r="N186" s="201">
        <f>ROUND($L$186*$K$186,2)</f>
        <v>0</v>
      </c>
      <c r="O186" s="200"/>
      <c r="P186" s="200"/>
      <c r="Q186" s="200"/>
      <c r="R186" s="22"/>
      <c r="T186" s="126"/>
      <c r="U186" s="27" t="s">
        <v>42</v>
      </c>
      <c r="V186" s="127">
        <v>0</v>
      </c>
      <c r="W186" s="127">
        <f>$V$186*$K$186</f>
        <v>0</v>
      </c>
      <c r="X186" s="127">
        <v>0</v>
      </c>
      <c r="Y186" s="127">
        <f>$X$186*$K$186</f>
        <v>0</v>
      </c>
      <c r="Z186" s="127">
        <v>0</v>
      </c>
      <c r="AA186" s="128">
        <f>$Z$186*$K$186</f>
        <v>0</v>
      </c>
      <c r="AR186" s="6" t="s">
        <v>222</v>
      </c>
      <c r="AT186" s="6" t="s">
        <v>140</v>
      </c>
      <c r="AU186" s="6" t="s">
        <v>87</v>
      </c>
      <c r="AY186" s="6" t="s">
        <v>139</v>
      </c>
      <c r="BE186" s="129">
        <f>IF($U$186="základní",$N$186,0)</f>
        <v>0</v>
      </c>
      <c r="BF186" s="129">
        <f>IF($U$186="snížená",$N$186,0)</f>
        <v>0</v>
      </c>
      <c r="BG186" s="129">
        <f>IF($U$186="zákl. přenesená",$N$186,0)</f>
        <v>0</v>
      </c>
      <c r="BH186" s="129">
        <f>IF($U$186="sníž. přenesená",$N$186,0)</f>
        <v>0</v>
      </c>
      <c r="BI186" s="129">
        <f>IF($U$186="nulová",$N$186,0)</f>
        <v>0</v>
      </c>
      <c r="BJ186" s="6" t="s">
        <v>20</v>
      </c>
      <c r="BK186" s="129">
        <f>ROUND($L$186*$K$186,2)</f>
        <v>0</v>
      </c>
      <c r="BL186" s="6" t="s">
        <v>222</v>
      </c>
      <c r="BM186" s="6" t="s">
        <v>309</v>
      </c>
    </row>
    <row r="187" spans="2:65" s="6" customFormat="1" ht="27" customHeight="1">
      <c r="B187" s="20"/>
      <c r="C187" s="122" t="s">
        <v>310</v>
      </c>
      <c r="D187" s="122" t="s">
        <v>140</v>
      </c>
      <c r="E187" s="123" t="s">
        <v>311</v>
      </c>
      <c r="F187" s="199" t="s">
        <v>312</v>
      </c>
      <c r="G187" s="200"/>
      <c r="H187" s="200"/>
      <c r="I187" s="200"/>
      <c r="J187" s="124" t="s">
        <v>225</v>
      </c>
      <c r="K187" s="125">
        <v>6</v>
      </c>
      <c r="L187" s="201">
        <v>0</v>
      </c>
      <c r="M187" s="200"/>
      <c r="N187" s="201">
        <f>ROUND($L$187*$K$187,2)</f>
        <v>0</v>
      </c>
      <c r="O187" s="200"/>
      <c r="P187" s="200"/>
      <c r="Q187" s="200"/>
      <c r="R187" s="22"/>
      <c r="T187" s="126"/>
      <c r="U187" s="27" t="s">
        <v>42</v>
      </c>
      <c r="V187" s="127">
        <v>0</v>
      </c>
      <c r="W187" s="127">
        <f>$V$187*$K$187</f>
        <v>0</v>
      </c>
      <c r="X187" s="127">
        <v>0</v>
      </c>
      <c r="Y187" s="127">
        <f>$X$187*$K$187</f>
        <v>0</v>
      </c>
      <c r="Z187" s="127">
        <v>0</v>
      </c>
      <c r="AA187" s="128">
        <f>$Z$187*$K$187</f>
        <v>0</v>
      </c>
      <c r="AR187" s="6" t="s">
        <v>222</v>
      </c>
      <c r="AT187" s="6" t="s">
        <v>140</v>
      </c>
      <c r="AU187" s="6" t="s">
        <v>87</v>
      </c>
      <c r="AY187" s="6" t="s">
        <v>139</v>
      </c>
      <c r="BE187" s="129">
        <f>IF($U$187="základní",$N$187,0)</f>
        <v>0</v>
      </c>
      <c r="BF187" s="129">
        <f>IF($U$187="snížená",$N$187,0)</f>
        <v>0</v>
      </c>
      <c r="BG187" s="129">
        <f>IF($U$187="zákl. přenesená",$N$187,0)</f>
        <v>0</v>
      </c>
      <c r="BH187" s="129">
        <f>IF($U$187="sníž. přenesená",$N$187,0)</f>
        <v>0</v>
      </c>
      <c r="BI187" s="129">
        <f>IF($U$187="nulová",$N$187,0)</f>
        <v>0</v>
      </c>
      <c r="BJ187" s="6" t="s">
        <v>20</v>
      </c>
      <c r="BK187" s="129">
        <f>ROUND($L$187*$K$187,2)</f>
        <v>0</v>
      </c>
      <c r="BL187" s="6" t="s">
        <v>222</v>
      </c>
      <c r="BM187" s="6" t="s">
        <v>313</v>
      </c>
    </row>
    <row r="188" spans="2:65" s="6" customFormat="1" ht="15.75" customHeight="1">
      <c r="B188" s="20"/>
      <c r="C188" s="122" t="s">
        <v>314</v>
      </c>
      <c r="D188" s="122" t="s">
        <v>140</v>
      </c>
      <c r="E188" s="123" t="s">
        <v>315</v>
      </c>
      <c r="F188" s="199" t="s">
        <v>316</v>
      </c>
      <c r="G188" s="200"/>
      <c r="H188" s="200"/>
      <c r="I188" s="200"/>
      <c r="J188" s="124" t="s">
        <v>225</v>
      </c>
      <c r="K188" s="125">
        <v>2</v>
      </c>
      <c r="L188" s="201">
        <v>0</v>
      </c>
      <c r="M188" s="200"/>
      <c r="N188" s="201">
        <f>ROUND($L$188*$K$188,2)</f>
        <v>0</v>
      </c>
      <c r="O188" s="200"/>
      <c r="P188" s="200"/>
      <c r="Q188" s="200"/>
      <c r="R188" s="22"/>
      <c r="T188" s="126"/>
      <c r="U188" s="27" t="s">
        <v>42</v>
      </c>
      <c r="V188" s="127">
        <v>0</v>
      </c>
      <c r="W188" s="127">
        <f>$V$188*$K$188</f>
        <v>0</v>
      </c>
      <c r="X188" s="127">
        <v>0</v>
      </c>
      <c r="Y188" s="127">
        <f>$X$188*$K$188</f>
        <v>0</v>
      </c>
      <c r="Z188" s="127">
        <v>0</v>
      </c>
      <c r="AA188" s="128">
        <f>$Z$188*$K$188</f>
        <v>0</v>
      </c>
      <c r="AR188" s="6" t="s">
        <v>222</v>
      </c>
      <c r="AT188" s="6" t="s">
        <v>140</v>
      </c>
      <c r="AU188" s="6" t="s">
        <v>87</v>
      </c>
      <c r="AY188" s="6" t="s">
        <v>139</v>
      </c>
      <c r="BE188" s="129">
        <f>IF($U$188="základní",$N$188,0)</f>
        <v>0</v>
      </c>
      <c r="BF188" s="129">
        <f>IF($U$188="snížená",$N$188,0)</f>
        <v>0</v>
      </c>
      <c r="BG188" s="129">
        <f>IF($U$188="zákl. přenesená",$N$188,0)</f>
        <v>0</v>
      </c>
      <c r="BH188" s="129">
        <f>IF($U$188="sníž. přenesená",$N$188,0)</f>
        <v>0</v>
      </c>
      <c r="BI188" s="129">
        <f>IF($U$188="nulová",$N$188,0)</f>
        <v>0</v>
      </c>
      <c r="BJ188" s="6" t="s">
        <v>20</v>
      </c>
      <c r="BK188" s="129">
        <f>ROUND($L$188*$K$188,2)</f>
        <v>0</v>
      </c>
      <c r="BL188" s="6" t="s">
        <v>222</v>
      </c>
      <c r="BM188" s="6" t="s">
        <v>317</v>
      </c>
    </row>
    <row r="189" spans="2:65" s="6" customFormat="1" ht="27" customHeight="1">
      <c r="B189" s="20"/>
      <c r="C189" s="122" t="s">
        <v>318</v>
      </c>
      <c r="D189" s="122" t="s">
        <v>140</v>
      </c>
      <c r="E189" s="123" t="s">
        <v>319</v>
      </c>
      <c r="F189" s="199" t="s">
        <v>320</v>
      </c>
      <c r="G189" s="200"/>
      <c r="H189" s="200"/>
      <c r="I189" s="200"/>
      <c r="J189" s="124" t="s">
        <v>321</v>
      </c>
      <c r="K189" s="125">
        <v>6</v>
      </c>
      <c r="L189" s="201">
        <v>0</v>
      </c>
      <c r="M189" s="200"/>
      <c r="N189" s="201">
        <f>ROUND($L$189*$K$189,2)</f>
        <v>0</v>
      </c>
      <c r="O189" s="200"/>
      <c r="P189" s="200"/>
      <c r="Q189" s="200"/>
      <c r="R189" s="22"/>
      <c r="T189" s="126"/>
      <c r="U189" s="27" t="s">
        <v>42</v>
      </c>
      <c r="V189" s="127">
        <v>0.548</v>
      </c>
      <c r="W189" s="127">
        <f>$V$189*$K$189</f>
        <v>3.2880000000000003</v>
      </c>
      <c r="X189" s="127">
        <v>0</v>
      </c>
      <c r="Y189" s="127">
        <f>$X$189*$K$189</f>
        <v>0</v>
      </c>
      <c r="Z189" s="127">
        <v>0.01933</v>
      </c>
      <c r="AA189" s="128">
        <f>$Z$189*$K$189</f>
        <v>0.11598</v>
      </c>
      <c r="AR189" s="6" t="s">
        <v>222</v>
      </c>
      <c r="AT189" s="6" t="s">
        <v>140</v>
      </c>
      <c r="AU189" s="6" t="s">
        <v>87</v>
      </c>
      <c r="AY189" s="6" t="s">
        <v>139</v>
      </c>
      <c r="BE189" s="129">
        <f>IF($U$189="základní",$N$189,0)</f>
        <v>0</v>
      </c>
      <c r="BF189" s="129">
        <f>IF($U$189="snížená",$N$189,0)</f>
        <v>0</v>
      </c>
      <c r="BG189" s="129">
        <f>IF($U$189="zákl. přenesená",$N$189,0)</f>
        <v>0</v>
      </c>
      <c r="BH189" s="129">
        <f>IF($U$189="sníž. přenesená",$N$189,0)</f>
        <v>0</v>
      </c>
      <c r="BI189" s="129">
        <f>IF($U$189="nulová",$N$189,0)</f>
        <v>0</v>
      </c>
      <c r="BJ189" s="6" t="s">
        <v>20</v>
      </c>
      <c r="BK189" s="129">
        <f>ROUND($L$189*$K$189,2)</f>
        <v>0</v>
      </c>
      <c r="BL189" s="6" t="s">
        <v>222</v>
      </c>
      <c r="BM189" s="6" t="s">
        <v>322</v>
      </c>
    </row>
    <row r="190" spans="2:65" s="6" customFormat="1" ht="27" customHeight="1">
      <c r="B190" s="20"/>
      <c r="C190" s="122" t="s">
        <v>26</v>
      </c>
      <c r="D190" s="122" t="s">
        <v>140</v>
      </c>
      <c r="E190" s="123" t="s">
        <v>323</v>
      </c>
      <c r="F190" s="199" t="s">
        <v>324</v>
      </c>
      <c r="G190" s="200"/>
      <c r="H190" s="200"/>
      <c r="I190" s="200"/>
      <c r="J190" s="124" t="s">
        <v>321</v>
      </c>
      <c r="K190" s="125">
        <v>6</v>
      </c>
      <c r="L190" s="201">
        <v>0</v>
      </c>
      <c r="M190" s="200"/>
      <c r="N190" s="201">
        <f>ROUND($L$190*$K$190,2)</f>
        <v>0</v>
      </c>
      <c r="O190" s="200"/>
      <c r="P190" s="200"/>
      <c r="Q190" s="200"/>
      <c r="R190" s="22"/>
      <c r="T190" s="126"/>
      <c r="U190" s="27" t="s">
        <v>42</v>
      </c>
      <c r="V190" s="127">
        <v>1.4</v>
      </c>
      <c r="W190" s="127">
        <f>$V$190*$K$190</f>
        <v>8.399999999999999</v>
      </c>
      <c r="X190" s="127">
        <v>0.0232</v>
      </c>
      <c r="Y190" s="127">
        <f>$X$190*$K$190</f>
        <v>0.1392</v>
      </c>
      <c r="Z190" s="127">
        <v>0</v>
      </c>
      <c r="AA190" s="128">
        <f>$Z$190*$K$190</f>
        <v>0</v>
      </c>
      <c r="AR190" s="6" t="s">
        <v>222</v>
      </c>
      <c r="AT190" s="6" t="s">
        <v>140</v>
      </c>
      <c r="AU190" s="6" t="s">
        <v>87</v>
      </c>
      <c r="AY190" s="6" t="s">
        <v>139</v>
      </c>
      <c r="BE190" s="129">
        <f>IF($U$190="základní",$N$190,0)</f>
        <v>0</v>
      </c>
      <c r="BF190" s="129">
        <f>IF($U$190="snížená",$N$190,0)</f>
        <v>0</v>
      </c>
      <c r="BG190" s="129">
        <f>IF($U$190="zákl. přenesená",$N$190,0)</f>
        <v>0</v>
      </c>
      <c r="BH190" s="129">
        <f>IF($U$190="sníž. přenesená",$N$190,0)</f>
        <v>0</v>
      </c>
      <c r="BI190" s="129">
        <f>IF($U$190="nulová",$N$190,0)</f>
        <v>0</v>
      </c>
      <c r="BJ190" s="6" t="s">
        <v>20</v>
      </c>
      <c r="BK190" s="129">
        <f>ROUND($L$190*$K$190,2)</f>
        <v>0</v>
      </c>
      <c r="BL190" s="6" t="s">
        <v>222</v>
      </c>
      <c r="BM190" s="6" t="s">
        <v>325</v>
      </c>
    </row>
    <row r="191" spans="2:65" s="6" customFormat="1" ht="15.75" customHeight="1">
      <c r="B191" s="20"/>
      <c r="C191" s="122" t="s">
        <v>326</v>
      </c>
      <c r="D191" s="122" t="s">
        <v>140</v>
      </c>
      <c r="E191" s="123" t="s">
        <v>327</v>
      </c>
      <c r="F191" s="199" t="s">
        <v>328</v>
      </c>
      <c r="G191" s="200"/>
      <c r="H191" s="200"/>
      <c r="I191" s="200"/>
      <c r="J191" s="124" t="s">
        <v>321</v>
      </c>
      <c r="K191" s="125">
        <v>6</v>
      </c>
      <c r="L191" s="201">
        <v>0</v>
      </c>
      <c r="M191" s="200"/>
      <c r="N191" s="201">
        <f>ROUND($L$191*$K$191,2)</f>
        <v>0</v>
      </c>
      <c r="O191" s="200"/>
      <c r="P191" s="200"/>
      <c r="Q191" s="200"/>
      <c r="R191" s="22"/>
      <c r="T191" s="126"/>
      <c r="U191" s="27" t="s">
        <v>42</v>
      </c>
      <c r="V191" s="127">
        <v>0.362</v>
      </c>
      <c r="W191" s="127">
        <f>$V$191*$K$191</f>
        <v>2.1719999999999997</v>
      </c>
      <c r="X191" s="127">
        <v>0</v>
      </c>
      <c r="Y191" s="127">
        <f>$X$191*$K$191</f>
        <v>0</v>
      </c>
      <c r="Z191" s="127">
        <v>0.01946</v>
      </c>
      <c r="AA191" s="128">
        <f>$Z$191*$K$191</f>
        <v>0.11676</v>
      </c>
      <c r="AR191" s="6" t="s">
        <v>222</v>
      </c>
      <c r="AT191" s="6" t="s">
        <v>140</v>
      </c>
      <c r="AU191" s="6" t="s">
        <v>87</v>
      </c>
      <c r="AY191" s="6" t="s">
        <v>139</v>
      </c>
      <c r="BE191" s="129">
        <f>IF($U$191="základní",$N$191,0)</f>
        <v>0</v>
      </c>
      <c r="BF191" s="129">
        <f>IF($U$191="snížená",$N$191,0)</f>
        <v>0</v>
      </c>
      <c r="BG191" s="129">
        <f>IF($U$191="zákl. přenesená",$N$191,0)</f>
        <v>0</v>
      </c>
      <c r="BH191" s="129">
        <f>IF($U$191="sníž. přenesená",$N$191,0)</f>
        <v>0</v>
      </c>
      <c r="BI191" s="129">
        <f>IF($U$191="nulová",$N$191,0)</f>
        <v>0</v>
      </c>
      <c r="BJ191" s="6" t="s">
        <v>20</v>
      </c>
      <c r="BK191" s="129">
        <f>ROUND($L$191*$K$191,2)</f>
        <v>0</v>
      </c>
      <c r="BL191" s="6" t="s">
        <v>222</v>
      </c>
      <c r="BM191" s="6" t="s">
        <v>329</v>
      </c>
    </row>
    <row r="192" spans="2:65" s="6" customFormat="1" ht="27" customHeight="1">
      <c r="B192" s="20"/>
      <c r="C192" s="122" t="s">
        <v>330</v>
      </c>
      <c r="D192" s="122" t="s">
        <v>140</v>
      </c>
      <c r="E192" s="123" t="s">
        <v>331</v>
      </c>
      <c r="F192" s="199" t="s">
        <v>332</v>
      </c>
      <c r="G192" s="200"/>
      <c r="H192" s="200"/>
      <c r="I192" s="200"/>
      <c r="J192" s="124" t="s">
        <v>321</v>
      </c>
      <c r="K192" s="125">
        <v>1</v>
      </c>
      <c r="L192" s="201">
        <v>0</v>
      </c>
      <c r="M192" s="200"/>
      <c r="N192" s="201">
        <f>ROUND($L$192*$K$192,2)</f>
        <v>0</v>
      </c>
      <c r="O192" s="200"/>
      <c r="P192" s="200"/>
      <c r="Q192" s="200"/>
      <c r="R192" s="22"/>
      <c r="T192" s="126"/>
      <c r="U192" s="27" t="s">
        <v>42</v>
      </c>
      <c r="V192" s="127">
        <v>1.1</v>
      </c>
      <c r="W192" s="127">
        <f>$V$192*$K$192</f>
        <v>1.1</v>
      </c>
      <c r="X192" s="127">
        <v>0.01376</v>
      </c>
      <c r="Y192" s="127">
        <f>$X$192*$K$192</f>
        <v>0.01376</v>
      </c>
      <c r="Z192" s="127">
        <v>0</v>
      </c>
      <c r="AA192" s="128">
        <f>$Z$192*$K$192</f>
        <v>0</v>
      </c>
      <c r="AR192" s="6" t="s">
        <v>222</v>
      </c>
      <c r="AT192" s="6" t="s">
        <v>140</v>
      </c>
      <c r="AU192" s="6" t="s">
        <v>87</v>
      </c>
      <c r="AY192" s="6" t="s">
        <v>139</v>
      </c>
      <c r="BE192" s="129">
        <f>IF($U$192="základní",$N$192,0)</f>
        <v>0</v>
      </c>
      <c r="BF192" s="129">
        <f>IF($U$192="snížená",$N$192,0)</f>
        <v>0</v>
      </c>
      <c r="BG192" s="129">
        <f>IF($U$192="zákl. přenesená",$N$192,0)</f>
        <v>0</v>
      </c>
      <c r="BH192" s="129">
        <f>IF($U$192="sníž. přenesená",$N$192,0)</f>
        <v>0</v>
      </c>
      <c r="BI192" s="129">
        <f>IF($U$192="nulová",$N$192,0)</f>
        <v>0</v>
      </c>
      <c r="BJ192" s="6" t="s">
        <v>20</v>
      </c>
      <c r="BK192" s="129">
        <f>ROUND($L$192*$K$192,2)</f>
        <v>0</v>
      </c>
      <c r="BL192" s="6" t="s">
        <v>222</v>
      </c>
      <c r="BM192" s="6" t="s">
        <v>333</v>
      </c>
    </row>
    <row r="193" spans="2:65" s="6" customFormat="1" ht="27" customHeight="1">
      <c r="B193" s="20"/>
      <c r="C193" s="122" t="s">
        <v>334</v>
      </c>
      <c r="D193" s="122" t="s">
        <v>140</v>
      </c>
      <c r="E193" s="123" t="s">
        <v>335</v>
      </c>
      <c r="F193" s="199" t="s">
        <v>336</v>
      </c>
      <c r="G193" s="200"/>
      <c r="H193" s="200"/>
      <c r="I193" s="200"/>
      <c r="J193" s="124" t="s">
        <v>321</v>
      </c>
      <c r="K193" s="125">
        <v>5</v>
      </c>
      <c r="L193" s="201">
        <v>0</v>
      </c>
      <c r="M193" s="200"/>
      <c r="N193" s="201">
        <f>ROUND($L$193*$K$193,2)</f>
        <v>0</v>
      </c>
      <c r="O193" s="200"/>
      <c r="P193" s="200"/>
      <c r="Q193" s="200"/>
      <c r="R193" s="22"/>
      <c r="T193" s="126"/>
      <c r="U193" s="27" t="s">
        <v>42</v>
      </c>
      <c r="V193" s="127">
        <v>1.1</v>
      </c>
      <c r="W193" s="127">
        <f>$V$193*$K$193</f>
        <v>5.5</v>
      </c>
      <c r="X193" s="127">
        <v>0.01558</v>
      </c>
      <c r="Y193" s="127">
        <f>$X$193*$K$193</f>
        <v>0.0779</v>
      </c>
      <c r="Z193" s="127">
        <v>0</v>
      </c>
      <c r="AA193" s="128">
        <f>$Z$193*$K$193</f>
        <v>0</v>
      </c>
      <c r="AR193" s="6" t="s">
        <v>222</v>
      </c>
      <c r="AT193" s="6" t="s">
        <v>140</v>
      </c>
      <c r="AU193" s="6" t="s">
        <v>87</v>
      </c>
      <c r="AY193" s="6" t="s">
        <v>139</v>
      </c>
      <c r="BE193" s="129">
        <f>IF($U$193="základní",$N$193,0)</f>
        <v>0</v>
      </c>
      <c r="BF193" s="129">
        <f>IF($U$193="snížená",$N$193,0)</f>
        <v>0</v>
      </c>
      <c r="BG193" s="129">
        <f>IF($U$193="zákl. přenesená",$N$193,0)</f>
        <v>0</v>
      </c>
      <c r="BH193" s="129">
        <f>IF($U$193="sníž. přenesená",$N$193,0)</f>
        <v>0</v>
      </c>
      <c r="BI193" s="129">
        <f>IF($U$193="nulová",$N$193,0)</f>
        <v>0</v>
      </c>
      <c r="BJ193" s="6" t="s">
        <v>20</v>
      </c>
      <c r="BK193" s="129">
        <f>ROUND($L$193*$K$193,2)</f>
        <v>0</v>
      </c>
      <c r="BL193" s="6" t="s">
        <v>222</v>
      </c>
      <c r="BM193" s="6" t="s">
        <v>337</v>
      </c>
    </row>
    <row r="194" spans="2:65" s="6" customFormat="1" ht="27" customHeight="1">
      <c r="B194" s="20"/>
      <c r="C194" s="122" t="s">
        <v>338</v>
      </c>
      <c r="D194" s="122" t="s">
        <v>140</v>
      </c>
      <c r="E194" s="123" t="s">
        <v>339</v>
      </c>
      <c r="F194" s="199" t="s">
        <v>340</v>
      </c>
      <c r="G194" s="200"/>
      <c r="H194" s="200"/>
      <c r="I194" s="200"/>
      <c r="J194" s="124" t="s">
        <v>321</v>
      </c>
      <c r="K194" s="125">
        <v>1</v>
      </c>
      <c r="L194" s="201">
        <v>0</v>
      </c>
      <c r="M194" s="200"/>
      <c r="N194" s="201">
        <f>ROUND($L$194*$K$194,2)</f>
        <v>0</v>
      </c>
      <c r="O194" s="200"/>
      <c r="P194" s="200"/>
      <c r="Q194" s="200"/>
      <c r="R194" s="22"/>
      <c r="T194" s="126"/>
      <c r="U194" s="27" t="s">
        <v>42</v>
      </c>
      <c r="V194" s="127">
        <v>1.3</v>
      </c>
      <c r="W194" s="127">
        <f>$V$194*$K$194</f>
        <v>1.3</v>
      </c>
      <c r="X194" s="127">
        <v>0.0145</v>
      </c>
      <c r="Y194" s="127">
        <f>$X$194*$K$194</f>
        <v>0.0145</v>
      </c>
      <c r="Z194" s="127">
        <v>0</v>
      </c>
      <c r="AA194" s="128">
        <f>$Z$194*$K$194</f>
        <v>0</v>
      </c>
      <c r="AR194" s="6" t="s">
        <v>222</v>
      </c>
      <c r="AT194" s="6" t="s">
        <v>140</v>
      </c>
      <c r="AU194" s="6" t="s">
        <v>87</v>
      </c>
      <c r="AY194" s="6" t="s">
        <v>139</v>
      </c>
      <c r="BE194" s="129">
        <f>IF($U$194="základní",$N$194,0)</f>
        <v>0</v>
      </c>
      <c r="BF194" s="129">
        <f>IF($U$194="snížená",$N$194,0)</f>
        <v>0</v>
      </c>
      <c r="BG194" s="129">
        <f>IF($U$194="zákl. přenesená",$N$194,0)</f>
        <v>0</v>
      </c>
      <c r="BH194" s="129">
        <f>IF($U$194="sníž. přenesená",$N$194,0)</f>
        <v>0</v>
      </c>
      <c r="BI194" s="129">
        <f>IF($U$194="nulová",$N$194,0)</f>
        <v>0</v>
      </c>
      <c r="BJ194" s="6" t="s">
        <v>20</v>
      </c>
      <c r="BK194" s="129">
        <f>ROUND($L$194*$K$194,2)</f>
        <v>0</v>
      </c>
      <c r="BL194" s="6" t="s">
        <v>222</v>
      </c>
      <c r="BM194" s="6" t="s">
        <v>341</v>
      </c>
    </row>
    <row r="195" spans="2:65" s="6" customFormat="1" ht="15.75" customHeight="1">
      <c r="B195" s="20"/>
      <c r="C195" s="122" t="s">
        <v>342</v>
      </c>
      <c r="D195" s="122" t="s">
        <v>140</v>
      </c>
      <c r="E195" s="123" t="s">
        <v>343</v>
      </c>
      <c r="F195" s="199" t="s">
        <v>344</v>
      </c>
      <c r="G195" s="200"/>
      <c r="H195" s="200"/>
      <c r="I195" s="200"/>
      <c r="J195" s="124" t="s">
        <v>321</v>
      </c>
      <c r="K195" s="125">
        <v>6</v>
      </c>
      <c r="L195" s="201">
        <v>0</v>
      </c>
      <c r="M195" s="200"/>
      <c r="N195" s="201">
        <f>ROUND($L$195*$K$195,2)</f>
        <v>0</v>
      </c>
      <c r="O195" s="200"/>
      <c r="P195" s="200"/>
      <c r="Q195" s="200"/>
      <c r="R195" s="22"/>
      <c r="T195" s="126"/>
      <c r="U195" s="27" t="s">
        <v>42</v>
      </c>
      <c r="V195" s="127">
        <v>0.217</v>
      </c>
      <c r="W195" s="127">
        <f>$V$195*$K$195</f>
        <v>1.302</v>
      </c>
      <c r="X195" s="127">
        <v>0</v>
      </c>
      <c r="Y195" s="127">
        <f>$X$195*$K$195</f>
        <v>0</v>
      </c>
      <c r="Z195" s="127">
        <v>0.00156</v>
      </c>
      <c r="AA195" s="128">
        <f>$Z$195*$K$195</f>
        <v>0.00936</v>
      </c>
      <c r="AR195" s="6" t="s">
        <v>222</v>
      </c>
      <c r="AT195" s="6" t="s">
        <v>140</v>
      </c>
      <c r="AU195" s="6" t="s">
        <v>87</v>
      </c>
      <c r="AY195" s="6" t="s">
        <v>139</v>
      </c>
      <c r="BE195" s="129">
        <f>IF($U$195="základní",$N$195,0)</f>
        <v>0</v>
      </c>
      <c r="BF195" s="129">
        <f>IF($U$195="snížená",$N$195,0)</f>
        <v>0</v>
      </c>
      <c r="BG195" s="129">
        <f>IF($U$195="zákl. přenesená",$N$195,0)</f>
        <v>0</v>
      </c>
      <c r="BH195" s="129">
        <f>IF($U$195="sníž. přenesená",$N$195,0)</f>
        <v>0</v>
      </c>
      <c r="BI195" s="129">
        <f>IF($U$195="nulová",$N$195,0)</f>
        <v>0</v>
      </c>
      <c r="BJ195" s="6" t="s">
        <v>20</v>
      </c>
      <c r="BK195" s="129">
        <f>ROUND($L$195*$K$195,2)</f>
        <v>0</v>
      </c>
      <c r="BL195" s="6" t="s">
        <v>222</v>
      </c>
      <c r="BM195" s="6" t="s">
        <v>345</v>
      </c>
    </row>
    <row r="196" spans="2:65" s="6" customFormat="1" ht="39" customHeight="1">
      <c r="B196" s="20"/>
      <c r="C196" s="122" t="s">
        <v>346</v>
      </c>
      <c r="D196" s="122" t="s">
        <v>140</v>
      </c>
      <c r="E196" s="123" t="s">
        <v>347</v>
      </c>
      <c r="F196" s="199" t="s">
        <v>348</v>
      </c>
      <c r="G196" s="200"/>
      <c r="H196" s="200"/>
      <c r="I196" s="200"/>
      <c r="J196" s="124" t="s">
        <v>321</v>
      </c>
      <c r="K196" s="125">
        <v>6</v>
      </c>
      <c r="L196" s="201">
        <v>0</v>
      </c>
      <c r="M196" s="200"/>
      <c r="N196" s="201">
        <f>ROUND($L$196*$K$196,2)</f>
        <v>0</v>
      </c>
      <c r="O196" s="200"/>
      <c r="P196" s="200"/>
      <c r="Q196" s="200"/>
      <c r="R196" s="22"/>
      <c r="T196" s="126"/>
      <c r="U196" s="27" t="s">
        <v>42</v>
      </c>
      <c r="V196" s="127">
        <v>0.25</v>
      </c>
      <c r="W196" s="127">
        <f>$V$196*$K$196</f>
        <v>1.5</v>
      </c>
      <c r="X196" s="127">
        <v>0.00254</v>
      </c>
      <c r="Y196" s="127">
        <f>$X$196*$K$196</f>
        <v>0.01524</v>
      </c>
      <c r="Z196" s="127">
        <v>0</v>
      </c>
      <c r="AA196" s="128">
        <f>$Z$196*$K$196</f>
        <v>0</v>
      </c>
      <c r="AR196" s="6" t="s">
        <v>222</v>
      </c>
      <c r="AT196" s="6" t="s">
        <v>140</v>
      </c>
      <c r="AU196" s="6" t="s">
        <v>87</v>
      </c>
      <c r="AY196" s="6" t="s">
        <v>139</v>
      </c>
      <c r="BE196" s="129">
        <f>IF($U$196="základní",$N$196,0)</f>
        <v>0</v>
      </c>
      <c r="BF196" s="129">
        <f>IF($U$196="snížená",$N$196,0)</f>
        <v>0</v>
      </c>
      <c r="BG196" s="129">
        <f>IF($U$196="zákl. přenesená",$N$196,0)</f>
        <v>0</v>
      </c>
      <c r="BH196" s="129">
        <f>IF($U$196="sníž. přenesená",$N$196,0)</f>
        <v>0</v>
      </c>
      <c r="BI196" s="129">
        <f>IF($U$196="nulová",$N$196,0)</f>
        <v>0</v>
      </c>
      <c r="BJ196" s="6" t="s">
        <v>20</v>
      </c>
      <c r="BK196" s="129">
        <f>ROUND($L$196*$K$196,2)</f>
        <v>0</v>
      </c>
      <c r="BL196" s="6" t="s">
        <v>222</v>
      </c>
      <c r="BM196" s="6" t="s">
        <v>349</v>
      </c>
    </row>
    <row r="197" spans="2:65" s="6" customFormat="1" ht="15.75" customHeight="1">
      <c r="B197" s="20"/>
      <c r="C197" s="122" t="s">
        <v>350</v>
      </c>
      <c r="D197" s="122" t="s">
        <v>140</v>
      </c>
      <c r="E197" s="123" t="s">
        <v>351</v>
      </c>
      <c r="F197" s="199" t="s">
        <v>352</v>
      </c>
      <c r="G197" s="200"/>
      <c r="H197" s="200"/>
      <c r="I197" s="200"/>
      <c r="J197" s="124" t="s">
        <v>321</v>
      </c>
      <c r="K197" s="125">
        <v>1</v>
      </c>
      <c r="L197" s="201">
        <v>0</v>
      </c>
      <c r="M197" s="200"/>
      <c r="N197" s="201">
        <f>ROUND($L$197*$K$197,2)</f>
        <v>0</v>
      </c>
      <c r="O197" s="200"/>
      <c r="P197" s="200"/>
      <c r="Q197" s="200"/>
      <c r="R197" s="22"/>
      <c r="T197" s="126"/>
      <c r="U197" s="27" t="s">
        <v>42</v>
      </c>
      <c r="V197" s="127">
        <v>0.2</v>
      </c>
      <c r="W197" s="127">
        <f>$V$197*$K$197</f>
        <v>0.2</v>
      </c>
      <c r="X197" s="127">
        <v>0.00184</v>
      </c>
      <c r="Y197" s="127">
        <f>$X$197*$K$197</f>
        <v>0.00184</v>
      </c>
      <c r="Z197" s="127">
        <v>0</v>
      </c>
      <c r="AA197" s="128">
        <f>$Z$197*$K$197</f>
        <v>0</v>
      </c>
      <c r="AR197" s="6" t="s">
        <v>222</v>
      </c>
      <c r="AT197" s="6" t="s">
        <v>140</v>
      </c>
      <c r="AU197" s="6" t="s">
        <v>87</v>
      </c>
      <c r="AY197" s="6" t="s">
        <v>139</v>
      </c>
      <c r="BE197" s="129">
        <f>IF($U$197="základní",$N$197,0)</f>
        <v>0</v>
      </c>
      <c r="BF197" s="129">
        <f>IF($U$197="snížená",$N$197,0)</f>
        <v>0</v>
      </c>
      <c r="BG197" s="129">
        <f>IF($U$197="zákl. přenesená",$N$197,0)</f>
        <v>0</v>
      </c>
      <c r="BH197" s="129">
        <f>IF($U$197="sníž. přenesená",$N$197,0)</f>
        <v>0</v>
      </c>
      <c r="BI197" s="129">
        <f>IF($U$197="nulová",$N$197,0)</f>
        <v>0</v>
      </c>
      <c r="BJ197" s="6" t="s">
        <v>20</v>
      </c>
      <c r="BK197" s="129">
        <f>ROUND($L$197*$K$197,2)</f>
        <v>0</v>
      </c>
      <c r="BL197" s="6" t="s">
        <v>222</v>
      </c>
      <c r="BM197" s="6" t="s">
        <v>353</v>
      </c>
    </row>
    <row r="198" spans="2:65" s="6" customFormat="1" ht="27" customHeight="1">
      <c r="B198" s="20"/>
      <c r="C198" s="122" t="s">
        <v>354</v>
      </c>
      <c r="D198" s="122" t="s">
        <v>140</v>
      </c>
      <c r="E198" s="123" t="s">
        <v>355</v>
      </c>
      <c r="F198" s="199" t="s">
        <v>356</v>
      </c>
      <c r="G198" s="200"/>
      <c r="H198" s="200"/>
      <c r="I198" s="200"/>
      <c r="J198" s="124" t="s">
        <v>256</v>
      </c>
      <c r="K198" s="125">
        <v>639.066</v>
      </c>
      <c r="L198" s="201">
        <v>0</v>
      </c>
      <c r="M198" s="200"/>
      <c r="N198" s="201">
        <f>ROUND($L$198*$K$198,2)</f>
        <v>0</v>
      </c>
      <c r="O198" s="200"/>
      <c r="P198" s="200"/>
      <c r="Q198" s="200"/>
      <c r="R198" s="22"/>
      <c r="T198" s="126"/>
      <c r="U198" s="27" t="s">
        <v>42</v>
      </c>
      <c r="V198" s="127">
        <v>0</v>
      </c>
      <c r="W198" s="127">
        <f>$V$198*$K$198</f>
        <v>0</v>
      </c>
      <c r="X198" s="127">
        <v>0</v>
      </c>
      <c r="Y198" s="127">
        <f>$X$198*$K$198</f>
        <v>0</v>
      </c>
      <c r="Z198" s="127">
        <v>0</v>
      </c>
      <c r="AA198" s="128">
        <f>$Z$198*$K$198</f>
        <v>0</v>
      </c>
      <c r="AR198" s="6" t="s">
        <v>222</v>
      </c>
      <c r="AT198" s="6" t="s">
        <v>140</v>
      </c>
      <c r="AU198" s="6" t="s">
        <v>87</v>
      </c>
      <c r="AY198" s="6" t="s">
        <v>139</v>
      </c>
      <c r="BE198" s="129">
        <f>IF($U$198="základní",$N$198,0)</f>
        <v>0</v>
      </c>
      <c r="BF198" s="129">
        <f>IF($U$198="snížená",$N$198,0)</f>
        <v>0</v>
      </c>
      <c r="BG198" s="129">
        <f>IF($U$198="zákl. přenesená",$N$198,0)</f>
        <v>0</v>
      </c>
      <c r="BH198" s="129">
        <f>IF($U$198="sníž. přenesená",$N$198,0)</f>
        <v>0</v>
      </c>
      <c r="BI198" s="129">
        <f>IF($U$198="nulová",$N$198,0)</f>
        <v>0</v>
      </c>
      <c r="BJ198" s="6" t="s">
        <v>20</v>
      </c>
      <c r="BK198" s="129">
        <f>ROUND($L$198*$K$198,2)</f>
        <v>0</v>
      </c>
      <c r="BL198" s="6" t="s">
        <v>222</v>
      </c>
      <c r="BM198" s="6" t="s">
        <v>357</v>
      </c>
    </row>
    <row r="199" spans="2:65" s="6" customFormat="1" ht="27" customHeight="1">
      <c r="B199" s="20"/>
      <c r="C199" s="122" t="s">
        <v>358</v>
      </c>
      <c r="D199" s="122" t="s">
        <v>140</v>
      </c>
      <c r="E199" s="123" t="s">
        <v>359</v>
      </c>
      <c r="F199" s="199" t="s">
        <v>360</v>
      </c>
      <c r="G199" s="200"/>
      <c r="H199" s="200"/>
      <c r="I199" s="200"/>
      <c r="J199" s="124" t="s">
        <v>256</v>
      </c>
      <c r="K199" s="125">
        <v>639.066</v>
      </c>
      <c r="L199" s="201">
        <v>0</v>
      </c>
      <c r="M199" s="200"/>
      <c r="N199" s="201">
        <f>ROUND($L$199*$K$199,2)</f>
        <v>0</v>
      </c>
      <c r="O199" s="200"/>
      <c r="P199" s="200"/>
      <c r="Q199" s="200"/>
      <c r="R199" s="22"/>
      <c r="T199" s="126"/>
      <c r="U199" s="27" t="s">
        <v>42</v>
      </c>
      <c r="V199" s="127">
        <v>0</v>
      </c>
      <c r="W199" s="127">
        <f>$V$199*$K$199</f>
        <v>0</v>
      </c>
      <c r="X199" s="127">
        <v>0</v>
      </c>
      <c r="Y199" s="127">
        <f>$X$199*$K$199</f>
        <v>0</v>
      </c>
      <c r="Z199" s="127">
        <v>0</v>
      </c>
      <c r="AA199" s="128">
        <f>$Z$199*$K$199</f>
        <v>0</v>
      </c>
      <c r="AR199" s="6" t="s">
        <v>222</v>
      </c>
      <c r="AT199" s="6" t="s">
        <v>140</v>
      </c>
      <c r="AU199" s="6" t="s">
        <v>87</v>
      </c>
      <c r="AY199" s="6" t="s">
        <v>139</v>
      </c>
      <c r="BE199" s="129">
        <f>IF($U$199="základní",$N$199,0)</f>
        <v>0</v>
      </c>
      <c r="BF199" s="129">
        <f>IF($U$199="snížená",$N$199,0)</f>
        <v>0</v>
      </c>
      <c r="BG199" s="129">
        <f>IF($U$199="zákl. přenesená",$N$199,0)</f>
        <v>0</v>
      </c>
      <c r="BH199" s="129">
        <f>IF($U$199="sníž. přenesená",$N$199,0)</f>
        <v>0</v>
      </c>
      <c r="BI199" s="129">
        <f>IF($U$199="nulová",$N$199,0)</f>
        <v>0</v>
      </c>
      <c r="BJ199" s="6" t="s">
        <v>20</v>
      </c>
      <c r="BK199" s="129">
        <f>ROUND($L$199*$K$199,2)</f>
        <v>0</v>
      </c>
      <c r="BL199" s="6" t="s">
        <v>222</v>
      </c>
      <c r="BM199" s="6" t="s">
        <v>361</v>
      </c>
    </row>
    <row r="200" spans="2:63" s="111" customFormat="1" ht="30.75" customHeight="1">
      <c r="B200" s="112"/>
      <c r="C200" s="113"/>
      <c r="D200" s="121" t="s">
        <v>106</v>
      </c>
      <c r="E200" s="121"/>
      <c r="F200" s="121"/>
      <c r="G200" s="121"/>
      <c r="H200" s="121"/>
      <c r="I200" s="121"/>
      <c r="J200" s="121"/>
      <c r="K200" s="121"/>
      <c r="L200" s="121"/>
      <c r="M200" s="121"/>
      <c r="N200" s="198">
        <f>$BK$200</f>
        <v>0</v>
      </c>
      <c r="O200" s="197"/>
      <c r="P200" s="197"/>
      <c r="Q200" s="197"/>
      <c r="R200" s="115"/>
      <c r="T200" s="116"/>
      <c r="U200" s="113"/>
      <c r="V200" s="113"/>
      <c r="W200" s="117">
        <f>SUM($W$201:$W$205)</f>
        <v>1.704</v>
      </c>
      <c r="X200" s="113"/>
      <c r="Y200" s="117">
        <f>SUM($Y$201:$Y$205)</f>
        <v>0.00284</v>
      </c>
      <c r="Z200" s="113"/>
      <c r="AA200" s="118">
        <f>SUM($AA$201:$AA$205)</f>
        <v>0</v>
      </c>
      <c r="AR200" s="119" t="s">
        <v>87</v>
      </c>
      <c r="AT200" s="119" t="s">
        <v>76</v>
      </c>
      <c r="AU200" s="119" t="s">
        <v>20</v>
      </c>
      <c r="AY200" s="119" t="s">
        <v>139</v>
      </c>
      <c r="BK200" s="120">
        <f>SUM($BK$201:$BK$205)</f>
        <v>0</v>
      </c>
    </row>
    <row r="201" spans="2:65" s="6" customFormat="1" ht="15.75" customHeight="1">
      <c r="B201" s="20"/>
      <c r="C201" s="122" t="s">
        <v>362</v>
      </c>
      <c r="D201" s="122" t="s">
        <v>140</v>
      </c>
      <c r="E201" s="123" t="s">
        <v>363</v>
      </c>
      <c r="F201" s="199" t="s">
        <v>364</v>
      </c>
      <c r="G201" s="200"/>
      <c r="H201" s="200"/>
      <c r="I201" s="200"/>
      <c r="J201" s="124" t="s">
        <v>365</v>
      </c>
      <c r="K201" s="125">
        <v>4</v>
      </c>
      <c r="L201" s="201">
        <v>0</v>
      </c>
      <c r="M201" s="200"/>
      <c r="N201" s="201">
        <f>ROUND($L$201*$K$201,2)</f>
        <v>0</v>
      </c>
      <c r="O201" s="200"/>
      <c r="P201" s="200"/>
      <c r="Q201" s="200"/>
      <c r="R201" s="22"/>
      <c r="T201" s="126"/>
      <c r="U201" s="27" t="s">
        <v>42</v>
      </c>
      <c r="V201" s="127">
        <v>0</v>
      </c>
      <c r="W201" s="127">
        <f>$V$201*$K$201</f>
        <v>0</v>
      </c>
      <c r="X201" s="127">
        <v>0</v>
      </c>
      <c r="Y201" s="127">
        <f>$X$201*$K$201</f>
        <v>0</v>
      </c>
      <c r="Z201" s="127">
        <v>0</v>
      </c>
      <c r="AA201" s="128">
        <f>$Z$201*$K$201</f>
        <v>0</v>
      </c>
      <c r="AR201" s="6" t="s">
        <v>222</v>
      </c>
      <c r="AT201" s="6" t="s">
        <v>140</v>
      </c>
      <c r="AU201" s="6" t="s">
        <v>87</v>
      </c>
      <c r="AY201" s="6" t="s">
        <v>139</v>
      </c>
      <c r="BE201" s="129">
        <f>IF($U$201="základní",$N$201,0)</f>
        <v>0</v>
      </c>
      <c r="BF201" s="129">
        <f>IF($U$201="snížená",$N$201,0)</f>
        <v>0</v>
      </c>
      <c r="BG201" s="129">
        <f>IF($U$201="zákl. přenesená",$N$201,0)</f>
        <v>0</v>
      </c>
      <c r="BH201" s="129">
        <f>IF($U$201="sníž. přenesená",$N$201,0)</f>
        <v>0</v>
      </c>
      <c r="BI201" s="129">
        <f>IF($U$201="nulová",$N$201,0)</f>
        <v>0</v>
      </c>
      <c r="BJ201" s="6" t="s">
        <v>20</v>
      </c>
      <c r="BK201" s="129">
        <f>ROUND($L$201*$K$201,2)</f>
        <v>0</v>
      </c>
      <c r="BL201" s="6" t="s">
        <v>222</v>
      </c>
      <c r="BM201" s="6" t="s">
        <v>366</v>
      </c>
    </row>
    <row r="202" spans="2:65" s="6" customFormat="1" ht="27" customHeight="1">
      <c r="B202" s="20"/>
      <c r="C202" s="122" t="s">
        <v>367</v>
      </c>
      <c r="D202" s="122" t="s">
        <v>140</v>
      </c>
      <c r="E202" s="123" t="s">
        <v>368</v>
      </c>
      <c r="F202" s="199" t="s">
        <v>369</v>
      </c>
      <c r="G202" s="200"/>
      <c r="H202" s="200"/>
      <c r="I202" s="200"/>
      <c r="J202" s="124" t="s">
        <v>365</v>
      </c>
      <c r="K202" s="125">
        <v>4</v>
      </c>
      <c r="L202" s="201">
        <v>0</v>
      </c>
      <c r="M202" s="200"/>
      <c r="N202" s="201">
        <f>ROUND($L$202*$K$202,2)</f>
        <v>0</v>
      </c>
      <c r="O202" s="200"/>
      <c r="P202" s="200"/>
      <c r="Q202" s="200"/>
      <c r="R202" s="22"/>
      <c r="T202" s="126"/>
      <c r="U202" s="27" t="s">
        <v>42</v>
      </c>
      <c r="V202" s="127">
        <v>0</v>
      </c>
      <c r="W202" s="127">
        <f>$V$202*$K$202</f>
        <v>0</v>
      </c>
      <c r="X202" s="127">
        <v>0</v>
      </c>
      <c r="Y202" s="127">
        <f>$X$202*$K$202</f>
        <v>0</v>
      </c>
      <c r="Z202" s="127">
        <v>0</v>
      </c>
      <c r="AA202" s="128">
        <f>$Z$202*$K$202</f>
        <v>0</v>
      </c>
      <c r="AR202" s="6" t="s">
        <v>222</v>
      </c>
      <c r="AT202" s="6" t="s">
        <v>140</v>
      </c>
      <c r="AU202" s="6" t="s">
        <v>87</v>
      </c>
      <c r="AY202" s="6" t="s">
        <v>139</v>
      </c>
      <c r="BE202" s="129">
        <f>IF($U$202="základní",$N$202,0)</f>
        <v>0</v>
      </c>
      <c r="BF202" s="129">
        <f>IF($U$202="snížená",$N$202,0)</f>
        <v>0</v>
      </c>
      <c r="BG202" s="129">
        <f>IF($U$202="zákl. přenesená",$N$202,0)</f>
        <v>0</v>
      </c>
      <c r="BH202" s="129">
        <f>IF($U$202="sníž. přenesená",$N$202,0)</f>
        <v>0</v>
      </c>
      <c r="BI202" s="129">
        <f>IF($U$202="nulová",$N$202,0)</f>
        <v>0</v>
      </c>
      <c r="BJ202" s="6" t="s">
        <v>20</v>
      </c>
      <c r="BK202" s="129">
        <f>ROUND($L$202*$K$202,2)</f>
        <v>0</v>
      </c>
      <c r="BL202" s="6" t="s">
        <v>222</v>
      </c>
      <c r="BM202" s="6" t="s">
        <v>370</v>
      </c>
    </row>
    <row r="203" spans="2:65" s="6" customFormat="1" ht="39" customHeight="1">
      <c r="B203" s="20"/>
      <c r="C203" s="122" t="s">
        <v>371</v>
      </c>
      <c r="D203" s="122" t="s">
        <v>140</v>
      </c>
      <c r="E203" s="123" t="s">
        <v>372</v>
      </c>
      <c r="F203" s="199" t="s">
        <v>373</v>
      </c>
      <c r="G203" s="200"/>
      <c r="H203" s="200"/>
      <c r="I203" s="200"/>
      <c r="J203" s="124" t="s">
        <v>230</v>
      </c>
      <c r="K203" s="125">
        <v>4</v>
      </c>
      <c r="L203" s="201">
        <v>0</v>
      </c>
      <c r="M203" s="200"/>
      <c r="N203" s="201">
        <f>ROUND($L$203*$K$203,2)</f>
        <v>0</v>
      </c>
      <c r="O203" s="200"/>
      <c r="P203" s="200"/>
      <c r="Q203" s="200"/>
      <c r="R203" s="22"/>
      <c r="T203" s="126"/>
      <c r="U203" s="27" t="s">
        <v>42</v>
      </c>
      <c r="V203" s="127">
        <v>0.426</v>
      </c>
      <c r="W203" s="127">
        <f>$V$203*$K$203</f>
        <v>1.704</v>
      </c>
      <c r="X203" s="127">
        <v>0.00071</v>
      </c>
      <c r="Y203" s="127">
        <f>$X$203*$K$203</f>
        <v>0.00284</v>
      </c>
      <c r="Z203" s="127">
        <v>0</v>
      </c>
      <c r="AA203" s="128">
        <f>$Z$203*$K$203</f>
        <v>0</v>
      </c>
      <c r="AR203" s="6" t="s">
        <v>222</v>
      </c>
      <c r="AT203" s="6" t="s">
        <v>140</v>
      </c>
      <c r="AU203" s="6" t="s">
        <v>87</v>
      </c>
      <c r="AY203" s="6" t="s">
        <v>139</v>
      </c>
      <c r="BE203" s="129">
        <f>IF($U$203="základní",$N$203,0)</f>
        <v>0</v>
      </c>
      <c r="BF203" s="129">
        <f>IF($U$203="snížená",$N$203,0)</f>
        <v>0</v>
      </c>
      <c r="BG203" s="129">
        <f>IF($U$203="zákl. přenesená",$N$203,0)</f>
        <v>0</v>
      </c>
      <c r="BH203" s="129">
        <f>IF($U$203="sníž. přenesená",$N$203,0)</f>
        <v>0</v>
      </c>
      <c r="BI203" s="129">
        <f>IF($U$203="nulová",$N$203,0)</f>
        <v>0</v>
      </c>
      <c r="BJ203" s="6" t="s">
        <v>20</v>
      </c>
      <c r="BK203" s="129">
        <f>ROUND($L$203*$K$203,2)</f>
        <v>0</v>
      </c>
      <c r="BL203" s="6" t="s">
        <v>222</v>
      </c>
      <c r="BM203" s="6" t="s">
        <v>374</v>
      </c>
    </row>
    <row r="204" spans="2:65" s="6" customFormat="1" ht="27" customHeight="1">
      <c r="B204" s="20"/>
      <c r="C204" s="122" t="s">
        <v>375</v>
      </c>
      <c r="D204" s="122" t="s">
        <v>140</v>
      </c>
      <c r="E204" s="123" t="s">
        <v>376</v>
      </c>
      <c r="F204" s="199" t="s">
        <v>377</v>
      </c>
      <c r="G204" s="200"/>
      <c r="H204" s="200"/>
      <c r="I204" s="200"/>
      <c r="J204" s="124" t="s">
        <v>256</v>
      </c>
      <c r="K204" s="125">
        <v>29.72</v>
      </c>
      <c r="L204" s="201">
        <v>0</v>
      </c>
      <c r="M204" s="200"/>
      <c r="N204" s="201">
        <f>ROUND($L$204*$K$204,2)</f>
        <v>0</v>
      </c>
      <c r="O204" s="200"/>
      <c r="P204" s="200"/>
      <c r="Q204" s="200"/>
      <c r="R204" s="22"/>
      <c r="T204" s="126"/>
      <c r="U204" s="27" t="s">
        <v>42</v>
      </c>
      <c r="V204" s="127">
        <v>0</v>
      </c>
      <c r="W204" s="127">
        <f>$V$204*$K$204</f>
        <v>0</v>
      </c>
      <c r="X204" s="127">
        <v>0</v>
      </c>
      <c r="Y204" s="127">
        <f>$X$204*$K$204</f>
        <v>0</v>
      </c>
      <c r="Z204" s="127">
        <v>0</v>
      </c>
      <c r="AA204" s="128">
        <f>$Z$204*$K$204</f>
        <v>0</v>
      </c>
      <c r="AR204" s="6" t="s">
        <v>222</v>
      </c>
      <c r="AT204" s="6" t="s">
        <v>140</v>
      </c>
      <c r="AU204" s="6" t="s">
        <v>87</v>
      </c>
      <c r="AY204" s="6" t="s">
        <v>139</v>
      </c>
      <c r="BE204" s="129">
        <f>IF($U$204="základní",$N$204,0)</f>
        <v>0</v>
      </c>
      <c r="BF204" s="129">
        <f>IF($U$204="snížená",$N$204,0)</f>
        <v>0</v>
      </c>
      <c r="BG204" s="129">
        <f>IF($U$204="zákl. přenesená",$N$204,0)</f>
        <v>0</v>
      </c>
      <c r="BH204" s="129">
        <f>IF($U$204="sníž. přenesená",$N$204,0)</f>
        <v>0</v>
      </c>
      <c r="BI204" s="129">
        <f>IF($U$204="nulová",$N$204,0)</f>
        <v>0</v>
      </c>
      <c r="BJ204" s="6" t="s">
        <v>20</v>
      </c>
      <c r="BK204" s="129">
        <f>ROUND($L$204*$K$204,2)</f>
        <v>0</v>
      </c>
      <c r="BL204" s="6" t="s">
        <v>222</v>
      </c>
      <c r="BM204" s="6" t="s">
        <v>378</v>
      </c>
    </row>
    <row r="205" spans="2:65" s="6" customFormat="1" ht="27" customHeight="1">
      <c r="B205" s="20"/>
      <c r="C205" s="122" t="s">
        <v>379</v>
      </c>
      <c r="D205" s="122" t="s">
        <v>140</v>
      </c>
      <c r="E205" s="123" t="s">
        <v>380</v>
      </c>
      <c r="F205" s="199" t="s">
        <v>381</v>
      </c>
      <c r="G205" s="200"/>
      <c r="H205" s="200"/>
      <c r="I205" s="200"/>
      <c r="J205" s="124" t="s">
        <v>256</v>
      </c>
      <c r="K205" s="125">
        <v>29.72</v>
      </c>
      <c r="L205" s="201">
        <v>0</v>
      </c>
      <c r="M205" s="200"/>
      <c r="N205" s="201">
        <f>ROUND($L$205*$K$205,2)</f>
        <v>0</v>
      </c>
      <c r="O205" s="200"/>
      <c r="P205" s="200"/>
      <c r="Q205" s="200"/>
      <c r="R205" s="22"/>
      <c r="T205" s="126"/>
      <c r="U205" s="27" t="s">
        <v>42</v>
      </c>
      <c r="V205" s="127">
        <v>0</v>
      </c>
      <c r="W205" s="127">
        <f>$V$205*$K$205</f>
        <v>0</v>
      </c>
      <c r="X205" s="127">
        <v>0</v>
      </c>
      <c r="Y205" s="127">
        <f>$X$205*$K$205</f>
        <v>0</v>
      </c>
      <c r="Z205" s="127">
        <v>0</v>
      </c>
      <c r="AA205" s="128">
        <f>$Z$205*$K$205</f>
        <v>0</v>
      </c>
      <c r="AR205" s="6" t="s">
        <v>222</v>
      </c>
      <c r="AT205" s="6" t="s">
        <v>140</v>
      </c>
      <c r="AU205" s="6" t="s">
        <v>87</v>
      </c>
      <c r="AY205" s="6" t="s">
        <v>139</v>
      </c>
      <c r="BE205" s="129">
        <f>IF($U$205="základní",$N$205,0)</f>
        <v>0</v>
      </c>
      <c r="BF205" s="129">
        <f>IF($U$205="snížená",$N$205,0)</f>
        <v>0</v>
      </c>
      <c r="BG205" s="129">
        <f>IF($U$205="zákl. přenesená",$N$205,0)</f>
        <v>0</v>
      </c>
      <c r="BH205" s="129">
        <f>IF($U$205="sníž. přenesená",$N$205,0)</f>
        <v>0</v>
      </c>
      <c r="BI205" s="129">
        <f>IF($U$205="nulová",$N$205,0)</f>
        <v>0</v>
      </c>
      <c r="BJ205" s="6" t="s">
        <v>20</v>
      </c>
      <c r="BK205" s="129">
        <f>ROUND($L$205*$K$205,2)</f>
        <v>0</v>
      </c>
      <c r="BL205" s="6" t="s">
        <v>222</v>
      </c>
      <c r="BM205" s="6" t="s">
        <v>382</v>
      </c>
    </row>
    <row r="206" spans="2:63" s="111" customFormat="1" ht="30.75" customHeight="1">
      <c r="B206" s="112"/>
      <c r="C206" s="113"/>
      <c r="D206" s="121" t="s">
        <v>107</v>
      </c>
      <c r="E206" s="121"/>
      <c r="F206" s="121"/>
      <c r="G206" s="121"/>
      <c r="H206" s="121"/>
      <c r="I206" s="121"/>
      <c r="J206" s="121"/>
      <c r="K206" s="121"/>
      <c r="L206" s="121"/>
      <c r="M206" s="121"/>
      <c r="N206" s="198">
        <f>$BK$206</f>
        <v>0</v>
      </c>
      <c r="O206" s="197"/>
      <c r="P206" s="197"/>
      <c r="Q206" s="197"/>
      <c r="R206" s="115"/>
      <c r="T206" s="116"/>
      <c r="U206" s="113"/>
      <c r="V206" s="113"/>
      <c r="W206" s="117">
        <f>$W$207</f>
        <v>0.07</v>
      </c>
      <c r="X206" s="113"/>
      <c r="Y206" s="117">
        <f>$Y$207</f>
        <v>0.00028</v>
      </c>
      <c r="Z206" s="113"/>
      <c r="AA206" s="118">
        <f>$AA$207</f>
        <v>0</v>
      </c>
      <c r="AR206" s="119" t="s">
        <v>87</v>
      </c>
      <c r="AT206" s="119" t="s">
        <v>76</v>
      </c>
      <c r="AU206" s="119" t="s">
        <v>20</v>
      </c>
      <c r="AY206" s="119" t="s">
        <v>139</v>
      </c>
      <c r="BK206" s="120">
        <f>$BK$207</f>
        <v>0</v>
      </c>
    </row>
    <row r="207" spans="2:65" s="6" customFormat="1" ht="27" customHeight="1">
      <c r="B207" s="20"/>
      <c r="C207" s="122" t="s">
        <v>383</v>
      </c>
      <c r="D207" s="122" t="s">
        <v>140</v>
      </c>
      <c r="E207" s="123" t="s">
        <v>384</v>
      </c>
      <c r="F207" s="199" t="s">
        <v>385</v>
      </c>
      <c r="G207" s="200"/>
      <c r="H207" s="200"/>
      <c r="I207" s="200"/>
      <c r="J207" s="124" t="s">
        <v>235</v>
      </c>
      <c r="K207" s="125">
        <v>2</v>
      </c>
      <c r="L207" s="201">
        <v>0</v>
      </c>
      <c r="M207" s="200"/>
      <c r="N207" s="201">
        <f>ROUND($L$207*$K$207,2)</f>
        <v>0</v>
      </c>
      <c r="O207" s="200"/>
      <c r="P207" s="200"/>
      <c r="Q207" s="200"/>
      <c r="R207" s="22"/>
      <c r="T207" s="126"/>
      <c r="U207" s="27" t="s">
        <v>42</v>
      </c>
      <c r="V207" s="127">
        <v>0.035</v>
      </c>
      <c r="W207" s="127">
        <f>$V$207*$K$207</f>
        <v>0.07</v>
      </c>
      <c r="X207" s="127">
        <v>0.00014</v>
      </c>
      <c r="Y207" s="127">
        <f>$X$207*$K$207</f>
        <v>0.00028</v>
      </c>
      <c r="Z207" s="127">
        <v>0</v>
      </c>
      <c r="AA207" s="128">
        <f>$Z$207*$K$207</f>
        <v>0</v>
      </c>
      <c r="AR207" s="6" t="s">
        <v>222</v>
      </c>
      <c r="AT207" s="6" t="s">
        <v>140</v>
      </c>
      <c r="AU207" s="6" t="s">
        <v>87</v>
      </c>
      <c r="AY207" s="6" t="s">
        <v>139</v>
      </c>
      <c r="BE207" s="129">
        <f>IF($U$207="základní",$N$207,0)</f>
        <v>0</v>
      </c>
      <c r="BF207" s="129">
        <f>IF($U$207="snížená",$N$207,0)</f>
        <v>0</v>
      </c>
      <c r="BG207" s="129">
        <f>IF($U$207="zákl. přenesená",$N$207,0)</f>
        <v>0</v>
      </c>
      <c r="BH207" s="129">
        <f>IF($U$207="sníž. přenesená",$N$207,0)</f>
        <v>0</v>
      </c>
      <c r="BI207" s="129">
        <f>IF($U$207="nulová",$N$207,0)</f>
        <v>0</v>
      </c>
      <c r="BJ207" s="6" t="s">
        <v>20</v>
      </c>
      <c r="BK207" s="129">
        <f>ROUND($L$207*$K$207,2)</f>
        <v>0</v>
      </c>
      <c r="BL207" s="6" t="s">
        <v>222</v>
      </c>
      <c r="BM207" s="6" t="s">
        <v>386</v>
      </c>
    </row>
    <row r="208" spans="2:63" s="111" customFormat="1" ht="30.75" customHeight="1">
      <c r="B208" s="112"/>
      <c r="C208" s="113"/>
      <c r="D208" s="121" t="s">
        <v>108</v>
      </c>
      <c r="E208" s="121"/>
      <c r="F208" s="121"/>
      <c r="G208" s="121"/>
      <c r="H208" s="121"/>
      <c r="I208" s="121"/>
      <c r="J208" s="121"/>
      <c r="K208" s="121"/>
      <c r="L208" s="121"/>
      <c r="M208" s="121"/>
      <c r="N208" s="198">
        <f>$BK$208</f>
        <v>0</v>
      </c>
      <c r="O208" s="197"/>
      <c r="P208" s="197"/>
      <c r="Q208" s="197"/>
      <c r="R208" s="115"/>
      <c r="T208" s="116"/>
      <c r="U208" s="113"/>
      <c r="V208" s="113"/>
      <c r="W208" s="117">
        <f>SUM($W$209:$W$212)</f>
        <v>0.532</v>
      </c>
      <c r="X208" s="113"/>
      <c r="Y208" s="117">
        <f>SUM($Y$209:$Y$212)</f>
        <v>0.0215</v>
      </c>
      <c r="Z208" s="113"/>
      <c r="AA208" s="118">
        <f>SUM($AA$209:$AA$212)</f>
        <v>0.01057</v>
      </c>
      <c r="AR208" s="119" t="s">
        <v>87</v>
      </c>
      <c r="AT208" s="119" t="s">
        <v>76</v>
      </c>
      <c r="AU208" s="119" t="s">
        <v>20</v>
      </c>
      <c r="AY208" s="119" t="s">
        <v>139</v>
      </c>
      <c r="BK208" s="120">
        <f>SUM($BK$209:$BK$212)</f>
        <v>0</v>
      </c>
    </row>
    <row r="209" spans="2:65" s="6" customFormat="1" ht="39" customHeight="1">
      <c r="B209" s="20"/>
      <c r="C209" s="122" t="s">
        <v>387</v>
      </c>
      <c r="D209" s="122" t="s">
        <v>140</v>
      </c>
      <c r="E209" s="123" t="s">
        <v>388</v>
      </c>
      <c r="F209" s="199" t="s">
        <v>389</v>
      </c>
      <c r="G209" s="200"/>
      <c r="H209" s="200"/>
      <c r="I209" s="200"/>
      <c r="J209" s="124" t="s">
        <v>143</v>
      </c>
      <c r="K209" s="125">
        <v>1</v>
      </c>
      <c r="L209" s="201">
        <v>0</v>
      </c>
      <c r="M209" s="200"/>
      <c r="N209" s="201">
        <f>ROUND($L$209*$K$209,2)</f>
        <v>0</v>
      </c>
      <c r="O209" s="200"/>
      <c r="P209" s="200"/>
      <c r="Q209" s="200"/>
      <c r="R209" s="22"/>
      <c r="T209" s="126"/>
      <c r="U209" s="27" t="s">
        <v>42</v>
      </c>
      <c r="V209" s="127">
        <v>0.082</v>
      </c>
      <c r="W209" s="127">
        <f>$V$209*$K$209</f>
        <v>0.082</v>
      </c>
      <c r="X209" s="127">
        <v>0</v>
      </c>
      <c r="Y209" s="127">
        <f>$X$209*$K$209</f>
        <v>0</v>
      </c>
      <c r="Z209" s="127">
        <v>0.01057</v>
      </c>
      <c r="AA209" s="128">
        <f>$Z$209*$K$209</f>
        <v>0.01057</v>
      </c>
      <c r="AR209" s="6" t="s">
        <v>222</v>
      </c>
      <c r="AT209" s="6" t="s">
        <v>140</v>
      </c>
      <c r="AU209" s="6" t="s">
        <v>87</v>
      </c>
      <c r="AY209" s="6" t="s">
        <v>139</v>
      </c>
      <c r="BE209" s="129">
        <f>IF($U$209="základní",$N$209,0)</f>
        <v>0</v>
      </c>
      <c r="BF209" s="129">
        <f>IF($U$209="snížená",$N$209,0)</f>
        <v>0</v>
      </c>
      <c r="BG209" s="129">
        <f>IF($U$209="zákl. přenesená",$N$209,0)</f>
        <v>0</v>
      </c>
      <c r="BH209" s="129">
        <f>IF($U$209="sníž. přenesená",$N$209,0)</f>
        <v>0</v>
      </c>
      <c r="BI209" s="129">
        <f>IF($U$209="nulová",$N$209,0)</f>
        <v>0</v>
      </c>
      <c r="BJ209" s="6" t="s">
        <v>20</v>
      </c>
      <c r="BK209" s="129">
        <f>ROUND($L$209*$K$209,2)</f>
        <v>0</v>
      </c>
      <c r="BL209" s="6" t="s">
        <v>222</v>
      </c>
      <c r="BM209" s="6" t="s">
        <v>390</v>
      </c>
    </row>
    <row r="210" spans="2:65" s="6" customFormat="1" ht="39" customHeight="1">
      <c r="B210" s="20"/>
      <c r="C210" s="122" t="s">
        <v>391</v>
      </c>
      <c r="D210" s="122" t="s">
        <v>140</v>
      </c>
      <c r="E210" s="123" t="s">
        <v>392</v>
      </c>
      <c r="F210" s="199" t="s">
        <v>393</v>
      </c>
      <c r="G210" s="200"/>
      <c r="H210" s="200"/>
      <c r="I210" s="200"/>
      <c r="J210" s="124" t="s">
        <v>235</v>
      </c>
      <c r="K210" s="125">
        <v>2</v>
      </c>
      <c r="L210" s="201">
        <v>0</v>
      </c>
      <c r="M210" s="200"/>
      <c r="N210" s="201">
        <f>ROUND($L$210*$K$210,2)</f>
        <v>0</v>
      </c>
      <c r="O210" s="200"/>
      <c r="P210" s="200"/>
      <c r="Q210" s="200"/>
      <c r="R210" s="22"/>
      <c r="T210" s="126"/>
      <c r="U210" s="27" t="s">
        <v>42</v>
      </c>
      <c r="V210" s="127">
        <v>0.225</v>
      </c>
      <c r="W210" s="127">
        <f>$V$210*$K$210</f>
        <v>0.45</v>
      </c>
      <c r="X210" s="127">
        <v>0.01075</v>
      </c>
      <c r="Y210" s="127">
        <f>$X$210*$K$210</f>
        <v>0.0215</v>
      </c>
      <c r="Z210" s="127">
        <v>0</v>
      </c>
      <c r="AA210" s="128">
        <f>$Z$210*$K$210</f>
        <v>0</v>
      </c>
      <c r="AR210" s="6" t="s">
        <v>222</v>
      </c>
      <c r="AT210" s="6" t="s">
        <v>140</v>
      </c>
      <c r="AU210" s="6" t="s">
        <v>87</v>
      </c>
      <c r="AY210" s="6" t="s">
        <v>139</v>
      </c>
      <c r="BE210" s="129">
        <f>IF($U$210="základní",$N$210,0)</f>
        <v>0</v>
      </c>
      <c r="BF210" s="129">
        <f>IF($U$210="snížená",$N$210,0)</f>
        <v>0</v>
      </c>
      <c r="BG210" s="129">
        <f>IF($U$210="zákl. přenesená",$N$210,0)</f>
        <v>0</v>
      </c>
      <c r="BH210" s="129">
        <f>IF($U$210="sníž. přenesená",$N$210,0)</f>
        <v>0</v>
      </c>
      <c r="BI210" s="129">
        <f>IF($U$210="nulová",$N$210,0)</f>
        <v>0</v>
      </c>
      <c r="BJ210" s="6" t="s">
        <v>20</v>
      </c>
      <c r="BK210" s="129">
        <f>ROUND($L$210*$K$210,2)</f>
        <v>0</v>
      </c>
      <c r="BL210" s="6" t="s">
        <v>222</v>
      </c>
      <c r="BM210" s="6" t="s">
        <v>394</v>
      </c>
    </row>
    <row r="211" spans="2:65" s="6" customFormat="1" ht="27" customHeight="1">
      <c r="B211" s="20"/>
      <c r="C211" s="122" t="s">
        <v>395</v>
      </c>
      <c r="D211" s="122" t="s">
        <v>140</v>
      </c>
      <c r="E211" s="123" t="s">
        <v>396</v>
      </c>
      <c r="F211" s="199" t="s">
        <v>397</v>
      </c>
      <c r="G211" s="200"/>
      <c r="H211" s="200"/>
      <c r="I211" s="200"/>
      <c r="J211" s="124" t="s">
        <v>256</v>
      </c>
      <c r="K211" s="125">
        <v>47.633</v>
      </c>
      <c r="L211" s="201">
        <v>0</v>
      </c>
      <c r="M211" s="200"/>
      <c r="N211" s="201">
        <f>ROUND($L$211*$K$211,2)</f>
        <v>0</v>
      </c>
      <c r="O211" s="200"/>
      <c r="P211" s="200"/>
      <c r="Q211" s="200"/>
      <c r="R211" s="22"/>
      <c r="T211" s="126"/>
      <c r="U211" s="27" t="s">
        <v>42</v>
      </c>
      <c r="V211" s="127">
        <v>0</v>
      </c>
      <c r="W211" s="127">
        <f>$V$211*$K$211</f>
        <v>0</v>
      </c>
      <c r="X211" s="127">
        <v>0</v>
      </c>
      <c r="Y211" s="127">
        <f>$X$211*$K$211</f>
        <v>0</v>
      </c>
      <c r="Z211" s="127">
        <v>0</v>
      </c>
      <c r="AA211" s="128">
        <f>$Z$211*$K$211</f>
        <v>0</v>
      </c>
      <c r="AR211" s="6" t="s">
        <v>222</v>
      </c>
      <c r="AT211" s="6" t="s">
        <v>140</v>
      </c>
      <c r="AU211" s="6" t="s">
        <v>87</v>
      </c>
      <c r="AY211" s="6" t="s">
        <v>139</v>
      </c>
      <c r="BE211" s="129">
        <f>IF($U$211="základní",$N$211,0)</f>
        <v>0</v>
      </c>
      <c r="BF211" s="129">
        <f>IF($U$211="snížená",$N$211,0)</f>
        <v>0</v>
      </c>
      <c r="BG211" s="129">
        <f>IF($U$211="zákl. přenesená",$N$211,0)</f>
        <v>0</v>
      </c>
      <c r="BH211" s="129">
        <f>IF($U$211="sníž. přenesená",$N$211,0)</f>
        <v>0</v>
      </c>
      <c r="BI211" s="129">
        <f>IF($U$211="nulová",$N$211,0)</f>
        <v>0</v>
      </c>
      <c r="BJ211" s="6" t="s">
        <v>20</v>
      </c>
      <c r="BK211" s="129">
        <f>ROUND($L$211*$K$211,2)</f>
        <v>0</v>
      </c>
      <c r="BL211" s="6" t="s">
        <v>222</v>
      </c>
      <c r="BM211" s="6" t="s">
        <v>398</v>
      </c>
    </row>
    <row r="212" spans="2:65" s="6" customFormat="1" ht="27" customHeight="1">
      <c r="B212" s="20"/>
      <c r="C212" s="122" t="s">
        <v>399</v>
      </c>
      <c r="D212" s="122" t="s">
        <v>140</v>
      </c>
      <c r="E212" s="123" t="s">
        <v>400</v>
      </c>
      <c r="F212" s="199" t="s">
        <v>401</v>
      </c>
      <c r="G212" s="200"/>
      <c r="H212" s="200"/>
      <c r="I212" s="200"/>
      <c r="J212" s="124" t="s">
        <v>256</v>
      </c>
      <c r="K212" s="125">
        <v>47.633</v>
      </c>
      <c r="L212" s="201">
        <v>0</v>
      </c>
      <c r="M212" s="200"/>
      <c r="N212" s="201">
        <f>ROUND($L$212*$K$212,2)</f>
        <v>0</v>
      </c>
      <c r="O212" s="200"/>
      <c r="P212" s="200"/>
      <c r="Q212" s="200"/>
      <c r="R212" s="22"/>
      <c r="T212" s="126"/>
      <c r="U212" s="27" t="s">
        <v>42</v>
      </c>
      <c r="V212" s="127">
        <v>0</v>
      </c>
      <c r="W212" s="127">
        <f>$V$212*$K$212</f>
        <v>0</v>
      </c>
      <c r="X212" s="127">
        <v>0</v>
      </c>
      <c r="Y212" s="127">
        <f>$X$212*$K$212</f>
        <v>0</v>
      </c>
      <c r="Z212" s="127">
        <v>0</v>
      </c>
      <c r="AA212" s="128">
        <f>$Z$212*$K$212</f>
        <v>0</v>
      </c>
      <c r="AR212" s="6" t="s">
        <v>222</v>
      </c>
      <c r="AT212" s="6" t="s">
        <v>140</v>
      </c>
      <c r="AU212" s="6" t="s">
        <v>87</v>
      </c>
      <c r="AY212" s="6" t="s">
        <v>139</v>
      </c>
      <c r="BE212" s="129">
        <f>IF($U$212="základní",$N$212,0)</f>
        <v>0</v>
      </c>
      <c r="BF212" s="129">
        <f>IF($U$212="snížená",$N$212,0)</f>
        <v>0</v>
      </c>
      <c r="BG212" s="129">
        <f>IF($U$212="zákl. přenesená",$N$212,0)</f>
        <v>0</v>
      </c>
      <c r="BH212" s="129">
        <f>IF($U$212="sníž. přenesená",$N$212,0)</f>
        <v>0</v>
      </c>
      <c r="BI212" s="129">
        <f>IF($U$212="nulová",$N$212,0)</f>
        <v>0</v>
      </c>
      <c r="BJ212" s="6" t="s">
        <v>20</v>
      </c>
      <c r="BK212" s="129">
        <f>ROUND($L$212*$K$212,2)</f>
        <v>0</v>
      </c>
      <c r="BL212" s="6" t="s">
        <v>222</v>
      </c>
      <c r="BM212" s="6" t="s">
        <v>402</v>
      </c>
    </row>
    <row r="213" spans="2:63" s="111" customFormat="1" ht="30.75" customHeight="1">
      <c r="B213" s="112"/>
      <c r="C213" s="113"/>
      <c r="D213" s="121" t="s">
        <v>109</v>
      </c>
      <c r="E213" s="121"/>
      <c r="F213" s="121"/>
      <c r="G213" s="121"/>
      <c r="H213" s="121"/>
      <c r="I213" s="121"/>
      <c r="J213" s="121"/>
      <c r="K213" s="121"/>
      <c r="L213" s="121"/>
      <c r="M213" s="121"/>
      <c r="N213" s="198">
        <f>$BK$213</f>
        <v>0</v>
      </c>
      <c r="O213" s="197"/>
      <c r="P213" s="197"/>
      <c r="Q213" s="197"/>
      <c r="R213" s="115"/>
      <c r="T213" s="116"/>
      <c r="U213" s="113"/>
      <c r="V213" s="113"/>
      <c r="W213" s="117">
        <f>SUM($W$214:$W$218)</f>
        <v>43.0364</v>
      </c>
      <c r="X213" s="113"/>
      <c r="Y213" s="117">
        <f>SUM($Y$214:$Y$218)</f>
        <v>0.8520840000000001</v>
      </c>
      <c r="Z213" s="113"/>
      <c r="AA213" s="118">
        <f>SUM($AA$214:$AA$218)</f>
        <v>0</v>
      </c>
      <c r="AR213" s="119" t="s">
        <v>87</v>
      </c>
      <c r="AT213" s="119" t="s">
        <v>76</v>
      </c>
      <c r="AU213" s="119" t="s">
        <v>20</v>
      </c>
      <c r="AY213" s="119" t="s">
        <v>139</v>
      </c>
      <c r="BK213" s="120">
        <f>SUM($BK$214:$BK$218)</f>
        <v>0</v>
      </c>
    </row>
    <row r="214" spans="2:65" s="6" customFormat="1" ht="27" customHeight="1">
      <c r="B214" s="20"/>
      <c r="C214" s="122" t="s">
        <v>403</v>
      </c>
      <c r="D214" s="122" t="s">
        <v>140</v>
      </c>
      <c r="E214" s="123" t="s">
        <v>404</v>
      </c>
      <c r="F214" s="199" t="s">
        <v>405</v>
      </c>
      <c r="G214" s="200"/>
      <c r="H214" s="200"/>
      <c r="I214" s="200"/>
      <c r="J214" s="124" t="s">
        <v>143</v>
      </c>
      <c r="K214" s="125">
        <v>14.6</v>
      </c>
      <c r="L214" s="201">
        <v>0</v>
      </c>
      <c r="M214" s="200"/>
      <c r="N214" s="201">
        <f>ROUND($L$214*$K$214,2)</f>
        <v>0</v>
      </c>
      <c r="O214" s="200"/>
      <c r="P214" s="200"/>
      <c r="Q214" s="200"/>
      <c r="R214" s="22"/>
      <c r="T214" s="126"/>
      <c r="U214" s="27" t="s">
        <v>42</v>
      </c>
      <c r="V214" s="127">
        <v>1.617</v>
      </c>
      <c r="W214" s="127">
        <f>$V$214*$K$214</f>
        <v>23.6082</v>
      </c>
      <c r="X214" s="127">
        <v>0.0478</v>
      </c>
      <c r="Y214" s="127">
        <f>$X$214*$K$214</f>
        <v>0.6978800000000001</v>
      </c>
      <c r="Z214" s="127">
        <v>0</v>
      </c>
      <c r="AA214" s="128">
        <f>$Z$214*$K$214</f>
        <v>0</v>
      </c>
      <c r="AR214" s="6" t="s">
        <v>222</v>
      </c>
      <c r="AT214" s="6" t="s">
        <v>140</v>
      </c>
      <c r="AU214" s="6" t="s">
        <v>87</v>
      </c>
      <c r="AY214" s="6" t="s">
        <v>139</v>
      </c>
      <c r="BE214" s="129">
        <f>IF($U$214="základní",$N$214,0)</f>
        <v>0</v>
      </c>
      <c r="BF214" s="129">
        <f>IF($U$214="snížená",$N$214,0)</f>
        <v>0</v>
      </c>
      <c r="BG214" s="129">
        <f>IF($U$214="zákl. přenesená",$N$214,0)</f>
        <v>0</v>
      </c>
      <c r="BH214" s="129">
        <f>IF($U$214="sníž. přenesená",$N$214,0)</f>
        <v>0</v>
      </c>
      <c r="BI214" s="129">
        <f>IF($U$214="nulová",$N$214,0)</f>
        <v>0</v>
      </c>
      <c r="BJ214" s="6" t="s">
        <v>20</v>
      </c>
      <c r="BK214" s="129">
        <f>ROUND($L$214*$K$214,2)</f>
        <v>0</v>
      </c>
      <c r="BL214" s="6" t="s">
        <v>222</v>
      </c>
      <c r="BM214" s="6" t="s">
        <v>406</v>
      </c>
    </row>
    <row r="215" spans="2:65" s="6" customFormat="1" ht="27" customHeight="1">
      <c r="B215" s="20"/>
      <c r="C215" s="122" t="s">
        <v>407</v>
      </c>
      <c r="D215" s="122" t="s">
        <v>140</v>
      </c>
      <c r="E215" s="123" t="s">
        <v>408</v>
      </c>
      <c r="F215" s="199" t="s">
        <v>409</v>
      </c>
      <c r="G215" s="200"/>
      <c r="H215" s="200"/>
      <c r="I215" s="200"/>
      <c r="J215" s="124" t="s">
        <v>143</v>
      </c>
      <c r="K215" s="125">
        <v>9.8</v>
      </c>
      <c r="L215" s="201">
        <v>0</v>
      </c>
      <c r="M215" s="200"/>
      <c r="N215" s="201">
        <f>ROUND($L$215*$K$215,2)</f>
        <v>0</v>
      </c>
      <c r="O215" s="200"/>
      <c r="P215" s="200"/>
      <c r="Q215" s="200"/>
      <c r="R215" s="22"/>
      <c r="T215" s="126"/>
      <c r="U215" s="27" t="s">
        <v>42</v>
      </c>
      <c r="V215" s="127">
        <v>0.809</v>
      </c>
      <c r="W215" s="127">
        <f>$V$215*$K$215</f>
        <v>7.928200000000001</v>
      </c>
      <c r="X215" s="127">
        <v>0.01573</v>
      </c>
      <c r="Y215" s="127">
        <f>$X$215*$K$215</f>
        <v>0.154154</v>
      </c>
      <c r="Z215" s="127">
        <v>0</v>
      </c>
      <c r="AA215" s="128">
        <f>$Z$215*$K$215</f>
        <v>0</v>
      </c>
      <c r="AR215" s="6" t="s">
        <v>222</v>
      </c>
      <c r="AT215" s="6" t="s">
        <v>140</v>
      </c>
      <c r="AU215" s="6" t="s">
        <v>87</v>
      </c>
      <c r="AY215" s="6" t="s">
        <v>139</v>
      </c>
      <c r="BE215" s="129">
        <f>IF($U$215="základní",$N$215,0)</f>
        <v>0</v>
      </c>
      <c r="BF215" s="129">
        <f>IF($U$215="snížená",$N$215,0)</f>
        <v>0</v>
      </c>
      <c r="BG215" s="129">
        <f>IF($U$215="zákl. přenesená",$N$215,0)</f>
        <v>0</v>
      </c>
      <c r="BH215" s="129">
        <f>IF($U$215="sníž. přenesená",$N$215,0)</f>
        <v>0</v>
      </c>
      <c r="BI215" s="129">
        <f>IF($U$215="nulová",$N$215,0)</f>
        <v>0</v>
      </c>
      <c r="BJ215" s="6" t="s">
        <v>20</v>
      </c>
      <c r="BK215" s="129">
        <f>ROUND($L$215*$K$215,2)</f>
        <v>0</v>
      </c>
      <c r="BL215" s="6" t="s">
        <v>222</v>
      </c>
      <c r="BM215" s="6" t="s">
        <v>410</v>
      </c>
    </row>
    <row r="216" spans="2:65" s="6" customFormat="1" ht="27" customHeight="1">
      <c r="B216" s="20"/>
      <c r="C216" s="122" t="s">
        <v>411</v>
      </c>
      <c r="D216" s="122" t="s">
        <v>140</v>
      </c>
      <c r="E216" s="123" t="s">
        <v>412</v>
      </c>
      <c r="F216" s="199" t="s">
        <v>413</v>
      </c>
      <c r="G216" s="200"/>
      <c r="H216" s="200"/>
      <c r="I216" s="200"/>
      <c r="J216" s="124" t="s">
        <v>235</v>
      </c>
      <c r="K216" s="125">
        <v>5</v>
      </c>
      <c r="L216" s="201">
        <v>0</v>
      </c>
      <c r="M216" s="200"/>
      <c r="N216" s="201">
        <f>ROUND($L$216*$K$216,2)</f>
        <v>0</v>
      </c>
      <c r="O216" s="200"/>
      <c r="P216" s="200"/>
      <c r="Q216" s="200"/>
      <c r="R216" s="22"/>
      <c r="T216" s="126"/>
      <c r="U216" s="27" t="s">
        <v>42</v>
      </c>
      <c r="V216" s="127">
        <v>2.3</v>
      </c>
      <c r="W216" s="127">
        <f>$V$216*$K$216</f>
        <v>11.5</v>
      </c>
      <c r="X216" s="127">
        <v>1E-05</v>
      </c>
      <c r="Y216" s="127">
        <f>$X$216*$K$216</f>
        <v>5E-05</v>
      </c>
      <c r="Z216" s="127">
        <v>0</v>
      </c>
      <c r="AA216" s="128">
        <f>$Z$216*$K$216</f>
        <v>0</v>
      </c>
      <c r="AR216" s="6" t="s">
        <v>222</v>
      </c>
      <c r="AT216" s="6" t="s">
        <v>140</v>
      </c>
      <c r="AU216" s="6" t="s">
        <v>87</v>
      </c>
      <c r="AY216" s="6" t="s">
        <v>139</v>
      </c>
      <c r="BE216" s="129">
        <f>IF($U$216="základní",$N$216,0)</f>
        <v>0</v>
      </c>
      <c r="BF216" s="129">
        <f>IF($U$216="snížená",$N$216,0)</f>
        <v>0</v>
      </c>
      <c r="BG216" s="129">
        <f>IF($U$216="zákl. přenesená",$N$216,0)</f>
        <v>0</v>
      </c>
      <c r="BH216" s="129">
        <f>IF($U$216="sníž. přenesená",$N$216,0)</f>
        <v>0</v>
      </c>
      <c r="BI216" s="129">
        <f>IF($U$216="nulová",$N$216,0)</f>
        <v>0</v>
      </c>
      <c r="BJ216" s="6" t="s">
        <v>20</v>
      </c>
      <c r="BK216" s="129">
        <f>ROUND($L$216*$K$216,2)</f>
        <v>0</v>
      </c>
      <c r="BL216" s="6" t="s">
        <v>222</v>
      </c>
      <c r="BM216" s="6" t="s">
        <v>414</v>
      </c>
    </row>
    <row r="217" spans="2:65" s="6" customFormat="1" ht="27" customHeight="1">
      <c r="B217" s="20"/>
      <c r="C217" s="122" t="s">
        <v>415</v>
      </c>
      <c r="D217" s="122" t="s">
        <v>140</v>
      </c>
      <c r="E217" s="123" t="s">
        <v>416</v>
      </c>
      <c r="F217" s="199" t="s">
        <v>417</v>
      </c>
      <c r="G217" s="200"/>
      <c r="H217" s="200"/>
      <c r="I217" s="200"/>
      <c r="J217" s="124" t="s">
        <v>256</v>
      </c>
      <c r="K217" s="125">
        <v>291.666</v>
      </c>
      <c r="L217" s="201">
        <v>0</v>
      </c>
      <c r="M217" s="200"/>
      <c r="N217" s="201">
        <f>ROUND($L$217*$K$217,2)</f>
        <v>0</v>
      </c>
      <c r="O217" s="200"/>
      <c r="P217" s="200"/>
      <c r="Q217" s="200"/>
      <c r="R217" s="22"/>
      <c r="T217" s="126"/>
      <c r="U217" s="27" t="s">
        <v>42</v>
      </c>
      <c r="V217" s="127">
        <v>0</v>
      </c>
      <c r="W217" s="127">
        <f>$V$217*$K$217</f>
        <v>0</v>
      </c>
      <c r="X217" s="127">
        <v>0</v>
      </c>
      <c r="Y217" s="127">
        <f>$X$217*$K$217</f>
        <v>0</v>
      </c>
      <c r="Z217" s="127">
        <v>0</v>
      </c>
      <c r="AA217" s="128">
        <f>$Z$217*$K$217</f>
        <v>0</v>
      </c>
      <c r="AR217" s="6" t="s">
        <v>222</v>
      </c>
      <c r="AT217" s="6" t="s">
        <v>140</v>
      </c>
      <c r="AU217" s="6" t="s">
        <v>87</v>
      </c>
      <c r="AY217" s="6" t="s">
        <v>139</v>
      </c>
      <c r="BE217" s="129">
        <f>IF($U$217="základní",$N$217,0)</f>
        <v>0</v>
      </c>
      <c r="BF217" s="129">
        <f>IF($U$217="snížená",$N$217,0)</f>
        <v>0</v>
      </c>
      <c r="BG217" s="129">
        <f>IF($U$217="zákl. přenesená",$N$217,0)</f>
        <v>0</v>
      </c>
      <c r="BH217" s="129">
        <f>IF($U$217="sníž. přenesená",$N$217,0)</f>
        <v>0</v>
      </c>
      <c r="BI217" s="129">
        <f>IF($U$217="nulová",$N$217,0)</f>
        <v>0</v>
      </c>
      <c r="BJ217" s="6" t="s">
        <v>20</v>
      </c>
      <c r="BK217" s="129">
        <f>ROUND($L$217*$K$217,2)</f>
        <v>0</v>
      </c>
      <c r="BL217" s="6" t="s">
        <v>222</v>
      </c>
      <c r="BM217" s="6" t="s">
        <v>418</v>
      </c>
    </row>
    <row r="218" spans="2:65" s="6" customFormat="1" ht="39" customHeight="1">
      <c r="B218" s="20"/>
      <c r="C218" s="122" t="s">
        <v>419</v>
      </c>
      <c r="D218" s="122" t="s">
        <v>140</v>
      </c>
      <c r="E218" s="123" t="s">
        <v>420</v>
      </c>
      <c r="F218" s="199" t="s">
        <v>421</v>
      </c>
      <c r="G218" s="200"/>
      <c r="H218" s="200"/>
      <c r="I218" s="200"/>
      <c r="J218" s="124" t="s">
        <v>256</v>
      </c>
      <c r="K218" s="125">
        <v>291.666</v>
      </c>
      <c r="L218" s="201">
        <v>0</v>
      </c>
      <c r="M218" s="200"/>
      <c r="N218" s="201">
        <f>ROUND($L$218*$K$218,2)</f>
        <v>0</v>
      </c>
      <c r="O218" s="200"/>
      <c r="P218" s="200"/>
      <c r="Q218" s="200"/>
      <c r="R218" s="22"/>
      <c r="T218" s="126"/>
      <c r="U218" s="27" t="s">
        <v>42</v>
      </c>
      <c r="V218" s="127">
        <v>0</v>
      </c>
      <c r="W218" s="127">
        <f>$V$218*$K$218</f>
        <v>0</v>
      </c>
      <c r="X218" s="127">
        <v>0</v>
      </c>
      <c r="Y218" s="127">
        <f>$X$218*$K$218</f>
        <v>0</v>
      </c>
      <c r="Z218" s="127">
        <v>0</v>
      </c>
      <c r="AA218" s="128">
        <f>$Z$218*$K$218</f>
        <v>0</v>
      </c>
      <c r="AR218" s="6" t="s">
        <v>222</v>
      </c>
      <c r="AT218" s="6" t="s">
        <v>140</v>
      </c>
      <c r="AU218" s="6" t="s">
        <v>87</v>
      </c>
      <c r="AY218" s="6" t="s">
        <v>139</v>
      </c>
      <c r="BE218" s="129">
        <f>IF($U$218="základní",$N$218,0)</f>
        <v>0</v>
      </c>
      <c r="BF218" s="129">
        <f>IF($U$218="snížená",$N$218,0)</f>
        <v>0</v>
      </c>
      <c r="BG218" s="129">
        <f>IF($U$218="zákl. přenesená",$N$218,0)</f>
        <v>0</v>
      </c>
      <c r="BH218" s="129">
        <f>IF($U$218="sníž. přenesená",$N$218,0)</f>
        <v>0</v>
      </c>
      <c r="BI218" s="129">
        <f>IF($U$218="nulová",$N$218,0)</f>
        <v>0</v>
      </c>
      <c r="BJ218" s="6" t="s">
        <v>20</v>
      </c>
      <c r="BK218" s="129">
        <f>ROUND($L$218*$K$218,2)</f>
        <v>0</v>
      </c>
      <c r="BL218" s="6" t="s">
        <v>222</v>
      </c>
      <c r="BM218" s="6" t="s">
        <v>422</v>
      </c>
    </row>
    <row r="219" spans="2:63" s="111" customFormat="1" ht="30.75" customHeight="1">
      <c r="B219" s="112"/>
      <c r="C219" s="113"/>
      <c r="D219" s="121" t="s">
        <v>110</v>
      </c>
      <c r="E219" s="121"/>
      <c r="F219" s="121"/>
      <c r="G219" s="121"/>
      <c r="H219" s="121"/>
      <c r="I219" s="121"/>
      <c r="J219" s="121"/>
      <c r="K219" s="121"/>
      <c r="L219" s="121"/>
      <c r="M219" s="121"/>
      <c r="N219" s="198">
        <f>$BK$219</f>
        <v>0</v>
      </c>
      <c r="O219" s="197"/>
      <c r="P219" s="197"/>
      <c r="Q219" s="197"/>
      <c r="R219" s="115"/>
      <c r="T219" s="116"/>
      <c r="U219" s="113"/>
      <c r="V219" s="113"/>
      <c r="W219" s="117">
        <f>SUM($W$220:$W$227)</f>
        <v>1.942</v>
      </c>
      <c r="X219" s="113"/>
      <c r="Y219" s="117">
        <f>SUM($Y$220:$Y$227)</f>
        <v>0.02035</v>
      </c>
      <c r="Z219" s="113"/>
      <c r="AA219" s="118">
        <f>SUM($AA$220:$AA$227)</f>
        <v>0</v>
      </c>
      <c r="AR219" s="119" t="s">
        <v>87</v>
      </c>
      <c r="AT219" s="119" t="s">
        <v>76</v>
      </c>
      <c r="AU219" s="119" t="s">
        <v>20</v>
      </c>
      <c r="AY219" s="119" t="s">
        <v>139</v>
      </c>
      <c r="BK219" s="120">
        <f>SUM($BK$220:$BK$227)</f>
        <v>0</v>
      </c>
    </row>
    <row r="220" spans="2:65" s="6" customFormat="1" ht="15.75" customHeight="1">
      <c r="B220" s="20"/>
      <c r="C220" s="122" t="s">
        <v>423</v>
      </c>
      <c r="D220" s="122" t="s">
        <v>140</v>
      </c>
      <c r="E220" s="123" t="s">
        <v>424</v>
      </c>
      <c r="F220" s="199" t="s">
        <v>425</v>
      </c>
      <c r="G220" s="200"/>
      <c r="H220" s="200"/>
      <c r="I220" s="200"/>
      <c r="J220" s="124" t="s">
        <v>225</v>
      </c>
      <c r="K220" s="125">
        <v>1</v>
      </c>
      <c r="L220" s="201">
        <v>0</v>
      </c>
      <c r="M220" s="200"/>
      <c r="N220" s="201">
        <f>ROUND($L$220*$K$220,2)</f>
        <v>0</v>
      </c>
      <c r="O220" s="200"/>
      <c r="P220" s="200"/>
      <c r="Q220" s="200"/>
      <c r="R220" s="22"/>
      <c r="T220" s="126"/>
      <c r="U220" s="27" t="s">
        <v>42</v>
      </c>
      <c r="V220" s="127">
        <v>0</v>
      </c>
      <c r="W220" s="127">
        <f>$V$220*$K$220</f>
        <v>0</v>
      </c>
      <c r="X220" s="127">
        <v>0</v>
      </c>
      <c r="Y220" s="127">
        <f>$X$220*$K$220</f>
        <v>0</v>
      </c>
      <c r="Z220" s="127">
        <v>0</v>
      </c>
      <c r="AA220" s="128">
        <f>$Z$220*$K$220</f>
        <v>0</v>
      </c>
      <c r="AR220" s="6" t="s">
        <v>222</v>
      </c>
      <c r="AT220" s="6" t="s">
        <v>140</v>
      </c>
      <c r="AU220" s="6" t="s">
        <v>87</v>
      </c>
      <c r="AY220" s="6" t="s">
        <v>139</v>
      </c>
      <c r="BE220" s="129">
        <f>IF($U$220="základní",$N$220,0)</f>
        <v>0</v>
      </c>
      <c r="BF220" s="129">
        <f>IF($U$220="snížená",$N$220,0)</f>
        <v>0</v>
      </c>
      <c r="BG220" s="129">
        <f>IF($U$220="zákl. přenesená",$N$220,0)</f>
        <v>0</v>
      </c>
      <c r="BH220" s="129">
        <f>IF($U$220="sníž. přenesená",$N$220,0)</f>
        <v>0</v>
      </c>
      <c r="BI220" s="129">
        <f>IF($U$220="nulová",$N$220,0)</f>
        <v>0</v>
      </c>
      <c r="BJ220" s="6" t="s">
        <v>20</v>
      </c>
      <c r="BK220" s="129">
        <f>ROUND($L$220*$K$220,2)</f>
        <v>0</v>
      </c>
      <c r="BL220" s="6" t="s">
        <v>222</v>
      </c>
      <c r="BM220" s="6" t="s">
        <v>426</v>
      </c>
    </row>
    <row r="221" spans="2:65" s="6" customFormat="1" ht="39" customHeight="1">
      <c r="B221" s="20"/>
      <c r="C221" s="122" t="s">
        <v>427</v>
      </c>
      <c r="D221" s="122" t="s">
        <v>140</v>
      </c>
      <c r="E221" s="123" t="s">
        <v>428</v>
      </c>
      <c r="F221" s="199" t="s">
        <v>429</v>
      </c>
      <c r="G221" s="200"/>
      <c r="H221" s="200"/>
      <c r="I221" s="200"/>
      <c r="J221" s="124" t="s">
        <v>143</v>
      </c>
      <c r="K221" s="125">
        <v>28</v>
      </c>
      <c r="L221" s="201">
        <v>0</v>
      </c>
      <c r="M221" s="200"/>
      <c r="N221" s="201">
        <f>ROUND($L$221*$K$221,2)</f>
        <v>0</v>
      </c>
      <c r="O221" s="200"/>
      <c r="P221" s="200"/>
      <c r="Q221" s="200"/>
      <c r="R221" s="22"/>
      <c r="T221" s="126"/>
      <c r="U221" s="27" t="s">
        <v>42</v>
      </c>
      <c r="V221" s="127">
        <v>0</v>
      </c>
      <c r="W221" s="127">
        <f>$V$221*$K$221</f>
        <v>0</v>
      </c>
      <c r="X221" s="127">
        <v>0</v>
      </c>
      <c r="Y221" s="127">
        <f>$X$221*$K$221</f>
        <v>0</v>
      </c>
      <c r="Z221" s="127">
        <v>0</v>
      </c>
      <c r="AA221" s="128">
        <f>$Z$221*$K$221</f>
        <v>0</v>
      </c>
      <c r="AR221" s="6" t="s">
        <v>222</v>
      </c>
      <c r="AT221" s="6" t="s">
        <v>140</v>
      </c>
      <c r="AU221" s="6" t="s">
        <v>87</v>
      </c>
      <c r="AY221" s="6" t="s">
        <v>139</v>
      </c>
      <c r="BE221" s="129">
        <f>IF($U$221="základní",$N$221,0)</f>
        <v>0</v>
      </c>
      <c r="BF221" s="129">
        <f>IF($U$221="snížená",$N$221,0)</f>
        <v>0</v>
      </c>
      <c r="BG221" s="129">
        <f>IF($U$221="zákl. přenesená",$N$221,0)</f>
        <v>0</v>
      </c>
      <c r="BH221" s="129">
        <f>IF($U$221="sníž. přenesená",$N$221,0)</f>
        <v>0</v>
      </c>
      <c r="BI221" s="129">
        <f>IF($U$221="nulová",$N$221,0)</f>
        <v>0</v>
      </c>
      <c r="BJ221" s="6" t="s">
        <v>20</v>
      </c>
      <c r="BK221" s="129">
        <f>ROUND($L$221*$K$221,2)</f>
        <v>0</v>
      </c>
      <c r="BL221" s="6" t="s">
        <v>222</v>
      </c>
      <c r="BM221" s="6" t="s">
        <v>430</v>
      </c>
    </row>
    <row r="222" spans="2:65" s="6" customFormat="1" ht="27" customHeight="1">
      <c r="B222" s="20"/>
      <c r="C222" s="122" t="s">
        <v>431</v>
      </c>
      <c r="D222" s="122" t="s">
        <v>140</v>
      </c>
      <c r="E222" s="123" t="s">
        <v>432</v>
      </c>
      <c r="F222" s="199" t="s">
        <v>433</v>
      </c>
      <c r="G222" s="200"/>
      <c r="H222" s="200"/>
      <c r="I222" s="200"/>
      <c r="J222" s="124" t="s">
        <v>235</v>
      </c>
      <c r="K222" s="125">
        <v>1</v>
      </c>
      <c r="L222" s="201">
        <v>0</v>
      </c>
      <c r="M222" s="200"/>
      <c r="N222" s="201">
        <f>ROUND($L$222*$K$222,2)</f>
        <v>0</v>
      </c>
      <c r="O222" s="200"/>
      <c r="P222" s="200"/>
      <c r="Q222" s="200"/>
      <c r="R222" s="22"/>
      <c r="T222" s="126"/>
      <c r="U222" s="27" t="s">
        <v>42</v>
      </c>
      <c r="V222" s="127">
        <v>1.682</v>
      </c>
      <c r="W222" s="127">
        <f>$V$222*$K$222</f>
        <v>1.682</v>
      </c>
      <c r="X222" s="127">
        <v>0</v>
      </c>
      <c r="Y222" s="127">
        <f>$X$222*$K$222</f>
        <v>0</v>
      </c>
      <c r="Z222" s="127">
        <v>0</v>
      </c>
      <c r="AA222" s="128">
        <f>$Z$222*$K$222</f>
        <v>0</v>
      </c>
      <c r="AR222" s="6" t="s">
        <v>222</v>
      </c>
      <c r="AT222" s="6" t="s">
        <v>140</v>
      </c>
      <c r="AU222" s="6" t="s">
        <v>87</v>
      </c>
      <c r="AY222" s="6" t="s">
        <v>139</v>
      </c>
      <c r="BE222" s="129">
        <f>IF($U$222="základní",$N$222,0)</f>
        <v>0</v>
      </c>
      <c r="BF222" s="129">
        <f>IF($U$222="snížená",$N$222,0)</f>
        <v>0</v>
      </c>
      <c r="BG222" s="129">
        <f>IF($U$222="zákl. přenesená",$N$222,0)</f>
        <v>0</v>
      </c>
      <c r="BH222" s="129">
        <f>IF($U$222="sníž. přenesená",$N$222,0)</f>
        <v>0</v>
      </c>
      <c r="BI222" s="129">
        <f>IF($U$222="nulová",$N$222,0)</f>
        <v>0</v>
      </c>
      <c r="BJ222" s="6" t="s">
        <v>20</v>
      </c>
      <c r="BK222" s="129">
        <f>ROUND($L$222*$K$222,2)</f>
        <v>0</v>
      </c>
      <c r="BL222" s="6" t="s">
        <v>222</v>
      </c>
      <c r="BM222" s="6" t="s">
        <v>434</v>
      </c>
    </row>
    <row r="223" spans="2:65" s="6" customFormat="1" ht="39" customHeight="1">
      <c r="B223" s="20"/>
      <c r="C223" s="130" t="s">
        <v>435</v>
      </c>
      <c r="D223" s="130" t="s">
        <v>436</v>
      </c>
      <c r="E223" s="131" t="s">
        <v>437</v>
      </c>
      <c r="F223" s="213" t="s">
        <v>438</v>
      </c>
      <c r="G223" s="214"/>
      <c r="H223" s="214"/>
      <c r="I223" s="214"/>
      <c r="J223" s="132" t="s">
        <v>235</v>
      </c>
      <c r="K223" s="133">
        <v>1</v>
      </c>
      <c r="L223" s="215">
        <v>0</v>
      </c>
      <c r="M223" s="214"/>
      <c r="N223" s="215">
        <f>ROUND($L$223*$K$223,2)</f>
        <v>0</v>
      </c>
      <c r="O223" s="200"/>
      <c r="P223" s="200"/>
      <c r="Q223" s="200"/>
      <c r="R223" s="22"/>
      <c r="T223" s="126"/>
      <c r="U223" s="27" t="s">
        <v>42</v>
      </c>
      <c r="V223" s="127">
        <v>0</v>
      </c>
      <c r="W223" s="127">
        <f>$V$223*$K$223</f>
        <v>0</v>
      </c>
      <c r="X223" s="127">
        <v>0.0185</v>
      </c>
      <c r="Y223" s="127">
        <f>$X$223*$K$223</f>
        <v>0.0185</v>
      </c>
      <c r="Z223" s="127">
        <v>0</v>
      </c>
      <c r="AA223" s="128">
        <f>$Z$223*$K$223</f>
        <v>0</v>
      </c>
      <c r="AR223" s="6" t="s">
        <v>306</v>
      </c>
      <c r="AT223" s="6" t="s">
        <v>436</v>
      </c>
      <c r="AU223" s="6" t="s">
        <v>87</v>
      </c>
      <c r="AY223" s="6" t="s">
        <v>139</v>
      </c>
      <c r="BE223" s="129">
        <f>IF($U$223="základní",$N$223,0)</f>
        <v>0</v>
      </c>
      <c r="BF223" s="129">
        <f>IF($U$223="snížená",$N$223,0)</f>
        <v>0</v>
      </c>
      <c r="BG223" s="129">
        <f>IF($U$223="zákl. přenesená",$N$223,0)</f>
        <v>0</v>
      </c>
      <c r="BH223" s="129">
        <f>IF($U$223="sníž. přenesená",$N$223,0)</f>
        <v>0</v>
      </c>
      <c r="BI223" s="129">
        <f>IF($U$223="nulová",$N$223,0)</f>
        <v>0</v>
      </c>
      <c r="BJ223" s="6" t="s">
        <v>20</v>
      </c>
      <c r="BK223" s="129">
        <f>ROUND($L$223*$K$223,2)</f>
        <v>0</v>
      </c>
      <c r="BL223" s="6" t="s">
        <v>222</v>
      </c>
      <c r="BM223" s="6" t="s">
        <v>439</v>
      </c>
    </row>
    <row r="224" spans="2:65" s="6" customFormat="1" ht="27" customHeight="1">
      <c r="B224" s="20"/>
      <c r="C224" s="122" t="s">
        <v>440</v>
      </c>
      <c r="D224" s="122" t="s">
        <v>140</v>
      </c>
      <c r="E224" s="123" t="s">
        <v>441</v>
      </c>
      <c r="F224" s="199" t="s">
        <v>442</v>
      </c>
      <c r="G224" s="200"/>
      <c r="H224" s="200"/>
      <c r="I224" s="200"/>
      <c r="J224" s="124" t="s">
        <v>235</v>
      </c>
      <c r="K224" s="125">
        <v>1</v>
      </c>
      <c r="L224" s="201">
        <v>0</v>
      </c>
      <c r="M224" s="200"/>
      <c r="N224" s="201">
        <f>ROUND($L$224*$K$224,2)</f>
        <v>0</v>
      </c>
      <c r="O224" s="200"/>
      <c r="P224" s="200"/>
      <c r="Q224" s="200"/>
      <c r="R224" s="22"/>
      <c r="T224" s="126"/>
      <c r="U224" s="27" t="s">
        <v>42</v>
      </c>
      <c r="V224" s="127">
        <v>0.26</v>
      </c>
      <c r="W224" s="127">
        <f>$V$224*$K$224</f>
        <v>0.26</v>
      </c>
      <c r="X224" s="127">
        <v>0</v>
      </c>
      <c r="Y224" s="127">
        <f>$X$224*$K$224</f>
        <v>0</v>
      </c>
      <c r="Z224" s="127">
        <v>0</v>
      </c>
      <c r="AA224" s="128">
        <f>$Z$224*$K$224</f>
        <v>0</v>
      </c>
      <c r="AR224" s="6" t="s">
        <v>222</v>
      </c>
      <c r="AT224" s="6" t="s">
        <v>140</v>
      </c>
      <c r="AU224" s="6" t="s">
        <v>87</v>
      </c>
      <c r="AY224" s="6" t="s">
        <v>139</v>
      </c>
      <c r="BE224" s="129">
        <f>IF($U$224="základní",$N$224,0)</f>
        <v>0</v>
      </c>
      <c r="BF224" s="129">
        <f>IF($U$224="snížená",$N$224,0)</f>
        <v>0</v>
      </c>
      <c r="BG224" s="129">
        <f>IF($U$224="zákl. přenesená",$N$224,0)</f>
        <v>0</v>
      </c>
      <c r="BH224" s="129">
        <f>IF($U$224="sníž. přenesená",$N$224,0)</f>
        <v>0</v>
      </c>
      <c r="BI224" s="129">
        <f>IF($U$224="nulová",$N$224,0)</f>
        <v>0</v>
      </c>
      <c r="BJ224" s="6" t="s">
        <v>20</v>
      </c>
      <c r="BK224" s="129">
        <f>ROUND($L$224*$K$224,2)</f>
        <v>0</v>
      </c>
      <c r="BL224" s="6" t="s">
        <v>222</v>
      </c>
      <c r="BM224" s="6" t="s">
        <v>443</v>
      </c>
    </row>
    <row r="225" spans="2:65" s="6" customFormat="1" ht="39" customHeight="1">
      <c r="B225" s="20"/>
      <c r="C225" s="130" t="s">
        <v>444</v>
      </c>
      <c r="D225" s="130" t="s">
        <v>436</v>
      </c>
      <c r="E225" s="131" t="s">
        <v>445</v>
      </c>
      <c r="F225" s="213" t="s">
        <v>446</v>
      </c>
      <c r="G225" s="214"/>
      <c r="H225" s="214"/>
      <c r="I225" s="214"/>
      <c r="J225" s="132" t="s">
        <v>235</v>
      </c>
      <c r="K225" s="133">
        <v>1</v>
      </c>
      <c r="L225" s="215">
        <v>0</v>
      </c>
      <c r="M225" s="214"/>
      <c r="N225" s="215">
        <f>ROUND($L$225*$K$225,2)</f>
        <v>0</v>
      </c>
      <c r="O225" s="200"/>
      <c r="P225" s="200"/>
      <c r="Q225" s="200"/>
      <c r="R225" s="22"/>
      <c r="T225" s="126"/>
      <c r="U225" s="27" t="s">
        <v>42</v>
      </c>
      <c r="V225" s="127">
        <v>0</v>
      </c>
      <c r="W225" s="127">
        <f>$V$225*$K$225</f>
        <v>0</v>
      </c>
      <c r="X225" s="127">
        <v>0.00185</v>
      </c>
      <c r="Y225" s="127">
        <f>$X$225*$K$225</f>
        <v>0.00185</v>
      </c>
      <c r="Z225" s="127">
        <v>0</v>
      </c>
      <c r="AA225" s="128">
        <f>$Z$225*$K$225</f>
        <v>0</v>
      </c>
      <c r="AR225" s="6" t="s">
        <v>306</v>
      </c>
      <c r="AT225" s="6" t="s">
        <v>436</v>
      </c>
      <c r="AU225" s="6" t="s">
        <v>87</v>
      </c>
      <c r="AY225" s="6" t="s">
        <v>139</v>
      </c>
      <c r="BE225" s="129">
        <f>IF($U$225="základní",$N$225,0)</f>
        <v>0</v>
      </c>
      <c r="BF225" s="129">
        <f>IF($U$225="snížená",$N$225,0)</f>
        <v>0</v>
      </c>
      <c r="BG225" s="129">
        <f>IF($U$225="zákl. přenesená",$N$225,0)</f>
        <v>0</v>
      </c>
      <c r="BH225" s="129">
        <f>IF($U$225="sníž. přenesená",$N$225,0)</f>
        <v>0</v>
      </c>
      <c r="BI225" s="129">
        <f>IF($U$225="nulová",$N$225,0)</f>
        <v>0</v>
      </c>
      <c r="BJ225" s="6" t="s">
        <v>20</v>
      </c>
      <c r="BK225" s="129">
        <f>ROUND($L$225*$K$225,2)</f>
        <v>0</v>
      </c>
      <c r="BL225" s="6" t="s">
        <v>222</v>
      </c>
      <c r="BM225" s="6" t="s">
        <v>447</v>
      </c>
    </row>
    <row r="226" spans="2:65" s="6" customFormat="1" ht="27" customHeight="1">
      <c r="B226" s="20"/>
      <c r="C226" s="122" t="s">
        <v>448</v>
      </c>
      <c r="D226" s="122" t="s">
        <v>140</v>
      </c>
      <c r="E226" s="123" t="s">
        <v>449</v>
      </c>
      <c r="F226" s="199" t="s">
        <v>450</v>
      </c>
      <c r="G226" s="200"/>
      <c r="H226" s="200"/>
      <c r="I226" s="200"/>
      <c r="J226" s="124" t="s">
        <v>256</v>
      </c>
      <c r="K226" s="125">
        <v>667.85</v>
      </c>
      <c r="L226" s="201">
        <v>0</v>
      </c>
      <c r="M226" s="200"/>
      <c r="N226" s="201">
        <f>ROUND($L$226*$K$226,2)</f>
        <v>0</v>
      </c>
      <c r="O226" s="200"/>
      <c r="P226" s="200"/>
      <c r="Q226" s="200"/>
      <c r="R226" s="22"/>
      <c r="T226" s="126"/>
      <c r="U226" s="27" t="s">
        <v>42</v>
      </c>
      <c r="V226" s="127">
        <v>0</v>
      </c>
      <c r="W226" s="127">
        <f>$V$226*$K$226</f>
        <v>0</v>
      </c>
      <c r="X226" s="127">
        <v>0</v>
      </c>
      <c r="Y226" s="127">
        <f>$X$226*$K$226</f>
        <v>0</v>
      </c>
      <c r="Z226" s="127">
        <v>0</v>
      </c>
      <c r="AA226" s="128">
        <f>$Z$226*$K$226</f>
        <v>0</v>
      </c>
      <c r="AR226" s="6" t="s">
        <v>222</v>
      </c>
      <c r="AT226" s="6" t="s">
        <v>140</v>
      </c>
      <c r="AU226" s="6" t="s">
        <v>87</v>
      </c>
      <c r="AY226" s="6" t="s">
        <v>139</v>
      </c>
      <c r="BE226" s="129">
        <f>IF($U$226="základní",$N$226,0)</f>
        <v>0</v>
      </c>
      <c r="BF226" s="129">
        <f>IF($U$226="snížená",$N$226,0)</f>
        <v>0</v>
      </c>
      <c r="BG226" s="129">
        <f>IF($U$226="zákl. přenesená",$N$226,0)</f>
        <v>0</v>
      </c>
      <c r="BH226" s="129">
        <f>IF($U$226="sníž. přenesená",$N$226,0)</f>
        <v>0</v>
      </c>
      <c r="BI226" s="129">
        <f>IF($U$226="nulová",$N$226,0)</f>
        <v>0</v>
      </c>
      <c r="BJ226" s="6" t="s">
        <v>20</v>
      </c>
      <c r="BK226" s="129">
        <f>ROUND($L$226*$K$226,2)</f>
        <v>0</v>
      </c>
      <c r="BL226" s="6" t="s">
        <v>222</v>
      </c>
      <c r="BM226" s="6" t="s">
        <v>451</v>
      </c>
    </row>
    <row r="227" spans="2:65" s="6" customFormat="1" ht="27" customHeight="1">
      <c r="B227" s="20"/>
      <c r="C227" s="122" t="s">
        <v>452</v>
      </c>
      <c r="D227" s="122" t="s">
        <v>140</v>
      </c>
      <c r="E227" s="123" t="s">
        <v>453</v>
      </c>
      <c r="F227" s="199" t="s">
        <v>454</v>
      </c>
      <c r="G227" s="200"/>
      <c r="H227" s="200"/>
      <c r="I227" s="200"/>
      <c r="J227" s="124" t="s">
        <v>256</v>
      </c>
      <c r="K227" s="125">
        <v>667.85</v>
      </c>
      <c r="L227" s="201">
        <v>0</v>
      </c>
      <c r="M227" s="200"/>
      <c r="N227" s="201">
        <f>ROUND($L$227*$K$227,2)</f>
        <v>0</v>
      </c>
      <c r="O227" s="200"/>
      <c r="P227" s="200"/>
      <c r="Q227" s="200"/>
      <c r="R227" s="22"/>
      <c r="T227" s="126"/>
      <c r="U227" s="27" t="s">
        <v>42</v>
      </c>
      <c r="V227" s="127">
        <v>0</v>
      </c>
      <c r="W227" s="127">
        <f>$V$227*$K$227</f>
        <v>0</v>
      </c>
      <c r="X227" s="127">
        <v>0</v>
      </c>
      <c r="Y227" s="127">
        <f>$X$227*$K$227</f>
        <v>0</v>
      </c>
      <c r="Z227" s="127">
        <v>0</v>
      </c>
      <c r="AA227" s="128">
        <f>$Z$227*$K$227</f>
        <v>0</v>
      </c>
      <c r="AR227" s="6" t="s">
        <v>222</v>
      </c>
      <c r="AT227" s="6" t="s">
        <v>140</v>
      </c>
      <c r="AU227" s="6" t="s">
        <v>87</v>
      </c>
      <c r="AY227" s="6" t="s">
        <v>139</v>
      </c>
      <c r="BE227" s="129">
        <f>IF($U$227="základní",$N$227,0)</f>
        <v>0</v>
      </c>
      <c r="BF227" s="129">
        <f>IF($U$227="snížená",$N$227,0)</f>
        <v>0</v>
      </c>
      <c r="BG227" s="129">
        <f>IF($U$227="zákl. přenesená",$N$227,0)</f>
        <v>0</v>
      </c>
      <c r="BH227" s="129">
        <f>IF($U$227="sníž. přenesená",$N$227,0)</f>
        <v>0</v>
      </c>
      <c r="BI227" s="129">
        <f>IF($U$227="nulová",$N$227,0)</f>
        <v>0</v>
      </c>
      <c r="BJ227" s="6" t="s">
        <v>20</v>
      </c>
      <c r="BK227" s="129">
        <f>ROUND($L$227*$K$227,2)</f>
        <v>0</v>
      </c>
      <c r="BL227" s="6" t="s">
        <v>222</v>
      </c>
      <c r="BM227" s="6" t="s">
        <v>455</v>
      </c>
    </row>
    <row r="228" spans="2:63" s="111" customFormat="1" ht="30.75" customHeight="1">
      <c r="B228" s="112"/>
      <c r="C228" s="113"/>
      <c r="D228" s="121" t="s">
        <v>111</v>
      </c>
      <c r="E228" s="121"/>
      <c r="F228" s="121"/>
      <c r="G228" s="121"/>
      <c r="H228" s="121"/>
      <c r="I228" s="121"/>
      <c r="J228" s="121"/>
      <c r="K228" s="121"/>
      <c r="L228" s="121"/>
      <c r="M228" s="121"/>
      <c r="N228" s="198">
        <f>$BK$228</f>
        <v>0</v>
      </c>
      <c r="O228" s="197"/>
      <c r="P228" s="197"/>
      <c r="Q228" s="197"/>
      <c r="R228" s="115"/>
      <c r="T228" s="116"/>
      <c r="U228" s="113"/>
      <c r="V228" s="113"/>
      <c r="W228" s="117">
        <f>SUM($W$229:$W$234)</f>
        <v>24.517999999999997</v>
      </c>
      <c r="X228" s="113"/>
      <c r="Y228" s="117">
        <f>SUM($Y$229:$Y$234)</f>
        <v>0.87357</v>
      </c>
      <c r="Z228" s="113"/>
      <c r="AA228" s="118">
        <f>SUM($AA$229:$AA$234)</f>
        <v>0.22984000000000002</v>
      </c>
      <c r="AR228" s="119" t="s">
        <v>87</v>
      </c>
      <c r="AT228" s="119" t="s">
        <v>76</v>
      </c>
      <c r="AU228" s="119" t="s">
        <v>20</v>
      </c>
      <c r="AY228" s="119" t="s">
        <v>139</v>
      </c>
      <c r="BK228" s="120">
        <f>SUM($BK$229:$BK$234)</f>
        <v>0</v>
      </c>
    </row>
    <row r="229" spans="2:65" s="6" customFormat="1" ht="27" customHeight="1">
      <c r="B229" s="20"/>
      <c r="C229" s="122" t="s">
        <v>456</v>
      </c>
      <c r="D229" s="122" t="s">
        <v>140</v>
      </c>
      <c r="E229" s="123" t="s">
        <v>457</v>
      </c>
      <c r="F229" s="199" t="s">
        <v>458</v>
      </c>
      <c r="G229" s="200"/>
      <c r="H229" s="200"/>
      <c r="I229" s="200"/>
      <c r="J229" s="124" t="s">
        <v>230</v>
      </c>
      <c r="K229" s="125">
        <v>26</v>
      </c>
      <c r="L229" s="201">
        <v>0</v>
      </c>
      <c r="M229" s="200"/>
      <c r="N229" s="201">
        <f>ROUND($L$229*$K$229,2)</f>
        <v>0</v>
      </c>
      <c r="O229" s="200"/>
      <c r="P229" s="200"/>
      <c r="Q229" s="200"/>
      <c r="R229" s="22"/>
      <c r="T229" s="126"/>
      <c r="U229" s="27" t="s">
        <v>42</v>
      </c>
      <c r="V229" s="127">
        <v>0.092</v>
      </c>
      <c r="W229" s="127">
        <f>$V$229*$K$229</f>
        <v>2.392</v>
      </c>
      <c r="X229" s="127">
        <v>0</v>
      </c>
      <c r="Y229" s="127">
        <f>$X$229*$K$229</f>
        <v>0</v>
      </c>
      <c r="Z229" s="127">
        <v>0.00884</v>
      </c>
      <c r="AA229" s="128">
        <f>$Z$229*$K$229</f>
        <v>0.22984000000000002</v>
      </c>
      <c r="AR229" s="6" t="s">
        <v>222</v>
      </c>
      <c r="AT229" s="6" t="s">
        <v>140</v>
      </c>
      <c r="AU229" s="6" t="s">
        <v>87</v>
      </c>
      <c r="AY229" s="6" t="s">
        <v>139</v>
      </c>
      <c r="BE229" s="129">
        <f>IF($U$229="základní",$N$229,0)</f>
        <v>0</v>
      </c>
      <c r="BF229" s="129">
        <f>IF($U$229="snížená",$N$229,0)</f>
        <v>0</v>
      </c>
      <c r="BG229" s="129">
        <f>IF($U$229="zákl. přenesená",$N$229,0)</f>
        <v>0</v>
      </c>
      <c r="BH229" s="129">
        <f>IF($U$229="sníž. přenesená",$N$229,0)</f>
        <v>0</v>
      </c>
      <c r="BI229" s="129">
        <f>IF($U$229="nulová",$N$229,0)</f>
        <v>0</v>
      </c>
      <c r="BJ229" s="6" t="s">
        <v>20</v>
      </c>
      <c r="BK229" s="129">
        <f>ROUND($L$229*$K$229,2)</f>
        <v>0</v>
      </c>
      <c r="BL229" s="6" t="s">
        <v>222</v>
      </c>
      <c r="BM229" s="6" t="s">
        <v>459</v>
      </c>
    </row>
    <row r="230" spans="2:63" s="6" customFormat="1" ht="27" customHeight="1">
      <c r="B230" s="20"/>
      <c r="C230" s="140"/>
      <c r="D230" s="140" t="s">
        <v>140</v>
      </c>
      <c r="E230" s="141" t="s">
        <v>580</v>
      </c>
      <c r="F230" s="216" t="s">
        <v>577</v>
      </c>
      <c r="G230" s="217"/>
      <c r="H230" s="217"/>
      <c r="I230" s="218"/>
      <c r="J230" s="142" t="s">
        <v>143</v>
      </c>
      <c r="K230" s="143">
        <v>37</v>
      </c>
      <c r="L230" s="219">
        <v>0</v>
      </c>
      <c r="M230" s="208"/>
      <c r="N230" s="201">
        <f>ROUND($L$230*$K$230,2)</f>
        <v>0</v>
      </c>
      <c r="O230" s="200"/>
      <c r="P230" s="200"/>
      <c r="Q230" s="200"/>
      <c r="R230" s="22"/>
      <c r="T230" s="126"/>
      <c r="U230" s="27"/>
      <c r="V230" s="127"/>
      <c r="W230" s="127"/>
      <c r="X230" s="127"/>
      <c r="Y230" s="127"/>
      <c r="Z230" s="127"/>
      <c r="AA230" s="128"/>
      <c r="BE230" s="129"/>
      <c r="BF230" s="129"/>
      <c r="BG230" s="129"/>
      <c r="BH230" s="129"/>
      <c r="BI230" s="129"/>
      <c r="BK230" s="129">
        <f>ROUND($L$230*$K$230,2)</f>
        <v>0</v>
      </c>
    </row>
    <row r="231" spans="2:65" s="6" customFormat="1" ht="27" customHeight="1">
      <c r="B231" s="20"/>
      <c r="C231" s="122"/>
      <c r="D231" s="122" t="s">
        <v>140</v>
      </c>
      <c r="E231" s="123" t="s">
        <v>460</v>
      </c>
      <c r="F231" s="199" t="s">
        <v>461</v>
      </c>
      <c r="G231" s="200"/>
      <c r="H231" s="200"/>
      <c r="I231" s="200"/>
      <c r="J231" s="124" t="s">
        <v>143</v>
      </c>
      <c r="K231" s="125">
        <v>37</v>
      </c>
      <c r="L231" s="201">
        <v>0</v>
      </c>
      <c r="M231" s="200"/>
      <c r="N231" s="201">
        <f>ROUND($L$231*$K$231,2)</f>
        <v>0</v>
      </c>
      <c r="O231" s="200"/>
      <c r="P231" s="200"/>
      <c r="Q231" s="200"/>
      <c r="R231" s="22"/>
      <c r="T231" s="126"/>
      <c r="U231" s="27" t="s">
        <v>42</v>
      </c>
      <c r="V231" s="127">
        <v>0.598</v>
      </c>
      <c r="W231" s="127">
        <f>$V$231*$K$231</f>
        <v>22.125999999999998</v>
      </c>
      <c r="X231" s="127">
        <v>0.00345</v>
      </c>
      <c r="Y231" s="127">
        <f>$X$231*$K$231</f>
        <v>0.12764999999999999</v>
      </c>
      <c r="Z231" s="127">
        <v>0</v>
      </c>
      <c r="AA231" s="128">
        <f>$Z$231*$K$231</f>
        <v>0</v>
      </c>
      <c r="AR231" s="6" t="s">
        <v>222</v>
      </c>
      <c r="AT231" s="6" t="s">
        <v>140</v>
      </c>
      <c r="AU231" s="6" t="s">
        <v>87</v>
      </c>
      <c r="AY231" s="6" t="s">
        <v>139</v>
      </c>
      <c r="BE231" s="129">
        <f>IF($U$231="základní",$N$231,0)</f>
        <v>0</v>
      </c>
      <c r="BF231" s="129">
        <f>IF($U$231="snížená",$N$231,0)</f>
        <v>0</v>
      </c>
      <c r="BG231" s="129">
        <f>IF($U$231="zákl. přenesená",$N$231,0)</f>
        <v>0</v>
      </c>
      <c r="BH231" s="129">
        <f>IF($U$231="sníž. přenesená",$N$231,0)</f>
        <v>0</v>
      </c>
      <c r="BI231" s="129">
        <f>IF($U$231="nulová",$N$231,0)</f>
        <v>0</v>
      </c>
      <c r="BJ231" s="6" t="s">
        <v>20</v>
      </c>
      <c r="BK231" s="129">
        <f>ROUND($L$231*$K$231,2)</f>
        <v>0</v>
      </c>
      <c r="BL231" s="6" t="s">
        <v>222</v>
      </c>
      <c r="BM231" s="6" t="s">
        <v>462</v>
      </c>
    </row>
    <row r="232" spans="2:65" s="6" customFormat="1" ht="39" customHeight="1">
      <c r="B232" s="20"/>
      <c r="C232" s="130" t="s">
        <v>463</v>
      </c>
      <c r="D232" s="130" t="s">
        <v>436</v>
      </c>
      <c r="E232" s="131" t="s">
        <v>464</v>
      </c>
      <c r="F232" s="213" t="s">
        <v>465</v>
      </c>
      <c r="G232" s="214"/>
      <c r="H232" s="214"/>
      <c r="I232" s="214"/>
      <c r="J232" s="132" t="s">
        <v>143</v>
      </c>
      <c r="K232" s="133">
        <v>38.85</v>
      </c>
      <c r="L232" s="215">
        <v>0</v>
      </c>
      <c r="M232" s="214"/>
      <c r="N232" s="215">
        <f>ROUND($L$232*$K$232,2)</f>
        <v>0</v>
      </c>
      <c r="O232" s="200"/>
      <c r="P232" s="200"/>
      <c r="Q232" s="200"/>
      <c r="R232" s="22"/>
      <c r="T232" s="126"/>
      <c r="U232" s="27" t="s">
        <v>42</v>
      </c>
      <c r="V232" s="127">
        <v>0</v>
      </c>
      <c r="W232" s="127">
        <f>$V$232*$K$232</f>
        <v>0</v>
      </c>
      <c r="X232" s="127">
        <v>0.0192</v>
      </c>
      <c r="Y232" s="127">
        <f>$X$232*$K$232</f>
        <v>0.7459199999999999</v>
      </c>
      <c r="Z232" s="127">
        <v>0</v>
      </c>
      <c r="AA232" s="128">
        <f>$Z$232*$K$232</f>
        <v>0</v>
      </c>
      <c r="AR232" s="6" t="s">
        <v>306</v>
      </c>
      <c r="AT232" s="6" t="s">
        <v>436</v>
      </c>
      <c r="AU232" s="6" t="s">
        <v>87</v>
      </c>
      <c r="AY232" s="6" t="s">
        <v>139</v>
      </c>
      <c r="BE232" s="129">
        <f>IF($U$232="základní",$N$232,0)</f>
        <v>0</v>
      </c>
      <c r="BF232" s="129">
        <f>IF($U$232="snížená",$N$232,0)</f>
        <v>0</v>
      </c>
      <c r="BG232" s="129">
        <f>IF($U$232="zákl. přenesená",$N$232,0)</f>
        <v>0</v>
      </c>
      <c r="BH232" s="129">
        <f>IF($U$232="sníž. přenesená",$N$232,0)</f>
        <v>0</v>
      </c>
      <c r="BI232" s="129">
        <f>IF($U$232="nulová",$N$232,0)</f>
        <v>0</v>
      </c>
      <c r="BJ232" s="6" t="s">
        <v>20</v>
      </c>
      <c r="BK232" s="129">
        <f>ROUND($L$232*$K$232,2)</f>
        <v>0</v>
      </c>
      <c r="BL232" s="6" t="s">
        <v>222</v>
      </c>
      <c r="BM232" s="6" t="s">
        <v>466</v>
      </c>
    </row>
    <row r="233" spans="2:65" s="6" customFormat="1" ht="27" customHeight="1">
      <c r="B233" s="20"/>
      <c r="C233" s="122" t="s">
        <v>467</v>
      </c>
      <c r="D233" s="122" t="s">
        <v>140</v>
      </c>
      <c r="E233" s="123" t="s">
        <v>468</v>
      </c>
      <c r="F233" s="199" t="s">
        <v>469</v>
      </c>
      <c r="G233" s="200"/>
      <c r="H233" s="200"/>
      <c r="I233" s="200"/>
      <c r="J233" s="124" t="s">
        <v>256</v>
      </c>
      <c r="K233" s="125">
        <v>217.132</v>
      </c>
      <c r="L233" s="201">
        <v>0</v>
      </c>
      <c r="M233" s="200"/>
      <c r="N233" s="201">
        <f>ROUND($L$233*$K$233,2)</f>
        <v>0</v>
      </c>
      <c r="O233" s="200"/>
      <c r="P233" s="200"/>
      <c r="Q233" s="200"/>
      <c r="R233" s="22"/>
      <c r="T233" s="126"/>
      <c r="U233" s="27" t="s">
        <v>42</v>
      </c>
      <c r="V233" s="127">
        <v>0</v>
      </c>
      <c r="W233" s="127">
        <f>$V$233*$K$233</f>
        <v>0</v>
      </c>
      <c r="X233" s="127">
        <v>0</v>
      </c>
      <c r="Y233" s="127">
        <f>$X$233*$K$233</f>
        <v>0</v>
      </c>
      <c r="Z233" s="127">
        <v>0</v>
      </c>
      <c r="AA233" s="128">
        <f>$Z$233*$K$233</f>
        <v>0</v>
      </c>
      <c r="AR233" s="6" t="s">
        <v>222</v>
      </c>
      <c r="AT233" s="6" t="s">
        <v>140</v>
      </c>
      <c r="AU233" s="6" t="s">
        <v>87</v>
      </c>
      <c r="AY233" s="6" t="s">
        <v>139</v>
      </c>
      <c r="BE233" s="129">
        <f>IF($U$233="základní",$N$233,0)</f>
        <v>0</v>
      </c>
      <c r="BF233" s="129">
        <f>IF($U$233="snížená",$N$233,0)</f>
        <v>0</v>
      </c>
      <c r="BG233" s="129">
        <f>IF($U$233="zákl. přenesená",$N$233,0)</f>
        <v>0</v>
      </c>
      <c r="BH233" s="129">
        <f>IF($U$233="sníž. přenesená",$N$233,0)</f>
        <v>0</v>
      </c>
      <c r="BI233" s="129">
        <f>IF($U$233="nulová",$N$233,0)</f>
        <v>0</v>
      </c>
      <c r="BJ233" s="6" t="s">
        <v>20</v>
      </c>
      <c r="BK233" s="129">
        <f>ROUND($L$233*$K$233,2)</f>
        <v>0</v>
      </c>
      <c r="BL233" s="6" t="s">
        <v>222</v>
      </c>
      <c r="BM233" s="6" t="s">
        <v>470</v>
      </c>
    </row>
    <row r="234" spans="2:65" s="6" customFormat="1" ht="27" customHeight="1">
      <c r="B234" s="20"/>
      <c r="C234" s="122" t="s">
        <v>471</v>
      </c>
      <c r="D234" s="122" t="s">
        <v>140</v>
      </c>
      <c r="E234" s="123" t="s">
        <v>472</v>
      </c>
      <c r="F234" s="199" t="s">
        <v>473</v>
      </c>
      <c r="G234" s="200"/>
      <c r="H234" s="200"/>
      <c r="I234" s="200"/>
      <c r="J234" s="124" t="s">
        <v>256</v>
      </c>
      <c r="K234" s="125">
        <v>217.132</v>
      </c>
      <c r="L234" s="201">
        <v>0</v>
      </c>
      <c r="M234" s="200"/>
      <c r="N234" s="201">
        <f>ROUND($L$234*$K$234,2)</f>
        <v>0</v>
      </c>
      <c r="O234" s="200"/>
      <c r="P234" s="200"/>
      <c r="Q234" s="200"/>
      <c r="R234" s="22"/>
      <c r="T234" s="126"/>
      <c r="U234" s="27" t="s">
        <v>42</v>
      </c>
      <c r="V234" s="127">
        <v>0</v>
      </c>
      <c r="W234" s="127">
        <f>$V$234*$K$234</f>
        <v>0</v>
      </c>
      <c r="X234" s="127">
        <v>0</v>
      </c>
      <c r="Y234" s="127">
        <f>$X$234*$K$234</f>
        <v>0</v>
      </c>
      <c r="Z234" s="127">
        <v>0</v>
      </c>
      <c r="AA234" s="128">
        <f>$Z$234*$K$234</f>
        <v>0</v>
      </c>
      <c r="AR234" s="6" t="s">
        <v>222</v>
      </c>
      <c r="AT234" s="6" t="s">
        <v>140</v>
      </c>
      <c r="AU234" s="6" t="s">
        <v>87</v>
      </c>
      <c r="AY234" s="6" t="s">
        <v>139</v>
      </c>
      <c r="BE234" s="129">
        <f>IF($U$234="základní",$N$234,0)</f>
        <v>0</v>
      </c>
      <c r="BF234" s="129">
        <f>IF($U$234="snížená",$N$234,0)</f>
        <v>0</v>
      </c>
      <c r="BG234" s="129">
        <f>IF($U$234="zákl. přenesená",$N$234,0)</f>
        <v>0</v>
      </c>
      <c r="BH234" s="129">
        <f>IF($U$234="sníž. přenesená",$N$234,0)</f>
        <v>0</v>
      </c>
      <c r="BI234" s="129">
        <f>IF($U$234="nulová",$N$234,0)</f>
        <v>0</v>
      </c>
      <c r="BJ234" s="6" t="s">
        <v>20</v>
      </c>
      <c r="BK234" s="129">
        <f>ROUND($L$234*$K$234,2)</f>
        <v>0</v>
      </c>
      <c r="BL234" s="6" t="s">
        <v>222</v>
      </c>
      <c r="BM234" s="6" t="s">
        <v>474</v>
      </c>
    </row>
    <row r="235" spans="2:63" s="111" customFormat="1" ht="30.75" customHeight="1">
      <c r="B235" s="112"/>
      <c r="C235" s="113"/>
      <c r="D235" s="121" t="s">
        <v>112</v>
      </c>
      <c r="E235" s="121"/>
      <c r="F235" s="121"/>
      <c r="G235" s="121"/>
      <c r="H235" s="121"/>
      <c r="I235" s="121"/>
      <c r="J235" s="121"/>
      <c r="K235" s="121"/>
      <c r="L235" s="121"/>
      <c r="M235" s="121"/>
      <c r="N235" s="198">
        <f>$BK$235</f>
        <v>0</v>
      </c>
      <c r="O235" s="197"/>
      <c r="P235" s="197"/>
      <c r="Q235" s="197"/>
      <c r="R235" s="115"/>
      <c r="T235" s="116"/>
      <c r="U235" s="113"/>
      <c r="V235" s="113"/>
      <c r="W235" s="117">
        <f>SUM($W$236:$W$237)</f>
        <v>3.034</v>
      </c>
      <c r="X235" s="113"/>
      <c r="Y235" s="117">
        <f>SUM($Y$236:$Y$237)</f>
        <v>0.00111</v>
      </c>
      <c r="Z235" s="113"/>
      <c r="AA235" s="118">
        <f>SUM($AA$236:$AA$237)</f>
        <v>0</v>
      </c>
      <c r="AR235" s="119" t="s">
        <v>87</v>
      </c>
      <c r="AT235" s="119" t="s">
        <v>76</v>
      </c>
      <c r="AU235" s="119" t="s">
        <v>20</v>
      </c>
      <c r="AY235" s="119" t="s">
        <v>139</v>
      </c>
      <c r="BK235" s="120">
        <f>SUM($BK$236:$BK$237)</f>
        <v>0</v>
      </c>
    </row>
    <row r="236" spans="2:65" s="6" customFormat="1" ht="27" customHeight="1">
      <c r="B236" s="20"/>
      <c r="C236" s="122" t="s">
        <v>475</v>
      </c>
      <c r="D236" s="122" t="s">
        <v>140</v>
      </c>
      <c r="E236" s="123" t="s">
        <v>476</v>
      </c>
      <c r="F236" s="199" t="s">
        <v>477</v>
      </c>
      <c r="G236" s="200"/>
      <c r="H236" s="200"/>
      <c r="I236" s="200"/>
      <c r="J236" s="124" t="s">
        <v>143</v>
      </c>
      <c r="K236" s="125">
        <v>37</v>
      </c>
      <c r="L236" s="201">
        <v>0</v>
      </c>
      <c r="M236" s="200"/>
      <c r="N236" s="201">
        <f>ROUND($L$236*$K$236,2)</f>
        <v>0</v>
      </c>
      <c r="O236" s="200"/>
      <c r="P236" s="200"/>
      <c r="Q236" s="200"/>
      <c r="R236" s="22"/>
      <c r="T236" s="126"/>
      <c r="U236" s="27" t="s">
        <v>42</v>
      </c>
      <c r="V236" s="127">
        <v>0.024</v>
      </c>
      <c r="W236" s="127">
        <f>$V$236*$K$236</f>
        <v>0.888</v>
      </c>
      <c r="X236" s="127">
        <v>0</v>
      </c>
      <c r="Y236" s="127">
        <f>$X$236*$K$236</f>
        <v>0</v>
      </c>
      <c r="Z236" s="127">
        <v>0</v>
      </c>
      <c r="AA236" s="128">
        <f>$Z$236*$K$236</f>
        <v>0</v>
      </c>
      <c r="AR236" s="6" t="s">
        <v>222</v>
      </c>
      <c r="AT236" s="6" t="s">
        <v>140</v>
      </c>
      <c r="AU236" s="6" t="s">
        <v>87</v>
      </c>
      <c r="AY236" s="6" t="s">
        <v>139</v>
      </c>
      <c r="BE236" s="129">
        <f>IF($U$236="základní",$N$236,0)</f>
        <v>0</v>
      </c>
      <c r="BF236" s="129">
        <f>IF($U$236="snížená",$N$236,0)</f>
        <v>0</v>
      </c>
      <c r="BG236" s="129">
        <f>IF($U$236="zákl. přenesená",$N$236,0)</f>
        <v>0</v>
      </c>
      <c r="BH236" s="129">
        <f>IF($U$236="sníž. přenesená",$N$236,0)</f>
        <v>0</v>
      </c>
      <c r="BI236" s="129">
        <f>IF($U$236="nulová",$N$236,0)</f>
        <v>0</v>
      </c>
      <c r="BJ236" s="6" t="s">
        <v>20</v>
      </c>
      <c r="BK236" s="129">
        <f>ROUND($L$236*$K$236,2)</f>
        <v>0</v>
      </c>
      <c r="BL236" s="6" t="s">
        <v>222</v>
      </c>
      <c r="BM236" s="6" t="s">
        <v>478</v>
      </c>
    </row>
    <row r="237" spans="2:65" s="6" customFormat="1" ht="39" customHeight="1">
      <c r="B237" s="20"/>
      <c r="C237" s="122" t="s">
        <v>479</v>
      </c>
      <c r="D237" s="122" t="s">
        <v>140</v>
      </c>
      <c r="E237" s="123" t="s">
        <v>480</v>
      </c>
      <c r="F237" s="199" t="s">
        <v>481</v>
      </c>
      <c r="G237" s="200"/>
      <c r="H237" s="200"/>
      <c r="I237" s="200"/>
      <c r="J237" s="124" t="s">
        <v>143</v>
      </c>
      <c r="K237" s="125">
        <v>37</v>
      </c>
      <c r="L237" s="201">
        <v>0</v>
      </c>
      <c r="M237" s="200"/>
      <c r="N237" s="201">
        <f>ROUND($L$237*$K$237,2)</f>
        <v>0</v>
      </c>
      <c r="O237" s="200"/>
      <c r="P237" s="200"/>
      <c r="Q237" s="200"/>
      <c r="R237" s="22"/>
      <c r="T237" s="126"/>
      <c r="U237" s="27" t="s">
        <v>42</v>
      </c>
      <c r="V237" s="127">
        <v>0.058</v>
      </c>
      <c r="W237" s="127">
        <f>$V$237*$K$237</f>
        <v>2.146</v>
      </c>
      <c r="X237" s="127">
        <v>3E-05</v>
      </c>
      <c r="Y237" s="127">
        <f>$X$237*$K$237</f>
        <v>0.00111</v>
      </c>
      <c r="Z237" s="127">
        <v>0</v>
      </c>
      <c r="AA237" s="128">
        <f>$Z$237*$K$237</f>
        <v>0</v>
      </c>
      <c r="AR237" s="6" t="s">
        <v>222</v>
      </c>
      <c r="AT237" s="6" t="s">
        <v>140</v>
      </c>
      <c r="AU237" s="6" t="s">
        <v>87</v>
      </c>
      <c r="AY237" s="6" t="s">
        <v>139</v>
      </c>
      <c r="BE237" s="129">
        <f>IF($U$237="základní",$N$237,0)</f>
        <v>0</v>
      </c>
      <c r="BF237" s="129">
        <f>IF($U$237="snížená",$N$237,0)</f>
        <v>0</v>
      </c>
      <c r="BG237" s="129">
        <f>IF($U$237="zákl. přenesená",$N$237,0)</f>
        <v>0</v>
      </c>
      <c r="BH237" s="129">
        <f>IF($U$237="sníž. přenesená",$N$237,0)</f>
        <v>0</v>
      </c>
      <c r="BI237" s="129">
        <f>IF($U$237="nulová",$N$237,0)</f>
        <v>0</v>
      </c>
      <c r="BJ237" s="6" t="s">
        <v>20</v>
      </c>
      <c r="BK237" s="129">
        <f>ROUND($L$237*$K$237,2)</f>
        <v>0</v>
      </c>
      <c r="BL237" s="6" t="s">
        <v>222</v>
      </c>
      <c r="BM237" s="6" t="s">
        <v>482</v>
      </c>
    </row>
    <row r="238" spans="2:63" s="111" customFormat="1" ht="30.75" customHeight="1">
      <c r="B238" s="112"/>
      <c r="C238" s="113"/>
      <c r="D238" s="121" t="s">
        <v>113</v>
      </c>
      <c r="E238" s="121"/>
      <c r="F238" s="121"/>
      <c r="G238" s="121"/>
      <c r="H238" s="121"/>
      <c r="I238" s="121"/>
      <c r="J238" s="121"/>
      <c r="K238" s="121"/>
      <c r="L238" s="121"/>
      <c r="M238" s="121"/>
      <c r="N238" s="198">
        <f>$BK$238</f>
        <v>0</v>
      </c>
      <c r="O238" s="197"/>
      <c r="P238" s="197"/>
      <c r="Q238" s="197"/>
      <c r="R238" s="115"/>
      <c r="T238" s="116"/>
      <c r="U238" s="113"/>
      <c r="V238" s="113"/>
      <c r="W238" s="117">
        <f>SUM($W$240:$W$245)</f>
        <v>46.04800000000001</v>
      </c>
      <c r="X238" s="113"/>
      <c r="Y238" s="117">
        <f>SUM($Y$240:$Y$245)</f>
        <v>0.841748</v>
      </c>
      <c r="Z238" s="113"/>
      <c r="AA238" s="118">
        <f>SUM($AA$240:$AA$245)</f>
        <v>0</v>
      </c>
      <c r="AR238" s="119" t="s">
        <v>87</v>
      </c>
      <c r="AT238" s="119" t="s">
        <v>76</v>
      </c>
      <c r="AU238" s="119" t="s">
        <v>20</v>
      </c>
      <c r="AY238" s="119" t="s">
        <v>139</v>
      </c>
      <c r="BK238" s="120">
        <f>SUM($BK$239:$BK$245)</f>
        <v>0</v>
      </c>
    </row>
    <row r="239" spans="2:63" s="111" customFormat="1" ht="30.75" customHeight="1">
      <c r="B239" s="112"/>
      <c r="C239" s="138">
        <v>100</v>
      </c>
      <c r="D239" s="139" t="s">
        <v>579</v>
      </c>
      <c r="E239" s="139">
        <v>771591111</v>
      </c>
      <c r="F239" s="220" t="s">
        <v>578</v>
      </c>
      <c r="G239" s="220"/>
      <c r="H239" s="220"/>
      <c r="I239" s="220"/>
      <c r="J239" s="139" t="s">
        <v>143</v>
      </c>
      <c r="K239" s="125">
        <v>52</v>
      </c>
      <c r="L239" s="221">
        <v>0</v>
      </c>
      <c r="M239" s="221"/>
      <c r="N239" s="201">
        <f>ROUND($L$239*$K$239,2)</f>
        <v>0</v>
      </c>
      <c r="O239" s="200"/>
      <c r="P239" s="200"/>
      <c r="Q239" s="200"/>
      <c r="R239" s="115"/>
      <c r="T239" s="116"/>
      <c r="U239" s="113"/>
      <c r="V239" s="113"/>
      <c r="W239" s="117"/>
      <c r="X239" s="113"/>
      <c r="Y239" s="117"/>
      <c r="Z239" s="113"/>
      <c r="AA239" s="118"/>
      <c r="AR239" s="119"/>
      <c r="AT239" s="119"/>
      <c r="AU239" s="119"/>
      <c r="AY239" s="119"/>
      <c r="BK239" s="129">
        <f>ROUND($L$239*$K$239,2)</f>
        <v>0</v>
      </c>
    </row>
    <row r="240" spans="2:65" s="6" customFormat="1" ht="39" customHeight="1">
      <c r="B240" s="20"/>
      <c r="C240" s="122" t="s">
        <v>483</v>
      </c>
      <c r="D240" s="122" t="s">
        <v>140</v>
      </c>
      <c r="E240" s="123" t="s">
        <v>484</v>
      </c>
      <c r="F240" s="199" t="s">
        <v>485</v>
      </c>
      <c r="G240" s="200"/>
      <c r="H240" s="200"/>
      <c r="I240" s="200"/>
      <c r="J240" s="124" t="s">
        <v>143</v>
      </c>
      <c r="K240" s="125">
        <v>52</v>
      </c>
      <c r="L240" s="201">
        <v>0</v>
      </c>
      <c r="M240" s="200"/>
      <c r="N240" s="201">
        <f>ROUND($L$240*$K$240,2)</f>
        <v>0</v>
      </c>
      <c r="O240" s="200"/>
      <c r="P240" s="200"/>
      <c r="Q240" s="200"/>
      <c r="R240" s="22"/>
      <c r="T240" s="126"/>
      <c r="U240" s="27" t="s">
        <v>42</v>
      </c>
      <c r="V240" s="127">
        <v>0.793</v>
      </c>
      <c r="W240" s="127">
        <f>$V$240*$K$240</f>
        <v>41.236000000000004</v>
      </c>
      <c r="X240" s="127">
        <v>0.003</v>
      </c>
      <c r="Y240" s="127">
        <f>$X$240*$K$240</f>
        <v>0.156</v>
      </c>
      <c r="Z240" s="127">
        <v>0</v>
      </c>
      <c r="AA240" s="128">
        <f>$Z$240*$K$240</f>
        <v>0</v>
      </c>
      <c r="AR240" s="6" t="s">
        <v>222</v>
      </c>
      <c r="AT240" s="6" t="s">
        <v>140</v>
      </c>
      <c r="AU240" s="6" t="s">
        <v>87</v>
      </c>
      <c r="AY240" s="6" t="s">
        <v>139</v>
      </c>
      <c r="BE240" s="129">
        <f>IF($U$240="základní",$N$240,0)</f>
        <v>0</v>
      </c>
      <c r="BF240" s="129">
        <f>IF($U$240="snížená",$N$240,0)</f>
        <v>0</v>
      </c>
      <c r="BG240" s="129">
        <f>IF($U$240="zákl. přenesená",$N$240,0)</f>
        <v>0</v>
      </c>
      <c r="BH240" s="129">
        <f>IF($U$240="sníž. přenesená",$N$240,0)</f>
        <v>0</v>
      </c>
      <c r="BI240" s="129">
        <f>IF($U$240="nulová",$N$240,0)</f>
        <v>0</v>
      </c>
      <c r="BJ240" s="6" t="s">
        <v>20</v>
      </c>
      <c r="BK240" s="129">
        <f>ROUND($L$240*$K$240,2)</f>
        <v>0</v>
      </c>
      <c r="BL240" s="6" t="s">
        <v>222</v>
      </c>
      <c r="BM240" s="6" t="s">
        <v>486</v>
      </c>
    </row>
    <row r="241" spans="2:65" s="6" customFormat="1" ht="39" customHeight="1">
      <c r="B241" s="20"/>
      <c r="C241" s="130" t="s">
        <v>487</v>
      </c>
      <c r="D241" s="130" t="s">
        <v>436</v>
      </c>
      <c r="E241" s="131" t="s">
        <v>488</v>
      </c>
      <c r="F241" s="213" t="s">
        <v>489</v>
      </c>
      <c r="G241" s="214"/>
      <c r="H241" s="214"/>
      <c r="I241" s="214"/>
      <c r="J241" s="132" t="s">
        <v>143</v>
      </c>
      <c r="K241" s="133">
        <v>54.08</v>
      </c>
      <c r="L241" s="215">
        <v>0</v>
      </c>
      <c r="M241" s="214"/>
      <c r="N241" s="215">
        <f>ROUND($L$241*$K$241,2)</f>
        <v>0</v>
      </c>
      <c r="O241" s="200"/>
      <c r="P241" s="200"/>
      <c r="Q241" s="200"/>
      <c r="R241" s="22"/>
      <c r="T241" s="126"/>
      <c r="U241" s="27" t="s">
        <v>42</v>
      </c>
      <c r="V241" s="127">
        <v>0</v>
      </c>
      <c r="W241" s="127">
        <f>$V$241*$K$241</f>
        <v>0</v>
      </c>
      <c r="X241" s="127">
        <v>0.0126</v>
      </c>
      <c r="Y241" s="127">
        <f>$X$241*$K$241</f>
        <v>0.681408</v>
      </c>
      <c r="Z241" s="127">
        <v>0</v>
      </c>
      <c r="AA241" s="128">
        <f>$Z$241*$K$241</f>
        <v>0</v>
      </c>
      <c r="AR241" s="6" t="s">
        <v>306</v>
      </c>
      <c r="AT241" s="6" t="s">
        <v>436</v>
      </c>
      <c r="AU241" s="6" t="s">
        <v>87</v>
      </c>
      <c r="AY241" s="6" t="s">
        <v>139</v>
      </c>
      <c r="BE241" s="129">
        <f>IF($U$241="základní",$N$241,0)</f>
        <v>0</v>
      </c>
      <c r="BF241" s="129">
        <f>IF($U$241="snížená",$N$241,0)</f>
        <v>0</v>
      </c>
      <c r="BG241" s="129">
        <f>IF($U$241="zákl. přenesená",$N$241,0)</f>
        <v>0</v>
      </c>
      <c r="BH241" s="129">
        <f>IF($U$241="sníž. přenesená",$N$241,0)</f>
        <v>0</v>
      </c>
      <c r="BI241" s="129">
        <f>IF($U$241="nulová",$N$241,0)</f>
        <v>0</v>
      </c>
      <c r="BJ241" s="6" t="s">
        <v>20</v>
      </c>
      <c r="BK241" s="129">
        <f>ROUND($L$241*$K$241,2)</f>
        <v>0</v>
      </c>
      <c r="BL241" s="6" t="s">
        <v>222</v>
      </c>
      <c r="BM241" s="6" t="s">
        <v>490</v>
      </c>
    </row>
    <row r="242" spans="2:65" s="6" customFormat="1" ht="39" customHeight="1">
      <c r="B242" s="20"/>
      <c r="C242" s="122" t="s">
        <v>491</v>
      </c>
      <c r="D242" s="122" t="s">
        <v>140</v>
      </c>
      <c r="E242" s="123" t="s">
        <v>492</v>
      </c>
      <c r="F242" s="199" t="s">
        <v>493</v>
      </c>
      <c r="G242" s="200"/>
      <c r="H242" s="200"/>
      <c r="I242" s="200"/>
      <c r="J242" s="124" t="s">
        <v>235</v>
      </c>
      <c r="K242" s="125">
        <v>4</v>
      </c>
      <c r="L242" s="201">
        <v>0</v>
      </c>
      <c r="M242" s="200"/>
      <c r="N242" s="201">
        <f>ROUND($L$242*$K$242,2)</f>
        <v>0</v>
      </c>
      <c r="O242" s="200"/>
      <c r="P242" s="200"/>
      <c r="Q242" s="200"/>
      <c r="R242" s="22"/>
      <c r="T242" s="126"/>
      <c r="U242" s="27" t="s">
        <v>42</v>
      </c>
      <c r="V242" s="127">
        <v>0.335</v>
      </c>
      <c r="W242" s="127">
        <f>$V$242*$K$242</f>
        <v>1.34</v>
      </c>
      <c r="X242" s="127">
        <v>0</v>
      </c>
      <c r="Y242" s="127">
        <f>$X$242*$K$242</f>
        <v>0</v>
      </c>
      <c r="Z242" s="127">
        <v>0</v>
      </c>
      <c r="AA242" s="128">
        <f>$Z$242*$K$242</f>
        <v>0</v>
      </c>
      <c r="AR242" s="6" t="s">
        <v>222</v>
      </c>
      <c r="AT242" s="6" t="s">
        <v>140</v>
      </c>
      <c r="AU242" s="6" t="s">
        <v>87</v>
      </c>
      <c r="AY242" s="6" t="s">
        <v>139</v>
      </c>
      <c r="BE242" s="129">
        <f>IF($U$242="základní",$N$242,0)</f>
        <v>0</v>
      </c>
      <c r="BF242" s="129">
        <f>IF($U$242="snížená",$N$242,0)</f>
        <v>0</v>
      </c>
      <c r="BG242" s="129">
        <f>IF($U$242="zákl. přenesená",$N$242,0)</f>
        <v>0</v>
      </c>
      <c r="BH242" s="129">
        <f>IF($U$242="sníž. přenesená",$N$242,0)</f>
        <v>0</v>
      </c>
      <c r="BI242" s="129">
        <f>IF($U$242="nulová",$N$242,0)</f>
        <v>0</v>
      </c>
      <c r="BJ242" s="6" t="s">
        <v>20</v>
      </c>
      <c r="BK242" s="129">
        <f>ROUND($L$242*$K$242,2)</f>
        <v>0</v>
      </c>
      <c r="BL242" s="6" t="s">
        <v>222</v>
      </c>
      <c r="BM242" s="6" t="s">
        <v>494</v>
      </c>
    </row>
    <row r="243" spans="2:65" s="6" customFormat="1" ht="27" customHeight="1">
      <c r="B243" s="20"/>
      <c r="C243" s="122" t="s">
        <v>495</v>
      </c>
      <c r="D243" s="122" t="s">
        <v>140</v>
      </c>
      <c r="E243" s="123" t="s">
        <v>496</v>
      </c>
      <c r="F243" s="199" t="s">
        <v>497</v>
      </c>
      <c r="G243" s="200"/>
      <c r="H243" s="200"/>
      <c r="I243" s="200"/>
      <c r="J243" s="124" t="s">
        <v>230</v>
      </c>
      <c r="K243" s="125">
        <v>14</v>
      </c>
      <c r="L243" s="201">
        <v>0</v>
      </c>
      <c r="M243" s="200"/>
      <c r="N243" s="201">
        <f>ROUND($L$243*$K$243,2)</f>
        <v>0</v>
      </c>
      <c r="O243" s="200"/>
      <c r="P243" s="200"/>
      <c r="Q243" s="200"/>
      <c r="R243" s="22"/>
      <c r="T243" s="126"/>
      <c r="U243" s="27" t="s">
        <v>42</v>
      </c>
      <c r="V243" s="127">
        <v>0.248</v>
      </c>
      <c r="W243" s="127">
        <f>$V$243*$K$243</f>
        <v>3.472</v>
      </c>
      <c r="X243" s="127">
        <v>0.00031</v>
      </c>
      <c r="Y243" s="127">
        <f>$X$243*$K$243</f>
        <v>0.00434</v>
      </c>
      <c r="Z243" s="127">
        <v>0</v>
      </c>
      <c r="AA243" s="128">
        <f>$Z$243*$K$243</f>
        <v>0</v>
      </c>
      <c r="AR243" s="6" t="s">
        <v>222</v>
      </c>
      <c r="AT243" s="6" t="s">
        <v>140</v>
      </c>
      <c r="AU243" s="6" t="s">
        <v>87</v>
      </c>
      <c r="AY243" s="6" t="s">
        <v>139</v>
      </c>
      <c r="BE243" s="129">
        <f>IF($U$243="základní",$N$243,0)</f>
        <v>0</v>
      </c>
      <c r="BF243" s="129">
        <f>IF($U$243="snížená",$N$243,0)</f>
        <v>0</v>
      </c>
      <c r="BG243" s="129">
        <f>IF($U$243="zákl. přenesená",$N$243,0)</f>
        <v>0</v>
      </c>
      <c r="BH243" s="129">
        <f>IF($U$243="sníž. přenesená",$N$243,0)</f>
        <v>0</v>
      </c>
      <c r="BI243" s="129">
        <f>IF($U$243="nulová",$N$243,0)</f>
        <v>0</v>
      </c>
      <c r="BJ243" s="6" t="s">
        <v>20</v>
      </c>
      <c r="BK243" s="129">
        <f>ROUND($L$243*$K$243,2)</f>
        <v>0</v>
      </c>
      <c r="BL243" s="6" t="s">
        <v>222</v>
      </c>
      <c r="BM243" s="6" t="s">
        <v>498</v>
      </c>
    </row>
    <row r="244" spans="2:65" s="6" customFormat="1" ht="27" customHeight="1">
      <c r="B244" s="20"/>
      <c r="C244" s="122" t="s">
        <v>499</v>
      </c>
      <c r="D244" s="122" t="s">
        <v>140</v>
      </c>
      <c r="E244" s="123" t="s">
        <v>500</v>
      </c>
      <c r="F244" s="199" t="s">
        <v>501</v>
      </c>
      <c r="G244" s="200"/>
      <c r="H244" s="200"/>
      <c r="I244" s="200"/>
      <c r="J244" s="124" t="s">
        <v>256</v>
      </c>
      <c r="K244" s="125">
        <v>330.235</v>
      </c>
      <c r="L244" s="201">
        <v>0</v>
      </c>
      <c r="M244" s="200"/>
      <c r="N244" s="201">
        <f>ROUND($L$244*$K$244,2)</f>
        <v>0</v>
      </c>
      <c r="O244" s="200"/>
      <c r="P244" s="200"/>
      <c r="Q244" s="200"/>
      <c r="R244" s="22"/>
      <c r="T244" s="126"/>
      <c r="U244" s="27" t="s">
        <v>42</v>
      </c>
      <c r="V244" s="127">
        <v>0</v>
      </c>
      <c r="W244" s="127">
        <f>$V$244*$K$244</f>
        <v>0</v>
      </c>
      <c r="X244" s="127">
        <v>0</v>
      </c>
      <c r="Y244" s="127">
        <f>$X$244*$K$244</f>
        <v>0</v>
      </c>
      <c r="Z244" s="127">
        <v>0</v>
      </c>
      <c r="AA244" s="128">
        <f>$Z$244*$K$244</f>
        <v>0</v>
      </c>
      <c r="AR244" s="6" t="s">
        <v>222</v>
      </c>
      <c r="AT244" s="6" t="s">
        <v>140</v>
      </c>
      <c r="AU244" s="6" t="s">
        <v>87</v>
      </c>
      <c r="AY244" s="6" t="s">
        <v>139</v>
      </c>
      <c r="BE244" s="129">
        <f>IF($U$244="základní",$N$244,0)</f>
        <v>0</v>
      </c>
      <c r="BF244" s="129">
        <f>IF($U$244="snížená",$N$244,0)</f>
        <v>0</v>
      </c>
      <c r="BG244" s="129">
        <f>IF($U$244="zákl. přenesená",$N$244,0)</f>
        <v>0</v>
      </c>
      <c r="BH244" s="129">
        <f>IF($U$244="sníž. přenesená",$N$244,0)</f>
        <v>0</v>
      </c>
      <c r="BI244" s="129">
        <f>IF($U$244="nulová",$N$244,0)</f>
        <v>0</v>
      </c>
      <c r="BJ244" s="6" t="s">
        <v>20</v>
      </c>
      <c r="BK244" s="129">
        <f>ROUND($L$244*$K$244,2)</f>
        <v>0</v>
      </c>
      <c r="BL244" s="6" t="s">
        <v>222</v>
      </c>
      <c r="BM244" s="6" t="s">
        <v>502</v>
      </c>
    </row>
    <row r="245" spans="2:65" s="6" customFormat="1" ht="27" customHeight="1">
      <c r="B245" s="20"/>
      <c r="C245" s="122" t="s">
        <v>503</v>
      </c>
      <c r="D245" s="122" t="s">
        <v>140</v>
      </c>
      <c r="E245" s="123" t="s">
        <v>504</v>
      </c>
      <c r="F245" s="199" t="s">
        <v>505</v>
      </c>
      <c r="G245" s="200"/>
      <c r="H245" s="200"/>
      <c r="I245" s="200"/>
      <c r="J245" s="124" t="s">
        <v>256</v>
      </c>
      <c r="K245" s="125">
        <v>330.235</v>
      </c>
      <c r="L245" s="201">
        <v>0</v>
      </c>
      <c r="M245" s="200"/>
      <c r="N245" s="201">
        <f>ROUND($L$245*$K$245,2)</f>
        <v>0</v>
      </c>
      <c r="O245" s="200"/>
      <c r="P245" s="200"/>
      <c r="Q245" s="200"/>
      <c r="R245" s="22"/>
      <c r="T245" s="126"/>
      <c r="U245" s="27" t="s">
        <v>42</v>
      </c>
      <c r="V245" s="127">
        <v>0</v>
      </c>
      <c r="W245" s="127">
        <f>$V$245*$K$245</f>
        <v>0</v>
      </c>
      <c r="X245" s="127">
        <v>0</v>
      </c>
      <c r="Y245" s="127">
        <f>$X$245*$K$245</f>
        <v>0</v>
      </c>
      <c r="Z245" s="127">
        <v>0</v>
      </c>
      <c r="AA245" s="128">
        <f>$Z$245*$K$245</f>
        <v>0</v>
      </c>
      <c r="AR245" s="6" t="s">
        <v>222</v>
      </c>
      <c r="AT245" s="6" t="s">
        <v>140</v>
      </c>
      <c r="AU245" s="6" t="s">
        <v>87</v>
      </c>
      <c r="AY245" s="6" t="s">
        <v>139</v>
      </c>
      <c r="BE245" s="129">
        <f>IF($U$245="základní",$N$245,0)</f>
        <v>0</v>
      </c>
      <c r="BF245" s="129">
        <f>IF($U$245="snížená",$N$245,0)</f>
        <v>0</v>
      </c>
      <c r="BG245" s="129">
        <f>IF($U$245="zákl. přenesená",$N$245,0)</f>
        <v>0</v>
      </c>
      <c r="BH245" s="129">
        <f>IF($U$245="sníž. přenesená",$N$245,0)</f>
        <v>0</v>
      </c>
      <c r="BI245" s="129">
        <f>IF($U$245="nulová",$N$245,0)</f>
        <v>0</v>
      </c>
      <c r="BJ245" s="6" t="s">
        <v>20</v>
      </c>
      <c r="BK245" s="129">
        <f>ROUND($L$245*$K$245,2)</f>
        <v>0</v>
      </c>
      <c r="BL245" s="6" t="s">
        <v>222</v>
      </c>
      <c r="BM245" s="6" t="s">
        <v>506</v>
      </c>
    </row>
    <row r="246" spans="2:63" s="111" customFormat="1" ht="30.75" customHeight="1">
      <c r="B246" s="112"/>
      <c r="C246" s="113"/>
      <c r="D246" s="121" t="s">
        <v>114</v>
      </c>
      <c r="E246" s="121"/>
      <c r="F246" s="121"/>
      <c r="G246" s="121"/>
      <c r="H246" s="121"/>
      <c r="I246" s="121"/>
      <c r="J246" s="121"/>
      <c r="K246" s="121"/>
      <c r="L246" s="121"/>
      <c r="M246" s="121"/>
      <c r="N246" s="198">
        <f>$BK$246</f>
        <v>0</v>
      </c>
      <c r="O246" s="197"/>
      <c r="P246" s="197"/>
      <c r="Q246" s="197"/>
      <c r="R246" s="115"/>
      <c r="T246" s="116"/>
      <c r="U246" s="113"/>
      <c r="V246" s="113"/>
      <c r="W246" s="117">
        <f>SUM($W$247:$W$248)</f>
        <v>2.939</v>
      </c>
      <c r="X246" s="113"/>
      <c r="Y246" s="117">
        <f>SUM($Y$247:$Y$248)</f>
        <v>0.0009000000000000001</v>
      </c>
      <c r="Z246" s="113"/>
      <c r="AA246" s="118">
        <f>SUM($AA$247:$AA$248)</f>
        <v>0</v>
      </c>
      <c r="AR246" s="119" t="s">
        <v>87</v>
      </c>
      <c r="AT246" s="119" t="s">
        <v>76</v>
      </c>
      <c r="AU246" s="119" t="s">
        <v>20</v>
      </c>
      <c r="AY246" s="119" t="s">
        <v>139</v>
      </c>
      <c r="BK246" s="120">
        <f>SUM($BK$247:$BK$248)</f>
        <v>0</v>
      </c>
    </row>
    <row r="247" spans="2:65" s="6" customFormat="1" ht="39" customHeight="1">
      <c r="B247" s="20"/>
      <c r="C247" s="140" t="s">
        <v>507</v>
      </c>
      <c r="D247" s="140" t="s">
        <v>140</v>
      </c>
      <c r="E247" s="141" t="s">
        <v>508</v>
      </c>
      <c r="F247" s="222" t="s">
        <v>583</v>
      </c>
      <c r="G247" s="223"/>
      <c r="H247" s="223"/>
      <c r="I247" s="223"/>
      <c r="J247" s="142" t="s">
        <v>143</v>
      </c>
      <c r="K247" s="143">
        <v>1</v>
      </c>
      <c r="L247" s="206">
        <v>0</v>
      </c>
      <c r="M247" s="223"/>
      <c r="N247" s="206">
        <f>ROUND($L$247*$K$247,2)</f>
        <v>0</v>
      </c>
      <c r="O247" s="223"/>
      <c r="P247" s="223"/>
      <c r="Q247" s="223"/>
      <c r="R247" s="22"/>
      <c r="T247" s="126"/>
      <c r="U247" s="27" t="s">
        <v>42</v>
      </c>
      <c r="V247" s="127">
        <v>0.287</v>
      </c>
      <c r="W247" s="127">
        <f>$V$247*$K$247</f>
        <v>0.287</v>
      </c>
      <c r="X247" s="127">
        <v>0.00051</v>
      </c>
      <c r="Y247" s="127">
        <f>$X$247*$K$247</f>
        <v>0.00051</v>
      </c>
      <c r="Z247" s="127">
        <v>0</v>
      </c>
      <c r="AA247" s="128">
        <f>$Z$247*$K$247</f>
        <v>0</v>
      </c>
      <c r="AR247" s="6" t="s">
        <v>222</v>
      </c>
      <c r="AT247" s="6" t="s">
        <v>140</v>
      </c>
      <c r="AU247" s="6" t="s">
        <v>87</v>
      </c>
      <c r="AY247" s="6" t="s">
        <v>139</v>
      </c>
      <c r="BE247" s="129">
        <f>IF($U$247="základní",$N$247,0)</f>
        <v>0</v>
      </c>
      <c r="BF247" s="129">
        <f>IF($U$247="snížená",$N$247,0)</f>
        <v>0</v>
      </c>
      <c r="BG247" s="129">
        <f>IF($U$247="zákl. přenesená",$N$247,0)</f>
        <v>0</v>
      </c>
      <c r="BH247" s="129">
        <f>IF($U$247="sníž. přenesená",$N$247,0)</f>
        <v>0</v>
      </c>
      <c r="BI247" s="129">
        <f>IF($U$247="nulová",$N$247,0)</f>
        <v>0</v>
      </c>
      <c r="BJ247" s="6" t="s">
        <v>20</v>
      </c>
      <c r="BK247" s="129">
        <f>ROUND($L$247*$K$247,2)</f>
        <v>0</v>
      </c>
      <c r="BL247" s="6" t="s">
        <v>222</v>
      </c>
      <c r="BM247" s="6" t="s">
        <v>509</v>
      </c>
    </row>
    <row r="248" spans="2:65" s="6" customFormat="1" ht="27" customHeight="1">
      <c r="B248" s="20"/>
      <c r="C248" s="122" t="s">
        <v>510</v>
      </c>
      <c r="D248" s="122" t="s">
        <v>140</v>
      </c>
      <c r="E248" s="123" t="s">
        <v>511</v>
      </c>
      <c r="F248" s="199" t="s">
        <v>512</v>
      </c>
      <c r="G248" s="200"/>
      <c r="H248" s="200"/>
      <c r="I248" s="200"/>
      <c r="J248" s="124" t="s">
        <v>143</v>
      </c>
      <c r="K248" s="125">
        <v>39</v>
      </c>
      <c r="L248" s="201">
        <v>0</v>
      </c>
      <c r="M248" s="200"/>
      <c r="N248" s="201">
        <f>ROUND($L$248*$K$248,2)</f>
        <v>0</v>
      </c>
      <c r="O248" s="200"/>
      <c r="P248" s="200"/>
      <c r="Q248" s="200"/>
      <c r="R248" s="22"/>
      <c r="T248" s="126"/>
      <c r="U248" s="27" t="s">
        <v>42</v>
      </c>
      <c r="V248" s="127">
        <v>0.068</v>
      </c>
      <c r="W248" s="127">
        <f>$V$248*$K$248</f>
        <v>2.652</v>
      </c>
      <c r="X248" s="127">
        <v>1E-05</v>
      </c>
      <c r="Y248" s="127">
        <f>$X$248*$K$248</f>
        <v>0.00039000000000000005</v>
      </c>
      <c r="Z248" s="127">
        <v>0</v>
      </c>
      <c r="AA248" s="128">
        <f>$Z$248*$K$248</f>
        <v>0</v>
      </c>
      <c r="AR248" s="6" t="s">
        <v>222</v>
      </c>
      <c r="AT248" s="6" t="s">
        <v>140</v>
      </c>
      <c r="AU248" s="6" t="s">
        <v>87</v>
      </c>
      <c r="AY248" s="6" t="s">
        <v>139</v>
      </c>
      <c r="BE248" s="129">
        <f>IF($U$248="základní",$N$248,0)</f>
        <v>0</v>
      </c>
      <c r="BF248" s="129">
        <f>IF($U$248="snížená",$N$248,0)</f>
        <v>0</v>
      </c>
      <c r="BG248" s="129">
        <f>IF($U$248="zákl. přenesená",$N$248,0)</f>
        <v>0</v>
      </c>
      <c r="BH248" s="129">
        <f>IF($U$248="sníž. přenesená",$N$248,0)</f>
        <v>0</v>
      </c>
      <c r="BI248" s="129">
        <f>IF($U$248="nulová",$N$248,0)</f>
        <v>0</v>
      </c>
      <c r="BJ248" s="6" t="s">
        <v>20</v>
      </c>
      <c r="BK248" s="129">
        <f>ROUND($L$248*$K$248,2)</f>
        <v>0</v>
      </c>
      <c r="BL248" s="6" t="s">
        <v>222</v>
      </c>
      <c r="BM248" s="6" t="s">
        <v>513</v>
      </c>
    </row>
    <row r="249" spans="2:63" s="111" customFormat="1" ht="30.75" customHeight="1">
      <c r="B249" s="112"/>
      <c r="C249" s="113"/>
      <c r="D249" s="121" t="s">
        <v>115</v>
      </c>
      <c r="E249" s="121"/>
      <c r="F249" s="121"/>
      <c r="G249" s="121"/>
      <c r="H249" s="121"/>
      <c r="I249" s="121"/>
      <c r="J249" s="121"/>
      <c r="K249" s="121"/>
      <c r="L249" s="121"/>
      <c r="M249" s="121"/>
      <c r="N249" s="198">
        <f>$BK$249</f>
        <v>0</v>
      </c>
      <c r="O249" s="197"/>
      <c r="P249" s="197"/>
      <c r="Q249" s="197"/>
      <c r="R249" s="115"/>
      <c r="T249" s="116"/>
      <c r="U249" s="113"/>
      <c r="V249" s="113"/>
      <c r="W249" s="117">
        <f>SUM($W$250:$W$252)</f>
        <v>9.437999999999999</v>
      </c>
      <c r="X249" s="113"/>
      <c r="Y249" s="117">
        <f>SUM($Y$250:$Y$252)</f>
        <v>0.03419</v>
      </c>
      <c r="Z249" s="113"/>
      <c r="AA249" s="118">
        <f>SUM($AA$250:$AA$252)</f>
        <v>0.00403</v>
      </c>
      <c r="AR249" s="119" t="s">
        <v>87</v>
      </c>
      <c r="AT249" s="119" t="s">
        <v>76</v>
      </c>
      <c r="AU249" s="119" t="s">
        <v>20</v>
      </c>
      <c r="AY249" s="119" t="s">
        <v>139</v>
      </c>
      <c r="BK249" s="120">
        <f>SUM($BK$250:$BK$252)</f>
        <v>0</v>
      </c>
    </row>
    <row r="250" spans="2:65" s="6" customFormat="1" ht="27" customHeight="1">
      <c r="B250" s="20"/>
      <c r="C250" s="122" t="s">
        <v>514</v>
      </c>
      <c r="D250" s="122" t="s">
        <v>140</v>
      </c>
      <c r="E250" s="123" t="s">
        <v>515</v>
      </c>
      <c r="F250" s="199" t="s">
        <v>516</v>
      </c>
      <c r="G250" s="200"/>
      <c r="H250" s="200"/>
      <c r="I250" s="200"/>
      <c r="J250" s="124" t="s">
        <v>143</v>
      </c>
      <c r="K250" s="125">
        <v>13</v>
      </c>
      <c r="L250" s="201">
        <v>0</v>
      </c>
      <c r="M250" s="200"/>
      <c r="N250" s="201">
        <f>ROUND($L$250*$K$250,2)</f>
        <v>0</v>
      </c>
      <c r="O250" s="200"/>
      <c r="P250" s="200"/>
      <c r="Q250" s="200"/>
      <c r="R250" s="22"/>
      <c r="T250" s="126"/>
      <c r="U250" s="27" t="s">
        <v>42</v>
      </c>
      <c r="V250" s="127">
        <v>0.074</v>
      </c>
      <c r="W250" s="127">
        <f>$V$250*$K$250</f>
        <v>0.962</v>
      </c>
      <c r="X250" s="127">
        <v>0.001</v>
      </c>
      <c r="Y250" s="127">
        <f>$X$250*$K$250</f>
        <v>0.013000000000000001</v>
      </c>
      <c r="Z250" s="127">
        <v>0.00031</v>
      </c>
      <c r="AA250" s="128">
        <f>$Z$250*$K$250</f>
        <v>0.00403</v>
      </c>
      <c r="AR250" s="6" t="s">
        <v>144</v>
      </c>
      <c r="AT250" s="6" t="s">
        <v>140</v>
      </c>
      <c r="AU250" s="6" t="s">
        <v>87</v>
      </c>
      <c r="AY250" s="6" t="s">
        <v>139</v>
      </c>
      <c r="BE250" s="129">
        <f>IF($U$250="základní",$N$250,0)</f>
        <v>0</v>
      </c>
      <c r="BF250" s="129">
        <f>IF($U$250="snížená",$N$250,0)</f>
        <v>0</v>
      </c>
      <c r="BG250" s="129">
        <f>IF($U$250="zákl. přenesená",$N$250,0)</f>
        <v>0</v>
      </c>
      <c r="BH250" s="129">
        <f>IF($U$250="sníž. přenesená",$N$250,0)</f>
        <v>0</v>
      </c>
      <c r="BI250" s="129">
        <f>IF($U$250="nulová",$N$250,0)</f>
        <v>0</v>
      </c>
      <c r="BJ250" s="6" t="s">
        <v>20</v>
      </c>
      <c r="BK250" s="129">
        <f>ROUND($L$250*$K$250,2)</f>
        <v>0</v>
      </c>
      <c r="BL250" s="6" t="s">
        <v>144</v>
      </c>
      <c r="BM250" s="6" t="s">
        <v>517</v>
      </c>
    </row>
    <row r="251" spans="2:65" s="6" customFormat="1" ht="39" customHeight="1">
      <c r="B251" s="20"/>
      <c r="C251" s="122" t="s">
        <v>518</v>
      </c>
      <c r="D251" s="122" t="s">
        <v>140</v>
      </c>
      <c r="E251" s="123" t="s">
        <v>519</v>
      </c>
      <c r="F251" s="199" t="s">
        <v>520</v>
      </c>
      <c r="G251" s="200"/>
      <c r="H251" s="200"/>
      <c r="I251" s="200"/>
      <c r="J251" s="124" t="s">
        <v>143</v>
      </c>
      <c r="K251" s="125">
        <v>12</v>
      </c>
      <c r="L251" s="201">
        <v>0</v>
      </c>
      <c r="M251" s="200"/>
      <c r="N251" s="201">
        <f>ROUND($L$251*$K$251,2)</f>
        <v>0</v>
      </c>
      <c r="O251" s="200"/>
      <c r="P251" s="200"/>
      <c r="Q251" s="200"/>
      <c r="R251" s="22"/>
      <c r="T251" s="126"/>
      <c r="U251" s="27" t="s">
        <v>42</v>
      </c>
      <c r="V251" s="127">
        <v>0.104</v>
      </c>
      <c r="W251" s="127">
        <f>$V$251*$K$251</f>
        <v>1.248</v>
      </c>
      <c r="X251" s="127">
        <v>0.00026</v>
      </c>
      <c r="Y251" s="127">
        <f>$X$251*$K$251</f>
        <v>0.0031199999999999995</v>
      </c>
      <c r="Z251" s="127">
        <v>0</v>
      </c>
      <c r="AA251" s="128">
        <f>$Z$251*$K$251</f>
        <v>0</v>
      </c>
      <c r="AR251" s="6" t="s">
        <v>222</v>
      </c>
      <c r="AT251" s="6" t="s">
        <v>140</v>
      </c>
      <c r="AU251" s="6" t="s">
        <v>87</v>
      </c>
      <c r="AY251" s="6" t="s">
        <v>139</v>
      </c>
      <c r="BE251" s="129">
        <f>IF($U$251="základní",$N$251,0)</f>
        <v>0</v>
      </c>
      <c r="BF251" s="129">
        <f>IF($U$251="snížená",$N$251,0)</f>
        <v>0</v>
      </c>
      <c r="BG251" s="129">
        <f>IF($U$251="zákl. přenesená",$N$251,0)</f>
        <v>0</v>
      </c>
      <c r="BH251" s="129">
        <f>IF($U$251="sníž. přenesená",$N$251,0)</f>
        <v>0</v>
      </c>
      <c r="BI251" s="129">
        <f>IF($U$251="nulová",$N$251,0)</f>
        <v>0</v>
      </c>
      <c r="BJ251" s="6" t="s">
        <v>20</v>
      </c>
      <c r="BK251" s="129">
        <f>ROUND($L$251*$K$251,2)</f>
        <v>0</v>
      </c>
      <c r="BL251" s="6" t="s">
        <v>222</v>
      </c>
      <c r="BM251" s="6" t="s">
        <v>521</v>
      </c>
    </row>
    <row r="252" spans="2:65" s="6" customFormat="1" ht="51" customHeight="1">
      <c r="B252" s="20"/>
      <c r="C252" s="122" t="s">
        <v>522</v>
      </c>
      <c r="D252" s="122" t="s">
        <v>140</v>
      </c>
      <c r="E252" s="123" t="s">
        <v>523</v>
      </c>
      <c r="F252" s="199" t="s">
        <v>524</v>
      </c>
      <c r="G252" s="200"/>
      <c r="H252" s="200"/>
      <c r="I252" s="200"/>
      <c r="J252" s="124" t="s">
        <v>143</v>
      </c>
      <c r="K252" s="125">
        <v>69.5</v>
      </c>
      <c r="L252" s="201">
        <v>0</v>
      </c>
      <c r="M252" s="200"/>
      <c r="N252" s="201">
        <f>ROUND($L$252*$K$252,2)</f>
        <v>0</v>
      </c>
      <c r="O252" s="200"/>
      <c r="P252" s="200"/>
      <c r="Q252" s="200"/>
      <c r="R252" s="22"/>
      <c r="T252" s="126"/>
      <c r="U252" s="27" t="s">
        <v>42</v>
      </c>
      <c r="V252" s="127">
        <v>0.104</v>
      </c>
      <c r="W252" s="127">
        <f>$V$252*$K$252</f>
        <v>7.228</v>
      </c>
      <c r="X252" s="127">
        <v>0.00026</v>
      </c>
      <c r="Y252" s="127">
        <f>$X$252*$K$252</f>
        <v>0.01807</v>
      </c>
      <c r="Z252" s="127">
        <v>0</v>
      </c>
      <c r="AA252" s="128">
        <f>$Z$252*$K$252</f>
        <v>0</v>
      </c>
      <c r="AR252" s="6" t="s">
        <v>222</v>
      </c>
      <c r="AT252" s="6" t="s">
        <v>140</v>
      </c>
      <c r="AU252" s="6" t="s">
        <v>87</v>
      </c>
      <c r="AY252" s="6" t="s">
        <v>139</v>
      </c>
      <c r="BE252" s="129">
        <f>IF($U$252="základní",$N$252,0)</f>
        <v>0</v>
      </c>
      <c r="BF252" s="129">
        <f>IF($U$252="snížená",$N$252,0)</f>
        <v>0</v>
      </c>
      <c r="BG252" s="129">
        <f>IF($U$252="zákl. přenesená",$N$252,0)</f>
        <v>0</v>
      </c>
      <c r="BH252" s="129">
        <f>IF($U$252="sníž. přenesená",$N$252,0)</f>
        <v>0</v>
      </c>
      <c r="BI252" s="129">
        <f>IF($U$252="nulová",$N$252,0)</f>
        <v>0</v>
      </c>
      <c r="BJ252" s="6" t="s">
        <v>20</v>
      </c>
      <c r="BK252" s="129">
        <f>ROUND($L$252*$K$252,2)</f>
        <v>0</v>
      </c>
      <c r="BL252" s="6" t="s">
        <v>222</v>
      </c>
      <c r="BM252" s="6" t="s">
        <v>525</v>
      </c>
    </row>
    <row r="253" spans="2:63" s="111" customFormat="1" ht="37.5" customHeight="1">
      <c r="B253" s="112"/>
      <c r="C253" s="113"/>
      <c r="D253" s="114" t="s">
        <v>116</v>
      </c>
      <c r="E253" s="114"/>
      <c r="F253" s="114"/>
      <c r="G253" s="114"/>
      <c r="H253" s="114"/>
      <c r="I253" s="114"/>
      <c r="J253" s="114"/>
      <c r="K253" s="114"/>
      <c r="L253" s="114"/>
      <c r="M253" s="114"/>
      <c r="N253" s="196">
        <f>$BK$253</f>
        <v>0</v>
      </c>
      <c r="O253" s="197"/>
      <c r="P253" s="197"/>
      <c r="Q253" s="197"/>
      <c r="R253" s="115"/>
      <c r="T253" s="116"/>
      <c r="U253" s="113"/>
      <c r="V253" s="113"/>
      <c r="W253" s="117">
        <f>$W$254</f>
        <v>0</v>
      </c>
      <c r="X253" s="113"/>
      <c r="Y253" s="117">
        <f>$Y$254</f>
        <v>0</v>
      </c>
      <c r="Z253" s="113"/>
      <c r="AA253" s="118">
        <f>$AA$254</f>
        <v>0</v>
      </c>
      <c r="AR253" s="119" t="s">
        <v>193</v>
      </c>
      <c r="AT253" s="119" t="s">
        <v>76</v>
      </c>
      <c r="AU253" s="119" t="s">
        <v>77</v>
      </c>
      <c r="AY253" s="119" t="s">
        <v>139</v>
      </c>
      <c r="BK253" s="120">
        <f>$BK$254</f>
        <v>0</v>
      </c>
    </row>
    <row r="254" spans="2:63" s="111" customFormat="1" ht="21" customHeight="1">
      <c r="B254" s="112"/>
      <c r="C254" s="113"/>
      <c r="D254" s="121" t="s">
        <v>117</v>
      </c>
      <c r="E254" s="121"/>
      <c r="F254" s="121"/>
      <c r="G254" s="121"/>
      <c r="H254" s="121"/>
      <c r="I254" s="121"/>
      <c r="J254" s="121"/>
      <c r="K254" s="121"/>
      <c r="L254" s="121"/>
      <c r="M254" s="121"/>
      <c r="N254" s="198">
        <f>$BK$254</f>
        <v>0</v>
      </c>
      <c r="O254" s="197"/>
      <c r="P254" s="197"/>
      <c r="Q254" s="197"/>
      <c r="R254" s="115"/>
      <c r="T254" s="116"/>
      <c r="U254" s="113"/>
      <c r="V254" s="113"/>
      <c r="W254" s="117">
        <f>SUM($W$255:$W$263)</f>
        <v>0</v>
      </c>
      <c r="X254" s="113"/>
      <c r="Y254" s="117">
        <f>SUM($Y$255:$Y$263)</f>
        <v>0</v>
      </c>
      <c r="Z254" s="113"/>
      <c r="AA254" s="118">
        <f>SUM($AA$255:$AA$263)</f>
        <v>0</v>
      </c>
      <c r="AR254" s="119" t="s">
        <v>193</v>
      </c>
      <c r="AT254" s="119" t="s">
        <v>76</v>
      </c>
      <c r="AU254" s="119" t="s">
        <v>20</v>
      </c>
      <c r="AY254" s="119" t="s">
        <v>139</v>
      </c>
      <c r="BK254" s="120">
        <f>SUM($BK$255:$BK$263)</f>
        <v>0</v>
      </c>
    </row>
    <row r="255" spans="2:65" s="6" customFormat="1" ht="27" customHeight="1">
      <c r="B255" s="20"/>
      <c r="C255" s="122" t="s">
        <v>526</v>
      </c>
      <c r="D255" s="122" t="s">
        <v>140</v>
      </c>
      <c r="E255" s="123" t="s">
        <v>527</v>
      </c>
      <c r="F255" s="199" t="s">
        <v>528</v>
      </c>
      <c r="G255" s="200"/>
      <c r="H255" s="200"/>
      <c r="I255" s="200"/>
      <c r="J255" s="124" t="s">
        <v>225</v>
      </c>
      <c r="K255" s="125">
        <v>1</v>
      </c>
      <c r="L255" s="201">
        <v>0</v>
      </c>
      <c r="M255" s="200"/>
      <c r="N255" s="201">
        <f>ROUND($L$255*$K$255,2)</f>
        <v>0</v>
      </c>
      <c r="O255" s="200"/>
      <c r="P255" s="200"/>
      <c r="Q255" s="200"/>
      <c r="R255" s="22"/>
      <c r="T255" s="126"/>
      <c r="U255" s="27" t="s">
        <v>42</v>
      </c>
      <c r="V255" s="127">
        <v>0</v>
      </c>
      <c r="W255" s="127">
        <f>$V$255*$K$255</f>
        <v>0</v>
      </c>
      <c r="X255" s="127">
        <v>0</v>
      </c>
      <c r="Y255" s="127">
        <f>$X$255*$K$255</f>
        <v>0</v>
      </c>
      <c r="Z255" s="127">
        <v>0</v>
      </c>
      <c r="AA255" s="128">
        <f>$Z$255*$K$255</f>
        <v>0</v>
      </c>
      <c r="AR255" s="6" t="s">
        <v>444</v>
      </c>
      <c r="AT255" s="6" t="s">
        <v>140</v>
      </c>
      <c r="AU255" s="6" t="s">
        <v>87</v>
      </c>
      <c r="AY255" s="6" t="s">
        <v>139</v>
      </c>
      <c r="BE255" s="129">
        <f>IF($U$255="základní",$N$255,0)</f>
        <v>0</v>
      </c>
      <c r="BF255" s="129">
        <f>IF($U$255="snížená",$N$255,0)</f>
        <v>0</v>
      </c>
      <c r="BG255" s="129">
        <f>IF($U$255="zákl. přenesená",$N$255,0)</f>
        <v>0</v>
      </c>
      <c r="BH255" s="129">
        <f>IF($U$255="sníž. přenesená",$N$255,0)</f>
        <v>0</v>
      </c>
      <c r="BI255" s="129">
        <f>IF($U$255="nulová",$N$255,0)</f>
        <v>0</v>
      </c>
      <c r="BJ255" s="6" t="s">
        <v>20</v>
      </c>
      <c r="BK255" s="129">
        <f>ROUND($L$255*$K$255,2)</f>
        <v>0</v>
      </c>
      <c r="BL255" s="6" t="s">
        <v>444</v>
      </c>
      <c r="BM255" s="6" t="s">
        <v>529</v>
      </c>
    </row>
    <row r="256" spans="2:65" s="6" customFormat="1" ht="15.75" customHeight="1">
      <c r="B256" s="20"/>
      <c r="C256" s="122" t="s">
        <v>530</v>
      </c>
      <c r="D256" s="122" t="s">
        <v>140</v>
      </c>
      <c r="E256" s="123" t="s">
        <v>531</v>
      </c>
      <c r="F256" s="199" t="s">
        <v>532</v>
      </c>
      <c r="G256" s="200"/>
      <c r="H256" s="200"/>
      <c r="I256" s="200"/>
      <c r="J256" s="124" t="s">
        <v>365</v>
      </c>
      <c r="K256" s="125">
        <v>2</v>
      </c>
      <c r="L256" s="201">
        <v>0</v>
      </c>
      <c r="M256" s="200"/>
      <c r="N256" s="201">
        <f>ROUND($L$256*$K$256,2)</f>
        <v>0</v>
      </c>
      <c r="O256" s="200"/>
      <c r="P256" s="200"/>
      <c r="Q256" s="200"/>
      <c r="R256" s="22"/>
      <c r="T256" s="126"/>
      <c r="U256" s="27" t="s">
        <v>42</v>
      </c>
      <c r="V256" s="127">
        <v>0</v>
      </c>
      <c r="W256" s="127">
        <f>$V$256*$K$256</f>
        <v>0</v>
      </c>
      <c r="X256" s="127">
        <v>0</v>
      </c>
      <c r="Y256" s="127">
        <f>$X$256*$K$256</f>
        <v>0</v>
      </c>
      <c r="Z256" s="127">
        <v>0</v>
      </c>
      <c r="AA256" s="128">
        <f>$Z$256*$K$256</f>
        <v>0</v>
      </c>
      <c r="AR256" s="6" t="s">
        <v>444</v>
      </c>
      <c r="AT256" s="6" t="s">
        <v>140</v>
      </c>
      <c r="AU256" s="6" t="s">
        <v>87</v>
      </c>
      <c r="AY256" s="6" t="s">
        <v>139</v>
      </c>
      <c r="BE256" s="129">
        <f>IF($U$256="základní",$N$256,0)</f>
        <v>0</v>
      </c>
      <c r="BF256" s="129">
        <f>IF($U$256="snížená",$N$256,0)</f>
        <v>0</v>
      </c>
      <c r="BG256" s="129">
        <f>IF($U$256="zákl. přenesená",$N$256,0)</f>
        <v>0</v>
      </c>
      <c r="BH256" s="129">
        <f>IF($U$256="sníž. přenesená",$N$256,0)</f>
        <v>0</v>
      </c>
      <c r="BI256" s="129">
        <f>IF($U$256="nulová",$N$256,0)</f>
        <v>0</v>
      </c>
      <c r="BJ256" s="6" t="s">
        <v>20</v>
      </c>
      <c r="BK256" s="129">
        <f>ROUND($L$256*$K$256,2)</f>
        <v>0</v>
      </c>
      <c r="BL256" s="6" t="s">
        <v>444</v>
      </c>
      <c r="BM256" s="6" t="s">
        <v>533</v>
      </c>
    </row>
    <row r="257" spans="2:65" s="6" customFormat="1" ht="27" customHeight="1">
      <c r="B257" s="20"/>
      <c r="C257" s="122" t="s">
        <v>534</v>
      </c>
      <c r="D257" s="122" t="s">
        <v>140</v>
      </c>
      <c r="E257" s="123" t="s">
        <v>535</v>
      </c>
      <c r="F257" s="199" t="s">
        <v>536</v>
      </c>
      <c r="G257" s="200"/>
      <c r="H257" s="200"/>
      <c r="I257" s="200"/>
      <c r="J257" s="124" t="s">
        <v>365</v>
      </c>
      <c r="K257" s="125">
        <v>8</v>
      </c>
      <c r="L257" s="201">
        <v>0</v>
      </c>
      <c r="M257" s="200"/>
      <c r="N257" s="201">
        <f>ROUND($L$257*$K$257,2)</f>
        <v>0</v>
      </c>
      <c r="O257" s="200"/>
      <c r="P257" s="200"/>
      <c r="Q257" s="200"/>
      <c r="R257" s="22"/>
      <c r="T257" s="126"/>
      <c r="U257" s="27" t="s">
        <v>42</v>
      </c>
      <c r="V257" s="127">
        <v>0</v>
      </c>
      <c r="W257" s="127">
        <f>$V$257*$K$257</f>
        <v>0</v>
      </c>
      <c r="X257" s="127">
        <v>0</v>
      </c>
      <c r="Y257" s="127">
        <f>$X$257*$K$257</f>
        <v>0</v>
      </c>
      <c r="Z257" s="127">
        <v>0</v>
      </c>
      <c r="AA257" s="128">
        <f>$Z$257*$K$257</f>
        <v>0</v>
      </c>
      <c r="AR257" s="6" t="s">
        <v>444</v>
      </c>
      <c r="AT257" s="6" t="s">
        <v>140</v>
      </c>
      <c r="AU257" s="6" t="s">
        <v>87</v>
      </c>
      <c r="AY257" s="6" t="s">
        <v>139</v>
      </c>
      <c r="BE257" s="129">
        <f>IF($U$257="základní",$N$257,0)</f>
        <v>0</v>
      </c>
      <c r="BF257" s="129">
        <f>IF($U$257="snížená",$N$257,0)</f>
        <v>0</v>
      </c>
      <c r="BG257" s="129">
        <f>IF($U$257="zákl. přenesená",$N$257,0)</f>
        <v>0</v>
      </c>
      <c r="BH257" s="129">
        <f>IF($U$257="sníž. přenesená",$N$257,0)</f>
        <v>0</v>
      </c>
      <c r="BI257" s="129">
        <f>IF($U$257="nulová",$N$257,0)</f>
        <v>0</v>
      </c>
      <c r="BJ257" s="6" t="s">
        <v>20</v>
      </c>
      <c r="BK257" s="129">
        <f>ROUND($L$257*$K$257,2)</f>
        <v>0</v>
      </c>
      <c r="BL257" s="6" t="s">
        <v>444</v>
      </c>
      <c r="BM257" s="6" t="s">
        <v>537</v>
      </c>
    </row>
    <row r="258" spans="2:65" s="6" customFormat="1" ht="72.75" customHeight="1">
      <c r="B258" s="20"/>
      <c r="C258" s="122" t="s">
        <v>538</v>
      </c>
      <c r="D258" s="122" t="s">
        <v>140</v>
      </c>
      <c r="E258" s="123" t="s">
        <v>539</v>
      </c>
      <c r="F258" s="199" t="s">
        <v>582</v>
      </c>
      <c r="G258" s="200"/>
      <c r="H258" s="200"/>
      <c r="I258" s="200"/>
      <c r="J258" s="124" t="s">
        <v>230</v>
      </c>
      <c r="K258" s="125">
        <v>40</v>
      </c>
      <c r="L258" s="201">
        <v>0</v>
      </c>
      <c r="M258" s="200"/>
      <c r="N258" s="201">
        <f>ROUND($L$258*$K$258,2)</f>
        <v>0</v>
      </c>
      <c r="O258" s="200"/>
      <c r="P258" s="200"/>
      <c r="Q258" s="200"/>
      <c r="R258" s="22"/>
      <c r="T258" s="126"/>
      <c r="U258" s="27" t="s">
        <v>42</v>
      </c>
      <c r="V258" s="127">
        <v>0</v>
      </c>
      <c r="W258" s="127">
        <f>$V$258*$K$258</f>
        <v>0</v>
      </c>
      <c r="X258" s="127">
        <v>0</v>
      </c>
      <c r="Y258" s="127">
        <f>$X$258*$K$258</f>
        <v>0</v>
      </c>
      <c r="Z258" s="127">
        <v>0</v>
      </c>
      <c r="AA258" s="128">
        <f>$Z$258*$K$258</f>
        <v>0</v>
      </c>
      <c r="AR258" s="6" t="s">
        <v>444</v>
      </c>
      <c r="AT258" s="6" t="s">
        <v>140</v>
      </c>
      <c r="AU258" s="6" t="s">
        <v>87</v>
      </c>
      <c r="AY258" s="6" t="s">
        <v>139</v>
      </c>
      <c r="BE258" s="129">
        <f>IF($U$258="základní",$N$258,0)</f>
        <v>0</v>
      </c>
      <c r="BF258" s="129">
        <f>IF($U$258="snížená",$N$258,0)</f>
        <v>0</v>
      </c>
      <c r="BG258" s="129">
        <f>IF($U$258="zákl. přenesená",$N$258,0)</f>
        <v>0</v>
      </c>
      <c r="BH258" s="129">
        <f>IF($U$258="sníž. přenesená",$N$258,0)</f>
        <v>0</v>
      </c>
      <c r="BI258" s="129">
        <f>IF($U$258="nulová",$N$258,0)</f>
        <v>0</v>
      </c>
      <c r="BJ258" s="6" t="s">
        <v>20</v>
      </c>
      <c r="BK258" s="129">
        <f>ROUND($L$258*$K$258,2)</f>
        <v>0</v>
      </c>
      <c r="BL258" s="6" t="s">
        <v>444</v>
      </c>
      <c r="BM258" s="6" t="s">
        <v>540</v>
      </c>
    </row>
    <row r="259" spans="2:65" s="6" customFormat="1" ht="15.75" customHeight="1">
      <c r="B259" s="20"/>
      <c r="C259" s="122" t="s">
        <v>541</v>
      </c>
      <c r="D259" s="122" t="s">
        <v>140</v>
      </c>
      <c r="E259" s="123" t="s">
        <v>542</v>
      </c>
      <c r="F259" s="199" t="s">
        <v>543</v>
      </c>
      <c r="G259" s="200"/>
      <c r="H259" s="200"/>
      <c r="I259" s="200"/>
      <c r="J259" s="124" t="s">
        <v>225</v>
      </c>
      <c r="K259" s="125">
        <v>1</v>
      </c>
      <c r="L259" s="201">
        <v>0</v>
      </c>
      <c r="M259" s="200"/>
      <c r="N259" s="201">
        <f>ROUND($L$259*$K$259,2)</f>
        <v>0</v>
      </c>
      <c r="O259" s="200"/>
      <c r="P259" s="200"/>
      <c r="Q259" s="200"/>
      <c r="R259" s="22"/>
      <c r="T259" s="126"/>
      <c r="U259" s="27" t="s">
        <v>42</v>
      </c>
      <c r="V259" s="127">
        <v>0</v>
      </c>
      <c r="W259" s="127">
        <f>$V$259*$K$259</f>
        <v>0</v>
      </c>
      <c r="X259" s="127">
        <v>0</v>
      </c>
      <c r="Y259" s="127">
        <f>$X$259*$K$259</f>
        <v>0</v>
      </c>
      <c r="Z259" s="127">
        <v>0</v>
      </c>
      <c r="AA259" s="128">
        <f>$Z$259*$K$259</f>
        <v>0</v>
      </c>
      <c r="AR259" s="6" t="s">
        <v>444</v>
      </c>
      <c r="AT259" s="6" t="s">
        <v>140</v>
      </c>
      <c r="AU259" s="6" t="s">
        <v>87</v>
      </c>
      <c r="AY259" s="6" t="s">
        <v>139</v>
      </c>
      <c r="BE259" s="129">
        <f>IF($U$259="základní",$N$259,0)</f>
        <v>0</v>
      </c>
      <c r="BF259" s="129">
        <f>IF($U$259="snížená",$N$259,0)</f>
        <v>0</v>
      </c>
      <c r="BG259" s="129">
        <f>IF($U$259="zákl. přenesená",$N$259,0)</f>
        <v>0</v>
      </c>
      <c r="BH259" s="129">
        <f>IF($U$259="sníž. přenesená",$N$259,0)</f>
        <v>0</v>
      </c>
      <c r="BI259" s="129">
        <f>IF($U$259="nulová",$N$259,0)</f>
        <v>0</v>
      </c>
      <c r="BJ259" s="6" t="s">
        <v>20</v>
      </c>
      <c r="BK259" s="129">
        <f>ROUND($L$259*$K$259,2)</f>
        <v>0</v>
      </c>
      <c r="BL259" s="6" t="s">
        <v>444</v>
      </c>
      <c r="BM259" s="6" t="s">
        <v>544</v>
      </c>
    </row>
    <row r="260" spans="2:65" s="6" customFormat="1" ht="15.75" customHeight="1">
      <c r="B260" s="20"/>
      <c r="C260" s="122" t="s">
        <v>545</v>
      </c>
      <c r="D260" s="122" t="s">
        <v>140</v>
      </c>
      <c r="E260" s="123" t="s">
        <v>546</v>
      </c>
      <c r="F260" s="199" t="s">
        <v>547</v>
      </c>
      <c r="G260" s="200"/>
      <c r="H260" s="200"/>
      <c r="I260" s="200"/>
      <c r="J260" s="124" t="s">
        <v>225</v>
      </c>
      <c r="K260" s="125">
        <v>2</v>
      </c>
      <c r="L260" s="201">
        <v>0</v>
      </c>
      <c r="M260" s="200"/>
      <c r="N260" s="201">
        <f>ROUND($L$260*$K$260,2)</f>
        <v>0</v>
      </c>
      <c r="O260" s="200"/>
      <c r="P260" s="200"/>
      <c r="Q260" s="200"/>
      <c r="R260" s="22"/>
      <c r="T260" s="126"/>
      <c r="U260" s="27" t="s">
        <v>42</v>
      </c>
      <c r="V260" s="127">
        <v>0</v>
      </c>
      <c r="W260" s="127">
        <f>$V$260*$K$260</f>
        <v>0</v>
      </c>
      <c r="X260" s="127">
        <v>0</v>
      </c>
      <c r="Y260" s="127">
        <f>$X$260*$K$260</f>
        <v>0</v>
      </c>
      <c r="Z260" s="127">
        <v>0</v>
      </c>
      <c r="AA260" s="128">
        <f>$Z$260*$K$260</f>
        <v>0</v>
      </c>
      <c r="AR260" s="6" t="s">
        <v>444</v>
      </c>
      <c r="AT260" s="6" t="s">
        <v>140</v>
      </c>
      <c r="AU260" s="6" t="s">
        <v>87</v>
      </c>
      <c r="AY260" s="6" t="s">
        <v>139</v>
      </c>
      <c r="BE260" s="129">
        <f>IF($U$260="základní",$N$260,0)</f>
        <v>0</v>
      </c>
      <c r="BF260" s="129">
        <f>IF($U$260="snížená",$N$260,0)</f>
        <v>0</v>
      </c>
      <c r="BG260" s="129">
        <f>IF($U$260="zákl. přenesená",$N$260,0)</f>
        <v>0</v>
      </c>
      <c r="BH260" s="129">
        <f>IF($U$260="sníž. přenesená",$N$260,0)</f>
        <v>0</v>
      </c>
      <c r="BI260" s="129">
        <f>IF($U$260="nulová",$N$260,0)</f>
        <v>0</v>
      </c>
      <c r="BJ260" s="6" t="s">
        <v>20</v>
      </c>
      <c r="BK260" s="129">
        <f>ROUND($L$260*$K$260,2)</f>
        <v>0</v>
      </c>
      <c r="BL260" s="6" t="s">
        <v>444</v>
      </c>
      <c r="BM260" s="6" t="s">
        <v>548</v>
      </c>
    </row>
    <row r="261" spans="2:65" s="6" customFormat="1" ht="27" customHeight="1">
      <c r="B261" s="20"/>
      <c r="C261" s="122" t="s">
        <v>549</v>
      </c>
      <c r="D261" s="122" t="s">
        <v>140</v>
      </c>
      <c r="E261" s="123" t="s">
        <v>550</v>
      </c>
      <c r="F261" s="199" t="s">
        <v>551</v>
      </c>
      <c r="G261" s="200"/>
      <c r="H261" s="200"/>
      <c r="I261" s="200"/>
      <c r="J261" s="124" t="s">
        <v>365</v>
      </c>
      <c r="K261" s="125">
        <v>7</v>
      </c>
      <c r="L261" s="201">
        <v>0</v>
      </c>
      <c r="M261" s="200"/>
      <c r="N261" s="201">
        <f>ROUND($L$261*$K$261,2)</f>
        <v>0</v>
      </c>
      <c r="O261" s="200"/>
      <c r="P261" s="200"/>
      <c r="Q261" s="200"/>
      <c r="R261" s="22"/>
      <c r="T261" s="126"/>
      <c r="U261" s="27" t="s">
        <v>42</v>
      </c>
      <c r="V261" s="127">
        <v>0</v>
      </c>
      <c r="W261" s="127">
        <f>$V$261*$K$261</f>
        <v>0</v>
      </c>
      <c r="X261" s="127">
        <v>0</v>
      </c>
      <c r="Y261" s="127">
        <f>$X$261*$K$261</f>
        <v>0</v>
      </c>
      <c r="Z261" s="127">
        <v>0</v>
      </c>
      <c r="AA261" s="128">
        <f>$Z$261*$K$261</f>
        <v>0</v>
      </c>
      <c r="AR261" s="6" t="s">
        <v>444</v>
      </c>
      <c r="AT261" s="6" t="s">
        <v>140</v>
      </c>
      <c r="AU261" s="6" t="s">
        <v>87</v>
      </c>
      <c r="AY261" s="6" t="s">
        <v>139</v>
      </c>
      <c r="BE261" s="129">
        <f>IF($U$261="základní",$N$261,0)</f>
        <v>0</v>
      </c>
      <c r="BF261" s="129">
        <f>IF($U$261="snížená",$N$261,0)</f>
        <v>0</v>
      </c>
      <c r="BG261" s="129">
        <f>IF($U$261="zákl. přenesená",$N$261,0)</f>
        <v>0</v>
      </c>
      <c r="BH261" s="129">
        <f>IF($U$261="sníž. přenesená",$N$261,0)</f>
        <v>0</v>
      </c>
      <c r="BI261" s="129">
        <f>IF($U$261="nulová",$N$261,0)</f>
        <v>0</v>
      </c>
      <c r="BJ261" s="6" t="s">
        <v>20</v>
      </c>
      <c r="BK261" s="129">
        <f>ROUND($L$261*$K$261,2)</f>
        <v>0</v>
      </c>
      <c r="BL261" s="6" t="s">
        <v>444</v>
      </c>
      <c r="BM261" s="6" t="s">
        <v>552</v>
      </c>
    </row>
    <row r="262" spans="2:65" s="6" customFormat="1" ht="15.75" customHeight="1">
      <c r="B262" s="20"/>
      <c r="C262" s="122" t="s">
        <v>553</v>
      </c>
      <c r="D262" s="122" t="s">
        <v>140</v>
      </c>
      <c r="E262" s="123" t="s">
        <v>554</v>
      </c>
      <c r="F262" s="199" t="s">
        <v>555</v>
      </c>
      <c r="G262" s="200"/>
      <c r="H262" s="200"/>
      <c r="I262" s="200"/>
      <c r="J262" s="124" t="s">
        <v>365</v>
      </c>
      <c r="K262" s="125">
        <v>1</v>
      </c>
      <c r="L262" s="201">
        <v>0</v>
      </c>
      <c r="M262" s="200"/>
      <c r="N262" s="201">
        <f>ROUND($L$262*$K$262,2)</f>
        <v>0</v>
      </c>
      <c r="O262" s="200"/>
      <c r="P262" s="200"/>
      <c r="Q262" s="200"/>
      <c r="R262" s="22"/>
      <c r="T262" s="126"/>
      <c r="U262" s="27" t="s">
        <v>42</v>
      </c>
      <c r="V262" s="127">
        <v>0</v>
      </c>
      <c r="W262" s="127">
        <f>$V$262*$K$262</f>
        <v>0</v>
      </c>
      <c r="X262" s="127">
        <v>0</v>
      </c>
      <c r="Y262" s="127">
        <f>$X$262*$K$262</f>
        <v>0</v>
      </c>
      <c r="Z262" s="127">
        <v>0</v>
      </c>
      <c r="AA262" s="128">
        <f>$Z$262*$K$262</f>
        <v>0</v>
      </c>
      <c r="AR262" s="6" t="s">
        <v>444</v>
      </c>
      <c r="AT262" s="6" t="s">
        <v>140</v>
      </c>
      <c r="AU262" s="6" t="s">
        <v>87</v>
      </c>
      <c r="AY262" s="6" t="s">
        <v>139</v>
      </c>
      <c r="BE262" s="129">
        <f>IF($U$262="základní",$N$262,0)</f>
        <v>0</v>
      </c>
      <c r="BF262" s="129">
        <f>IF($U$262="snížená",$N$262,0)</f>
        <v>0</v>
      </c>
      <c r="BG262" s="129">
        <f>IF($U$262="zákl. přenesená",$N$262,0)</f>
        <v>0</v>
      </c>
      <c r="BH262" s="129">
        <f>IF($U$262="sníž. přenesená",$N$262,0)</f>
        <v>0</v>
      </c>
      <c r="BI262" s="129">
        <f>IF($U$262="nulová",$N$262,0)</f>
        <v>0</v>
      </c>
      <c r="BJ262" s="6" t="s">
        <v>20</v>
      </c>
      <c r="BK262" s="129">
        <f>ROUND($L$262*$K$262,2)</f>
        <v>0</v>
      </c>
      <c r="BL262" s="6" t="s">
        <v>444</v>
      </c>
      <c r="BM262" s="6" t="s">
        <v>556</v>
      </c>
    </row>
    <row r="263" spans="2:65" s="6" customFormat="1" ht="15.75" customHeight="1">
      <c r="B263" s="20"/>
      <c r="C263" s="122" t="s">
        <v>557</v>
      </c>
      <c r="D263" s="122" t="s">
        <v>140</v>
      </c>
      <c r="E263" s="123" t="s">
        <v>558</v>
      </c>
      <c r="F263" s="199" t="s">
        <v>559</v>
      </c>
      <c r="G263" s="200"/>
      <c r="H263" s="200"/>
      <c r="I263" s="200"/>
      <c r="J263" s="124" t="s">
        <v>365</v>
      </c>
      <c r="K263" s="125">
        <v>1</v>
      </c>
      <c r="L263" s="201">
        <v>0</v>
      </c>
      <c r="M263" s="200"/>
      <c r="N263" s="201">
        <f>ROUND($L$263*$K$263,2)</f>
        <v>0</v>
      </c>
      <c r="O263" s="200"/>
      <c r="P263" s="200"/>
      <c r="Q263" s="200"/>
      <c r="R263" s="22"/>
      <c r="T263" s="126"/>
      <c r="U263" s="27" t="s">
        <v>42</v>
      </c>
      <c r="V263" s="127">
        <v>0</v>
      </c>
      <c r="W263" s="127">
        <f>$V$263*$K$263</f>
        <v>0</v>
      </c>
      <c r="X263" s="127">
        <v>0</v>
      </c>
      <c r="Y263" s="127">
        <f>$X$263*$K$263</f>
        <v>0</v>
      </c>
      <c r="Z263" s="127">
        <v>0</v>
      </c>
      <c r="AA263" s="128">
        <f>$Z$263*$K$263</f>
        <v>0</v>
      </c>
      <c r="AR263" s="6" t="s">
        <v>444</v>
      </c>
      <c r="AT263" s="6" t="s">
        <v>140</v>
      </c>
      <c r="AU263" s="6" t="s">
        <v>87</v>
      </c>
      <c r="AY263" s="6" t="s">
        <v>139</v>
      </c>
      <c r="BE263" s="129">
        <f>IF($U$263="základní",$N$263,0)</f>
        <v>0</v>
      </c>
      <c r="BF263" s="129">
        <f>IF($U$263="snížená",$N$263,0)</f>
        <v>0</v>
      </c>
      <c r="BG263" s="129">
        <f>IF($U$263="zákl. přenesená",$N$263,0)</f>
        <v>0</v>
      </c>
      <c r="BH263" s="129">
        <f>IF($U$263="sníž. přenesená",$N$263,0)</f>
        <v>0</v>
      </c>
      <c r="BI263" s="129">
        <f>IF($U$263="nulová",$N$263,0)</f>
        <v>0</v>
      </c>
      <c r="BJ263" s="6" t="s">
        <v>20</v>
      </c>
      <c r="BK263" s="129">
        <f>ROUND($L$263*$K$263,2)</f>
        <v>0</v>
      </c>
      <c r="BL263" s="6" t="s">
        <v>444</v>
      </c>
      <c r="BM263" s="6" t="s">
        <v>560</v>
      </c>
    </row>
    <row r="264" spans="2:63" s="111" customFormat="1" ht="37.5" customHeight="1">
      <c r="B264" s="112"/>
      <c r="C264" s="113"/>
      <c r="D264" s="114" t="s">
        <v>118</v>
      </c>
      <c r="E264" s="114"/>
      <c r="F264" s="114"/>
      <c r="G264" s="114"/>
      <c r="H264" s="114"/>
      <c r="I264" s="114"/>
      <c r="J264" s="114"/>
      <c r="K264" s="114"/>
      <c r="L264" s="114"/>
      <c r="M264" s="114"/>
      <c r="N264" s="196">
        <f>$BK$264</f>
        <v>0</v>
      </c>
      <c r="O264" s="197"/>
      <c r="P264" s="197"/>
      <c r="Q264" s="197"/>
      <c r="R264" s="115"/>
      <c r="T264" s="116"/>
      <c r="U264" s="113"/>
      <c r="V264" s="113"/>
      <c r="W264" s="117">
        <f>$W$265</f>
        <v>0</v>
      </c>
      <c r="X264" s="113"/>
      <c r="Y264" s="117">
        <f>$Y$265</f>
        <v>0</v>
      </c>
      <c r="Z264" s="113"/>
      <c r="AA264" s="118">
        <f>$AA$265</f>
        <v>0</v>
      </c>
      <c r="AR264" s="119" t="s">
        <v>144</v>
      </c>
      <c r="AT264" s="119" t="s">
        <v>76</v>
      </c>
      <c r="AU264" s="119" t="s">
        <v>77</v>
      </c>
      <c r="AY264" s="119" t="s">
        <v>139</v>
      </c>
      <c r="BK264" s="120">
        <f>$BK$265</f>
        <v>0</v>
      </c>
    </row>
    <row r="265" spans="2:63" s="111" customFormat="1" ht="21" customHeight="1">
      <c r="B265" s="112"/>
      <c r="C265" s="113"/>
      <c r="D265" s="121" t="s">
        <v>119</v>
      </c>
      <c r="E265" s="121"/>
      <c r="F265" s="121"/>
      <c r="G265" s="121"/>
      <c r="H265" s="121"/>
      <c r="I265" s="121"/>
      <c r="J265" s="121"/>
      <c r="K265" s="121"/>
      <c r="L265" s="121"/>
      <c r="M265" s="121"/>
      <c r="N265" s="198">
        <f>$BK$265</f>
        <v>0</v>
      </c>
      <c r="O265" s="197"/>
      <c r="P265" s="197"/>
      <c r="Q265" s="197"/>
      <c r="R265" s="115"/>
      <c r="T265" s="116"/>
      <c r="U265" s="113"/>
      <c r="V265" s="113"/>
      <c r="W265" s="117">
        <f>$W$266</f>
        <v>0</v>
      </c>
      <c r="X265" s="113"/>
      <c r="Y265" s="117">
        <f>$Y$266</f>
        <v>0</v>
      </c>
      <c r="Z265" s="113"/>
      <c r="AA265" s="118">
        <f>$AA$266</f>
        <v>0</v>
      </c>
      <c r="AR265" s="119" t="s">
        <v>144</v>
      </c>
      <c r="AT265" s="119" t="s">
        <v>76</v>
      </c>
      <c r="AU265" s="119" t="s">
        <v>20</v>
      </c>
      <c r="AY265" s="119" t="s">
        <v>139</v>
      </c>
      <c r="BK265" s="120">
        <f>$BK$266</f>
        <v>0</v>
      </c>
    </row>
    <row r="266" spans="2:65" s="6" customFormat="1" ht="27" customHeight="1">
      <c r="B266" s="20"/>
      <c r="C266" s="140" t="s">
        <v>561</v>
      </c>
      <c r="D266" s="140" t="s">
        <v>140</v>
      </c>
      <c r="E266" s="141" t="s">
        <v>562</v>
      </c>
      <c r="F266" s="222" t="s">
        <v>585</v>
      </c>
      <c r="G266" s="223"/>
      <c r="H266" s="223"/>
      <c r="I266" s="223"/>
      <c r="J266" s="142" t="s">
        <v>256</v>
      </c>
      <c r="K266" s="143">
        <v>7</v>
      </c>
      <c r="L266" s="206">
        <v>0</v>
      </c>
      <c r="M266" s="223"/>
      <c r="N266" s="206">
        <v>0</v>
      </c>
      <c r="O266" s="223"/>
      <c r="P266" s="223"/>
      <c r="Q266" s="223"/>
      <c r="R266" s="22"/>
      <c r="T266" s="126"/>
      <c r="U266" s="27" t="s">
        <v>42</v>
      </c>
      <c r="V266" s="127">
        <v>0</v>
      </c>
      <c r="W266" s="127">
        <f>$V$266*$K$266</f>
        <v>0</v>
      </c>
      <c r="X266" s="127">
        <v>0</v>
      </c>
      <c r="Y266" s="127">
        <f>$X$266*$K$266</f>
        <v>0</v>
      </c>
      <c r="Z266" s="127">
        <v>0</v>
      </c>
      <c r="AA266" s="128">
        <f>$Z$266*$K$266</f>
        <v>0</v>
      </c>
      <c r="AR266" s="6" t="s">
        <v>563</v>
      </c>
      <c r="AT266" s="6" t="s">
        <v>140</v>
      </c>
      <c r="AU266" s="6" t="s">
        <v>87</v>
      </c>
      <c r="AY266" s="6" t="s">
        <v>139</v>
      </c>
      <c r="BE266" s="129">
        <f>IF($U$266="základní",$N$266,0)</f>
        <v>0</v>
      </c>
      <c r="BF266" s="129">
        <f>IF($U$266="snížená",$N$266,0)</f>
        <v>0</v>
      </c>
      <c r="BG266" s="129">
        <f>IF($U$266="zákl. přenesená",$N$266,0)</f>
        <v>0</v>
      </c>
      <c r="BH266" s="129">
        <f>IF($U$266="sníž. přenesená",$N$266,0)</f>
        <v>0</v>
      </c>
      <c r="BI266" s="129">
        <f>IF($U$266="nulová",$N$266,0)</f>
        <v>0</v>
      </c>
      <c r="BJ266" s="6" t="s">
        <v>20</v>
      </c>
      <c r="BK266" s="129">
        <f>ROUND($L$266*$K$266,2)</f>
        <v>0</v>
      </c>
      <c r="BL266" s="6" t="s">
        <v>563</v>
      </c>
      <c r="BM266" s="6" t="s">
        <v>564</v>
      </c>
    </row>
    <row r="267" spans="2:63" s="111" customFormat="1" ht="37.5" customHeight="1">
      <c r="B267" s="112"/>
      <c r="C267" s="113"/>
      <c r="D267" s="114" t="s">
        <v>120</v>
      </c>
      <c r="E267" s="114"/>
      <c r="F267" s="114"/>
      <c r="G267" s="114"/>
      <c r="H267" s="114"/>
      <c r="I267" s="114"/>
      <c r="J267" s="114"/>
      <c r="K267" s="114"/>
      <c r="L267" s="114"/>
      <c r="M267" s="114"/>
      <c r="N267" s="196">
        <f>$BK$267</f>
        <v>0</v>
      </c>
      <c r="O267" s="197"/>
      <c r="P267" s="197"/>
      <c r="Q267" s="197"/>
      <c r="R267" s="115"/>
      <c r="T267" s="116"/>
      <c r="U267" s="113"/>
      <c r="V267" s="113"/>
      <c r="W267" s="117">
        <f>$W$268+$W$270</f>
        <v>0</v>
      </c>
      <c r="X267" s="113"/>
      <c r="Y267" s="117">
        <f>$Y$268+$Y$270</f>
        <v>0</v>
      </c>
      <c r="Z267" s="113"/>
      <c r="AA267" s="118">
        <f>$AA$268+$AA$270</f>
        <v>0</v>
      </c>
      <c r="AR267" s="119" t="s">
        <v>565</v>
      </c>
      <c r="AT267" s="119" t="s">
        <v>76</v>
      </c>
      <c r="AU267" s="119" t="s">
        <v>77</v>
      </c>
      <c r="AY267" s="119" t="s">
        <v>139</v>
      </c>
      <c r="BK267" s="120">
        <f>$BK$268+$BK$270</f>
        <v>0</v>
      </c>
    </row>
    <row r="268" spans="2:63" s="111" customFormat="1" ht="21" customHeight="1">
      <c r="B268" s="112"/>
      <c r="C268" s="113"/>
      <c r="D268" s="121" t="s">
        <v>121</v>
      </c>
      <c r="E268" s="121"/>
      <c r="F268" s="121"/>
      <c r="G268" s="121"/>
      <c r="H268" s="121"/>
      <c r="I268" s="121"/>
      <c r="J268" s="121"/>
      <c r="K268" s="121"/>
      <c r="L268" s="121"/>
      <c r="M268" s="121"/>
      <c r="N268" s="198">
        <f>$BK$268</f>
        <v>0</v>
      </c>
      <c r="O268" s="197"/>
      <c r="P268" s="197"/>
      <c r="Q268" s="197"/>
      <c r="R268" s="115"/>
      <c r="T268" s="116"/>
      <c r="U268" s="113"/>
      <c r="V268" s="113"/>
      <c r="W268" s="117">
        <f>$W$269</f>
        <v>0</v>
      </c>
      <c r="X268" s="113"/>
      <c r="Y268" s="117">
        <f>$Y$269</f>
        <v>0</v>
      </c>
      <c r="Z268" s="113"/>
      <c r="AA268" s="118">
        <f>$AA$269</f>
        <v>0</v>
      </c>
      <c r="AR268" s="119" t="s">
        <v>565</v>
      </c>
      <c r="AT268" s="119" t="s">
        <v>76</v>
      </c>
      <c r="AU268" s="119" t="s">
        <v>20</v>
      </c>
      <c r="AY268" s="119" t="s">
        <v>139</v>
      </c>
      <c r="BK268" s="120">
        <f>$BK$269</f>
        <v>0</v>
      </c>
    </row>
    <row r="269" spans="2:65" s="6" customFormat="1" ht="15.75" customHeight="1">
      <c r="B269" s="20"/>
      <c r="C269" s="122" t="s">
        <v>566</v>
      </c>
      <c r="D269" s="122" t="s">
        <v>140</v>
      </c>
      <c r="E269" s="123" t="s">
        <v>567</v>
      </c>
      <c r="F269" s="199" t="s">
        <v>568</v>
      </c>
      <c r="G269" s="200"/>
      <c r="H269" s="200"/>
      <c r="I269" s="200"/>
      <c r="J269" s="124" t="s">
        <v>569</v>
      </c>
      <c r="K269" s="125">
        <v>1</v>
      </c>
      <c r="L269" s="201">
        <v>0</v>
      </c>
      <c r="M269" s="200"/>
      <c r="N269" s="201">
        <f>ROUND($L$269*$K$269,2)</f>
        <v>0</v>
      </c>
      <c r="O269" s="200"/>
      <c r="P269" s="200"/>
      <c r="Q269" s="200"/>
      <c r="R269" s="22"/>
      <c r="T269" s="126"/>
      <c r="U269" s="27" t="s">
        <v>42</v>
      </c>
      <c r="V269" s="127">
        <v>0</v>
      </c>
      <c r="W269" s="127">
        <f>$V$269*$K$269</f>
        <v>0</v>
      </c>
      <c r="X269" s="127">
        <v>0</v>
      </c>
      <c r="Y269" s="127">
        <f>$X$269*$K$269</f>
        <v>0</v>
      </c>
      <c r="Z269" s="127">
        <v>0</v>
      </c>
      <c r="AA269" s="128">
        <f>$Z$269*$K$269</f>
        <v>0</v>
      </c>
      <c r="AR269" s="6" t="s">
        <v>570</v>
      </c>
      <c r="AT269" s="6" t="s">
        <v>140</v>
      </c>
      <c r="AU269" s="6" t="s">
        <v>87</v>
      </c>
      <c r="AY269" s="6" t="s">
        <v>139</v>
      </c>
      <c r="BE269" s="129">
        <f>IF($U$269="základní",$N$269,0)</f>
        <v>0</v>
      </c>
      <c r="BF269" s="129">
        <f>IF($U$269="snížená",$N$269,0)</f>
        <v>0</v>
      </c>
      <c r="BG269" s="129">
        <f>IF($U$269="zákl. přenesená",$N$269,0)</f>
        <v>0</v>
      </c>
      <c r="BH269" s="129">
        <f>IF($U$269="sníž. přenesená",$N$269,0)</f>
        <v>0</v>
      </c>
      <c r="BI269" s="129">
        <f>IF($U$269="nulová",$N$269,0)</f>
        <v>0</v>
      </c>
      <c r="BJ269" s="6" t="s">
        <v>20</v>
      </c>
      <c r="BK269" s="129">
        <f>ROUND($L$269*$K$269,2)</f>
        <v>0</v>
      </c>
      <c r="BL269" s="6" t="s">
        <v>570</v>
      </c>
      <c r="BM269" s="6" t="s">
        <v>571</v>
      </c>
    </row>
    <row r="270" spans="2:63" s="111" customFormat="1" ht="30.75" customHeight="1">
      <c r="B270" s="112"/>
      <c r="C270" s="113"/>
      <c r="D270" s="121" t="s">
        <v>122</v>
      </c>
      <c r="E270" s="121"/>
      <c r="F270" s="121"/>
      <c r="G270" s="121"/>
      <c r="H270" s="121"/>
      <c r="I270" s="121"/>
      <c r="J270" s="121"/>
      <c r="K270" s="121"/>
      <c r="L270" s="121"/>
      <c r="M270" s="121"/>
      <c r="N270" s="198">
        <f>$BK$270</f>
        <v>0</v>
      </c>
      <c r="O270" s="197"/>
      <c r="P270" s="197"/>
      <c r="Q270" s="197"/>
      <c r="R270" s="115"/>
      <c r="T270" s="116"/>
      <c r="U270" s="113"/>
      <c r="V270" s="113"/>
      <c r="W270" s="117">
        <f>$W$271</f>
        <v>0</v>
      </c>
      <c r="X270" s="113"/>
      <c r="Y270" s="117">
        <f>$Y$271</f>
        <v>0</v>
      </c>
      <c r="Z270" s="113"/>
      <c r="AA270" s="118">
        <f>$AA$271</f>
        <v>0</v>
      </c>
      <c r="AR270" s="119" t="s">
        <v>565</v>
      </c>
      <c r="AT270" s="119" t="s">
        <v>76</v>
      </c>
      <c r="AU270" s="119" t="s">
        <v>20</v>
      </c>
      <c r="AY270" s="119" t="s">
        <v>139</v>
      </c>
      <c r="BK270" s="120">
        <f>$BK$271</f>
        <v>0</v>
      </c>
    </row>
    <row r="271" spans="2:65" s="6" customFormat="1" ht="15.75" customHeight="1">
      <c r="B271" s="20"/>
      <c r="C271" s="122" t="s">
        <v>572</v>
      </c>
      <c r="D271" s="122" t="s">
        <v>140</v>
      </c>
      <c r="E271" s="123" t="s">
        <v>573</v>
      </c>
      <c r="F271" s="199" t="s">
        <v>574</v>
      </c>
      <c r="G271" s="200"/>
      <c r="H271" s="200"/>
      <c r="I271" s="200"/>
      <c r="J271" s="124" t="s">
        <v>569</v>
      </c>
      <c r="K271" s="125">
        <v>1</v>
      </c>
      <c r="L271" s="201">
        <v>0</v>
      </c>
      <c r="M271" s="200"/>
      <c r="N271" s="201">
        <f>ROUND($L$271*$K$271,2)</f>
        <v>0</v>
      </c>
      <c r="O271" s="200"/>
      <c r="P271" s="200"/>
      <c r="Q271" s="200"/>
      <c r="R271" s="22"/>
      <c r="T271" s="126"/>
      <c r="U271" s="134" t="s">
        <v>42</v>
      </c>
      <c r="V271" s="135">
        <v>0</v>
      </c>
      <c r="W271" s="135">
        <f>$V$271*$K$271</f>
        <v>0</v>
      </c>
      <c r="X271" s="135">
        <v>0</v>
      </c>
      <c r="Y271" s="135">
        <f>$X$271*$K$271</f>
        <v>0</v>
      </c>
      <c r="Z271" s="135">
        <v>0</v>
      </c>
      <c r="AA271" s="136">
        <f>$Z$271*$K$271</f>
        <v>0</v>
      </c>
      <c r="AR271" s="6" t="s">
        <v>570</v>
      </c>
      <c r="AT271" s="6" t="s">
        <v>140</v>
      </c>
      <c r="AU271" s="6" t="s">
        <v>87</v>
      </c>
      <c r="AY271" s="6" t="s">
        <v>139</v>
      </c>
      <c r="BE271" s="129">
        <f>IF($U$271="základní",$N$271,0)</f>
        <v>0</v>
      </c>
      <c r="BF271" s="129">
        <f>IF($U$271="snížená",$N$271,0)</f>
        <v>0</v>
      </c>
      <c r="BG271" s="129">
        <f>IF($U$271="zákl. přenesená",$N$271,0)</f>
        <v>0</v>
      </c>
      <c r="BH271" s="129">
        <f>IF($U$271="sníž. přenesená",$N$271,0)</f>
        <v>0</v>
      </c>
      <c r="BI271" s="129">
        <f>IF($U$271="nulová",$N$271,0)</f>
        <v>0</v>
      </c>
      <c r="BJ271" s="6" t="s">
        <v>20</v>
      </c>
      <c r="BK271" s="129">
        <f>ROUND($L$271*$K$271,2)</f>
        <v>0</v>
      </c>
      <c r="BL271" s="6" t="s">
        <v>570</v>
      </c>
      <c r="BM271" s="6" t="s">
        <v>575</v>
      </c>
    </row>
    <row r="272" spans="2:18" s="6" customFormat="1" ht="7.5" customHeight="1">
      <c r="B272" s="42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4"/>
    </row>
    <row r="273" s="5" customFormat="1" ht="14.25" customHeight="1"/>
  </sheetData>
  <mergeCells count="433">
    <mergeCell ref="F262:I262"/>
    <mergeCell ref="L262:M262"/>
    <mergeCell ref="N262:Q262"/>
    <mergeCell ref="F263:I263"/>
    <mergeCell ref="L263:M263"/>
    <mergeCell ref="N263:Q263"/>
    <mergeCell ref="F260:I260"/>
    <mergeCell ref="L260:M260"/>
    <mergeCell ref="N260:Q260"/>
    <mergeCell ref="F261:I261"/>
    <mergeCell ref="L261:M261"/>
    <mergeCell ref="N261:Q261"/>
    <mergeCell ref="F269:I269"/>
    <mergeCell ref="L269:M269"/>
    <mergeCell ref="N269:Q269"/>
    <mergeCell ref="N270:Q270"/>
    <mergeCell ref="F271:I271"/>
    <mergeCell ref="L271:M271"/>
    <mergeCell ref="N271:Q271"/>
    <mergeCell ref="N264:Q264"/>
    <mergeCell ref="N265:Q265"/>
    <mergeCell ref="F266:I266"/>
    <mergeCell ref="L266:M266"/>
    <mergeCell ref="N266:Q266"/>
    <mergeCell ref="N267:Q267"/>
    <mergeCell ref="N268:Q268"/>
    <mergeCell ref="F259:I259"/>
    <mergeCell ref="L259:M259"/>
    <mergeCell ref="N259:Q259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2:I252"/>
    <mergeCell ref="L252:M252"/>
    <mergeCell ref="N252:Q252"/>
    <mergeCell ref="N253:Q253"/>
    <mergeCell ref="N254:Q254"/>
    <mergeCell ref="F255:I255"/>
    <mergeCell ref="L255:M255"/>
    <mergeCell ref="N255:Q255"/>
    <mergeCell ref="N249:Q249"/>
    <mergeCell ref="F250:I250"/>
    <mergeCell ref="L250:M250"/>
    <mergeCell ref="N250:Q250"/>
    <mergeCell ref="F251:I251"/>
    <mergeCell ref="L251:M251"/>
    <mergeCell ref="N251:Q251"/>
    <mergeCell ref="N246:Q246"/>
    <mergeCell ref="F247:I247"/>
    <mergeCell ref="L247:M247"/>
    <mergeCell ref="N247:Q247"/>
    <mergeCell ref="F248:I248"/>
    <mergeCell ref="L248:M248"/>
    <mergeCell ref="N248:Q248"/>
    <mergeCell ref="F244:I244"/>
    <mergeCell ref="L244:M244"/>
    <mergeCell ref="N244:Q244"/>
    <mergeCell ref="F245:I245"/>
    <mergeCell ref="L245:M245"/>
    <mergeCell ref="N245:Q245"/>
    <mergeCell ref="F242:I242"/>
    <mergeCell ref="L242:M242"/>
    <mergeCell ref="N242:Q242"/>
    <mergeCell ref="F243:I243"/>
    <mergeCell ref="L243:M243"/>
    <mergeCell ref="N243:Q243"/>
    <mergeCell ref="N238:Q238"/>
    <mergeCell ref="F240:I240"/>
    <mergeCell ref="L240:M240"/>
    <mergeCell ref="N240:Q240"/>
    <mergeCell ref="F241:I241"/>
    <mergeCell ref="L241:M241"/>
    <mergeCell ref="N241:Q241"/>
    <mergeCell ref="F239:I239"/>
    <mergeCell ref="N239:Q239"/>
    <mergeCell ref="L239:M239"/>
    <mergeCell ref="N235:Q235"/>
    <mergeCell ref="F236:I236"/>
    <mergeCell ref="L236:M236"/>
    <mergeCell ref="N236:Q236"/>
    <mergeCell ref="F237:I237"/>
    <mergeCell ref="L237:M237"/>
    <mergeCell ref="N237:Q237"/>
    <mergeCell ref="F233:I233"/>
    <mergeCell ref="L233:M233"/>
    <mergeCell ref="N233:Q233"/>
    <mergeCell ref="F234:I234"/>
    <mergeCell ref="L234:M234"/>
    <mergeCell ref="N234:Q234"/>
    <mergeCell ref="F231:I231"/>
    <mergeCell ref="L231:M231"/>
    <mergeCell ref="N231:Q231"/>
    <mergeCell ref="F232:I232"/>
    <mergeCell ref="L232:M232"/>
    <mergeCell ref="N232:Q232"/>
    <mergeCell ref="F227:I227"/>
    <mergeCell ref="L227:M227"/>
    <mergeCell ref="N227:Q227"/>
    <mergeCell ref="N228:Q228"/>
    <mergeCell ref="F229:I229"/>
    <mergeCell ref="L229:M229"/>
    <mergeCell ref="N229:Q229"/>
    <mergeCell ref="F230:I230"/>
    <mergeCell ref="L230:M230"/>
    <mergeCell ref="N230:Q230"/>
    <mergeCell ref="F225:I225"/>
    <mergeCell ref="L225:M225"/>
    <mergeCell ref="N225:Q225"/>
    <mergeCell ref="F226:I226"/>
    <mergeCell ref="L226:M226"/>
    <mergeCell ref="N226:Q226"/>
    <mergeCell ref="F223:I223"/>
    <mergeCell ref="L223:M223"/>
    <mergeCell ref="N223:Q223"/>
    <mergeCell ref="F224:I224"/>
    <mergeCell ref="L224:M224"/>
    <mergeCell ref="N224:Q224"/>
    <mergeCell ref="F221:I221"/>
    <mergeCell ref="L221:M221"/>
    <mergeCell ref="N221:Q221"/>
    <mergeCell ref="F222:I222"/>
    <mergeCell ref="L222:M222"/>
    <mergeCell ref="N222:Q222"/>
    <mergeCell ref="F218:I218"/>
    <mergeCell ref="L218:M218"/>
    <mergeCell ref="N218:Q218"/>
    <mergeCell ref="N219:Q219"/>
    <mergeCell ref="F220:I220"/>
    <mergeCell ref="L220:M220"/>
    <mergeCell ref="N220:Q220"/>
    <mergeCell ref="F216:I216"/>
    <mergeCell ref="L216:M216"/>
    <mergeCell ref="N216:Q216"/>
    <mergeCell ref="F217:I217"/>
    <mergeCell ref="L217:M217"/>
    <mergeCell ref="N217:Q217"/>
    <mergeCell ref="N213:Q213"/>
    <mergeCell ref="F214:I214"/>
    <mergeCell ref="L214:M214"/>
    <mergeCell ref="N214:Q214"/>
    <mergeCell ref="F215:I215"/>
    <mergeCell ref="L215:M215"/>
    <mergeCell ref="N215:Q215"/>
    <mergeCell ref="F211:I211"/>
    <mergeCell ref="L211:M211"/>
    <mergeCell ref="N211:Q211"/>
    <mergeCell ref="F212:I212"/>
    <mergeCell ref="L212:M212"/>
    <mergeCell ref="N212:Q212"/>
    <mergeCell ref="N208:Q208"/>
    <mergeCell ref="F209:I209"/>
    <mergeCell ref="L209:M209"/>
    <mergeCell ref="N209:Q209"/>
    <mergeCell ref="F210:I210"/>
    <mergeCell ref="L210:M210"/>
    <mergeCell ref="N210:Q210"/>
    <mergeCell ref="F205:I205"/>
    <mergeCell ref="L205:M205"/>
    <mergeCell ref="N205:Q205"/>
    <mergeCell ref="N206:Q206"/>
    <mergeCell ref="F207:I207"/>
    <mergeCell ref="L207:M207"/>
    <mergeCell ref="N207:Q207"/>
    <mergeCell ref="F203:I203"/>
    <mergeCell ref="L203:M203"/>
    <mergeCell ref="N203:Q203"/>
    <mergeCell ref="F204:I204"/>
    <mergeCell ref="L204:M204"/>
    <mergeCell ref="N204:Q204"/>
    <mergeCell ref="N200:Q200"/>
    <mergeCell ref="F201:I201"/>
    <mergeCell ref="L201:M201"/>
    <mergeCell ref="N201:Q201"/>
    <mergeCell ref="F202:I202"/>
    <mergeCell ref="L202:M202"/>
    <mergeCell ref="N202:Q202"/>
    <mergeCell ref="F198:I198"/>
    <mergeCell ref="L198:M198"/>
    <mergeCell ref="N198:Q198"/>
    <mergeCell ref="F199:I199"/>
    <mergeCell ref="L199:M199"/>
    <mergeCell ref="N199:Q199"/>
    <mergeCell ref="F196:I196"/>
    <mergeCell ref="L196:M196"/>
    <mergeCell ref="N196:Q196"/>
    <mergeCell ref="F197:I197"/>
    <mergeCell ref="L197:M197"/>
    <mergeCell ref="N197:Q197"/>
    <mergeCell ref="F194:I194"/>
    <mergeCell ref="L194:M194"/>
    <mergeCell ref="N194:Q194"/>
    <mergeCell ref="F195:I195"/>
    <mergeCell ref="L195:M195"/>
    <mergeCell ref="N195:Q195"/>
    <mergeCell ref="F192:I192"/>
    <mergeCell ref="L192:M192"/>
    <mergeCell ref="N192:Q192"/>
    <mergeCell ref="F193:I193"/>
    <mergeCell ref="L193:M193"/>
    <mergeCell ref="N193:Q193"/>
    <mergeCell ref="F190:I190"/>
    <mergeCell ref="L190:M190"/>
    <mergeCell ref="N190:Q190"/>
    <mergeCell ref="F191:I191"/>
    <mergeCell ref="L191:M191"/>
    <mergeCell ref="N191:Q191"/>
    <mergeCell ref="F188:I188"/>
    <mergeCell ref="L188:M188"/>
    <mergeCell ref="N188:Q188"/>
    <mergeCell ref="F189:I189"/>
    <mergeCell ref="L189:M189"/>
    <mergeCell ref="N189:Q189"/>
    <mergeCell ref="F186:I186"/>
    <mergeCell ref="L186:M186"/>
    <mergeCell ref="N186:Q186"/>
    <mergeCell ref="F187:I187"/>
    <mergeCell ref="L187:M187"/>
    <mergeCell ref="N187:Q187"/>
    <mergeCell ref="F184:I184"/>
    <mergeCell ref="L184:M184"/>
    <mergeCell ref="N184:Q184"/>
    <mergeCell ref="F185:I185"/>
    <mergeCell ref="L185:M185"/>
    <mergeCell ref="N185:Q185"/>
    <mergeCell ref="N181:Q181"/>
    <mergeCell ref="F182:I182"/>
    <mergeCell ref="L182:M182"/>
    <mergeCell ref="N182:Q182"/>
    <mergeCell ref="F183:I183"/>
    <mergeCell ref="L183:M183"/>
    <mergeCell ref="N183:Q183"/>
    <mergeCell ref="F179:I179"/>
    <mergeCell ref="L179:M179"/>
    <mergeCell ref="N179:Q179"/>
    <mergeCell ref="F180:I180"/>
    <mergeCell ref="L180:M180"/>
    <mergeCell ref="N180:Q180"/>
    <mergeCell ref="F177:I177"/>
    <mergeCell ref="L177:M177"/>
    <mergeCell ref="N177:Q177"/>
    <mergeCell ref="F178:I178"/>
    <mergeCell ref="L178:M178"/>
    <mergeCell ref="N178:Q178"/>
    <mergeCell ref="F175:I175"/>
    <mergeCell ref="L175:M175"/>
    <mergeCell ref="N175:Q175"/>
    <mergeCell ref="F176:I176"/>
    <mergeCell ref="L176:M176"/>
    <mergeCell ref="N176:Q176"/>
    <mergeCell ref="F172:I172"/>
    <mergeCell ref="L172:M172"/>
    <mergeCell ref="N172:Q172"/>
    <mergeCell ref="N173:Q173"/>
    <mergeCell ref="F174:I174"/>
    <mergeCell ref="L174:M174"/>
    <mergeCell ref="N174:Q174"/>
    <mergeCell ref="F170:I170"/>
    <mergeCell ref="L170:M170"/>
    <mergeCell ref="N170:Q170"/>
    <mergeCell ref="F171:I171"/>
    <mergeCell ref="L171:M171"/>
    <mergeCell ref="N171:Q171"/>
    <mergeCell ref="F168:I168"/>
    <mergeCell ref="L168:M168"/>
    <mergeCell ref="N168:Q168"/>
    <mergeCell ref="F169:I169"/>
    <mergeCell ref="L169:M169"/>
    <mergeCell ref="N169:Q169"/>
    <mergeCell ref="F166:I166"/>
    <mergeCell ref="L166:M166"/>
    <mergeCell ref="N166:Q166"/>
    <mergeCell ref="F167:I167"/>
    <mergeCell ref="L167:M167"/>
    <mergeCell ref="N167:Q167"/>
    <mergeCell ref="F164:I164"/>
    <mergeCell ref="L164:M164"/>
    <mergeCell ref="N164:Q164"/>
    <mergeCell ref="F165:I165"/>
    <mergeCell ref="L165:M165"/>
    <mergeCell ref="N165:Q165"/>
    <mergeCell ref="F160:I160"/>
    <mergeCell ref="L160:M160"/>
    <mergeCell ref="N160:Q160"/>
    <mergeCell ref="N161:Q161"/>
    <mergeCell ref="N162:Q162"/>
    <mergeCell ref="N163:Q163"/>
    <mergeCell ref="F158:I158"/>
    <mergeCell ref="L158:M158"/>
    <mergeCell ref="N158:Q158"/>
    <mergeCell ref="F159:I159"/>
    <mergeCell ref="L159:M159"/>
    <mergeCell ref="N159:Q159"/>
    <mergeCell ref="F156:I156"/>
    <mergeCell ref="L156:M156"/>
    <mergeCell ref="N156:Q156"/>
    <mergeCell ref="F157:I157"/>
    <mergeCell ref="L157:M157"/>
    <mergeCell ref="N157:Q157"/>
    <mergeCell ref="F153:I153"/>
    <mergeCell ref="L153:M153"/>
    <mergeCell ref="N153:Q153"/>
    <mergeCell ref="N154:Q154"/>
    <mergeCell ref="F155:I155"/>
    <mergeCell ref="L155:M155"/>
    <mergeCell ref="N155:Q155"/>
    <mergeCell ref="F150:I150"/>
    <mergeCell ref="L150:M150"/>
    <mergeCell ref="N150:Q150"/>
    <mergeCell ref="N151:Q151"/>
    <mergeCell ref="F152:I152"/>
    <mergeCell ref="L152:M152"/>
    <mergeCell ref="N152:Q152"/>
    <mergeCell ref="F148:I148"/>
    <mergeCell ref="L148:M148"/>
    <mergeCell ref="N148:Q148"/>
    <mergeCell ref="F149:I149"/>
    <mergeCell ref="L149:M149"/>
    <mergeCell ref="N149:Q149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4:Q144"/>
    <mergeCell ref="F145:I145"/>
    <mergeCell ref="L145:M145"/>
    <mergeCell ref="N145:Q145"/>
    <mergeCell ref="F143:I143"/>
    <mergeCell ref="N143:Q143"/>
    <mergeCell ref="L143:M143"/>
    <mergeCell ref="L144:M144"/>
    <mergeCell ref="N142:Q142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N134:Q134"/>
    <mergeCell ref="N135:Q135"/>
    <mergeCell ref="N136:Q136"/>
    <mergeCell ref="F137:I137"/>
    <mergeCell ref="L137:M137"/>
    <mergeCell ref="N137:Q137"/>
    <mergeCell ref="C124:Q124"/>
    <mergeCell ref="F126:P126"/>
    <mergeCell ref="M128:P128"/>
    <mergeCell ref="M130:Q130"/>
    <mergeCell ref="M131:Q131"/>
    <mergeCell ref="F133:I133"/>
    <mergeCell ref="L133:M133"/>
    <mergeCell ref="N133:Q133"/>
    <mergeCell ref="N111:Q111"/>
    <mergeCell ref="N112:Q112"/>
    <mergeCell ref="N113:Q113"/>
    <mergeCell ref="N114:Q114"/>
    <mergeCell ref="N116:Q116"/>
    <mergeCell ref="L118:Q118"/>
    <mergeCell ref="N105:Q105"/>
    <mergeCell ref="N106:Q106"/>
    <mergeCell ref="N107:Q107"/>
    <mergeCell ref="N108:Q108"/>
    <mergeCell ref="N109:Q109"/>
    <mergeCell ref="N110:Q110"/>
    <mergeCell ref="N99:Q99"/>
    <mergeCell ref="N100:Q100"/>
    <mergeCell ref="N101:Q101"/>
    <mergeCell ref="N102:Q102"/>
    <mergeCell ref="N103:Q103"/>
    <mergeCell ref="N104:Q104"/>
    <mergeCell ref="N93:Q93"/>
    <mergeCell ref="N94:Q94"/>
    <mergeCell ref="N95:Q95"/>
    <mergeCell ref="N96:Q96"/>
    <mergeCell ref="N97:Q97"/>
    <mergeCell ref="N98:Q98"/>
    <mergeCell ref="N87:Q87"/>
    <mergeCell ref="N88:Q88"/>
    <mergeCell ref="N89:Q89"/>
    <mergeCell ref="N90:Q90"/>
    <mergeCell ref="N91:Q91"/>
    <mergeCell ref="N92:Q92"/>
    <mergeCell ref="F78:P78"/>
    <mergeCell ref="M80:P80"/>
    <mergeCell ref="M82:Q82"/>
    <mergeCell ref="M83:Q83"/>
    <mergeCell ref="C85:G85"/>
    <mergeCell ref="N85:Q85"/>
    <mergeCell ref="H34:J34"/>
    <mergeCell ref="M34:P34"/>
    <mergeCell ref="H35:J35"/>
    <mergeCell ref="M35:P35"/>
    <mergeCell ref="L37:P37"/>
    <mergeCell ref="C76:Q76"/>
    <mergeCell ref="H31:J31"/>
    <mergeCell ref="M31:P31"/>
    <mergeCell ref="H32:J32"/>
    <mergeCell ref="M32:P32"/>
    <mergeCell ref="H33:J33"/>
    <mergeCell ref="M33:P33"/>
    <mergeCell ref="M26:P26"/>
    <mergeCell ref="M27:P27"/>
    <mergeCell ref="M29:P29"/>
    <mergeCell ref="O10:P10"/>
    <mergeCell ref="O11:P11"/>
    <mergeCell ref="O13:P13"/>
    <mergeCell ref="O14:P14"/>
    <mergeCell ref="O16:P16"/>
    <mergeCell ref="O17:P17"/>
    <mergeCell ref="H1:K1"/>
    <mergeCell ref="C2:Q2"/>
    <mergeCell ref="S2:AC2"/>
    <mergeCell ref="C4:Q4"/>
    <mergeCell ref="F6:P6"/>
    <mergeCell ref="O8:P8"/>
    <mergeCell ref="O19:P19"/>
    <mergeCell ref="O20:P20"/>
    <mergeCell ref="E23:L2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Veselská Štěpánka</dc:creator>
  <cp:keywords/>
  <dc:description/>
  <cp:lastModifiedBy>Veselská Štěpánka</cp:lastModifiedBy>
  <dcterms:created xsi:type="dcterms:W3CDTF">2017-01-26T09:04:03Z</dcterms:created>
  <dcterms:modified xsi:type="dcterms:W3CDTF">2017-03-02T09:30:36Z</dcterms:modified>
  <cp:category/>
  <cp:version/>
  <cp:contentType/>
  <cp:contentStatus/>
</cp:coreProperties>
</file>