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7"/>
  </bookViews>
  <sheets>
    <sheet name="Rekapitulace" sheetId="1" r:id="rId1"/>
    <sheet name="C100.1" sheetId="2" r:id="rId2"/>
    <sheet name="C100.2" sheetId="3" r:id="rId3"/>
    <sheet name="C200.1" sheetId="4" r:id="rId4"/>
    <sheet name="C200.2" sheetId="5" r:id="rId5"/>
    <sheet name="C400.1" sheetId="6" r:id="rId6"/>
    <sheet name="C800.1" sheetId="7" r:id="rId7"/>
    <sheet name="VRN" sheetId="8" r:id="rId8"/>
  </sheets>
  <definedNames>
    <definedName name="_xlnm.Print_Titles" localSheetId="1">'C100.1'!$5:$7</definedName>
    <definedName name="_xlnm.Print_Titles" localSheetId="2">'C100.2'!$5:$7</definedName>
    <definedName name="_xlnm.Print_Titles" localSheetId="3">'C200.1'!$5:$7</definedName>
    <definedName name="_xlnm.Print_Titles" localSheetId="5">'C400.1'!$5:$7</definedName>
    <definedName name="_xlnm.Print_Titles" localSheetId="6">'C800.1'!$5:$7</definedName>
    <definedName name="_xlnm.Print_Titles" localSheetId="7">'VRN'!$5:$7</definedName>
  </definedNames>
  <calcPr fullCalcOnLoad="1"/>
</workbook>
</file>

<file path=xl/sharedStrings.xml><?xml version="1.0" encoding="utf-8"?>
<sst xmlns="http://schemas.openxmlformats.org/spreadsheetml/2006/main" count="3224" uniqueCount="786">
  <si>
    <t>Soupis objektů s DPH</t>
  </si>
  <si>
    <t>Stavba: 17-134 - CYKLOSTEZKA ZA ČOV LIBEREC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</si>
  <si>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</si>
  <si>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</si>
  <si>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</si>
  <si>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</si>
  <si>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</si>
  <si>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</si>
  <si>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</si>
  <si>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</si>
  <si>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</si>
  <si>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</si>
  <si>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</si>
  <si>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</si>
  <si>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17-134</t>
  </si>
  <si>
    <t>CYKLOSTEZKA ZA ČOV LIBEREC</t>
  </si>
  <si>
    <t>O</t>
  </si>
  <si>
    <t>Rozpočet:</t>
  </si>
  <si>
    <t>0,00</t>
  </si>
  <si>
    <t>15,00</t>
  </si>
  <si>
    <t>21,00</t>
  </si>
  <si>
    <t>3</t>
  </si>
  <si>
    <t>2</t>
  </si>
  <si>
    <t>C100.1</t>
  </si>
  <si>
    <t>POZEMNÍ KOMUNIKACE - způsobilé výdaje hlavní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</si>
  <si>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</si>
  <si>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</si>
  <si>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</si>
  <si>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</si>
  <si>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</si>
  <si>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</si>
  <si>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</si>
  <si>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</si>
  <si>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</si>
  <si>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</si>
  <si>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</si>
  <si>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</si>
  <si>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</si>
  <si>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</si>
  <si>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</si>
  <si>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</si>
  <si>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</si>
  <si>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</si>
  <si>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</si>
  <si>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</si>
  <si>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014101</t>
  </si>
  <si>
    <t/>
  </si>
  <si>
    <t>POPLATKY ZA SKLÁDKU</t>
  </si>
  <si>
    <t>M3</t>
  </si>
  <si>
    <t>PP</t>
  </si>
  <si>
    <t>ZEMINA</t>
  </si>
  <si>
    <t>VV</t>
  </si>
  <si>
    <t>1088,08m3+446,32m3+11,62m3+4,98m3+160,36m3-131,35-131,35=1 448,6600 [A]</t>
  </si>
  <si>
    <t>TS</t>
  </si>
  <si>
    <t>zahrnuje veškeré poplatky provozovateli skládky související s uložením odpadu na skládce.</t>
  </si>
  <si>
    <t>014102</t>
  </si>
  <si>
    <t>T</t>
  </si>
  <si>
    <t>STAVEBNÍ SUŤ (kamenivo, beton)</t>
  </si>
  <si>
    <t>0,9m3*2,5t/m3=2,2500 [A] 
6,6m2*0,4t/m2=2,6400 [B] 
5,0m3*2,8t/m3=14,0000 [C] 
Celkem: A+B+C=18,8900 [D]</t>
  </si>
  <si>
    <t>R02620</t>
  </si>
  <si>
    <t>ZKOUŠENÍ KONSTRUKCÍ A PRACÍ NEZÁVISLOU ZKUŠEBNOU</t>
  </si>
  <si>
    <t>KUS</t>
  </si>
  <si>
    <t>PRŮKAZNÉ A OVĚŘOVACÍ ZATĚŽKÁVACÍ ZKOUŠKY SILNIČNÍHO TĚLESA</t>
  </si>
  <si>
    <t>1=1,0000 [A]</t>
  </si>
  <si>
    <t>zahrnuje veškeré náklady spojené s objednatelem požadovanými zkouškami</t>
  </si>
  <si>
    <t>R03770</t>
  </si>
  <si>
    <t>POMOC PRÁCE ZAJIŠŤ NEBO ZŘÍZ ČERPÁNÍ VODY</t>
  </si>
  <si>
    <t>zahrnuje objednatelem povolené náklady na požadovaná zařízení zhotovitele</t>
  </si>
  <si>
    <t>Zemní práce</t>
  </si>
  <si>
    <t>11120</t>
  </si>
  <si>
    <t>ODSTRANĚNÍ KŘOVIN</t>
  </si>
  <si>
    <t>M2</t>
  </si>
  <si>
    <t>včetně odovzu a likvidace</t>
  </si>
  <si>
    <t>A2 10,0m2+ B1 1921,0m2+ B2 1910,0m2=3 841,0000 [A]</t>
  </si>
  <si>
    <t>odstranění travin, křovin a stromů do průměru 100 mm 
doprava dřevin bez ohledu na vzdálenost 
spálení na hromadách nebo štěpkování</t>
  </si>
  <si>
    <t>11201</t>
  </si>
  <si>
    <t>KÁCENÍ STROMŮ D KMENE DO 0,5M S ODSTRANĚNÍM PAŘEZŮ</t>
  </si>
  <si>
    <t>včetně odovzu a likvidace dřevní hmoty</t>
  </si>
  <si>
    <t>2ks=2,0000 [A]</t>
  </si>
  <si>
    <t>Kácení stromů se měří v [ks] poražených stromů (průměr stromů se měří v místě řezu)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</si>
  <si>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7</t>
  </si>
  <si>
    <t>11202</t>
  </si>
  <si>
    <t>KÁCENÍ STROMŮ D KMENE DO 0,9M S ODSTRANĚNÍM PAŘEZŮ</t>
  </si>
  <si>
    <t>2ks+6ks=8,0000 [A]</t>
  </si>
  <si>
    <t>8</t>
  </si>
  <si>
    <t>113181</t>
  </si>
  <si>
    <t>ODSTRANĚNÍ KRYTU ZPEVNĚNÝCH PLOCH Z DLAŽDIC, ODVOZ DO 1KM</t>
  </si>
  <si>
    <t>dlažba na sucho:9,0m2*0,10=0,9000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</si>
  <si>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</si>
  <si>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11328</t>
  </si>
  <si>
    <t>ODSTRANĚNÍ PŘÍKOPŮ A RIGOLŮ Z PŘÍKOPOVÝCH TVÁRNIC</t>
  </si>
  <si>
    <t>ODVOZ DO 1KM</t>
  </si>
  <si>
    <t>stávající skluz: 11,0*0,60=6,6000 [A]</t>
  </si>
  <si>
    <t>121101</t>
  </si>
  <si>
    <t>SEJMUTÍ ORNICE NEBO LESNÍ PŮDY S ODVOZEM DO 1KM</t>
  </si>
  <si>
    <t>úsek A1, A2 
3,50*25,35*0,10=8,8725 [A] 
3,00*(146,71-25,35)*0,10=36,4080 [B] 
28,25*3,50*0,10=9,8875 [C] 
úsek B1 
447,68*4,00*0,20=358,1440 [D] 
480,24*4,00*0,20=384,1920 [E] 
ručně 
1,20*40,00*0,10=4,8000 [F] 
2,00*2,00*0,10=0,4000 [G] 
Celkem: A+B+C+D+E+F+G=802,7040 [H]</t>
  </si>
  <si>
    <t>položka zahrnuje sejmutí ornice bez ohledu na tloušťku vrstvy a její vodorovnou dopravu 
nezahrnuje uložení na trvalou skládku</t>
  </si>
  <si>
    <t>11</t>
  </si>
  <si>
    <t>123731</t>
  </si>
  <si>
    <t>ODKOP PRO SPOD STAVBU SILNIC A ŽELEZNIC TŘ. I, ODVOZ DO 1KM</t>
  </si>
  <si>
    <t>úsek A1:117,5m3-plocha sjezdu mimo průj.profil cyklo (1,0m3)=116,5000 [A] 
úsek A2:10,4m3=10,4000 [B] 
úsek B1:155,5m3=155,5000 [C] 
úsek B2:285,6m3=285,6000 [D] 
pro sanaci podloží dle pol.č.21452:986,4m3=986,4000 [E] 
Celkem70% objemu: (A+B+C+D+E)*0,7=1 088,0800 [F]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</si>
  <si>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</si>
  <si>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12</t>
  </si>
  <si>
    <t>123831</t>
  </si>
  <si>
    <t>ODKOP PRO SPOD STAVBU SILNIC A ŽELEZNIC TŘ. II, ODVOZ DO 1KM</t>
  </si>
  <si>
    <t>úsek A1:117,5m3-plocha sjezdu mimo průj.profil cyklo (1,0m3)=116,5000 [A] 
úsek A2:10,4m3=10,4000 [B] 
úsek B1:155,5m3=155,5000 [C] 
úsek B2:285,6m3=285,6000 [D] 
pro sanaci podloží dle pol.č.21452:986,4m3=986,4000 [E] 
Celkem 30% objemu: (A+B+C+D+E)*0,3=466,3200 [F]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</si>
  <si>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</si>
  <si>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13</t>
  </si>
  <si>
    <t>125738</t>
  </si>
  <si>
    <t>VYKOPÁVKY ZE ZEMNÍKŮ A SKLÁDEK TŘ. I, ODVOZ DO 20KM</t>
  </si>
  <si>
    <t>natěžení a dovoz chybějící ornice</t>
  </si>
  <si>
    <t>z pol.č.18230,12110 
909,0m3-802,7m3=106,3000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</si>
  <si>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</si>
  <si>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14</t>
  </si>
  <si>
    <t>131731</t>
  </si>
  <si>
    <t>HLOUBENÍ JAM ZAPAŽ I NEPAŽ TŘ. I, ODVOZ DO 1KM</t>
  </si>
  <si>
    <t>15,3m3+1,3m3=16,6000 [A] 
Celkem 70% objemu: A*0,7=11,6200 [B]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</si>
  <si>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</si>
  <si>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15</t>
  </si>
  <si>
    <t>131831</t>
  </si>
  <si>
    <t>HLOUBENÍ JAM ZAPAŽ I NEPAŽ TŘ. II, ODVOZ DO 1KM</t>
  </si>
  <si>
    <t>15,3m3+1,3m3=16,6000 [A] 
Celkem 30% objemu: A*0,3=4,9800 [B]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</si>
  <si>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</si>
  <si>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16</t>
  </si>
  <si>
    <t>132731</t>
  </si>
  <si>
    <t>HLOUBENÍ RÝH ŠÍŘ DO 2M PAŽ I NEPAŽ TŘ. I, ODVOZ DO 1KM</t>
  </si>
  <si>
    <t>šíř. do 60cm:63,1m3+61,9m3=125,0000 [A] 
úprava propustku:2,00*1,40*1,20=3,3600 [B] 
gabiony:0,80*0,80*50,00=32,0000 [C] 
Celkem: A+B+C=160,3600 [D]</t>
  </si>
  <si>
    <t>17</t>
  </si>
  <si>
    <t>17110</t>
  </si>
  <si>
    <t>ULOŽENÍ SYPANINY DO NÁSYPŮ SE ZHUTNĚNÍM</t>
  </si>
  <si>
    <t>zemní těleso dle ČSN 73 6133,hutnění po vrstvách 200-300mm  
Prostý násyp</t>
  </si>
  <si>
    <t>úsek A1:19,0m3=19,0000 [A] 
úsek A2:3,6m3=3,6000 [B] 
úsek B1:109,5m3=109,5000 [C] 
úsek B2:130,6m3=130,6000 [D] 
Celkem 50% objemu: (A+B+C+D)*0,50=131,3500 [E]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</si>
  <si>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</si>
  <si>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</t>
  </si>
  <si>
    <t>17111</t>
  </si>
  <si>
    <t>ULOŽENÍ SYPANINY DO NÁSYPŮ SE ZLEPŠENÍM ZEMINY</t>
  </si>
  <si>
    <t>Zemní těleso dle ČSN 73 6133, hutnění po vrstvách 200-300mm  
násyp z upravených zemin - stabilizovány chemick. pojivy 2-3% CaO</t>
  </si>
  <si>
    <t>19</t>
  </si>
  <si>
    <t>17120</t>
  </si>
  <si>
    <t>a</t>
  </si>
  <si>
    <t>ULOŽENÍ SYPANINY DO NÁSYPŮ A NA SKLÁDKY BEZ ZHUTNĚNÍ</t>
  </si>
  <si>
    <t>uložení přebytečné zeminy na skládku  
1088,08m3+446,32m3+11,62m3+4,98m3+160,36m3=1 711,3600 [A]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</si>
  <si>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</si>
  <si>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20</t>
  </si>
  <si>
    <t>b</t>
  </si>
  <si>
    <t>ornice na deponii, pol.č. 121101</t>
  </si>
  <si>
    <t>21</t>
  </si>
  <si>
    <t>17180</t>
  </si>
  <si>
    <t>ULOŽENÍ SYPANINY DO NÁSYPŮ Z NAKUPOVANÝCH MATERIÁLŮ</t>
  </si>
  <si>
    <t>hutněný podsyp 103 ps:524,66t/1,96=267,6837 [A]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</si>
  <si>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</si>
  <si>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22</t>
  </si>
  <si>
    <t>17481</t>
  </si>
  <si>
    <t>ZÁSYP JAM A RÝH Z NAKUPOVANÝCH MATERIÁLŮ</t>
  </si>
  <si>
    <t>obrubník silniční:4,9m3=4,9000 [A] 
palisáda:1,2m3=1,2000 [B] 
úprava propustku:0,7m3=0,7000 [C] 
úsek A1, A2:17,4m3=17,4000 [D] 
úsek B1:122,4m3=122,4000 [E] 
úsek B2:161,6m3+38,3m3=199,9000 [F] 
Celkem: A+B+C+D+E+F=346,5000 [G]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</si>
  <si>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</si>
  <si>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23</t>
  </si>
  <si>
    <t>17581</t>
  </si>
  <si>
    <t>OBSYP POTRUBÍ A OBJEKTŮ Z NAKUPOVANÝCH MATERIÁLŮ</t>
  </si>
  <si>
    <t>18,9m3+1,66m3=20,5600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</si>
  <si>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</si>
  <si>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24</t>
  </si>
  <si>
    <t>18110</t>
  </si>
  <si>
    <t>ÚPRAVA PLÁNĚ SE ZHUTNĚNÍM V HORNINĚ TŘ. I</t>
  </si>
  <si>
    <t>v zářezu:453,6*1,1*0,7=349,2720 [A] 
v násypu 
453,6*1,1*0,3=149,6880 [B] 
(21+5,6)*1,1*0,3=8,7780 [C] 
120*4=480,0000 [D] 
380,24*4=1 520,9600 [E] 
odpočet plochy odpočívadlo -30,0=-30,0000 [F] 
odpočet plochy sjezdu: 3,52m2=3,5200 [G] 
Celkem 70%: (A+B+C+D+E+F+G)*0,7=1 737,5526 [H]</t>
  </si>
  <si>
    <t>položka zahrnuje úpravu pláně včetně vyrovnání výškových rozdílů. Míru zhutnění určuje projekt.</t>
  </si>
  <si>
    <t>25</t>
  </si>
  <si>
    <t>18120</t>
  </si>
  <si>
    <t>ÚPRAVA PLÁNĚ SE ZHUTNĚNÍM V HORNINĚ TŘ. II</t>
  </si>
  <si>
    <t>v zářezu:453,6*1,1*0,7=349,2720 [A] 
v násypu 
453,6*1,1*0,3=149,6880 [B] 
(21+5,6)*1,1*0,3=8,7780 [C] 
120*4=480,0000 [D] 
380,24*4=1 520,9600 [E] 
odpočet plochy odpočívadlo -30,0=-30,0000 [F] 
odpočet plochy sjezdu: 3,52m2=3,5200 [G] 
Celkem 30%: (A+B+C+D+E+F+G)*0,3=744,6654 [H]</t>
  </si>
  <si>
    <t>26</t>
  </si>
  <si>
    <t>18130</t>
  </si>
  <si>
    <t>ÚPRAVA PLÁNĚ BEZ ZHUTNĚNÍ</t>
  </si>
  <si>
    <t>0,5*2*(17+15*2+18)=65,0000 [A]</t>
  </si>
  <si>
    <t>položka zahrnuje úpravu pláně včetně vyrovnání výškových rozdílů</t>
  </si>
  <si>
    <t>27</t>
  </si>
  <si>
    <t>18230</t>
  </si>
  <si>
    <t>ROZPROSTŘENÍ ORNICE V ROVINĚ</t>
  </si>
  <si>
    <t>větev A:187,0m2*0,20=37,4000 [A] 
větev B:4358,0m2*0,20=871,6000 [B] 
Celkem: A+B=909,0000 [C]</t>
  </si>
  <si>
    <t>položka zahrnuje: 
nutné přemístění ornice z dočasných skládek vzdálených do 50m 
rozprostření ornice v předepsané tloušťce v rovině a ve svahu do 1:5</t>
  </si>
  <si>
    <t>28</t>
  </si>
  <si>
    <t>18481</t>
  </si>
  <si>
    <t>OCHRANA STROMŮ BEDNĚNÍM</t>
  </si>
  <si>
    <t>OCHRANA VROSTLÝCH STROMŮ PO DOBU STAVBY 
VČETNĚ OCHRÁNĚNÍ KOŘENOVÉHO SYSTÉMU, KOMPLET</t>
  </si>
  <si>
    <t>21*0,75*4*2,5*2=315,0000 [A]</t>
  </si>
  <si>
    <t>Popisy prací zahrnují veškerý materiál, výrobky a polotovary, včetně mimostaveništní a vnitrostaveništní dopravy (rovněž přesuny), včetně naložení a složení, případně s uložením</t>
  </si>
  <si>
    <t>Základy</t>
  </si>
  <si>
    <t>29</t>
  </si>
  <si>
    <t>212625</t>
  </si>
  <si>
    <t>TRATIVODY KOMPL Z TRUB Z PLAST HM DN DO 100MM, RÝHA TŘ I</t>
  </si>
  <si>
    <t>M</t>
  </si>
  <si>
    <t>odvodnění podloží zemního tělesa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</si>
  <si>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</si>
  <si>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30</t>
  </si>
  <si>
    <t>21361</t>
  </si>
  <si>
    <t>DRENÁŽNÍ VRSTVY Z GEOTEXTILIE</t>
  </si>
  <si>
    <t>300g/m2</t>
  </si>
  <si>
    <t>878,00*1,00=878,0000 [A]</t>
  </si>
  <si>
    <t>Položka zahrnuje: 
- dodávku předepsané geotextilie (včetně nutných přesahů) pro drenážní vrstvu, včetně mimostaveništní a vnitrostaveništní dopravy 
- provedení drenážní vrstvy předepsaných rozměrů a předepsaného tvaru</t>
  </si>
  <si>
    <t>31</t>
  </si>
  <si>
    <t>21452</t>
  </si>
  <si>
    <t>SANAČNÍ VRSTVY Z KAMENIVA DRCENÉHO</t>
  </si>
  <si>
    <t>FR.32/63</t>
  </si>
  <si>
    <t>sanace podloží:(3318,0m2-30,0m2-3,52m2)*0,30=985,3440 [A]</t>
  </si>
  <si>
    <t>položka zahrnuje zahrnuje dodávku kameniva předepsané frakce, včetně mimostaveništní a vnitrostaveništní dopravy, rozprostření se zhutněním</t>
  </si>
  <si>
    <t>32</t>
  </si>
  <si>
    <t>272314</t>
  </si>
  <si>
    <t>ZÁKLADY Z PROSTÉHO BETONU DO C25/30 (B30)</t>
  </si>
  <si>
    <t>C20/25</t>
  </si>
  <si>
    <t>palisáda 
A2:6,00*0,60*0,40=1,4400 [A] 
B2:(23,00+14,00+21,00)*0,60*0,40=13,9200 [B] 
gabiony 
B2:0,80*0,60*50,00=24,0000 [C] 
Celkem: A+B+C=39,3600 [D]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</si>
  <si>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</si>
  <si>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Svislé konstrukce</t>
  </si>
  <si>
    <t>33</t>
  </si>
  <si>
    <t>327214</t>
  </si>
  <si>
    <t>ZDI OPĚRNÉ, ZÁRUBNÍ, NÁBŘEŽNÍ Z GABIONŮ VČETNĚ KOVOVÉ KONSTRUKCE</t>
  </si>
  <si>
    <t>0,75*1,20*50,00*1,1=49,5000 [A]</t>
  </si>
  <si>
    <t>položka zahrnuje dodávku a osazení drátěných košů s výplní lomovým kamenem (sypaným, skládaným, s úpravou líce)</t>
  </si>
  <si>
    <t>34</t>
  </si>
  <si>
    <t>34211</t>
  </si>
  <si>
    <t>STĚNY A PŘÍČKY VÝPLŇ A ODDĚL Z DÍLCŮ BETON</t>
  </si>
  <si>
    <t>PALISÁDA</t>
  </si>
  <si>
    <t>101*0,20*0,20*1,00=4,0400 [A] 
177*0,15*0,15*1,50=5,9738 [B] 
Celkem: A+B=10,0138 [C]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</si>
  <si>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</si>
  <si>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Vodorovné konstrukce</t>
  </si>
  <si>
    <t>35</t>
  </si>
  <si>
    <t>451110</t>
  </si>
  <si>
    <t>PODKL A VÝPLŇ VRSTVY Z DÍLCŮ BETON</t>
  </si>
  <si>
    <t>PRAŽCE PLOCHY DO 250 CM2</t>
  </si>
  <si>
    <t>Komunikace</t>
  </si>
  <si>
    <t>36</t>
  </si>
  <si>
    <t>56330</t>
  </si>
  <si>
    <t>VOZOVKOVÉ VRSTVY ZE ŠTĚRKODRTI</t>
  </si>
  <si>
    <t>ŠDa</t>
  </si>
  <si>
    <t>37,5m2*0,10=3,7500 [A] 
480,2m2*0,15=72,0300 [B] 
2793,0m2*0,20=558,6000 [C] 
odpočet plochy odpočívadlo -30,0m2*0,20=-6,0000 [D] 
odpočet plochy sjezdu: 3,52m2*0,20=0,7040 [E] 
Celkem: A+B+C+D+E=629,0840 [F]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</si>
  <si>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</si>
  <si>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37</t>
  </si>
  <si>
    <t>56930</t>
  </si>
  <si>
    <t>ZPEVNĚNÍ KRAJNIC ZE ŠTĚRKODRTI</t>
  </si>
  <si>
    <t>878,00*0,50*0,10=43,9000 [A]</t>
  </si>
  <si>
    <t>- dodání kameniva předepsané kvality a zrnitosti 
- rozprostření a zhutnění vrstvy v předepsané tloušťce 
- zřízení vrstvy bez rozlišení šířky, pokládání vrstvy po etapách</t>
  </si>
  <si>
    <t>38</t>
  </si>
  <si>
    <t>572121</t>
  </si>
  <si>
    <t>INFILTRAČNÍ POSTŘIK ASFALTOVÝ DO 1,0KG/M2</t>
  </si>
  <si>
    <t>A:453,6m2=453,6000 [A] 
B:2788,0m2=2 788,0000 [B] 
odpočet plochy odpočívadlo -30,0m2=-30,0000 [C] 
odpočet plochy sjezdu: 3,52m2=3,5200 [D] 
Celkem: A+B+C+D=3 215,1200 [E]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</si>
  <si>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</si>
  <si>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39</t>
  </si>
  <si>
    <t>572213</t>
  </si>
  <si>
    <t>SPOJOVACÍ POSTŘIK Z EMULZE DO 0,5KG/M2</t>
  </si>
  <si>
    <t>40</t>
  </si>
  <si>
    <t>574B01</t>
  </si>
  <si>
    <t>ASFALTOVÝ BETON PRO OBRUSNÉ VRSTVY MODIFIK ACO 8</t>
  </si>
  <si>
    <t>A:453,6m2*0,05=22,6800 [A] 
B:2788,0m2*0,05=139,4000 [B] 
odpočet plochy odpočívadlo -30,0m2*0,05=-1,5000 [C] 
odpočet plochy sjezdu: 3,52m2*0,05=0,1760 [D] 
Celkem: A+B+C+D=160,7560 [E]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</si>
  <si>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</si>
  <si>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41</t>
  </si>
  <si>
    <t>574E06</t>
  </si>
  <si>
    <t>ASFALTOVÝ BETON PRO PODKLADNÍ VRSTVY ACP 16+, 16S</t>
  </si>
  <si>
    <t>3241,6m2*0,05=162,0800 [A] 
odpočet plochy odpočívadlo -30,0m2*0,05=-1,5000 [B] 
odpočet plochy sjezdu: 3,52m2*0,05=0,1760 [C] 
Celkem: A+B+C=160,7560 [D]</t>
  </si>
  <si>
    <t>42</t>
  </si>
  <si>
    <t>582627</t>
  </si>
  <si>
    <t>KRYTY Z BETON DLAŽDIC SE ZÁMKEM ŠEDÝCH RELIÉF TL 60MM DO LOŽE Z MC</t>
  </si>
  <si>
    <t>VODÍCÍ DLAŽBA S DRÁŽKOU š. 400mm</t>
  </si>
  <si>
    <t>(14,00+7,10)*0,40=8,4400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</si>
  <si>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</si>
  <si>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43</t>
  </si>
  <si>
    <t>58262A</t>
  </si>
  <si>
    <t>KRYTY Z BETON DLAŽDIC SE ZÁMKEM BAREV RELIÉF TL 60MM DO LOŽE Z MC</t>
  </si>
  <si>
    <t>hmatová dlažba červená</t>
  </si>
  <si>
    <t>29,0m2=29,0000 [A]</t>
  </si>
  <si>
    <t>44</t>
  </si>
  <si>
    <t>58401</t>
  </si>
  <si>
    <t>VOZOVKOVÉ KRYTY Z VEGETAČNÍCH DÍLCŮ DO LOŽE Z KAM TL DO 100MM</t>
  </si>
  <si>
    <t>VČETNĚ LOŽE A VÝPLNĚ DLAŽBY Z KAMENIVA</t>
  </si>
  <si>
    <t>9,0m2=9,0000 [A]</t>
  </si>
  <si>
    <t>- dodání dílců v požadované kvalitě, dodání materiálu pro předepsané  lože v tloušťce předepsané dokumentací a pro předepsanou výplň spar 
- očištění podkladu 
- uložení dílců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</si>
  <si>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Potrubí</t>
  </si>
  <si>
    <t>45</t>
  </si>
  <si>
    <t>891634</t>
  </si>
  <si>
    <t>KLAPKY DN DO 200MM</t>
  </si>
  <si>
    <t>PROTIŽABÍ KLAPKA</t>
  </si>
  <si>
    <t>odvodnění:1ks=1,0000 [A]</t>
  </si>
  <si>
    <t>- Položka zahrnuje kompletní montáž dle technologického předpisu, dodávku armatury, veškerou mimostaveništní a vnitrostaveništní dopravu.</t>
  </si>
  <si>
    <t>46</t>
  </si>
  <si>
    <t>899521</t>
  </si>
  <si>
    <t>OBETONOVÁNÍ POTRUBÍ Z PROSTÉHO BETONU DO B12,5</t>
  </si>
  <si>
    <t>propustek A:0,76m3=0,7600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</si>
  <si>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</si>
  <si>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Ostatní konstrukce a práce</t>
  </si>
  <si>
    <t>47</t>
  </si>
  <si>
    <t>9111A1</t>
  </si>
  <si>
    <t>ZÁBRADLÍ SILNIČNÍ S VODOR MADLY - DODÁVKA A MONTÁŽ</t>
  </si>
  <si>
    <t>ŽÁROVĚ ZINKOVANÉ</t>
  </si>
  <si>
    <t>53,0m=53,0000 [A]</t>
  </si>
  <si>
    <t>položka zahrnuje: 
- dodání zábradlí včetně předepsané povrchové úpravy 
- osazení sloupků zaberaněním nebo osazením do betonových bloků (včetně betonových bloků a nutných zemních prací)</t>
  </si>
  <si>
    <t>48</t>
  </si>
  <si>
    <t>9113B3</t>
  </si>
  <si>
    <t>SVODIDLO OCEL SILNIČ JEDNOSTR, ÚROVEŇ ZADRŽ H1 - DEMONTÁŽ S PŘESUNEM</t>
  </si>
  <si>
    <t>A1:22,0m=22,0000 [A] 
A2:12,0m=12,0000 [B] 
Celkem: A+B=34,0000 [C]</t>
  </si>
  <si>
    <t>položka zahrnuje: 
- demontáž a odstranění zařízení 
- jeho odvoz na předepsané místo</t>
  </si>
  <si>
    <t>49</t>
  </si>
  <si>
    <t>914131</t>
  </si>
  <si>
    <t>DOPRAVNÍ ZNAČKY ZÁKLADNÍ VELIKOSTI OCELOVÉ FÓLIE TŘ 2 - DODÁVKA A MONTÁŽ</t>
  </si>
  <si>
    <t>A:9ks=9,0000 [A] 
B1:2ks=2,0000 [B] 
B2:2ks=2,0000 [C] 
Celkem: A+B+C=13,0000 [D]</t>
  </si>
  <si>
    <t>položka zahrnuje: 
- dodávku a montáž značek v požadovaném provedení 
- u dočasných (provizorních) značek a zařízení údržbu po celou dobu trvání funkce, náhradu zničených nebo ztracených kusů, nutnou opravu poškozených částí</t>
  </si>
  <si>
    <t>50</t>
  </si>
  <si>
    <t>914911</t>
  </si>
  <si>
    <t>SLOUPKY A STOJKY DOPRAVNÍCH ZNAČEK Z OCEL TRUBEK SE ZABETONOVÁNÍM - DODÁVKA A MONTÁŽ</t>
  </si>
  <si>
    <t>A:8ks=8,0000 [A] 
B1:2ks=2,0000 [B] 
B2:2ks=2,0000 [C] 
Celkem: A+B+C=12,0000 [D]</t>
  </si>
  <si>
    <t>položka zahrnuje: 
- sloupky a upevňovací zařízení včetně jejich osazení (betonová patka, zemní práce) 
- u dočasných sloupků a upevňovacích zařízení údržbu po celou dobu trvání funkce, náhradu zničených nebo ztracených kusů, nutnou opravu poškozených částí</t>
  </si>
  <si>
    <t>51</t>
  </si>
  <si>
    <t>915211</t>
  </si>
  <si>
    <t>VODOROVNÉ DOPRAVNÍ ZNAČENÍ PLASTEM HLADKÉ - DODÁVKA A POKLÁDKA</t>
  </si>
  <si>
    <t>vykřičník:3*1*0,2*3=1,8000 [A] 
symbol značek:1*1,41/2*4=2,8200 [B] 
přejezd pro cyklisty:3,0=3,0000 [C] 
vodící pásy:6*7,00*0,03=1,2600 [D] 
Celkem: A+B+C+D=8,8800 [E]</t>
  </si>
  <si>
    <t>položka zahrnuje: 
- dodání a pokládku nátěrového materiálu (měří se pouze natíraná plocha) 
- předznačení a reflexní úpravu</t>
  </si>
  <si>
    <t>52</t>
  </si>
  <si>
    <t>916A1</t>
  </si>
  <si>
    <t>PARKOVACÍ SLOUPKY A ZÁBRANY KOVOVÉ</t>
  </si>
  <si>
    <t>PARK SLOUPEK PŘICHYT ŠROUBY, VČ. ZÁKLAD.PATKY</t>
  </si>
  <si>
    <t>B1:2ks=2,0000 [A] 
B2:1ks=1,0000 [B] 
Celkem: A+B=3,0000 [C]</t>
  </si>
  <si>
    <t>položka zahrnuje dodání zařízení v předepsaném provedení včetně jeho osazení</t>
  </si>
  <si>
    <t>53</t>
  </si>
  <si>
    <t>917212</t>
  </si>
  <si>
    <t>ZÁHONOVÉ OBRUBY Z BETONOVÝCH OBRUBNÍKŮ ŠÍŘ 80MM</t>
  </si>
  <si>
    <t>80/250/1000</t>
  </si>
  <si>
    <t>1489,6m=1 489,6000 [A]</t>
  </si>
  <si>
    <t>Položka zahrnuje: 
dodání a pokládku betonových obrubníků o rozměrech předepsaných zadávací dokumentací 
betonové lože i boční betonovou opěrku.</t>
  </si>
  <si>
    <t>54</t>
  </si>
  <si>
    <t>917224</t>
  </si>
  <si>
    <t>SILNIČNÍ A CHODNÍKOVÉ OBRUBY Z BETONOVÝCH OBRUBNÍKŮ ŠÍŘ 150MM</t>
  </si>
  <si>
    <t>250/1000/150 PŘÍRODNÍ</t>
  </si>
  <si>
    <t>A1:150,0m=150,0000 [A] 
A2:33,00+16,00=49,0000 [B] 
Celkem: A+B=199,0000 [C]</t>
  </si>
  <si>
    <t>55</t>
  </si>
  <si>
    <t>918145</t>
  </si>
  <si>
    <t>ČELA BETONOVÁ PROPUSTU Z TRUB</t>
  </si>
  <si>
    <t>prodloužení stáv. propustu</t>
  </si>
  <si>
    <t>Položka zahrnuje veškerý materiál, výrobky a polotovary, včetně mimostaveništní a vnitrostaveništní dopravy (rovněž přesuny), včetně naložení a složení,případně s uložením. 
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proudů.</t>
  </si>
  <si>
    <t>56</t>
  </si>
  <si>
    <t>918357</t>
  </si>
  <si>
    <t>PROPUSTY Z TRUB DN 500MM</t>
  </si>
  <si>
    <t>prodloužení stáv. propustu, včetně přidružených prací pro řádné napojení potrubí 
BETONOVÁ TROUBA DN 500</t>
  </si>
  <si>
    <t>propust:2,0m=2,0000 [A]</t>
  </si>
  <si>
    <t>Položka zahrnuje: 
- dodání a položení potrubí z trub z dokumentací předepsaného materiálu a předepsaného průměru 
- případné úpravy trub (zkrácení, šikmé seříznutí) 
Nezahrnuje podkladní vrstvy a obetonování.</t>
  </si>
  <si>
    <t>57</t>
  </si>
  <si>
    <t>919113</t>
  </si>
  <si>
    <t>ŘEZÁNÍ ASFALTOVÉHO KRYTU VOZOVEK TL DO 150MM</t>
  </si>
  <si>
    <t>A1:150,0m=150,0000 [A] 
A2:30,00+16,00=46,0000 [B] 
B1:15,0m=15,0000 [C] 
Celkem: A+B+C=211,0000 [D]</t>
  </si>
  <si>
    <t>položka zahrnuje řezání vozovkové vrstvy v předepsané tloušťce, včetně spotřeby vody</t>
  </si>
  <si>
    <t>58</t>
  </si>
  <si>
    <t>935212</t>
  </si>
  <si>
    <t>PŘÍKOPOVÉ ŽLABY Z BETON TVÁRNIC ŠÍŘ DO 600MM DO BETONU TL 100MM</t>
  </si>
  <si>
    <t>včetně lože</t>
  </si>
  <si>
    <t>skluz u propustu: 11,0m*0,60=6,6000 [A]</t>
  </si>
  <si>
    <t>položka zahrnuje: 
- dodávku a uložení příkopových tvárnic předepsaného rozměru a kvality 
- dodání a rozprostření lože z předepsaného materiálu v předepsané kvalitěa v předepsané tloušťce 
- veškerou manipulaci s materiálem, vnitrostaveništní i mimostaveništní dopravu 
- ukončení, patky, spárování 
- měří se v metrech běžných délky osy žlabu</t>
  </si>
  <si>
    <t>59</t>
  </si>
  <si>
    <t>93602</t>
  </si>
  <si>
    <t>STOJAN PRO DVĚ KOLA VČ ZÁKLADU</t>
  </si>
  <si>
    <t>ŽÁROVĚ ZINKOVANÁ OCEL POČET STÁNÍ 2  
PEVNĚ KOTVENÝ K PODKLADU</t>
  </si>
  <si>
    <t>stání pro 32 jízdních kol:  
16ks=16,0000 [A]</t>
  </si>
  <si>
    <t>60</t>
  </si>
  <si>
    <t>966842</t>
  </si>
  <si>
    <t>ODSTRANĚNÍ OPLOCENÍ Z DRÁT PLETIVA</t>
  </si>
  <si>
    <t>včetně odvozu a likvidace</t>
  </si>
  <si>
    <t>200,00+210,00=410,0000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</si>
  <si>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 ,  
- položka zahrnuje i odstranění sloupků z jiného materiálu, odstranění vrat a vrátek.</t>
  </si>
  <si>
    <t>61</t>
  </si>
  <si>
    <t>967151</t>
  </si>
  <si>
    <t>VYBOURÁNÍ ČÁSTÍ KONSTRUKCÍ BETON S ODVOZEM DO 1KM</t>
  </si>
  <si>
    <t>prodloužení stáv. propustu - ODBOURÁNÍ ČELA, KŘÍDEL A OBJEKTŮ PROPUSTU PRO REALIZACI PRODLOUŽENÍ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</si>
  <si>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</si>
  <si>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C100.2</t>
  </si>
  <si>
    <t>POZEMNÍ KOMUNIKACE - způsobilé výdaje vedlejší</t>
  </si>
  <si>
    <t>zemina</t>
  </si>
  <si>
    <t>115,0m3+3,0m3+7,51m3+3,218m3+87,952m3+36,4m3+15,6m3+37,694m3=306,3740 [A]</t>
  </si>
  <si>
    <t>29,4m3*2,0t/m3=58,8000 [A]</t>
  </si>
  <si>
    <t>OBALOVANÝ ASFALT</t>
  </si>
  <si>
    <t>9,8m3*2,5t/m3=24,5000 [A]</t>
  </si>
  <si>
    <t>113321</t>
  </si>
  <si>
    <t>ODSTRAN PODKL ZPEVNĚNÝCH PLOCH Z KAMENIVA NESTMEL, ODVOZ DO 1KM</t>
  </si>
  <si>
    <t>stavební úprava vozovky podél obruby 
150,00*0,50*0,30=22,5000 [A] 
(30,00+16,00)*0,50*0,30=6,9000 [B] 
Celkem: A+B=29,4000 [C]</t>
  </si>
  <si>
    <t>113338</t>
  </si>
  <si>
    <t>ODSTRAN PODKL ZPEVNĚNÝCH PLOCH S ASFALT POJIVEM, ODVOZ DO 20KM</t>
  </si>
  <si>
    <t>stavební úprava vozovky podél obruby 
150,00*0,50*0,10=7,5000 [A] 
(30,00+16,00)*0,50*0,10=2,3000 [B] 
Celkem: A+B=9,8000 [C]</t>
  </si>
  <si>
    <t>11372E</t>
  </si>
  <si>
    <t>FRÉZOVÁNÍ ZPEVNĚNÝCH PLOCH ASFALT DROBNÝCH OPRAV A PLOŠ ROZPADŮ DO 500M2</t>
  </si>
  <si>
    <t>PRUH Š. 0,50M, TL. 60mm</t>
  </si>
  <si>
    <t>stavební úprava vozovky podél obruby 
(150,00+30,00+16,00+15,00)*0,50*0,06=6,3300 [A]</t>
  </si>
  <si>
    <t>odpočívka 2*15,0m2*0,30=9,0000 [A] 
úsek A1 sjezd: 1,0m3=1,0000 [B] 
Celkem 70% objemu: (A+B)*0,7=7,0000 [C]</t>
  </si>
  <si>
    <t>123738</t>
  </si>
  <si>
    <t>ODKOP PRO SPOD STAVBU SILNIC A ŽELEZNIC TŘ. I, ODVOZ DO 20KM</t>
  </si>
  <si>
    <t>odpočívka 2*15,0m2*0,30=9,0000 [A] 
úsek A1 sjezd: 1,0m3=1,0000 [B] 
Celkem 30% objemu: (A+B)*0,3=3,0000 [C]</t>
  </si>
  <si>
    <t>práce malého rozsahu</t>
  </si>
  <si>
    <t>základové patky oplocení:  
149,0ks*(0,3*0,3*0,8)=10,7280 [A] 
Celkem 70% objemu: A*0,7=7,5096 [B]</t>
  </si>
  <si>
    <t>základové patky oplocení:  
149,0ks*(0,3*0,3*0,8)=10,7280 [A] 
Celkem 30% objemu: A*0,3=3,2184 [B]</t>
  </si>
  <si>
    <t>odvodnění vjezdů:0,80*0,80*43,00=27,5200 [A] 
úsek A2 chránička pro telefon:25,00*0,35*0,70-2,0m3 viz.pol.č.132731b=4,1250 [B] 
úsek B2 ochrana stoky: 144,0m3-50,0m3 viz.pol.č.132731b=94,0000 [C] 
Celkem 70% objemu: (A+B+C)*0,7=87,9515 [D]</t>
  </si>
  <si>
    <t>RUČNÍ DOKOPÁVÁNÍ V TĚSNÉ BLÍZKOSTI SÍTĚ A STOKY</t>
  </si>
  <si>
    <t>úsek A2 chránička pro telefon:2,0m3 =2,0000 [A] 
úsek B2 ochrana stoky: 50,0m3 =50,0000 [B] 
Celkem 70% objemu: (A+B)*0,7=36,4000 [C]</t>
  </si>
  <si>
    <t>132831</t>
  </si>
  <si>
    <t>HLOUBENÍ RÝH ŠÍŘ DO 2M PAŽ I NEPAŽ TŘ. II, ODVOZ DO 1KM</t>
  </si>
  <si>
    <t>úsek A2 chránička pro telefon:2,0m3 =2,0000 [A] 
úsek B2 ochrana stoky: 50,0m3 =50,0000 [B] 
Celkem 30% objemu: (A+B)*0,3=15,6000 [C]</t>
  </si>
  <si>
    <t>odvodnění vjezdů:0,80*0,80*43,00=27,5200 [A] 
úsek A2 chránička pro telefon:25,00*0,35*0,70-2,0m3 viz.pol.č.132731b=4,1250 [B] 
úsek B2 ochrana stoky: 144,0m3-50,0m3 viz.pol.č.132731b=94,0000 [C] 
Celkem 30% objemu: (A+B+C)*0,3=37,6935 [D]</t>
  </si>
  <si>
    <t>úsek B2 ochrana stoky: 
144,0m3-113,94m3=30,0600 [A]</t>
  </si>
  <si>
    <t>odvodnění vjezdů:4,1m3=4,1000 [A] 
chránička pro telefon A2:25,00*0,35*0,70=6,1250 [B] 
Celkem: A+B=10,2250 [C]</t>
  </si>
  <si>
    <t>odpočívadlo: 30,0m2=30,0000 [A] 
úsek A1 sjezd: 3,52m2=3,5200 [B] 
stavební úprava vozovky podél obruby: (50,00+30,0+16,0+15,0)*0,50=55,5000 [C] 
Celkem 70%: (A+B+C)*0,7=62,3140 [D]</t>
  </si>
  <si>
    <t>odpočívadlo: 30,0m2=30,0000 [A] 
úsek A1 sjezd: 3,52m2=3,5200 [B] 
stavební úprava vozovky podél obruby: (50,00+30,0+16,0+15,0)*0,50=55,5000 [C] 
Celkem 30%: (A+B+C)*0,3=26,7060 [D]</t>
  </si>
  <si>
    <t>18214</t>
  </si>
  <si>
    <t>ÚPRAVA POVRCHŮ SROVNÁNÍM ÚZEMÍ V TL DO 0,25M</t>
  </si>
  <si>
    <t>UVEDENÍ TERÉNU DO PŮVODNÍHO STAVU</t>
  </si>
  <si>
    <t>chránička pro telefon A2:25,00*0,75=18,7500 [A]</t>
  </si>
  <si>
    <t>položka zahrnuje srovnání výškových rozdílů terénu</t>
  </si>
  <si>
    <t>R132730</t>
  </si>
  <si>
    <t>HLOUBENÍ SOND</t>
  </si>
  <si>
    <t>SONDA PRO VYHLEDÁNÍ KABELŮ</t>
  </si>
  <si>
    <t>5ks=5,0000 [A]</t>
  </si>
  <si>
    <t>R174110</t>
  </si>
  <si>
    <t>ZÁSYP SOND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</si>
  <si>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</si>
  <si>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odpočívadlo:30,0m2*0,30=9,0000 [A] 
úsek A1 sjezd: 3,52m2*0,30=1,0560 [B] 
Celkem: A+B=10,0560 [C]</t>
  </si>
  <si>
    <t>27231</t>
  </si>
  <si>
    <t>ZÁKLADY Z PROSTÉHO BETONU</t>
  </si>
  <si>
    <t>základové patky oplocení:  
149,0ks*(0,3*0,3*0,8)=10,7280 [A]</t>
  </si>
  <si>
    <t>33817A</t>
  </si>
  <si>
    <t>SLOUPKY OHRADNÍ A PLOTOVÉ Z DÍLCŮ KOVOVÝCH  KOTVENÉ DO PATEK NEBO BERANĚNÉ</t>
  </si>
  <si>
    <t>149ks*2,85 kg/ks/1000=0,4247 [A]tun</t>
  </si>
  <si>
    <t>- dodání a osazení předepsaného sloupku včetně PKO 
- případnou betonovou patku z předepsané třídy betonu 
- nutné zemní práce</t>
  </si>
  <si>
    <t>45157</t>
  </si>
  <si>
    <t>PODKLADNÍ A VÝPLŇOVÉ VRSTVY Z KAMENIVA TĚŽENÉHO</t>
  </si>
  <si>
    <t>odvodnění sjezdů 
pod potrubí:4,84m3=4,8400 [A]</t>
  </si>
  <si>
    <t>Položka zahrnuje veškerý materiál, výrobky a polotovary, včetně mimostaveništní a vnitrostaveništní dopravy (rovněž přesuny), včetně naložení a složení, případně s uložením.</t>
  </si>
  <si>
    <t>odpočívadlo: 2*15,0m2*0,20=6,0000 [A] 
úsek A1 sjezd: 3,52m2*0,20=0,7040 [B] 
doplnění štěrkového sjezdu: 30,0*0,15=4,5000 [C] 
Celkem: A+B+C=11,2040 [D]</t>
  </si>
  <si>
    <t>567303</t>
  </si>
  <si>
    <t>VRSTVY PRO OBNOVU A OPRAVY ZE ŠTĚRKODRTI</t>
  </si>
  <si>
    <t>stavební úprava vozovky podél obruby 
A1:150,00*0,50*0,30=22,5000 [A] 
A2:(30,00+16,00)*0,50*0,30=6,9000 [B] 
B1:15,00*0,50*0,30=2,2500 [C] 
Celkem: A+B+C=31,6500 [D]</t>
  </si>
  <si>
    <t>567304</t>
  </si>
  <si>
    <t>VRSTVY PRO OBNOVU A OPRAVY ZE ŠTĚRKOPÍSKU</t>
  </si>
  <si>
    <t>stavební úprava vozovky podél obruby 
A1:150,00*0,50*0,05=3,7500 [A] 
A2:(30,00+16,00)*0,50*0,05=1,1500 [B] 
B1:15,00*0,50*0,05=0,3750 [C] 
Celkem: A+B+C=5,2750 [D]</t>
  </si>
  <si>
    <t>odpočívadlo: 2*15,0m2=30,0000 [A] 
úsek A1 sjezd: 3,52m2=3,5200 [B] 
Celkem: A+B=33,5200 [C]</t>
  </si>
  <si>
    <t>odpočívadlo: 2*15,0m2*0,05=1,5000 [A] 
úsek A1 sjezd: 3,52m2*0,05=0,1760 [B] 
Celkem: A+B=1,6760 [C]</t>
  </si>
  <si>
    <t>5774AE</t>
  </si>
  <si>
    <t>VRSTVY PRO OBNOVU A OPRAVY Z ASF BETONU ACO 11+, 11S</t>
  </si>
  <si>
    <t>stavební úprava vozovky podél obruby 
A1:150,00*0,50*0,07=5,2500 [A] 
A2:(30,00+16,00)*0,50*0,07=1,6100 [B] 
B1:15,00*0,50*0,07=0,5250 [C] 
Celkem: A+B+C=7,3850 [D]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</si>
  <si>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 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 
-nezahrnuje očištění podkladu po veřejném provozu</t>
  </si>
  <si>
    <t>5774EG</t>
  </si>
  <si>
    <t>VRSTVY PRO OBNOVU A OPRAVY Z ASF BETONU ACP 16+, 16S</t>
  </si>
  <si>
    <t>stavební úprava vozovky podél obruby 
A1:150,00*0,50*0,10=7,5000 [A] 
A2:(30,00+16,00)*0,50*0,10=2,3000 [B] 
B1:15,00*0,50*0,10=0,7500 [C] 
Celkem: A+B+C=10,5500 [D]</t>
  </si>
  <si>
    <t>Přidružená stavební výroba</t>
  </si>
  <si>
    <t>742615</t>
  </si>
  <si>
    <t>KRYTÍ KABELŮ VÝSTRAŽNOU FÓLIÍ ŠÍŘ 33CM</t>
  </si>
  <si>
    <t>chránička pro telefon A2:25,0m=25,0000 [A]</t>
  </si>
  <si>
    <t>767911</t>
  </si>
  <si>
    <t>OPLOCENÍ Z DRÁTĚNÉHO PLETIVA POZINKOVANÉHO STANDARDNÍHO</t>
  </si>
  <si>
    <t>200,00*2,00=400,0000 [A]</t>
  </si>
  <si>
    <t>- položka zahrnuje vedle vlastního pletiva i rámy, rošty, lišty, kování, podpěrné, závěsné, upevňovací prvky, spojovací a těsnící materiál, pomocný materiál, kompletní povrchovou úpravu. 
- nejsou zahrnuty sloupky, jejich základové konstrukce a zemní práce, které se vykazují v samostatných položkách 338**, 272**, 26A**, 13***, není zahrnuta podezdívka (272**) 
- součástí položky je  případně i ostnatý drát, uvažovaná plocha se pak vypočítává po horní hranu drátu.</t>
  </si>
  <si>
    <t>76792</t>
  </si>
  <si>
    <t>OPLOCENÍ Z DRÁTĚNÉHO PLETIVA POTAŽENÉHO PLASTEM</t>
  </si>
  <si>
    <t>192,00*1,75=336,0000 [A]</t>
  </si>
  <si>
    <t>87433</t>
  </si>
  <si>
    <t>POTRUBÍ Z TRUB PLASTOVÝCH ODPADNÍCH DN DO 150MM</t>
  </si>
  <si>
    <t>odvodnění sjezdů: 4,0m=4,0000 [A]</t>
  </si>
  <si>
    <t>položky pro zhotovení potrubí platí bez ohledu na sklon 
zahrnuje: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</si>
  <si>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87434</t>
  </si>
  <si>
    <t>POTRUBÍ Z TRUB PLASTOVÝCH ODPADNÍCH DN DO 200MM</t>
  </si>
  <si>
    <t>odvodnění sjezdů: 42,0m=42,0000 [A]</t>
  </si>
  <si>
    <t>87615</t>
  </si>
  <si>
    <t>CHRÁNIČKY Z TRUB PLAST DN DO 50MM</t>
  </si>
  <si>
    <t>chránička pro telef A2:25,0m=25,0000 [A]</t>
  </si>
  <si>
    <t>položky pro zhotovení potrubí platí bez ohledu na sklon 
zahrnuje: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včetně případně předepsaného utěsnění konců chrániček 
- položky platí pro práce prováděné v prostoru zapaženém i nezapaženém a i v kolektorech, chráničkách</t>
  </si>
  <si>
    <t>úsek B2 ochrana stoky 
113,94m3=113,9400 [A]</t>
  </si>
  <si>
    <t>899632</t>
  </si>
  <si>
    <t>ZKOUŠKA VODOTĚSNOSTI POTRUBÍ DN DO 150MM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</si>
  <si>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</si>
  <si>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899642</t>
  </si>
  <si>
    <t>ZKOUŠKA VODOTĚSNOSTI POTRUBÍ DN DO 200MM</t>
  </si>
  <si>
    <t>9113A1</t>
  </si>
  <si>
    <t>SVODIDLO OCEL SILNIČ JEDNOSTR, ÚROVEŇ ZADRŽ N1, N2 - DODÁVKA A MONTÁŽ</t>
  </si>
  <si>
    <t>A2:12,0m=12,0000 [A]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</si>
  <si>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</si>
  <si>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93543</t>
  </si>
  <si>
    <t>ŽLABY Z DÍLCŮ Z POLYMERBETONU SVĚTLÉ ŠÍŘKY DO 200MM VČETNĚ MŘÍŽÍ</t>
  </si>
  <si>
    <t>odvodnění sjezdů: 3*2=6,0000 [A]</t>
  </si>
  <si>
    <t>položka zahrnuje: 
-dodávku a uložení dílců žlabu z předepsaného materiálu předepsaných rozměrů včetně mříže 
- spárování, úpravy vtoku a výtoku 
- nezahrnuje nutné zemní práce, předepsané lože, obetonování 
- měří se v metrech běžných délky osy žlabu, odečítají se čistící kusy a vpustě</t>
  </si>
  <si>
    <t>93601</t>
  </si>
  <si>
    <t>ODPADKOVÝ KOŠ VČ ZÁKLADOVÉ PATKY</t>
  </si>
  <si>
    <t>ŽÁROVĚ ZINKOVANÁ OCEL, STŘÍŠKA VÝJIMATEL., POZINK NÁDOBA  
OBKLAD DUB, PEV. KOTV</t>
  </si>
  <si>
    <t>93603</t>
  </si>
  <si>
    <t>VELKOPLOŠNÁ INFORMAČNÍ TABULE VČ ZÁKLADU</t>
  </si>
  <si>
    <t>1200*1000MM, ŽÁROVĚ ZINKOVANÁ OCEL  
PEVNĚ KOTVENÝ K PODKLADU</t>
  </si>
  <si>
    <t>93604</t>
  </si>
  <si>
    <t>LAVICE VČ ZÁKLADU</t>
  </si>
  <si>
    <t>vybavení odpočívadla 
BEZOPĚR. LAVIČKA 1800/420/480MM, ŽÁR. ZINK. OCEL 
SEDÁK DUB, PEVNĚ KOTVENÁ K PODKLADU</t>
  </si>
  <si>
    <t>4ks=4,0000 [A]</t>
  </si>
  <si>
    <t>93605</t>
  </si>
  <si>
    <t>STŮL VČ ZÁKLADU</t>
  </si>
  <si>
    <t>vybavení odpočívadla 
1800/700/740MM, KOSTRA ŽÁR. ZINK. OCEL 
PLOCHA DUB, PEVNĚ KOTVENÝ K PODKLADU</t>
  </si>
  <si>
    <t>C200.1</t>
  </si>
  <si>
    <t>REKONSTRUKCE MOSTU - způsobilé výdaje hlavní</t>
  </si>
  <si>
    <t>dle pol.č.17120:36,21m3=36,2100 [A]</t>
  </si>
  <si>
    <t>PRŮKAZNÉ A OVĚŘOVACÍ ZKOUŠKY PRACÍ A MATERIÁLŮ</t>
  </si>
  <si>
    <t>122731</t>
  </si>
  <si>
    <t>ODKOPÁVKY A PROKOPÁVKY OBECNÉ TŘ. I, ODVOZ DO 1KM</t>
  </si>
  <si>
    <t>levý břeh:0,3*(0,5+2,2*2+0,5)*2,905=4,7061 [A] 
pravý břeh:0,3*(0,5+2,2*2+0,5)*2,905=4,7061 [B] 
odstranění násypu:0,3*4,2*16=20,1600 [C] 
Celkem 70% objemu: (A+B+C)*0,7=20,7005 [D]</t>
  </si>
  <si>
    <t>122831</t>
  </si>
  <si>
    <t>ODKOPÁVKY A PROKOPÁVKY OBECNÉ TŘ. II, ODVOZ DO 1KM</t>
  </si>
  <si>
    <t>levý břeh:0,3*(0,5+2,2*2+0,5)*2,905=4,7061 [A] 
pravý břeh:0,3*(0,5+2,2*2+0,5)*2,905=4,7061 [B] 
odstranění násypu:0,3*4,2*16=20,1600 [C] 
Celkem 30% objemu: (A+B+C)*0,3=8,8717 [D]</t>
  </si>
  <si>
    <t>prahy boky:2,905*1,013*0,5*4=5,8855 [A] 
od štěrbin žlabů:2,5*0,3*0,5*2=0,7500 [B] 
Celkem: A+B=6,6355 [C]</t>
  </si>
  <si>
    <t>uložení na skládku dle pol.č.122731, 122831, 132731: 20,7+8,87+6,64=36,2100 [A]</t>
  </si>
  <si>
    <t>od štěrbin žlabů:2,5*0,3*0,35*2=0,5250 [A]</t>
  </si>
  <si>
    <t>pod živič.kcí 
levý břeh:(0,5+2,2*2+0,5)*2,905=15,6870 [A] 
pravý břeh:(0,5+2,2*2+0,5)*2,905=15,6870 [B] 
Celkem: A+B=31,3740 [C]</t>
  </si>
  <si>
    <t>21263</t>
  </si>
  <si>
    <t>TRATIVODY KOMPLET Z TRUB Z PLAST HMOT DN DO 150MM</t>
  </si>
  <si>
    <t>17,4=17,4000 [A]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</si>
  <si>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materiálem, případně vložení separační nebo drenážní vložky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</si>
  <si>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23717A</t>
  </si>
  <si>
    <t>VYTAŽENÍ BERAN. ŠTĚTOVNIC Z KOVOVÝCH DÍLCŮ V PLOŠE</t>
  </si>
  <si>
    <t>stojiny:5,4*0,6*2=6,4800 [A] 
sloupky zábradlí:2,5*0,6*4=6,0000 [B] 
Celkem: A+B=12,4800 [C]</t>
  </si>
  <si>
    <t>položka zahrnuje odstranění stěn včetně odvozu a uložení na skládku</t>
  </si>
  <si>
    <t>261514</t>
  </si>
  <si>
    <t>VRTY PRO KOTVENÍ A INJEKTÁŽ TŘ V NA POVRCHU D DO 35MM</t>
  </si>
  <si>
    <t>zřízení kotevních vrtů:20*1,0=20,0000 [A]</t>
  </si>
  <si>
    <t>položka zahrnuje: 
přemístění, montáž a demontáž vrtných souprav 
svislou dopravu zeminy z vrtu 
vodorovnou dopravu zeminy bez uložení na skládku 
případně nutné pažení dočasné (včetně odpažení) i trvalé</t>
  </si>
  <si>
    <t>285364</t>
  </si>
  <si>
    <t>KOTVENÍ NA POVRCHU Z BETONÁŘSKÉ VÝZTUŽE DL. DO 6M</t>
  </si>
  <si>
    <t>KOTVY TYČOVÉ</t>
  </si>
  <si>
    <t>položka zahrnuje dodávku předepsané kotvy, případně její protikorozní úpravu, její osazení do vrtu, zainjektování a napnutí, případně opěrné desky 
nezahrnuje vrty</t>
  </si>
  <si>
    <t>327212</t>
  </si>
  <si>
    <t>ZDI OPĚRNÉ, ZÁRUBNÍ, NÁBŘEŽNÍ Z LOMOVÉHO KAMENE NA MC</t>
  </si>
  <si>
    <t>levý břeh 
pravá část:(2,905+1,05)*1,013*0,5=2,0032 [A] 
levá část:1,05*1,013*0,5=0,5318 [B] 
pravý břeh 
pravá část:1,013*1,05*0,4=0,4255 [C] 
levá část:(2,905+1,05)*1,013*0,5=2,0032 [D] 
Celkem: A+B+C+D=4,9637 [E]</t>
  </si>
  <si>
    <t>položka zahrnuje dodávku a osazení lomového kamene, jeho výběr a případnou úpravu, dodávku předepsané malty, spárování.</t>
  </si>
  <si>
    <t>333325</t>
  </si>
  <si>
    <t>MOSTNÍ OPĚRY A KŘÍDLA ZE ŽELEZOVÉHO BETONU DO C30/37 (B37)</t>
  </si>
  <si>
    <t>základové pasy lávky 
levá část 
ložiskový blok:(0,9+0,7)/2*4,7*0,55*1,1=2,2748 [A] 
úložný práh:0,35*1,05*(5,4+1,05+1,3)*1,1=3,1329 [B] 
křídla:2,905*1,013*0,5*2*1,1=3,2370 [C] 
pravá část 
ložiskový blok:(0,8+0,75)/2*4,7*0,55*1,1=2,2037 [D] 
úložný práh:0,35*1,05*(5,4+1,05+1,3)*1,1=3,1329 [E] 
křídla:2,905*1,013*0,5*2*1,1=3,2370 [F] 
Celkem: A+B+C+D+E+F=17,2183 [G]</t>
  </si>
  <si>
    <t>333365</t>
  </si>
  <si>
    <t>VÝZTUŽ MOSTNÍCH OPĚR A KŘÍDEL Z OCELI 10505</t>
  </si>
  <si>
    <t>z výkresu C202:737,7*1,08*1,2/1000=0,9561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</si>
  <si>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74 - pol.č.74432).  
- povrchovou antikorozní úpravu výztuže,  
- separaci výztuže,  
- osazení měřících zařízení a úpravy pro ně,  
- osazení měřících skříní nebo míst pro měření bludných proudů.</t>
  </si>
  <si>
    <t>348173</t>
  </si>
  <si>
    <t>ZÁBRADLÍ Z DÍLCŮ KOVOVÝCH ŽÁROVĚ ZINK PONOREM S NÁTĚREM</t>
  </si>
  <si>
    <t>KG</t>
  </si>
  <si>
    <t>zábradlí lávky z výkresu č.C201:741,5kg=741,5000 [A]</t>
  </si>
  <si>
    <t>- dílenská dokumentace, včetně technologického předpisu spojování,  
- dodání  materiálu  v požadované kvalitě a výroba konstrukce i dílenská (včetně  pomůcek, 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výrobny na stavbu,  
- montáž konstrukce na staveništi, včetně montážních prostředků a pomůcek a zednických výpomocí,                              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 
Dokumentace pro zadání stavby může dále předepsat, že cena položky ještě obsahuje například:  
- veškeré druhy protikorozní ochrany a nátěry konstrukcí,  
- žárové zinkování ponorem nebo žárové stříkání (metalizace) kovem,  
- zvláštní spojovací prostředky, rozebíratelnost konstrukce,  
- osazení měřících zařízení a úpravy pro ně  
- ochranná opatření před účinky bludných proudů  
- ochranu před přepětím.</t>
  </si>
  <si>
    <t>od štěrbin žlabů:0,6*0,15*8=0,7200 [A]</t>
  </si>
  <si>
    <t>R424171</t>
  </si>
  <si>
    <t>MOSTNÍ NOSNÍKY Z VÁLC NOSNÍKŮ Z OCELI ŘADY 37 A 52</t>
  </si>
  <si>
    <t>OCELOVÁ LÁVKA VČETNĚ ŽÁR. ZINKOVÁNÍ PROTIKOROZNÍ OCHRANA DLE ČSN EN ISO 12944-7  
KOMPLETNÍ DODÁVKA A MONTÁŽ</t>
  </si>
  <si>
    <t>dle výkresu č.C201 
lávka - z výkazu materiálu:13810,1kg/1000*1,15=15,8816 [A] 
zábradlí lávky:741,5kg/1000*1,15=0,8527 [B] 
Celkem: A+B=16,7343 [C]</t>
  </si>
  <si>
    <t>- dílenská dokumentace, včetně technologického předpisu spojování,  
- dodání  materiálu  v požadované kvalitě a výroba konstrukce i dílenská (včetně  pomůcek, 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výrobny na stavbu,  
- montáž konstrukce na staveništi, včetně montážních prostředků a pomůcek a zednických výpomocí,                                
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 
Dokumentace pro zadání stavby může dále předepsat, že cena položky ještě obsahuje například:  
- veškeré druhy protikorozní ochrany a nátěry konstrukcí,  
- žárové zinkování ponorem nebo žárové stříkání (metalizace) kovem,  
- zvláštní spojovací prostředky, rozebíratelnost konstrukce,  
- osazení měřících zařízení a úpravy pro ně  
- ochranná opatření před účinky bludných proudů  
- ochranu před přepětím.</t>
  </si>
  <si>
    <t>56334</t>
  </si>
  <si>
    <t>VOZOVKOVÉ VRSTVY ZE ŠTĚRKODRTI TL. DO 200MM</t>
  </si>
  <si>
    <t>odkopávky 
levý břeh:(0,5+2,2*2+0,5)*2,905=15,6870 [A] 
pravý břeh:(0,5+2,2*2+0,5)*2,905=15,6870 [B] 
Celkem: A+B=31,3740 [C]</t>
  </si>
  <si>
    <t>574B31</t>
  </si>
  <si>
    <t>ASFALTOVÝ BETON PRO OBRUSNÉ VRSTVY MODIFIK ACO 8 TL. 40MM</t>
  </si>
  <si>
    <t>574E46</t>
  </si>
  <si>
    <t>ASFALTOVÝ BETON PRO PODKLADNÍ VRSTVY ACP 16+, 16S TL. 50MM</t>
  </si>
  <si>
    <t>58920</t>
  </si>
  <si>
    <t>VÝPLŇ SPAR MODIFIKOVANÝM ASFALTEM</t>
  </si>
  <si>
    <t>2*6*2=24,0000 [A]</t>
  </si>
  <si>
    <t>položka zahrnuje: 
- dodávku předepsaného materiálu 
- vyčištění a výplň spar tímto materiálem</t>
  </si>
  <si>
    <t>78312</t>
  </si>
  <si>
    <t>PROTIKOROZ OCHRANA OCEL KONSTR NÁTĚREM VÍCEVRST</t>
  </si>
  <si>
    <t>PROTIKOROZNÍ OCHRANA DLE ČSN ISO 12944-2  
DLE TZ</t>
  </si>
  <si>
    <t>ocel. konstrukce:  
CS1- IPET 200:0,768*65,1*1,3=64,9958 [A] 
CS4:5,808*1,3=7,5504 [B]  
CS5:16,921*1,3=21,9973 [C]  
CS7:35,41*1,3=46,0330 [D]  
CS8:8,693*1,3=11,3009 [E]  
CS9:10,062*1,3=13,0806 [F]  
mostovka plech:13,7*4,38*2=120,0120 [G]  
zábradlí ocel:((2,904+0,35)*2+13)*2*2=78,0320 [H] 
Celkem: A+B+C+D+E+F+G+H=363,0020 [I]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</si>
  <si>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</si>
  <si>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78387</t>
  </si>
  <si>
    <t>NÁTĚRY BETON KONSTR TYP S11 (OS-F)</t>
  </si>
  <si>
    <t>HYDROIZOLAČNÍ STĚRKA SE VSYPEM PROTISMYKOVÁ A OBRUSNÁ VRSTVA  MIN TL.4MM  
VČETNĚ PENETRACE POD STĚRKY</t>
  </si>
  <si>
    <t>13,7*4,38=60,0060 [A]</t>
  </si>
  <si>
    <t>5,0=5,0000 [A]</t>
  </si>
  <si>
    <t>891633</t>
  </si>
  <si>
    <t>KLAPKY DN DO 150MM</t>
  </si>
  <si>
    <t>VYÚSTĚNÍ RAUPLEN - PE DN150 / PROTIŽABÍ KLAPKA</t>
  </si>
  <si>
    <t>2=2,0000 [A]</t>
  </si>
  <si>
    <t>R89762</t>
  </si>
  <si>
    <t>VPUSŤ MIKROŠTĚRBINOVÝCH ŽLABŮ Z BETON DÍLCŮ</t>
  </si>
  <si>
    <t>položka zahrnuje dodávku a osazení předepsaného dílce včetně mříže 
nezahrnuje předepsané podkladní konstrukce</t>
  </si>
  <si>
    <t>9112B1</t>
  </si>
  <si>
    <t>ZÁBRADLÍ MOSTNÍ SE SVISLOU VÝPLNÍ - DODÁVKA A MONTÁŽ</t>
  </si>
  <si>
    <t>10,5m=10,5000 [A]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</si>
  <si>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</t>
  </si>
  <si>
    <t>vč. beton.lože</t>
  </si>
  <si>
    <t>6,0=6,0000 [A]</t>
  </si>
  <si>
    <t>935161</t>
  </si>
  <si>
    <t>MIKROŠTĚRBINOVÉ ŽLABY S PŘERUŠOVANOU ŠTĚRBINOU BEZ VNITŘNÍHO SPÁDU</t>
  </si>
  <si>
    <t>5,50m*2=11,0000 [A]</t>
  </si>
  <si>
    <t>položka zahrnuje: 
- veškerý materiál, výrobky a polotovary, včetně mimostaveništní a vnitrostaveništní dopravy (rovněž přesuny), včetně naložení a složení,případně s uložením.  
- veškeré práce nutné pro zřízení těchto konstrukcí, včetně zemních prací, lože, ukončení, patek, spárování, úpravy vtoku a výtoku. Měří se v [m] délky osy žlabu bez čistících kusů a odtokových vpustí.</t>
  </si>
  <si>
    <t>96613</t>
  </si>
  <si>
    <t>BOURÁNÍ KONSTRUKCÍ Z KAMENE NA MC</t>
  </si>
  <si>
    <t>VČETNĚ ODVOZU NA SKLÁDKU URČENOU INVESTOREM</t>
  </si>
  <si>
    <t>navigace práh mostu:1,013*0,7*((0,5+2,19*2+0,5)+(0,3*2))*2=8,4808 [A] 
úprava nav u pat : 
levý břeh: 
pravá část:(2,905+1,05)*1,013*0,5=2,0032 [B] 
levá část:1,05*1,013*0,5=0,5318 [C] 
pravý břeh: 
pravá část:1,013*1,05*0,4=0,4255 [D] 
levá část:(2,905+1,05)*1,013*0,5=2,0032 [E] 
Celkem: A+B+C+D+E=13,4445 [F]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</si>
  <si>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</si>
  <si>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96618</t>
  </si>
  <si>
    <t>BOURÁNÍ KONSTRUKCÍ KOVOVÝCH</t>
  </si>
  <si>
    <t>VČETNĚ ODVOZU NA MÍSTO URČENÉ INVESTOREM</t>
  </si>
  <si>
    <t>U u navigace:3,5*18,8*1,2/1000=0,0790 [A] 
štětovnice trám   m:6*63*1,2/1000=0,4536 [B] 
štětovnice mostovka  m2*2:13*6*155*2*0,2/1000=4,8360 [C] 
štětovnice zábradlí   m:9*63*2*1,2/1000=1,3608 [D] 
Celkem: A+B+C+D=6,7294 [E]</t>
  </si>
  <si>
    <t>položka zahrnuje: 
- rozebrání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</si>
  <si>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C200.2</t>
  </si>
  <si>
    <t>REKONSTRUKCE MOSTU -způsobilé výdaje vedlejší</t>
  </si>
  <si>
    <t>Úpravy povrchů, podlahy, výplně otvorů</t>
  </si>
  <si>
    <t>62745</t>
  </si>
  <si>
    <t>SPÁROVÁNÍ STARÉHO ZDIVA CEMENTOVOU MALTOU</t>
  </si>
  <si>
    <t>navigace délka 10m výška 2,5:10*2,5*2=50,0000 [A]</t>
  </si>
  <si>
    <t>položka zahrnuje: 
dodávku veškerého materiálu potřebného pro předepsanou úpravu v předepsané kvalitě 
vyčištění spar (vyškrábání), vypláchnutí spar vodou, očištění povrchu 
spárování 
odklizení suti a přebytečného materiálu 
potřebná lešení</t>
  </si>
  <si>
    <t>C400.1</t>
  </si>
  <si>
    <t>VEŘEJNÉ OSVĚTLENÍ - způsobilé výdaje hlavní</t>
  </si>
  <si>
    <t>001</t>
  </si>
  <si>
    <t>Rozebrání ploch ze silničních panelů</t>
  </si>
  <si>
    <t>m2</t>
  </si>
  <si>
    <t>003</t>
  </si>
  <si>
    <t>Osazení silničních panelů,lože z kameniva tl. 4 cm</t>
  </si>
  <si>
    <t>004</t>
  </si>
  <si>
    <t>Vyplnění spár mezi panely kamenivem těženým</t>
  </si>
  <si>
    <t>m</t>
  </si>
  <si>
    <t>005</t>
  </si>
  <si>
    <t>Obetonování chráničky betonem C-/7,5</t>
  </si>
  <si>
    <t>m3</t>
  </si>
  <si>
    <t>006</t>
  </si>
  <si>
    <t>Očištění vybour. panelů s výplní kamen. těženým</t>
  </si>
  <si>
    <t>007</t>
  </si>
  <si>
    <t>Přesun hmot pro kabelovody jakéhokoliv rozsahu</t>
  </si>
  <si>
    <t>t</t>
  </si>
  <si>
    <t>008</t>
  </si>
  <si>
    <t>Nátěr syntetický potrubí do DN 100 mm  Z + 2x</t>
  </si>
  <si>
    <t>009</t>
  </si>
  <si>
    <t>Spojka  pro uzem. Pásku / drát</t>
  </si>
  <si>
    <t>kus</t>
  </si>
  <si>
    <t>010</t>
  </si>
  <si>
    <t>Ukončení vodičů v rozvaděči + zapojení do 16 mm2</t>
  </si>
  <si>
    <t>011</t>
  </si>
  <si>
    <t>Ukončení drátů a lan Cu, Al - 1 žíla do 16 mm2</t>
  </si>
  <si>
    <t>012</t>
  </si>
  <si>
    <t>Připojení rozvodu ve stávajícím rozvaděči</t>
  </si>
  <si>
    <t>013</t>
  </si>
  <si>
    <t>Koncovka eprosin.1kV,klasic.kabely do 4x95/3x120/</t>
  </si>
  <si>
    <t>014</t>
  </si>
  <si>
    <t>Montáž svítidla LED</t>
  </si>
  <si>
    <t>015</t>
  </si>
  <si>
    <t>Montáž stožáru</t>
  </si>
  <si>
    <t>016</t>
  </si>
  <si>
    <t>Montáž pouzdra stožáru 6m</t>
  </si>
  <si>
    <t>017</t>
  </si>
  <si>
    <t>Montáž stožárové rozvodnice</t>
  </si>
  <si>
    <t>018</t>
  </si>
  <si>
    <t>Montáž zemnícího drátu</t>
  </si>
  <si>
    <t>019</t>
  </si>
  <si>
    <t>Svorka hromosvodová do 2 šroubů /SS, SZ, SO/</t>
  </si>
  <si>
    <t>020</t>
  </si>
  <si>
    <t>Sfázování žilových kabelů a vedení s prozvoněním</t>
  </si>
  <si>
    <t>021</t>
  </si>
  <si>
    <t>Vypnutí vedení a zajištění tabulkou proti zapnutí</t>
  </si>
  <si>
    <t>022</t>
  </si>
  <si>
    <t>Nátěr svodového vodiče včetně podpěr a svorek</t>
  </si>
  <si>
    <t>023</t>
  </si>
  <si>
    <t>Montáž kabelu CYKY-m 750 V 3 x 1,5 mm2</t>
  </si>
  <si>
    <t>024</t>
  </si>
  <si>
    <t>Montáž kabelu CYKY-m 750 V 3 x 2,5 mm2</t>
  </si>
  <si>
    <t>025</t>
  </si>
  <si>
    <t>Montáž kabelu CYKY-m 750 V 4 x 10 mm2</t>
  </si>
  <si>
    <t>026</t>
  </si>
  <si>
    <t>Stožár ocelový , úprava zinek 6m</t>
  </si>
  <si>
    <t>027</t>
  </si>
  <si>
    <t>Příruba výložníku  V 60</t>
  </si>
  <si>
    <t>028</t>
  </si>
  <si>
    <t>Rozvodnice stožárová 721/s - Al</t>
  </si>
  <si>
    <t>029</t>
  </si>
  <si>
    <t>Kabel silový s Cu jádrem 750 V CYKY 3 C x 1,5 mm2</t>
  </si>
  <si>
    <t>030</t>
  </si>
  <si>
    <t>Kabel silový s Cu jádrem 750 V CYKY 3 C x 2,5 mm2</t>
  </si>
  <si>
    <t>031</t>
  </si>
  <si>
    <t>Kabel silový s Cu jádrem 750 V CYKY 4 x10 mm2</t>
  </si>
  <si>
    <t>032</t>
  </si>
  <si>
    <t>Svítidlo venk. uliční LED, 30-70W, stmívatelné s časovým řízením</t>
  </si>
  <si>
    <t>033</t>
  </si>
  <si>
    <t>Koncovka kabel.do 1kV EPKT 0047   70-150 mm2</t>
  </si>
  <si>
    <t>034</t>
  </si>
  <si>
    <t>Drát zemnící pozinkovaný 10mm</t>
  </si>
  <si>
    <t>kg</t>
  </si>
  <si>
    <t>036</t>
  </si>
  <si>
    <t>Proměření a vypracování revizí</t>
  </si>
  <si>
    <t>hod</t>
  </si>
  <si>
    <t>042</t>
  </si>
  <si>
    <t>Jáma do 2 m3 pro stožár veřejného osvětlení, hor.3</t>
  </si>
  <si>
    <t>043</t>
  </si>
  <si>
    <t>Betonový základ do bednění</t>
  </si>
  <si>
    <t>044</t>
  </si>
  <si>
    <t>Pouzdrový základ 250x800 mm mimo osu trasy</t>
  </si>
  <si>
    <t>045</t>
  </si>
  <si>
    <t>Sonda pro vyhledání kabelů - výkop</t>
  </si>
  <si>
    <t>046</t>
  </si>
  <si>
    <t>Sonda pro vyhledání kabelů - zához</t>
  </si>
  <si>
    <t>047</t>
  </si>
  <si>
    <t>Výkop kabelové rýhy 50/80 cm  hor.3 ruční výkop rýhy</t>
  </si>
  <si>
    <t>048</t>
  </si>
  <si>
    <t>Výkop kabelové rýhy 65/120 cm hor.3 ruční výkop rýhy</t>
  </si>
  <si>
    <t>049</t>
  </si>
  <si>
    <t>Zřízení kabelového lože v rýze š. do 65 cm z písku</t>
  </si>
  <si>
    <t>050</t>
  </si>
  <si>
    <t>Ukotvení kabelu ve svahu, betonový základ ocelová chránička most</t>
  </si>
  <si>
    <t>051</t>
  </si>
  <si>
    <t>Zakrytí kabelu výstražnou folií PVC, šířka 33 cm</t>
  </si>
  <si>
    <t>052</t>
  </si>
  <si>
    <t>Žlab kabelový prefabrikovaný TK 1, neasfaltovaný včetně dodávky žlabu a poklopu</t>
  </si>
  <si>
    <t>053</t>
  </si>
  <si>
    <t>Zához rýhy 50/80 cm, hornina třídy 3 ruční zához rýhy</t>
  </si>
  <si>
    <t>054</t>
  </si>
  <si>
    <t>Zához rýhy 65/120 cm, hornina třídy 3</t>
  </si>
  <si>
    <t>055</t>
  </si>
  <si>
    <t>Naložení a odvoz zeminy odvoz na vzdálenost 10000 m</t>
  </si>
  <si>
    <t>056</t>
  </si>
  <si>
    <t>Příplatek za odvoz za každých dalších 1000 m</t>
  </si>
  <si>
    <t>057</t>
  </si>
  <si>
    <t>Poplatek za skládku zeminy</t>
  </si>
  <si>
    <t>058</t>
  </si>
  <si>
    <t>Provizorní úprava terénu v přírodní hornině 3</t>
  </si>
  <si>
    <t>059</t>
  </si>
  <si>
    <t>Podkladová vrstva ze štěrku tl.10 cm ze štěrkodrti  tl. 10 cm</t>
  </si>
  <si>
    <t>060</t>
  </si>
  <si>
    <t>Podkladová vrstva ze štěrkopísku</t>
  </si>
  <si>
    <t>062</t>
  </si>
  <si>
    <t>Dodávka a montáž  kabelové chráničky trubka most včetně závěsů</t>
  </si>
  <si>
    <t>063</t>
  </si>
  <si>
    <t>Fólie výstražná š. 330 x 1,2 mm 3,3 m/kg</t>
  </si>
  <si>
    <t>C800.1</t>
  </si>
  <si>
    <t>OZELENĚNÍ - způsobilé výdaje hlavní</t>
  </si>
  <si>
    <t>18241</t>
  </si>
  <si>
    <t>ZALOŽENÍ TRÁVNÍKU RUČNÍM VÝSEVEM</t>
  </si>
  <si>
    <t>A:187=187,0000 [A] 
B:4358=4 358,0000 [B] 
Celkem: A+B=4 545,0000 [C]</t>
  </si>
  <si>
    <t>Zahrnuje dodání předepsané travní směsi, její výsev na ornici, zalévání, první pokosení, to vše bez ohledu na sklon terénu</t>
  </si>
  <si>
    <t>18247</t>
  </si>
  <si>
    <t>OŠETŘOVÁNÍ TRÁVNÍKU</t>
  </si>
  <si>
    <t>Zahrnuje pokosení se shrabáním, naložení shrabků na dopravní prostředek, s odvozem a se složením, to vše bez ohledu na sklon terénu</t>
  </si>
  <si>
    <t>18311</t>
  </si>
  <si>
    <t>ZALOŽENÍ ZÁHONU PRO VÝSADBU</t>
  </si>
  <si>
    <t>stromy:17*3,14*1,0^2=53,3800 [A] 
keře:277,0=277,0000 [B] 
Celkem: A+B=330,3800 [C]</t>
  </si>
  <si>
    <t>položka zahrnuje založení záhonu, urovnání, naložení a odvoz odpadu, to vše bez ohledu na sklon terénu</t>
  </si>
  <si>
    <t>183511</t>
  </si>
  <si>
    <t>CHEMICKÉ ODPLEVELENÍ CELOPLOŠNÉ</t>
  </si>
  <si>
    <t>položka zahrnuje celoplošný postřik a chemickou likvidace nežádoucích rostlin nebo jejích částí a zabránění jejich dalšímu růstu na urovnaném volném terénu</t>
  </si>
  <si>
    <t>18461</t>
  </si>
  <si>
    <t>MULČOVÁNÍ</t>
  </si>
  <si>
    <t>položka zahrnuje dodání a rozprostření mulčovací kůry nebo štěpky v předepsané tloušťce nebo mulčovací textilie bez ohledu na sklon terénu, stabilizaci mulče proti erozi, přísady proti vznícení mulče, naložení a odvoz odpadu</t>
  </si>
  <si>
    <t>184A2</t>
  </si>
  <si>
    <t>VYSAZOVÁNÍ KEŘŮ BEZ BALU VČETNĚ VÝKOPU JAMKY</t>
  </si>
  <si>
    <t>34ks=34,0000 [A]</t>
  </si>
  <si>
    <t>Položka vysazování keřů zahrnuje i hloubení jamek (min. rozměry pro keře 30/30/30cm) s event. výměnou půdy, s hnojením anorganickým hnojivem a přídavkem organického hnojiva min. 2kg pro keře, zálivku, kůly, a pod. 
položka zahrnuje veškerý materiál, výrobky a polotovary, včetně mimostaveništní a vnitrostaveništní dopravy (rovněž přesuny), včetně naložení a složení, případně s uložením</t>
  </si>
  <si>
    <t>184B14</t>
  </si>
  <si>
    <t>VYSAZOVÁNÍ STROMŮ LISTNATÝCH S BALEM OBVOD KMENE DO 14CM, PODCHOZÍ VÝŠ MIN 2,2M</t>
  </si>
  <si>
    <t>dle TZ:17ks=17,0000 [A]</t>
  </si>
  <si>
    <t>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 
Obvod kmene se měří ve výšce 1,00m nad zemí. 
položka zahrnuje veškerý materiál, výrobky a polotovary, včetně mimostaveništní a vnitrostaveništní dopravy (rovněž přesuny), včetně naložení a složení, případně s uložením</t>
  </si>
  <si>
    <t>18600</t>
  </si>
  <si>
    <t>ZALÉVÁNÍ VODOU</t>
  </si>
  <si>
    <t>450,0m3=450,0000 [A]</t>
  </si>
  <si>
    <t>položka zahrnuje veškerý materiál, výrobky a polotovary, včetně mimostaveništní a vnitrostaveništní dopravy (rovněž přesuny), včetně naložení a složení, případně s uložením</t>
  </si>
  <si>
    <t>VRN</t>
  </si>
  <si>
    <t>VEDLEJŠÍ ROZPOČTOVÉ NÁKLADY</t>
  </si>
  <si>
    <t>02991</t>
  </si>
  <si>
    <t>OSTATNÍ POŽADAVKY - INFORMAČNÍ TABULE</t>
  </si>
  <si>
    <t>(plast A3) dle dotačního titulu - dodávka a montáž, vč. sloupku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</si>
  <si>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</si>
  <si>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R02910</t>
  </si>
  <si>
    <t>OSTATNÍ POŽADAVKY - ZEMĚMĚŘIČSKÁ MĚŘENÍ</t>
  </si>
  <si>
    <t>GEODETICKÉ PRÁCE STAVBY, TJ. VYTYČENÍ STAVBY NA ZAČÁTKU A V PRŮBĚHU STAVBY</t>
  </si>
  <si>
    <t>zahrnuje veškeré náklady spojené s objednatelem požadovanými pracemi</t>
  </si>
  <si>
    <t>GEODETICKÉ ZAMĚŘENÍ SKUTEČNÉHO PROVEDENÍ</t>
  </si>
  <si>
    <t>zahrnuje veškeré náklady spojené s objednatelem požadovanými pracemi,  
- pro stanovení orientační investorské ceny určete jednotkovou cenu jako 1% odhadované ceny stavby</t>
  </si>
  <si>
    <t>c</t>
  </si>
  <si>
    <t>OSTATNÍ POŽADAVKY - ZEMĚMĚŘIČSKÁ ZAMĚŘENÍ</t>
  </si>
  <si>
    <t>ZAMĚŘENÍ A ZOBRAZENÍ KABELOVÉ TRASY - SKUTEČNÉ PROVEDENÍ</t>
  </si>
  <si>
    <t>chránička pro telefon A2:25,0m=25,0000 [A] 
kabely VO : 1258,0m=1 258,0000 [B] 
Celkem: A+B=1 283,0000 [C]</t>
  </si>
  <si>
    <t>R02911</t>
  </si>
  <si>
    <t>OSTATNÍ POŽADAVKY - GEODETICKÉ ZAMĚŘENÍ</t>
  </si>
  <si>
    <t>VÝSTAVBA 2 STABILIZAČNÍCH BODŮ A PŘEDEPS. GEODET. ZAMĚŘENÍ</t>
  </si>
  <si>
    <t>Vytýčení a vyznačení kabelové trasy</t>
  </si>
  <si>
    <t>spojový kabel: 25m 
kabel VO: 1300m</t>
  </si>
  <si>
    <t>R02944</t>
  </si>
  <si>
    <t>OSTAT POŽADAVKY - DOKUMENTACE SKUTEČ PROVEDENÍ V DIGIT FORMĚ</t>
  </si>
  <si>
    <t>R02945</t>
  </si>
  <si>
    <t>OSTAT POŽADAVKY - GEOMETRICKÝ PLÁN</t>
  </si>
  <si>
    <t>Geometrický plán oddělující stavbu včetně změn druhu pozemku a způsobu využití kultury ( ostatní plocha / ostatní komunikace), 
tak je požadováno ke kolaudaci stavby a pro zápis změn do Katastru nemovitostí.</t>
  </si>
  <si>
    <t>položka zahrnuje:  
- přípravu podkladů, podání žádosti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</si>
  <si>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R03720</t>
  </si>
  <si>
    <t>POMOC PRÁCE ZAJIŠŤ NEBO ZŘÍZ REGULACI A OCHRANU DOPRAVY</t>
  </si>
  <si>
    <t>položka zahrnuje dopravně inženýrská opatření (DIO) v průběhu celé stavby (dle schváleného plánu ZOV a vyjádření DI PČR), zahrnuje pronájem dopravního znační - tzn. osazení, přesuny a odvoz provizorního dopravního značení. Zahrnuje dočasné dopravní značení, semafory, dopravní zařízení (např citybloky, provizorní betonová a ocelová svodidla, světelné výstražné zařízení atd.) oplocení a všechny související práce po dobu trvání stavby Součástí položky je i údržba a péče o dopravně inženýrská opatření v průběhu celé stavby. Součástí položky je vyřízení DIO včetně jeho projednání.</t>
  </si>
  <si>
    <t>R03999</t>
  </si>
  <si>
    <t>PŘÍPRAVA STAVENIŠTĚ</t>
  </si>
  <si>
    <t>třídník a cenová úroveň</t>
  </si>
  <si>
    <t>OTSKP - SPK  2017</t>
  </si>
  <si>
    <t>nezařazeno, ind. projektant</t>
  </si>
  <si>
    <t>celkem způsobilé výdaje hlavní</t>
  </si>
  <si>
    <t>celkem způsobilé výdaje vedlejší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</si>
</sst>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2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0" fillId="4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4" borderId="10" xfId="0" applyFont="1" applyFill="1" applyBorder="1" applyAlignment="1">
      <alignment horizontal="left" vertical="center"/>
    </xf>
    <xf numFmtId="4" fontId="0" fillId="4" borderId="10" xfId="0" applyNumberForma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876300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D35" sqref="D35"/>
    </sheetView>
  </sheetViews>
  <sheetFormatPr defaultColWidth="9.140625" defaultRowHeight="12.75" customHeight="1"/>
  <cols>
    <col min="1" max="1" width="13.140625" style="0" customWidth="1"/>
    <col min="2" max="2" width="24.7109375" style="0" customWidth="1"/>
    <col min="3" max="3" width="54.8515625" style="0" customWidth="1"/>
    <col min="4" max="6" width="17.140625" style="0" customWidth="1"/>
  </cols>
  <sheetData>
    <row r="1" spans="1:6" ht="12.75" customHeight="1">
      <c r="A1" s="43"/>
      <c r="B1" s="1"/>
      <c r="C1" s="1"/>
      <c r="D1" s="1"/>
      <c r="E1" s="1"/>
      <c r="F1" s="1"/>
    </row>
    <row r="2" spans="1:6" ht="12.75" customHeight="1">
      <c r="A2" s="43"/>
      <c r="B2" s="1"/>
      <c r="C2" s="44" t="s">
        <v>0</v>
      </c>
      <c r="D2" s="1"/>
      <c r="E2" s="1"/>
      <c r="F2" s="1"/>
    </row>
    <row r="3" spans="1:6" ht="19.5" customHeight="1">
      <c r="A3" s="43"/>
      <c r="B3" s="1"/>
      <c r="C3" s="43"/>
      <c r="D3" s="1"/>
      <c r="E3" s="1"/>
      <c r="F3" s="1"/>
    </row>
    <row r="4" spans="1:6" ht="19.5" customHeight="1">
      <c r="A4" s="1"/>
      <c r="B4" s="1"/>
      <c r="C4" s="45" t="s">
        <v>1</v>
      </c>
      <c r="D4" s="43"/>
      <c r="E4" s="43"/>
      <c r="F4" s="1"/>
    </row>
    <row r="5" spans="1:6" ht="12.75" customHeight="1">
      <c r="A5" s="1"/>
      <c r="B5" s="1"/>
      <c r="C5" s="43" t="s">
        <v>2</v>
      </c>
      <c r="D5" s="43"/>
      <c r="E5" s="43"/>
      <c r="F5" s="1"/>
    </row>
    <row r="6" spans="1:6" ht="12.75" customHeight="1">
      <c r="A6" s="1"/>
      <c r="B6" s="33"/>
      <c r="C6" s="3" t="s">
        <v>3</v>
      </c>
      <c r="D6" s="6">
        <f>SUM(D10:D16)</f>
        <v>0</v>
      </c>
      <c r="E6" s="1"/>
      <c r="F6" s="1"/>
    </row>
    <row r="7" spans="1:6" ht="12.75" customHeight="1">
      <c r="A7" s="1"/>
      <c r="B7" s="33"/>
      <c r="C7" s="3" t="s">
        <v>4</v>
      </c>
      <c r="D7" s="6">
        <f>SUM(F10:F16)</f>
        <v>0</v>
      </c>
      <c r="E7" s="1"/>
      <c r="F7" s="1"/>
    </row>
    <row r="8" spans="1:6" ht="12.75" customHeight="1">
      <c r="A8" s="5"/>
      <c r="B8" s="5"/>
      <c r="C8" s="5"/>
      <c r="D8" s="5"/>
      <c r="E8" s="5"/>
      <c r="F8" s="5"/>
    </row>
    <row r="9" spans="1:6" ht="12.75" customHeight="1">
      <c r="A9" s="4" t="s">
        <v>5</v>
      </c>
      <c r="B9" s="4" t="s">
        <v>781</v>
      </c>
      <c r="C9" s="4" t="s">
        <v>6</v>
      </c>
      <c r="D9" s="4" t="s">
        <v>7</v>
      </c>
      <c r="E9" s="4" t="s">
        <v>8</v>
      </c>
      <c r="F9" s="4" t="s">
        <v>9</v>
      </c>
    </row>
    <row r="10" spans="1:6" ht="12.75" customHeight="1">
      <c r="A10" s="34" t="s">
        <v>23</v>
      </c>
      <c r="B10" s="34" t="s">
        <v>782</v>
      </c>
      <c r="C10" s="34" t="s">
        <v>24</v>
      </c>
      <c r="D10" s="38">
        <f>'C100.1'!I3</f>
        <v>0</v>
      </c>
      <c r="E10" s="38">
        <f>0+'C100.1'!O9+'C100.1'!O13+'C100.1'!O17+'C100.1'!O21+'C100.1'!O26+'C100.1'!O30+'C100.1'!O34+'C100.1'!O38+'C100.1'!O42+'C100.1'!O46+'C100.1'!O50+'C100.1'!O54+'C100.1'!O58+'C100.1'!O62+'C100.1'!O66+'C100.1'!O70+'C100.1'!O74+'C100.1'!O78+'C100.1'!O82+'C100.1'!O86+'C100.1'!O90+'C100.1'!O94+'C100.1'!O98+'C100.1'!O102+'C100.1'!O106+'C100.1'!O110+'C100.1'!O114+'C100.1'!O118+'C100.1'!O123+'C100.1'!O127+'C100.1'!O131+'C100.1'!O135+'C100.1'!O140+'C100.1'!O144+'C100.1'!O149+'C100.1'!O154+'C100.1'!O158+'C100.1'!O162+'C100.1'!O166+'C100.1'!O170+'C100.1'!O174+'C100.1'!O178+'C100.1'!O182+'C100.1'!O186+'C100.1'!O191+'C100.1'!O195+'C100.1'!O200+'C100.1'!O204+'C100.1'!O208+'C100.1'!O212+'C100.1'!O216+'C100.1'!O220+'C100.1'!O224+'C100.1'!O228+'C100.1'!O232+'C100.1'!O236+'C100.1'!O240+'C100.1'!O244+'C100.1'!O248+'C100.1'!O252+'C100.1'!O256</f>
        <v>0</v>
      </c>
      <c r="F10" s="38">
        <f aca="true" t="shared" si="0" ref="F10:F16">D10+E10</f>
        <v>0</v>
      </c>
    </row>
    <row r="11" spans="1:6" ht="12.75" customHeight="1">
      <c r="A11" s="15" t="s">
        <v>368</v>
      </c>
      <c r="B11" s="15" t="s">
        <v>782</v>
      </c>
      <c r="C11" s="15" t="s">
        <v>369</v>
      </c>
      <c r="D11" s="16">
        <f>'C100.2'!I3</f>
        <v>0</v>
      </c>
      <c r="E11" s="16">
        <f>0+'C100.2'!O9+'C100.2'!O13+'C100.2'!O17+'C100.2'!O22+'C100.2'!O26+'C100.2'!O30+'C100.2'!O34+'C100.2'!O38+'C100.2'!O42+'C100.2'!O46+'C100.2'!O50+'C100.2'!O54+'C100.2'!O58+'C100.2'!O62+'C100.2'!O66+'C100.2'!O70+'C100.2'!O74+'C100.2'!O78+'C100.2'!O82+'C100.2'!O86+'C100.2'!O90+'C100.2'!O94+'C100.2'!O99+'C100.2'!O103+'C100.2'!O108+'C100.2'!O113+'C100.2'!O118+'C100.2'!O122+'C100.2'!O126+'C100.2'!O130+'C100.2'!O134+'C100.2'!O138+'C100.2'!O142+'C100.2'!O146+'C100.2'!O150+'C100.2'!O155+'C100.2'!O159+'C100.2'!O163+'C100.2'!O168+'C100.2'!O172+'C100.2'!O176+'C100.2'!O180+'C100.2'!O184+'C100.2'!O188+'C100.2'!O193+'C100.2'!O197+'C100.2'!O201+'C100.2'!O205+'C100.2'!O209+'C100.2'!O213</f>
        <v>0</v>
      </c>
      <c r="F11" s="16">
        <f t="shared" si="0"/>
        <v>0</v>
      </c>
    </row>
    <row r="12" spans="1:6" ht="12.75" customHeight="1">
      <c r="A12" s="34" t="s">
        <v>492</v>
      </c>
      <c r="B12" s="34" t="s">
        <v>782</v>
      </c>
      <c r="C12" s="34" t="s">
        <v>493</v>
      </c>
      <c r="D12" s="38">
        <f>'C200.1'!I3</f>
        <v>0</v>
      </c>
      <c r="E12" s="38">
        <f>0+'C200.1'!O9+'C200.1'!O13+'C200.1'!O18+'C200.1'!O22+'C200.1'!O26+'C200.1'!O30+'C200.1'!O34+'C200.1'!O38+'C200.1'!O43+'C200.1'!O47+'C200.1'!O51+'C200.1'!O55+'C200.1'!O60+'C200.1'!O64+'C200.1'!O68+'C200.1'!O72+'C200.1'!O77+'C200.1'!O81+'C200.1'!O86+'C200.1'!O90+'C200.1'!O94+'C200.1'!O98+'C200.1'!O103+'C200.1'!O107+'C200.1'!O112+'C200.1'!O116+'C200.1'!O120+'C200.1'!O124+'C200.1'!O129+'C200.1'!O133+'C200.1'!O137+'C200.1'!O141+'C200.1'!O145</f>
        <v>0</v>
      </c>
      <c r="F12" s="38">
        <f t="shared" si="0"/>
        <v>0</v>
      </c>
    </row>
    <row r="13" spans="1:6" ht="12.75" customHeight="1">
      <c r="A13" s="15" t="s">
        <v>592</v>
      </c>
      <c r="B13" s="35" t="s">
        <v>782</v>
      </c>
      <c r="C13" s="15" t="s">
        <v>593</v>
      </c>
      <c r="D13" s="16">
        <f>'C200.2'!I3</f>
        <v>0</v>
      </c>
      <c r="E13" s="16">
        <f>0+'C200.2'!O9</f>
        <v>0</v>
      </c>
      <c r="F13" s="16">
        <f t="shared" si="0"/>
        <v>0</v>
      </c>
    </row>
    <row r="14" spans="1:6" ht="12.75" customHeight="1">
      <c r="A14" s="34" t="s">
        <v>599</v>
      </c>
      <c r="B14" s="34" t="s">
        <v>783</v>
      </c>
      <c r="C14" s="34" t="s">
        <v>600</v>
      </c>
      <c r="D14" s="38">
        <f>'C400.1'!I3</f>
        <v>0</v>
      </c>
      <c r="E14" s="38">
        <f>0+'C400.1'!O9+'C400.1'!O13+'C400.1'!O17+'C400.1'!O21+'C400.1'!O25+'C400.1'!O29+'C400.1'!O33+'C400.1'!O37+'C400.1'!O41+'C400.1'!O45+'C400.1'!O49+'C400.1'!O53+'C400.1'!O57+'C400.1'!O61+'C400.1'!O65+'C400.1'!O69+'C400.1'!O73+'C400.1'!O77+'C400.1'!O81+'C400.1'!O85+'C400.1'!O89+'C400.1'!O93+'C400.1'!O97+'C400.1'!O101+'C400.1'!O105+'C400.1'!O109+'C400.1'!O113+'C400.1'!O117+'C400.1'!O121+'C400.1'!O125+'C400.1'!O129+'C400.1'!O133+'C400.1'!O137+'C400.1'!O141+'C400.1'!O145+'C400.1'!O149+'C400.1'!O153+'C400.1'!O157+'C400.1'!O161+'C400.1'!O165+'C400.1'!O169+'C400.1'!O173+'C400.1'!O177+'C400.1'!O181+'C400.1'!O185+'C400.1'!O189+'C400.1'!O193+'C400.1'!O197+'C400.1'!O201+'C400.1'!O205+'C400.1'!O209+'C400.1'!O213+'C400.1'!O217+'C400.1'!O221+'C400.1'!O225</f>
        <v>0</v>
      </c>
      <c r="F14" s="38">
        <f t="shared" si="0"/>
        <v>0</v>
      </c>
    </row>
    <row r="15" spans="1:6" ht="12.75" customHeight="1">
      <c r="A15" s="34" t="s">
        <v>718</v>
      </c>
      <c r="B15" s="34" t="s">
        <v>782</v>
      </c>
      <c r="C15" s="34" t="s">
        <v>719</v>
      </c>
      <c r="D15" s="38">
        <f>'C800.1'!I3</f>
        <v>0</v>
      </c>
      <c r="E15" s="38">
        <f>0+'C800.1'!O9+'C800.1'!O13+'C800.1'!O17+'C800.1'!O21+'C800.1'!O25+'C800.1'!O29+'C800.1'!O33+'C800.1'!O37</f>
        <v>0</v>
      </c>
      <c r="F15" s="38">
        <f t="shared" si="0"/>
        <v>0</v>
      </c>
    </row>
    <row r="16" spans="1:6" ht="12.75" customHeight="1">
      <c r="A16" s="15" t="s">
        <v>749</v>
      </c>
      <c r="B16" s="15" t="s">
        <v>782</v>
      </c>
      <c r="C16" s="15" t="s">
        <v>750</v>
      </c>
      <c r="D16" s="16">
        <f>VRN!I3</f>
        <v>0</v>
      </c>
      <c r="E16" s="16">
        <f>0+VRN!O9+VRN!O13+VRN!O17+VRN!O21+VRN!O25+VRN!O29+VRN!O33+VRN!O37+VRN!O41+VRN!O45</f>
        <v>0</v>
      </c>
      <c r="F16" s="16">
        <f t="shared" si="0"/>
        <v>0</v>
      </c>
    </row>
    <row r="19" ht="12.75" customHeight="1">
      <c r="B19" s="36"/>
    </row>
    <row r="20" spans="1:7" ht="12.75" customHeight="1">
      <c r="A20" s="37" t="s">
        <v>784</v>
      </c>
      <c r="B20" s="34"/>
      <c r="C20" s="37"/>
      <c r="D20" s="38">
        <f>SUM(D10+D12+D14+D15)</f>
        <v>0</v>
      </c>
      <c r="E20" s="38">
        <f>SUM(D20)*0.21</f>
        <v>0</v>
      </c>
      <c r="F20" s="38">
        <f>D20+E20</f>
        <v>0</v>
      </c>
      <c r="G20" s="42"/>
    </row>
    <row r="21" spans="1:7" ht="12.75" customHeight="1">
      <c r="A21" s="39" t="s">
        <v>785</v>
      </c>
      <c r="B21" s="35"/>
      <c r="C21" s="39"/>
      <c r="D21" s="40">
        <f>SUM(D11+D13+D16)</f>
        <v>0</v>
      </c>
      <c r="E21" s="40">
        <f>SUM(D21)*0.21</f>
        <v>0</v>
      </c>
      <c r="F21" s="40">
        <f>D21+E21</f>
        <v>0</v>
      </c>
      <c r="G21" s="42"/>
    </row>
    <row r="22" spans="4:6" ht="12.75" customHeight="1">
      <c r="D22" s="41"/>
      <c r="F22" s="41"/>
    </row>
  </sheetData>
  <sheetProtection/>
  <mergeCells count="4">
    <mergeCell ref="A1:A3"/>
    <mergeCell ref="C2:C3"/>
    <mergeCell ref="C4:E4"/>
    <mergeCell ref="C5:E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H9" sqref="H9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P2" t="s">
        <v>21</v>
      </c>
    </row>
    <row r="3" spans="1:16" ht="15">
      <c r="A3" t="s">
        <v>11</v>
      </c>
      <c r="B3" s="9" t="s">
        <v>13</v>
      </c>
      <c r="C3" s="47" t="s">
        <v>14</v>
      </c>
      <c r="D3" s="43"/>
      <c r="E3" s="10" t="s">
        <v>15</v>
      </c>
      <c r="F3" s="1"/>
      <c r="G3" s="8"/>
      <c r="H3" s="7" t="s">
        <v>23</v>
      </c>
      <c r="I3" s="32">
        <f>0+I8+I25+I122+I139+I148+I153+I190+I199</f>
        <v>0</v>
      </c>
      <c r="O3" t="s">
        <v>18</v>
      </c>
      <c r="P3" t="s">
        <v>22</v>
      </c>
    </row>
    <row r="4" spans="1:16" ht="15">
      <c r="A4" t="s">
        <v>16</v>
      </c>
      <c r="B4" s="12" t="s">
        <v>17</v>
      </c>
      <c r="C4" s="48" t="s">
        <v>23</v>
      </c>
      <c r="D4" s="49"/>
      <c r="E4" s="13" t="s">
        <v>24</v>
      </c>
      <c r="F4" s="5"/>
      <c r="G4" s="5"/>
      <c r="H4" s="14"/>
      <c r="I4" s="14"/>
      <c r="O4" t="s">
        <v>19</v>
      </c>
      <c r="P4" t="s">
        <v>22</v>
      </c>
    </row>
    <row r="5" spans="1:16" ht="12.75">
      <c r="A5" s="46" t="s">
        <v>25</v>
      </c>
      <c r="B5" s="46" t="s">
        <v>27</v>
      </c>
      <c r="C5" s="46" t="s">
        <v>29</v>
      </c>
      <c r="D5" s="46" t="s">
        <v>30</v>
      </c>
      <c r="E5" s="46" t="s">
        <v>31</v>
      </c>
      <c r="F5" s="46" t="s">
        <v>33</v>
      </c>
      <c r="G5" s="46" t="s">
        <v>35</v>
      </c>
      <c r="H5" s="46" t="s">
        <v>37</v>
      </c>
      <c r="I5" s="46"/>
      <c r="O5" t="s">
        <v>20</v>
      </c>
      <c r="P5" t="s">
        <v>22</v>
      </c>
    </row>
    <row r="6" spans="1:9" ht="12.75">
      <c r="A6" s="46"/>
      <c r="B6" s="46"/>
      <c r="C6" s="46"/>
      <c r="D6" s="46"/>
      <c r="E6" s="46"/>
      <c r="F6" s="46"/>
      <c r="G6" s="46"/>
      <c r="H6" s="11" t="s">
        <v>38</v>
      </c>
      <c r="I6" s="11" t="s">
        <v>40</v>
      </c>
    </row>
    <row r="7" spans="1:9" ht="12.75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9" ht="12.75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0+I9+I13+I17+I21</f>
        <v>0</v>
      </c>
    </row>
    <row r="9" spans="1:16" ht="12.75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1448.66</v>
      </c>
      <c r="H9" s="25"/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50</v>
      </c>
    </row>
    <row r="11" spans="1:5" ht="25.5">
      <c r="A11" s="28" t="s">
        <v>51</v>
      </c>
      <c r="E11" s="29" t="s">
        <v>52</v>
      </c>
    </row>
    <row r="12" spans="1:5" ht="25.5">
      <c r="A12" t="s">
        <v>53</v>
      </c>
      <c r="E12" s="27" t="s">
        <v>54</v>
      </c>
    </row>
    <row r="13" spans="1:16" ht="12.75">
      <c r="A13" s="17" t="s">
        <v>44</v>
      </c>
      <c r="B13" s="21" t="s">
        <v>22</v>
      </c>
      <c r="C13" s="21" t="s">
        <v>55</v>
      </c>
      <c r="D13" s="17" t="s">
        <v>46</v>
      </c>
      <c r="E13" s="22" t="s">
        <v>47</v>
      </c>
      <c r="F13" s="23" t="s">
        <v>56</v>
      </c>
      <c r="G13" s="24">
        <v>18.89</v>
      </c>
      <c r="H13" s="25"/>
      <c r="I13" s="25">
        <f>ROUND(ROUND(H13,2)*ROUND(G13,3),2)</f>
        <v>0</v>
      </c>
      <c r="O13">
        <f>(I13*21)/100</f>
        <v>0</v>
      </c>
      <c r="P13" t="s">
        <v>22</v>
      </c>
    </row>
    <row r="14" spans="1:5" ht="12.75">
      <c r="A14" s="26" t="s">
        <v>49</v>
      </c>
      <c r="E14" s="27" t="s">
        <v>57</v>
      </c>
    </row>
    <row r="15" spans="1:5" ht="51">
      <c r="A15" s="28" t="s">
        <v>51</v>
      </c>
      <c r="E15" s="29" t="s">
        <v>58</v>
      </c>
    </row>
    <row r="16" spans="1:5" ht="25.5">
      <c r="A16" t="s">
        <v>53</v>
      </c>
      <c r="E16" s="27" t="s">
        <v>54</v>
      </c>
    </row>
    <row r="17" spans="1:16" ht="12.75">
      <c r="A17" s="17" t="s">
        <v>44</v>
      </c>
      <c r="B17" s="21" t="s">
        <v>21</v>
      </c>
      <c r="C17" s="21" t="s">
        <v>59</v>
      </c>
      <c r="D17" s="17" t="s">
        <v>46</v>
      </c>
      <c r="E17" s="22" t="s">
        <v>60</v>
      </c>
      <c r="F17" s="23" t="s">
        <v>61</v>
      </c>
      <c r="G17" s="24">
        <v>1</v>
      </c>
      <c r="H17" s="25"/>
      <c r="I17" s="25">
        <f>ROUND(ROUND(H17,2)*ROUND(G17,3),2)</f>
        <v>0</v>
      </c>
      <c r="O17">
        <f>(I17*21)/100</f>
        <v>0</v>
      </c>
      <c r="P17" t="s">
        <v>22</v>
      </c>
    </row>
    <row r="18" spans="1:5" ht="12.75">
      <c r="A18" s="26" t="s">
        <v>49</v>
      </c>
      <c r="E18" s="27" t="s">
        <v>62</v>
      </c>
    </row>
    <row r="19" spans="1:5" ht="12.75">
      <c r="A19" s="28" t="s">
        <v>51</v>
      </c>
      <c r="E19" s="29" t="s">
        <v>63</v>
      </c>
    </row>
    <row r="20" spans="1:5" ht="12.75">
      <c r="A20" t="s">
        <v>53</v>
      </c>
      <c r="E20" s="27" t="s">
        <v>64</v>
      </c>
    </row>
    <row r="21" spans="1:16" ht="12.75">
      <c r="A21" s="17" t="s">
        <v>44</v>
      </c>
      <c r="B21" s="21" t="s">
        <v>32</v>
      </c>
      <c r="C21" s="21" t="s">
        <v>65</v>
      </c>
      <c r="D21" s="17" t="s">
        <v>46</v>
      </c>
      <c r="E21" s="22" t="s">
        <v>66</v>
      </c>
      <c r="F21" s="23" t="s">
        <v>61</v>
      </c>
      <c r="G21" s="24">
        <v>1</v>
      </c>
      <c r="H21" s="25"/>
      <c r="I21" s="25">
        <f>ROUND(ROUND(H21,2)*ROUND(G21,3),2)</f>
        <v>0</v>
      </c>
      <c r="O21">
        <f>(I21*21)/100</f>
        <v>0</v>
      </c>
      <c r="P21" t="s">
        <v>22</v>
      </c>
    </row>
    <row r="22" spans="1:5" ht="12.75">
      <c r="A22" s="26" t="s">
        <v>49</v>
      </c>
      <c r="E22" s="27" t="s">
        <v>46</v>
      </c>
    </row>
    <row r="23" spans="1:5" ht="12.75">
      <c r="A23" s="28" t="s">
        <v>51</v>
      </c>
      <c r="E23" s="29" t="s">
        <v>46</v>
      </c>
    </row>
    <row r="24" spans="1:5" ht="12.75">
      <c r="A24" t="s">
        <v>53</v>
      </c>
      <c r="E24" s="27" t="s">
        <v>67</v>
      </c>
    </row>
    <row r="25" spans="1:9" ht="12.75">
      <c r="A25" s="5" t="s">
        <v>42</v>
      </c>
      <c r="B25" s="5"/>
      <c r="C25" s="30" t="s">
        <v>28</v>
      </c>
      <c r="D25" s="5"/>
      <c r="E25" s="19" t="s">
        <v>68</v>
      </c>
      <c r="F25" s="5"/>
      <c r="G25" s="5"/>
      <c r="H25" s="5"/>
      <c r="I25" s="31">
        <f>0+I26+I30+I34+I38+I42+I46+I50+I54+I58+I62+I66+I70+I74+I78+I82+I86+I90+I94+I98+I102+I106+I110+I114+I118</f>
        <v>0</v>
      </c>
    </row>
    <row r="26" spans="1:16" ht="12.75">
      <c r="A26" s="17" t="s">
        <v>44</v>
      </c>
      <c r="B26" s="21" t="s">
        <v>34</v>
      </c>
      <c r="C26" s="21" t="s">
        <v>69</v>
      </c>
      <c r="D26" s="17" t="s">
        <v>46</v>
      </c>
      <c r="E26" s="22" t="s">
        <v>70</v>
      </c>
      <c r="F26" s="23" t="s">
        <v>71</v>
      </c>
      <c r="G26" s="24">
        <v>3841</v>
      </c>
      <c r="H26" s="25"/>
      <c r="I26" s="25">
        <f>ROUND(ROUND(H26,2)*ROUND(G26,3),2)</f>
        <v>0</v>
      </c>
      <c r="O26">
        <f>(I26*21)/100</f>
        <v>0</v>
      </c>
      <c r="P26" t="s">
        <v>22</v>
      </c>
    </row>
    <row r="27" spans="1:5" ht="12.75">
      <c r="A27" s="26" t="s">
        <v>49</v>
      </c>
      <c r="E27" s="27" t="s">
        <v>72</v>
      </c>
    </row>
    <row r="28" spans="1:5" ht="12.75">
      <c r="A28" s="28" t="s">
        <v>51</v>
      </c>
      <c r="E28" s="29" t="s">
        <v>73</v>
      </c>
    </row>
    <row r="29" spans="1:5" ht="38.25">
      <c r="A29" t="s">
        <v>53</v>
      </c>
      <c r="E29" s="27" t="s">
        <v>74</v>
      </c>
    </row>
    <row r="30" spans="1:16" ht="12.75">
      <c r="A30" s="17" t="s">
        <v>44</v>
      </c>
      <c r="B30" s="21" t="s">
        <v>36</v>
      </c>
      <c r="C30" s="21" t="s">
        <v>75</v>
      </c>
      <c r="D30" s="17" t="s">
        <v>46</v>
      </c>
      <c r="E30" s="22" t="s">
        <v>76</v>
      </c>
      <c r="F30" s="23" t="s">
        <v>61</v>
      </c>
      <c r="G30" s="24">
        <v>2</v>
      </c>
      <c r="H30" s="25"/>
      <c r="I30" s="25">
        <f>ROUND(ROUND(H30,2)*ROUND(G30,3),2)</f>
        <v>0</v>
      </c>
      <c r="O30">
        <f>(I30*21)/100</f>
        <v>0</v>
      </c>
      <c r="P30" t="s">
        <v>22</v>
      </c>
    </row>
    <row r="31" spans="1:5" ht="12.75">
      <c r="A31" s="26" t="s">
        <v>49</v>
      </c>
      <c r="E31" s="27" t="s">
        <v>77</v>
      </c>
    </row>
    <row r="32" spans="1:5" ht="12.75">
      <c r="A32" s="28" t="s">
        <v>51</v>
      </c>
      <c r="E32" s="29" t="s">
        <v>78</v>
      </c>
    </row>
    <row r="33" spans="1:5" ht="165.75">
      <c r="A33" t="s">
        <v>53</v>
      </c>
      <c r="E33" s="27" t="s">
        <v>79</v>
      </c>
    </row>
    <row r="34" spans="1:16" ht="12.75">
      <c r="A34" s="17" t="s">
        <v>44</v>
      </c>
      <c r="B34" s="21" t="s">
        <v>80</v>
      </c>
      <c r="C34" s="21" t="s">
        <v>81</v>
      </c>
      <c r="D34" s="17" t="s">
        <v>46</v>
      </c>
      <c r="E34" s="22" t="s">
        <v>82</v>
      </c>
      <c r="F34" s="23" t="s">
        <v>61</v>
      </c>
      <c r="G34" s="24">
        <v>8</v>
      </c>
      <c r="H34" s="25"/>
      <c r="I34" s="25">
        <f>ROUND(ROUND(H34,2)*ROUND(G34,3),2)</f>
        <v>0</v>
      </c>
      <c r="O34">
        <f>(I34*21)/100</f>
        <v>0</v>
      </c>
      <c r="P34" t="s">
        <v>22</v>
      </c>
    </row>
    <row r="35" spans="1:5" ht="12.75">
      <c r="A35" s="26" t="s">
        <v>49</v>
      </c>
      <c r="E35" s="27" t="s">
        <v>77</v>
      </c>
    </row>
    <row r="36" spans="1:5" ht="12.75">
      <c r="A36" s="28" t="s">
        <v>51</v>
      </c>
      <c r="E36" s="29" t="s">
        <v>83</v>
      </c>
    </row>
    <row r="37" spans="1:5" ht="165.75">
      <c r="A37" t="s">
        <v>53</v>
      </c>
      <c r="E37" s="27" t="s">
        <v>79</v>
      </c>
    </row>
    <row r="38" spans="1:16" ht="12.75">
      <c r="A38" s="17" t="s">
        <v>44</v>
      </c>
      <c r="B38" s="21" t="s">
        <v>84</v>
      </c>
      <c r="C38" s="21" t="s">
        <v>85</v>
      </c>
      <c r="D38" s="17" t="s">
        <v>46</v>
      </c>
      <c r="E38" s="22" t="s">
        <v>86</v>
      </c>
      <c r="F38" s="23" t="s">
        <v>48</v>
      </c>
      <c r="G38" s="24">
        <v>0.9</v>
      </c>
      <c r="H38" s="25"/>
      <c r="I38" s="25">
        <f>ROUND(ROUND(H38,2)*ROUND(G38,3),2)</f>
        <v>0</v>
      </c>
      <c r="O38">
        <f>(I38*21)/100</f>
        <v>0</v>
      </c>
      <c r="P38" t="s">
        <v>22</v>
      </c>
    </row>
    <row r="39" spans="1:5" ht="12.75">
      <c r="A39" s="26" t="s">
        <v>49</v>
      </c>
      <c r="E39" s="27" t="s">
        <v>46</v>
      </c>
    </row>
    <row r="40" spans="1:5" ht="12.75">
      <c r="A40" s="28" t="s">
        <v>51</v>
      </c>
      <c r="E40" s="29" t="s">
        <v>87</v>
      </c>
    </row>
    <row r="41" spans="1:5" ht="63.75">
      <c r="A41" t="s">
        <v>53</v>
      </c>
      <c r="E41" s="27" t="s">
        <v>88</v>
      </c>
    </row>
    <row r="42" spans="1:16" ht="12.75">
      <c r="A42" s="17" t="s">
        <v>44</v>
      </c>
      <c r="B42" s="21" t="s">
        <v>39</v>
      </c>
      <c r="C42" s="21" t="s">
        <v>89</v>
      </c>
      <c r="D42" s="17" t="s">
        <v>46</v>
      </c>
      <c r="E42" s="22" t="s">
        <v>90</v>
      </c>
      <c r="F42" s="23" t="s">
        <v>71</v>
      </c>
      <c r="G42" s="24">
        <v>6.6</v>
      </c>
      <c r="H42" s="25"/>
      <c r="I42" s="25">
        <f>ROUND(ROUND(H42,2)*ROUND(G42,3),2)</f>
        <v>0</v>
      </c>
      <c r="O42">
        <f>(I42*21)/100</f>
        <v>0</v>
      </c>
      <c r="P42" t="s">
        <v>22</v>
      </c>
    </row>
    <row r="43" spans="1:5" ht="12.75">
      <c r="A43" s="26" t="s">
        <v>49</v>
      </c>
      <c r="E43" s="27" t="s">
        <v>91</v>
      </c>
    </row>
    <row r="44" spans="1:5" ht="12.75">
      <c r="A44" s="28" t="s">
        <v>51</v>
      </c>
      <c r="E44" s="29" t="s">
        <v>92</v>
      </c>
    </row>
    <row r="45" spans="1:5" ht="63.75">
      <c r="A45" t="s">
        <v>53</v>
      </c>
      <c r="E45" s="27" t="s">
        <v>88</v>
      </c>
    </row>
    <row r="46" spans="1:16" ht="12.75">
      <c r="A46" s="17" t="s">
        <v>44</v>
      </c>
      <c r="B46" s="21" t="s">
        <v>41</v>
      </c>
      <c r="C46" s="21" t="s">
        <v>93</v>
      </c>
      <c r="D46" s="17" t="s">
        <v>46</v>
      </c>
      <c r="E46" s="22" t="s">
        <v>94</v>
      </c>
      <c r="F46" s="23" t="s">
        <v>48</v>
      </c>
      <c r="G46" s="24">
        <v>802.705</v>
      </c>
      <c r="H46" s="25"/>
      <c r="I46" s="25">
        <f>ROUND(ROUND(H46,2)*ROUND(G46,3),2)</f>
        <v>0</v>
      </c>
      <c r="O46">
        <f>(I46*21)/100</f>
        <v>0</v>
      </c>
      <c r="P46" t="s">
        <v>22</v>
      </c>
    </row>
    <row r="47" spans="1:5" ht="12.75">
      <c r="A47" s="26" t="s">
        <v>49</v>
      </c>
      <c r="E47" s="27" t="s">
        <v>46</v>
      </c>
    </row>
    <row r="48" spans="1:5" ht="140.25">
      <c r="A48" s="28" t="s">
        <v>51</v>
      </c>
      <c r="E48" s="29" t="s">
        <v>95</v>
      </c>
    </row>
    <row r="49" spans="1:5" ht="38.25">
      <c r="A49" t="s">
        <v>53</v>
      </c>
      <c r="E49" s="27" t="s">
        <v>96</v>
      </c>
    </row>
    <row r="50" spans="1:16" ht="12.75">
      <c r="A50" s="17" t="s">
        <v>44</v>
      </c>
      <c r="B50" s="21" t="s">
        <v>97</v>
      </c>
      <c r="C50" s="21" t="s">
        <v>98</v>
      </c>
      <c r="D50" s="17" t="s">
        <v>46</v>
      </c>
      <c r="E50" s="22" t="s">
        <v>99</v>
      </c>
      <c r="F50" s="23" t="s">
        <v>48</v>
      </c>
      <c r="G50" s="24">
        <v>1088.08</v>
      </c>
      <c r="H50" s="25"/>
      <c r="I50" s="25">
        <f>ROUND(ROUND(H50,2)*ROUND(G50,3),2)</f>
        <v>0</v>
      </c>
      <c r="O50">
        <f>(I50*21)/100</f>
        <v>0</v>
      </c>
      <c r="P50" t="s">
        <v>22</v>
      </c>
    </row>
    <row r="51" spans="1:5" ht="12.75">
      <c r="A51" s="26" t="s">
        <v>49</v>
      </c>
      <c r="E51" s="27" t="s">
        <v>46</v>
      </c>
    </row>
    <row r="52" spans="1:5" ht="76.5">
      <c r="A52" s="28" t="s">
        <v>51</v>
      </c>
      <c r="E52" s="29" t="s">
        <v>100</v>
      </c>
    </row>
    <row r="53" spans="1:5" ht="331.5">
      <c r="A53" t="s">
        <v>53</v>
      </c>
      <c r="E53" s="27" t="s">
        <v>101</v>
      </c>
    </row>
    <row r="54" spans="1:16" ht="12.75">
      <c r="A54" s="17" t="s">
        <v>44</v>
      </c>
      <c r="B54" s="21" t="s">
        <v>102</v>
      </c>
      <c r="C54" s="21" t="s">
        <v>103</v>
      </c>
      <c r="D54" s="17" t="s">
        <v>46</v>
      </c>
      <c r="E54" s="22" t="s">
        <v>104</v>
      </c>
      <c r="F54" s="23" t="s">
        <v>48</v>
      </c>
      <c r="G54" s="24">
        <v>466.32</v>
      </c>
      <c r="H54" s="25"/>
      <c r="I54" s="25">
        <f>ROUND(ROUND(H54,2)*ROUND(G54,3),2)</f>
        <v>0</v>
      </c>
      <c r="O54">
        <f>(I54*21)/100</f>
        <v>0</v>
      </c>
      <c r="P54" t="s">
        <v>22</v>
      </c>
    </row>
    <row r="55" spans="1:5" ht="12.75">
      <c r="A55" s="26" t="s">
        <v>49</v>
      </c>
      <c r="E55" s="27" t="s">
        <v>46</v>
      </c>
    </row>
    <row r="56" spans="1:5" ht="76.5">
      <c r="A56" s="28" t="s">
        <v>51</v>
      </c>
      <c r="E56" s="29" t="s">
        <v>105</v>
      </c>
    </row>
    <row r="57" spans="1:5" ht="331.5">
      <c r="A57" t="s">
        <v>53</v>
      </c>
      <c r="E57" s="27" t="s">
        <v>106</v>
      </c>
    </row>
    <row r="58" spans="1:16" ht="12.75">
      <c r="A58" s="17" t="s">
        <v>44</v>
      </c>
      <c r="B58" s="21" t="s">
        <v>107</v>
      </c>
      <c r="C58" s="21" t="s">
        <v>108</v>
      </c>
      <c r="D58" s="17" t="s">
        <v>46</v>
      </c>
      <c r="E58" s="22" t="s">
        <v>109</v>
      </c>
      <c r="F58" s="23" t="s">
        <v>48</v>
      </c>
      <c r="G58" s="24">
        <v>106.3</v>
      </c>
      <c r="H58" s="25"/>
      <c r="I58" s="25">
        <f>ROUND(ROUND(H58,2)*ROUND(G58,3),2)</f>
        <v>0</v>
      </c>
      <c r="O58">
        <f>(I58*21)/100</f>
        <v>0</v>
      </c>
      <c r="P58" t="s">
        <v>22</v>
      </c>
    </row>
    <row r="59" spans="1:5" ht="12.75">
      <c r="A59" s="26" t="s">
        <v>49</v>
      </c>
      <c r="E59" s="27" t="s">
        <v>110</v>
      </c>
    </row>
    <row r="60" spans="1:5" ht="25.5">
      <c r="A60" s="28" t="s">
        <v>51</v>
      </c>
      <c r="E60" s="29" t="s">
        <v>111</v>
      </c>
    </row>
    <row r="61" spans="1:5" ht="293.25">
      <c r="A61" t="s">
        <v>53</v>
      </c>
      <c r="E61" s="27" t="s">
        <v>112</v>
      </c>
    </row>
    <row r="62" spans="1:16" ht="12.75">
      <c r="A62" s="17" t="s">
        <v>44</v>
      </c>
      <c r="B62" s="21" t="s">
        <v>113</v>
      </c>
      <c r="C62" s="21" t="s">
        <v>114</v>
      </c>
      <c r="D62" s="17" t="s">
        <v>46</v>
      </c>
      <c r="E62" s="22" t="s">
        <v>115</v>
      </c>
      <c r="F62" s="23" t="s">
        <v>48</v>
      </c>
      <c r="G62" s="24">
        <v>11.62</v>
      </c>
      <c r="H62" s="25"/>
      <c r="I62" s="25">
        <f>ROUND(ROUND(H62,2)*ROUND(G62,3),2)</f>
        <v>0</v>
      </c>
      <c r="O62">
        <f>(I62*21)/100</f>
        <v>0</v>
      </c>
      <c r="P62" t="s">
        <v>22</v>
      </c>
    </row>
    <row r="63" spans="1:5" ht="12.75">
      <c r="A63" s="26" t="s">
        <v>49</v>
      </c>
      <c r="E63" s="27" t="s">
        <v>46</v>
      </c>
    </row>
    <row r="64" spans="1:5" ht="25.5">
      <c r="A64" s="28" t="s">
        <v>51</v>
      </c>
      <c r="E64" s="29" t="s">
        <v>116</v>
      </c>
    </row>
    <row r="65" spans="1:5" ht="293.25">
      <c r="A65" t="s">
        <v>53</v>
      </c>
      <c r="E65" s="27" t="s">
        <v>117</v>
      </c>
    </row>
    <row r="66" spans="1:16" ht="12.75">
      <c r="A66" s="17" t="s">
        <v>44</v>
      </c>
      <c r="B66" s="21" t="s">
        <v>118</v>
      </c>
      <c r="C66" s="21" t="s">
        <v>119</v>
      </c>
      <c r="D66" s="17" t="s">
        <v>46</v>
      </c>
      <c r="E66" s="22" t="s">
        <v>120</v>
      </c>
      <c r="F66" s="23" t="s">
        <v>48</v>
      </c>
      <c r="G66" s="24">
        <v>4.98</v>
      </c>
      <c r="H66" s="25"/>
      <c r="I66" s="25">
        <f>ROUND(ROUND(H66,2)*ROUND(G66,3),2)</f>
        <v>0</v>
      </c>
      <c r="O66">
        <f>(I66*21)/100</f>
        <v>0</v>
      </c>
      <c r="P66" t="s">
        <v>22</v>
      </c>
    </row>
    <row r="67" spans="1:5" ht="12.75">
      <c r="A67" s="26" t="s">
        <v>49</v>
      </c>
      <c r="E67" s="27" t="s">
        <v>46</v>
      </c>
    </row>
    <row r="68" spans="1:5" ht="25.5">
      <c r="A68" s="28" t="s">
        <v>51</v>
      </c>
      <c r="E68" s="29" t="s">
        <v>121</v>
      </c>
    </row>
    <row r="69" spans="1:5" ht="293.25">
      <c r="A69" t="s">
        <v>53</v>
      </c>
      <c r="E69" s="27" t="s">
        <v>122</v>
      </c>
    </row>
    <row r="70" spans="1:16" ht="12.75">
      <c r="A70" s="17" t="s">
        <v>44</v>
      </c>
      <c r="B70" s="21" t="s">
        <v>123</v>
      </c>
      <c r="C70" s="21" t="s">
        <v>124</v>
      </c>
      <c r="D70" s="17" t="s">
        <v>46</v>
      </c>
      <c r="E70" s="22" t="s">
        <v>125</v>
      </c>
      <c r="F70" s="23" t="s">
        <v>48</v>
      </c>
      <c r="G70" s="24">
        <v>160.36</v>
      </c>
      <c r="H70" s="25"/>
      <c r="I70" s="25">
        <f>ROUND(ROUND(H70,2)*ROUND(G70,3),2)</f>
        <v>0</v>
      </c>
      <c r="O70">
        <f>(I70*21)/100</f>
        <v>0</v>
      </c>
      <c r="P70" t="s">
        <v>22</v>
      </c>
    </row>
    <row r="71" spans="1:5" ht="12.75">
      <c r="A71" s="26" t="s">
        <v>49</v>
      </c>
      <c r="E71" s="27" t="s">
        <v>46</v>
      </c>
    </row>
    <row r="72" spans="1:5" ht="51">
      <c r="A72" s="28" t="s">
        <v>51</v>
      </c>
      <c r="E72" s="29" t="s">
        <v>126</v>
      </c>
    </row>
    <row r="73" spans="1:5" ht="293.25">
      <c r="A73" t="s">
        <v>53</v>
      </c>
      <c r="E73" s="27" t="s">
        <v>117</v>
      </c>
    </row>
    <row r="74" spans="1:16" ht="12.75">
      <c r="A74" s="17" t="s">
        <v>44</v>
      </c>
      <c r="B74" s="21" t="s">
        <v>127</v>
      </c>
      <c r="C74" s="21" t="s">
        <v>128</v>
      </c>
      <c r="D74" s="17" t="s">
        <v>46</v>
      </c>
      <c r="E74" s="22" t="s">
        <v>129</v>
      </c>
      <c r="F74" s="23" t="s">
        <v>48</v>
      </c>
      <c r="G74" s="24">
        <v>131.35</v>
      </c>
      <c r="H74" s="25"/>
      <c r="I74" s="25">
        <f>ROUND(ROUND(H74,2)*ROUND(G74,3),2)</f>
        <v>0</v>
      </c>
      <c r="O74">
        <f>(I74*21)/100</f>
        <v>0</v>
      </c>
      <c r="P74" t="s">
        <v>22</v>
      </c>
    </row>
    <row r="75" spans="1:5" ht="25.5">
      <c r="A75" s="26" t="s">
        <v>49</v>
      </c>
      <c r="E75" s="27" t="s">
        <v>130</v>
      </c>
    </row>
    <row r="76" spans="1:5" ht="63.75">
      <c r="A76" s="28" t="s">
        <v>51</v>
      </c>
      <c r="E76" s="29" t="s">
        <v>131</v>
      </c>
    </row>
    <row r="77" spans="1:5" ht="255">
      <c r="A77" t="s">
        <v>53</v>
      </c>
      <c r="E77" s="27" t="s">
        <v>132</v>
      </c>
    </row>
    <row r="78" spans="1:16" ht="12.75">
      <c r="A78" s="17" t="s">
        <v>44</v>
      </c>
      <c r="B78" s="21" t="s">
        <v>133</v>
      </c>
      <c r="C78" s="21" t="s">
        <v>134</v>
      </c>
      <c r="D78" s="17" t="s">
        <v>46</v>
      </c>
      <c r="E78" s="22" t="s">
        <v>135</v>
      </c>
      <c r="F78" s="23" t="s">
        <v>48</v>
      </c>
      <c r="G78" s="24">
        <v>131.35</v>
      </c>
      <c r="H78" s="25"/>
      <c r="I78" s="25">
        <f>ROUND(ROUND(H78,2)*ROUND(G78,3),2)</f>
        <v>0</v>
      </c>
      <c r="O78">
        <f>(I78*21)/100</f>
        <v>0</v>
      </c>
      <c r="P78" t="s">
        <v>22</v>
      </c>
    </row>
    <row r="79" spans="1:5" ht="25.5">
      <c r="A79" s="26" t="s">
        <v>49</v>
      </c>
      <c r="E79" s="27" t="s">
        <v>136</v>
      </c>
    </row>
    <row r="80" spans="1:5" ht="63.75">
      <c r="A80" s="28" t="s">
        <v>51</v>
      </c>
      <c r="E80" s="29" t="s">
        <v>131</v>
      </c>
    </row>
    <row r="81" spans="1:5" ht="255">
      <c r="A81" t="s">
        <v>53</v>
      </c>
      <c r="E81" s="27" t="s">
        <v>132</v>
      </c>
    </row>
    <row r="82" spans="1:16" ht="12.75">
      <c r="A82" s="17" t="s">
        <v>44</v>
      </c>
      <c r="B82" s="21" t="s">
        <v>137</v>
      </c>
      <c r="C82" s="21" t="s">
        <v>138</v>
      </c>
      <c r="D82" s="17" t="s">
        <v>139</v>
      </c>
      <c r="E82" s="22" t="s">
        <v>140</v>
      </c>
      <c r="F82" s="23" t="s">
        <v>48</v>
      </c>
      <c r="G82" s="24">
        <v>1711.36</v>
      </c>
      <c r="H82" s="25"/>
      <c r="I82" s="25">
        <f>ROUND(ROUND(H82,2)*ROUND(G82,3),2)</f>
        <v>0</v>
      </c>
      <c r="O82">
        <f>(I82*21)/100</f>
        <v>0</v>
      </c>
      <c r="P82" t="s">
        <v>22</v>
      </c>
    </row>
    <row r="83" spans="1:5" ht="12.75">
      <c r="A83" s="26" t="s">
        <v>49</v>
      </c>
      <c r="E83" s="27" t="s">
        <v>46</v>
      </c>
    </row>
    <row r="84" spans="1:5" ht="25.5">
      <c r="A84" s="28" t="s">
        <v>51</v>
      </c>
      <c r="E84" s="29" t="s">
        <v>141</v>
      </c>
    </row>
    <row r="85" spans="1:5" ht="191.25">
      <c r="A85" t="s">
        <v>53</v>
      </c>
      <c r="E85" s="27" t="s">
        <v>142</v>
      </c>
    </row>
    <row r="86" spans="1:16" ht="12.75">
      <c r="A86" s="17" t="s">
        <v>44</v>
      </c>
      <c r="B86" s="21" t="s">
        <v>143</v>
      </c>
      <c r="C86" s="21" t="s">
        <v>138</v>
      </c>
      <c r="D86" s="17" t="s">
        <v>144</v>
      </c>
      <c r="E86" s="22" t="s">
        <v>140</v>
      </c>
      <c r="F86" s="23" t="s">
        <v>48</v>
      </c>
      <c r="G86" s="24">
        <v>802.705</v>
      </c>
      <c r="H86" s="25"/>
      <c r="I86" s="25">
        <f>ROUND(ROUND(H86,2)*ROUND(G86,3),2)</f>
        <v>0</v>
      </c>
      <c r="O86">
        <f>(I86*21)/100</f>
        <v>0</v>
      </c>
      <c r="P86" t="s">
        <v>22</v>
      </c>
    </row>
    <row r="87" spans="1:5" ht="12.75">
      <c r="A87" s="26" t="s">
        <v>49</v>
      </c>
      <c r="E87" s="27" t="s">
        <v>46</v>
      </c>
    </row>
    <row r="88" spans="1:5" ht="12.75">
      <c r="A88" s="28" t="s">
        <v>51</v>
      </c>
      <c r="E88" s="29" t="s">
        <v>145</v>
      </c>
    </row>
    <row r="89" spans="1:5" ht="191.25">
      <c r="A89" t="s">
        <v>53</v>
      </c>
      <c r="E89" s="27" t="s">
        <v>142</v>
      </c>
    </row>
    <row r="90" spans="1:16" ht="12.75">
      <c r="A90" s="17" t="s">
        <v>44</v>
      </c>
      <c r="B90" s="21" t="s">
        <v>146</v>
      </c>
      <c r="C90" s="21" t="s">
        <v>147</v>
      </c>
      <c r="D90" s="17" t="s">
        <v>46</v>
      </c>
      <c r="E90" s="22" t="s">
        <v>148</v>
      </c>
      <c r="F90" s="23" t="s">
        <v>48</v>
      </c>
      <c r="G90" s="24">
        <v>267.684</v>
      </c>
      <c r="H90" s="25"/>
      <c r="I90" s="25">
        <f>ROUND(ROUND(H90,2)*ROUND(G90,3),2)</f>
        <v>0</v>
      </c>
      <c r="O90">
        <f>(I90*21)/100</f>
        <v>0</v>
      </c>
      <c r="P90" t="s">
        <v>22</v>
      </c>
    </row>
    <row r="91" spans="1:5" ht="12.75">
      <c r="A91" s="26" t="s">
        <v>49</v>
      </c>
      <c r="E91" s="27" t="s">
        <v>46</v>
      </c>
    </row>
    <row r="92" spans="1:5" ht="12.75">
      <c r="A92" s="28" t="s">
        <v>51</v>
      </c>
      <c r="E92" s="29" t="s">
        <v>149</v>
      </c>
    </row>
    <row r="93" spans="1:5" ht="255">
      <c r="A93" t="s">
        <v>53</v>
      </c>
      <c r="E93" s="27" t="s">
        <v>150</v>
      </c>
    </row>
    <row r="94" spans="1:16" ht="12.75">
      <c r="A94" s="17" t="s">
        <v>44</v>
      </c>
      <c r="B94" s="21" t="s">
        <v>151</v>
      </c>
      <c r="C94" s="21" t="s">
        <v>152</v>
      </c>
      <c r="D94" s="17" t="s">
        <v>46</v>
      </c>
      <c r="E94" s="22" t="s">
        <v>153</v>
      </c>
      <c r="F94" s="23" t="s">
        <v>48</v>
      </c>
      <c r="G94" s="24">
        <v>346.5</v>
      </c>
      <c r="H94" s="25"/>
      <c r="I94" s="25">
        <f>ROUND(ROUND(H94,2)*ROUND(G94,3),2)</f>
        <v>0</v>
      </c>
      <c r="O94">
        <f>(I94*21)/100</f>
        <v>0</v>
      </c>
      <c r="P94" t="s">
        <v>22</v>
      </c>
    </row>
    <row r="95" spans="1:5" ht="12.75">
      <c r="A95" s="26" t="s">
        <v>49</v>
      </c>
      <c r="E95" s="27" t="s">
        <v>46</v>
      </c>
    </row>
    <row r="96" spans="1:5" ht="89.25">
      <c r="A96" s="28" t="s">
        <v>51</v>
      </c>
      <c r="E96" s="29" t="s">
        <v>154</v>
      </c>
    </row>
    <row r="97" spans="1:5" ht="229.5">
      <c r="A97" t="s">
        <v>53</v>
      </c>
      <c r="E97" s="27" t="s">
        <v>155</v>
      </c>
    </row>
    <row r="98" spans="1:16" ht="12.75">
      <c r="A98" s="17" t="s">
        <v>44</v>
      </c>
      <c r="B98" s="21" t="s">
        <v>156</v>
      </c>
      <c r="C98" s="21" t="s">
        <v>157</v>
      </c>
      <c r="D98" s="17" t="s">
        <v>46</v>
      </c>
      <c r="E98" s="22" t="s">
        <v>158</v>
      </c>
      <c r="F98" s="23" t="s">
        <v>48</v>
      </c>
      <c r="G98" s="24">
        <v>20.56</v>
      </c>
      <c r="H98" s="25"/>
      <c r="I98" s="25">
        <f>ROUND(ROUND(H98,2)*ROUND(G98,3),2)</f>
        <v>0</v>
      </c>
      <c r="O98">
        <f>(I98*21)/100</f>
        <v>0</v>
      </c>
      <c r="P98" t="s">
        <v>22</v>
      </c>
    </row>
    <row r="99" spans="1:5" ht="12.75">
      <c r="A99" s="26" t="s">
        <v>49</v>
      </c>
      <c r="E99" s="27" t="s">
        <v>46</v>
      </c>
    </row>
    <row r="100" spans="1:5" ht="12.75">
      <c r="A100" s="28" t="s">
        <v>51</v>
      </c>
      <c r="E100" s="29" t="s">
        <v>159</v>
      </c>
    </row>
    <row r="101" spans="1:5" ht="255">
      <c r="A101" t="s">
        <v>53</v>
      </c>
      <c r="E101" s="27" t="s">
        <v>160</v>
      </c>
    </row>
    <row r="102" spans="1:16" ht="12.75">
      <c r="A102" s="17" t="s">
        <v>44</v>
      </c>
      <c r="B102" s="21" t="s">
        <v>161</v>
      </c>
      <c r="C102" s="21" t="s">
        <v>162</v>
      </c>
      <c r="D102" s="17" t="s">
        <v>46</v>
      </c>
      <c r="E102" s="22" t="s">
        <v>163</v>
      </c>
      <c r="F102" s="23" t="s">
        <v>71</v>
      </c>
      <c r="G102" s="24">
        <v>1737.553</v>
      </c>
      <c r="H102" s="25"/>
      <c r="I102" s="25">
        <f>ROUND(ROUND(H102,2)*ROUND(G102,3),2)</f>
        <v>0</v>
      </c>
      <c r="O102">
        <f>(I102*21)/100</f>
        <v>0</v>
      </c>
      <c r="P102" t="s">
        <v>22</v>
      </c>
    </row>
    <row r="103" spans="1:5" ht="12.75">
      <c r="A103" s="26" t="s">
        <v>49</v>
      </c>
      <c r="E103" s="27" t="s">
        <v>46</v>
      </c>
    </row>
    <row r="104" spans="1:5" ht="114.75">
      <c r="A104" s="28" t="s">
        <v>51</v>
      </c>
      <c r="E104" s="29" t="s">
        <v>164</v>
      </c>
    </row>
    <row r="105" spans="1:5" ht="25.5">
      <c r="A105" t="s">
        <v>53</v>
      </c>
      <c r="E105" s="27" t="s">
        <v>165</v>
      </c>
    </row>
    <row r="106" spans="1:16" ht="12.75">
      <c r="A106" s="17" t="s">
        <v>44</v>
      </c>
      <c r="B106" s="21" t="s">
        <v>166</v>
      </c>
      <c r="C106" s="21" t="s">
        <v>167</v>
      </c>
      <c r="D106" s="17" t="s">
        <v>46</v>
      </c>
      <c r="E106" s="22" t="s">
        <v>168</v>
      </c>
      <c r="F106" s="23" t="s">
        <v>71</v>
      </c>
      <c r="G106" s="24">
        <v>744.665</v>
      </c>
      <c r="H106" s="25"/>
      <c r="I106" s="25">
        <f>ROUND(ROUND(H106,2)*ROUND(G106,3),2)</f>
        <v>0</v>
      </c>
      <c r="O106">
        <f>(I106*21)/100</f>
        <v>0</v>
      </c>
      <c r="P106" t="s">
        <v>22</v>
      </c>
    </row>
    <row r="107" spans="1:5" ht="12.75">
      <c r="A107" s="26" t="s">
        <v>49</v>
      </c>
      <c r="E107" s="27" t="s">
        <v>46</v>
      </c>
    </row>
    <row r="108" spans="1:5" ht="114.75">
      <c r="A108" s="28" t="s">
        <v>51</v>
      </c>
      <c r="E108" s="29" t="s">
        <v>169</v>
      </c>
    </row>
    <row r="109" spans="1:5" ht="25.5">
      <c r="A109" t="s">
        <v>53</v>
      </c>
      <c r="E109" s="27" t="s">
        <v>165</v>
      </c>
    </row>
    <row r="110" spans="1:16" ht="12.75">
      <c r="A110" s="17" t="s">
        <v>44</v>
      </c>
      <c r="B110" s="21" t="s">
        <v>170</v>
      </c>
      <c r="C110" s="21" t="s">
        <v>171</v>
      </c>
      <c r="D110" s="17" t="s">
        <v>46</v>
      </c>
      <c r="E110" s="22" t="s">
        <v>172</v>
      </c>
      <c r="F110" s="23" t="s">
        <v>71</v>
      </c>
      <c r="G110" s="24">
        <v>65</v>
      </c>
      <c r="H110" s="25"/>
      <c r="I110" s="25">
        <f>ROUND(ROUND(H110,2)*ROUND(G110,3),2)</f>
        <v>0</v>
      </c>
      <c r="O110">
        <f>(I110*21)/100</f>
        <v>0</v>
      </c>
      <c r="P110" t="s">
        <v>22</v>
      </c>
    </row>
    <row r="111" spans="1:5" ht="12.75">
      <c r="A111" s="26" t="s">
        <v>49</v>
      </c>
      <c r="E111" s="27" t="s">
        <v>46</v>
      </c>
    </row>
    <row r="112" spans="1:5" ht="12.75">
      <c r="A112" s="28" t="s">
        <v>51</v>
      </c>
      <c r="E112" s="29" t="s">
        <v>173</v>
      </c>
    </row>
    <row r="113" spans="1:5" ht="12.75">
      <c r="A113" t="s">
        <v>53</v>
      </c>
      <c r="E113" s="27" t="s">
        <v>174</v>
      </c>
    </row>
    <row r="114" spans="1:16" ht="12.75">
      <c r="A114" s="17" t="s">
        <v>44</v>
      </c>
      <c r="B114" s="21" t="s">
        <v>175</v>
      </c>
      <c r="C114" s="21" t="s">
        <v>176</v>
      </c>
      <c r="D114" s="17" t="s">
        <v>46</v>
      </c>
      <c r="E114" s="22" t="s">
        <v>177</v>
      </c>
      <c r="F114" s="23" t="s">
        <v>48</v>
      </c>
      <c r="G114" s="24">
        <v>909</v>
      </c>
      <c r="H114" s="25"/>
      <c r="I114" s="25">
        <f>ROUND(ROUND(H114,2)*ROUND(G114,3),2)</f>
        <v>0</v>
      </c>
      <c r="O114">
        <f>(I114*21)/100</f>
        <v>0</v>
      </c>
      <c r="P114" t="s">
        <v>22</v>
      </c>
    </row>
    <row r="115" spans="1:5" ht="12.75">
      <c r="A115" s="26" t="s">
        <v>49</v>
      </c>
      <c r="E115" s="27" t="s">
        <v>46</v>
      </c>
    </row>
    <row r="116" spans="1:5" ht="38.25">
      <c r="A116" s="28" t="s">
        <v>51</v>
      </c>
      <c r="E116" s="29" t="s">
        <v>178</v>
      </c>
    </row>
    <row r="117" spans="1:5" ht="38.25">
      <c r="A117" t="s">
        <v>53</v>
      </c>
      <c r="E117" s="27" t="s">
        <v>179</v>
      </c>
    </row>
    <row r="118" spans="1:16" ht="12.75">
      <c r="A118" s="17" t="s">
        <v>44</v>
      </c>
      <c r="B118" s="21" t="s">
        <v>180</v>
      </c>
      <c r="C118" s="21" t="s">
        <v>181</v>
      </c>
      <c r="D118" s="17" t="s">
        <v>46</v>
      </c>
      <c r="E118" s="22" t="s">
        <v>182</v>
      </c>
      <c r="F118" s="23" t="s">
        <v>71</v>
      </c>
      <c r="G118" s="24">
        <v>315</v>
      </c>
      <c r="H118" s="25"/>
      <c r="I118" s="25">
        <f>ROUND(ROUND(H118,2)*ROUND(G118,3),2)</f>
        <v>0</v>
      </c>
      <c r="O118">
        <f>(I118*21)/100</f>
        <v>0</v>
      </c>
      <c r="P118" t="s">
        <v>22</v>
      </c>
    </row>
    <row r="119" spans="1:5" ht="25.5">
      <c r="A119" s="26" t="s">
        <v>49</v>
      </c>
      <c r="E119" s="27" t="s">
        <v>183</v>
      </c>
    </row>
    <row r="120" spans="1:5" ht="12.75">
      <c r="A120" s="28" t="s">
        <v>51</v>
      </c>
      <c r="E120" s="29" t="s">
        <v>184</v>
      </c>
    </row>
    <row r="121" spans="1:5" ht="38.25">
      <c r="A121" t="s">
        <v>53</v>
      </c>
      <c r="E121" s="27" t="s">
        <v>185</v>
      </c>
    </row>
    <row r="122" spans="1:9" ht="12.75">
      <c r="A122" s="5" t="s">
        <v>42</v>
      </c>
      <c r="B122" s="5"/>
      <c r="C122" s="30" t="s">
        <v>22</v>
      </c>
      <c r="D122" s="5"/>
      <c r="E122" s="19" t="s">
        <v>186</v>
      </c>
      <c r="F122" s="5"/>
      <c r="G122" s="5"/>
      <c r="H122" s="5"/>
      <c r="I122" s="31">
        <f>0+I123+I127+I131+I135</f>
        <v>0</v>
      </c>
    </row>
    <row r="123" spans="1:16" ht="12.75">
      <c r="A123" s="17" t="s">
        <v>44</v>
      </c>
      <c r="B123" s="21" t="s">
        <v>187</v>
      </c>
      <c r="C123" s="21" t="s">
        <v>188</v>
      </c>
      <c r="D123" s="17" t="s">
        <v>46</v>
      </c>
      <c r="E123" s="22" t="s">
        <v>189</v>
      </c>
      <c r="F123" s="23" t="s">
        <v>190</v>
      </c>
      <c r="G123" s="24">
        <v>100</v>
      </c>
      <c r="H123" s="25"/>
      <c r="I123" s="25">
        <f>ROUND(ROUND(H123,2)*ROUND(G123,3),2)</f>
        <v>0</v>
      </c>
      <c r="O123">
        <f>(I123*21)/100</f>
        <v>0</v>
      </c>
      <c r="P123" t="s">
        <v>22</v>
      </c>
    </row>
    <row r="124" spans="1:5" ht="12.75">
      <c r="A124" s="26" t="s">
        <v>49</v>
      </c>
      <c r="E124" s="27" t="s">
        <v>191</v>
      </c>
    </row>
    <row r="125" spans="1:5" ht="12.75">
      <c r="A125" s="28" t="s">
        <v>51</v>
      </c>
      <c r="E125" s="29" t="s">
        <v>46</v>
      </c>
    </row>
    <row r="126" spans="1:5" ht="165.75">
      <c r="A126" t="s">
        <v>53</v>
      </c>
      <c r="E126" s="27" t="s">
        <v>192</v>
      </c>
    </row>
    <row r="127" spans="1:16" ht="12.75">
      <c r="A127" s="17" t="s">
        <v>44</v>
      </c>
      <c r="B127" s="21" t="s">
        <v>193</v>
      </c>
      <c r="C127" s="21" t="s">
        <v>194</v>
      </c>
      <c r="D127" s="17" t="s">
        <v>46</v>
      </c>
      <c r="E127" s="22" t="s">
        <v>195</v>
      </c>
      <c r="F127" s="23" t="s">
        <v>71</v>
      </c>
      <c r="G127" s="24">
        <v>878</v>
      </c>
      <c r="H127" s="25"/>
      <c r="I127" s="25">
        <f>ROUND(ROUND(H127,2)*ROUND(G127,3),2)</f>
        <v>0</v>
      </c>
      <c r="O127">
        <f>(I127*21)/100</f>
        <v>0</v>
      </c>
      <c r="P127" t="s">
        <v>22</v>
      </c>
    </row>
    <row r="128" spans="1:5" ht="12.75">
      <c r="A128" s="26" t="s">
        <v>49</v>
      </c>
      <c r="E128" s="27" t="s">
        <v>196</v>
      </c>
    </row>
    <row r="129" spans="1:5" ht="12.75">
      <c r="A129" s="28" t="s">
        <v>51</v>
      </c>
      <c r="E129" s="29" t="s">
        <v>197</v>
      </c>
    </row>
    <row r="130" spans="1:5" ht="51">
      <c r="A130" t="s">
        <v>53</v>
      </c>
      <c r="E130" s="27" t="s">
        <v>198</v>
      </c>
    </row>
    <row r="131" spans="1:16" ht="12.75">
      <c r="A131" s="17" t="s">
        <v>44</v>
      </c>
      <c r="B131" s="21" t="s">
        <v>199</v>
      </c>
      <c r="C131" s="21" t="s">
        <v>200</v>
      </c>
      <c r="D131" s="17" t="s">
        <v>46</v>
      </c>
      <c r="E131" s="22" t="s">
        <v>201</v>
      </c>
      <c r="F131" s="23" t="s">
        <v>48</v>
      </c>
      <c r="G131" s="24">
        <v>985.344</v>
      </c>
      <c r="H131" s="25"/>
      <c r="I131" s="25">
        <f>ROUND(ROUND(H131,2)*ROUND(G131,3),2)</f>
        <v>0</v>
      </c>
      <c r="O131">
        <f>(I131*21)/100</f>
        <v>0</v>
      </c>
      <c r="P131" t="s">
        <v>22</v>
      </c>
    </row>
    <row r="132" spans="1:5" ht="12.75">
      <c r="A132" s="26" t="s">
        <v>49</v>
      </c>
      <c r="E132" s="27" t="s">
        <v>202</v>
      </c>
    </row>
    <row r="133" spans="1:5" ht="12.75">
      <c r="A133" s="28" t="s">
        <v>51</v>
      </c>
      <c r="E133" s="29" t="s">
        <v>203</v>
      </c>
    </row>
    <row r="134" spans="1:5" ht="25.5">
      <c r="A134" t="s">
        <v>53</v>
      </c>
      <c r="E134" s="27" t="s">
        <v>204</v>
      </c>
    </row>
    <row r="135" spans="1:16" ht="12.75">
      <c r="A135" s="17" t="s">
        <v>44</v>
      </c>
      <c r="B135" s="21" t="s">
        <v>205</v>
      </c>
      <c r="C135" s="21" t="s">
        <v>206</v>
      </c>
      <c r="D135" s="17" t="s">
        <v>46</v>
      </c>
      <c r="E135" s="22" t="s">
        <v>207</v>
      </c>
      <c r="F135" s="23" t="s">
        <v>48</v>
      </c>
      <c r="G135" s="24">
        <v>39.36</v>
      </c>
      <c r="H135" s="25"/>
      <c r="I135" s="25">
        <f>ROUND(ROUND(H135,2)*ROUND(G135,3),2)</f>
        <v>0</v>
      </c>
      <c r="O135">
        <f>(I135*21)/100</f>
        <v>0</v>
      </c>
      <c r="P135" t="s">
        <v>22</v>
      </c>
    </row>
    <row r="136" spans="1:5" ht="12.75">
      <c r="A136" s="26" t="s">
        <v>49</v>
      </c>
      <c r="E136" s="27" t="s">
        <v>208</v>
      </c>
    </row>
    <row r="137" spans="1:5" ht="76.5">
      <c r="A137" s="28" t="s">
        <v>51</v>
      </c>
      <c r="E137" s="29" t="s">
        <v>209</v>
      </c>
    </row>
    <row r="138" spans="1:5" ht="318.75">
      <c r="A138" t="s">
        <v>53</v>
      </c>
      <c r="E138" s="27" t="s">
        <v>210</v>
      </c>
    </row>
    <row r="139" spans="1:9" ht="12.75">
      <c r="A139" s="5" t="s">
        <v>42</v>
      </c>
      <c r="B139" s="5"/>
      <c r="C139" s="30" t="s">
        <v>21</v>
      </c>
      <c r="D139" s="5"/>
      <c r="E139" s="19" t="s">
        <v>211</v>
      </c>
      <c r="F139" s="5"/>
      <c r="G139" s="5"/>
      <c r="H139" s="5"/>
      <c r="I139" s="31">
        <f>0+I140+I144</f>
        <v>0</v>
      </c>
    </row>
    <row r="140" spans="1:16" ht="25.5">
      <c r="A140" s="17" t="s">
        <v>44</v>
      </c>
      <c r="B140" s="21" t="s">
        <v>212</v>
      </c>
      <c r="C140" s="21" t="s">
        <v>213</v>
      </c>
      <c r="D140" s="17" t="s">
        <v>46</v>
      </c>
      <c r="E140" s="22" t="s">
        <v>214</v>
      </c>
      <c r="F140" s="23" t="s">
        <v>48</v>
      </c>
      <c r="G140" s="24">
        <v>49.5</v>
      </c>
      <c r="H140" s="25"/>
      <c r="I140" s="25">
        <f>ROUND(ROUND(H140,2)*ROUND(G140,3),2)</f>
        <v>0</v>
      </c>
      <c r="O140">
        <f>(I140*21)/100</f>
        <v>0</v>
      </c>
      <c r="P140" t="s">
        <v>22</v>
      </c>
    </row>
    <row r="141" spans="1:5" ht="12.75">
      <c r="A141" s="26" t="s">
        <v>49</v>
      </c>
      <c r="E141" s="27" t="s">
        <v>46</v>
      </c>
    </row>
    <row r="142" spans="1:5" ht="12.75">
      <c r="A142" s="28" t="s">
        <v>51</v>
      </c>
      <c r="E142" s="29" t="s">
        <v>215</v>
      </c>
    </row>
    <row r="143" spans="1:5" ht="25.5">
      <c r="A143" t="s">
        <v>53</v>
      </c>
      <c r="E143" s="27" t="s">
        <v>216</v>
      </c>
    </row>
    <row r="144" spans="1:16" ht="12.75">
      <c r="A144" s="17" t="s">
        <v>44</v>
      </c>
      <c r="B144" s="21" t="s">
        <v>217</v>
      </c>
      <c r="C144" s="21" t="s">
        <v>218</v>
      </c>
      <c r="D144" s="17" t="s">
        <v>46</v>
      </c>
      <c r="E144" s="22" t="s">
        <v>219</v>
      </c>
      <c r="F144" s="23" t="s">
        <v>48</v>
      </c>
      <c r="G144" s="24">
        <v>10.014</v>
      </c>
      <c r="H144" s="25"/>
      <c r="I144" s="25">
        <f>ROUND(ROUND(H144,2)*ROUND(G144,3),2)</f>
        <v>0</v>
      </c>
      <c r="O144">
        <f>(I144*21)/100</f>
        <v>0</v>
      </c>
      <c r="P144" t="s">
        <v>22</v>
      </c>
    </row>
    <row r="145" spans="1:5" ht="12.75">
      <c r="A145" s="26" t="s">
        <v>49</v>
      </c>
      <c r="E145" s="27" t="s">
        <v>220</v>
      </c>
    </row>
    <row r="146" spans="1:5" ht="38.25">
      <c r="A146" s="28" t="s">
        <v>51</v>
      </c>
      <c r="E146" s="29" t="s">
        <v>221</v>
      </c>
    </row>
    <row r="147" spans="1:5" ht="229.5">
      <c r="A147" t="s">
        <v>53</v>
      </c>
      <c r="E147" s="27" t="s">
        <v>222</v>
      </c>
    </row>
    <row r="148" spans="1:9" ht="12.75">
      <c r="A148" s="5" t="s">
        <v>42</v>
      </c>
      <c r="B148" s="5"/>
      <c r="C148" s="30" t="s">
        <v>32</v>
      </c>
      <c r="D148" s="5"/>
      <c r="E148" s="19" t="s">
        <v>223</v>
      </c>
      <c r="F148" s="5"/>
      <c r="G148" s="5"/>
      <c r="H148" s="5"/>
      <c r="I148" s="31">
        <f>0+I149</f>
        <v>0</v>
      </c>
    </row>
    <row r="149" spans="1:16" ht="12.75">
      <c r="A149" s="17" t="s">
        <v>44</v>
      </c>
      <c r="B149" s="21" t="s">
        <v>224</v>
      </c>
      <c r="C149" s="21" t="s">
        <v>225</v>
      </c>
      <c r="D149" s="17" t="s">
        <v>139</v>
      </c>
      <c r="E149" s="22" t="s">
        <v>226</v>
      </c>
      <c r="F149" s="23" t="s">
        <v>61</v>
      </c>
      <c r="G149" s="24">
        <v>2</v>
      </c>
      <c r="H149" s="25"/>
      <c r="I149" s="25">
        <f>ROUND(ROUND(H149,2)*ROUND(G149,3),2)</f>
        <v>0</v>
      </c>
      <c r="O149">
        <f>(I149*21)/100</f>
        <v>0</v>
      </c>
      <c r="P149" t="s">
        <v>22</v>
      </c>
    </row>
    <row r="150" spans="1:5" ht="12.75">
      <c r="A150" s="26" t="s">
        <v>49</v>
      </c>
      <c r="E150" s="27" t="s">
        <v>227</v>
      </c>
    </row>
    <row r="151" spans="1:5" ht="12.75">
      <c r="A151" s="28" t="s">
        <v>51</v>
      </c>
      <c r="E151" s="29" t="s">
        <v>78</v>
      </c>
    </row>
    <row r="152" spans="1:5" ht="229.5">
      <c r="A152" t="s">
        <v>53</v>
      </c>
      <c r="E152" s="27" t="s">
        <v>222</v>
      </c>
    </row>
    <row r="153" spans="1:9" ht="12.75">
      <c r="A153" s="5" t="s">
        <v>42</v>
      </c>
      <c r="B153" s="5"/>
      <c r="C153" s="30" t="s">
        <v>34</v>
      </c>
      <c r="D153" s="5"/>
      <c r="E153" s="19" t="s">
        <v>228</v>
      </c>
      <c r="F153" s="5"/>
      <c r="G153" s="5"/>
      <c r="H153" s="5"/>
      <c r="I153" s="31">
        <f>0+I154+I158+I162+I166+I170+I174+I178+I182+I186</f>
        <v>0</v>
      </c>
    </row>
    <row r="154" spans="1:16" ht="12.75">
      <c r="A154" s="17" t="s">
        <v>44</v>
      </c>
      <c r="B154" s="21" t="s">
        <v>229</v>
      </c>
      <c r="C154" s="21" t="s">
        <v>230</v>
      </c>
      <c r="D154" s="17" t="s">
        <v>46</v>
      </c>
      <c r="E154" s="22" t="s">
        <v>231</v>
      </c>
      <c r="F154" s="23" t="s">
        <v>48</v>
      </c>
      <c r="G154" s="24">
        <v>629.084</v>
      </c>
      <c r="H154" s="25"/>
      <c r="I154" s="25">
        <f>ROUND(ROUND(H154,2)*ROUND(G154,3),2)</f>
        <v>0</v>
      </c>
      <c r="O154">
        <f>(I154*21)/100</f>
        <v>0</v>
      </c>
      <c r="P154" t="s">
        <v>22</v>
      </c>
    </row>
    <row r="155" spans="1:5" ht="12.75">
      <c r="A155" s="26" t="s">
        <v>49</v>
      </c>
      <c r="E155" s="27" t="s">
        <v>232</v>
      </c>
    </row>
    <row r="156" spans="1:5" ht="76.5">
      <c r="A156" s="28" t="s">
        <v>51</v>
      </c>
      <c r="E156" s="29" t="s">
        <v>233</v>
      </c>
    </row>
    <row r="157" spans="1:5" ht="51">
      <c r="A157" t="s">
        <v>53</v>
      </c>
      <c r="E157" s="27" t="s">
        <v>234</v>
      </c>
    </row>
    <row r="158" spans="1:16" ht="12.75">
      <c r="A158" s="17" t="s">
        <v>44</v>
      </c>
      <c r="B158" s="21" t="s">
        <v>235</v>
      </c>
      <c r="C158" s="21" t="s">
        <v>236</v>
      </c>
      <c r="D158" s="17" t="s">
        <v>46</v>
      </c>
      <c r="E158" s="22" t="s">
        <v>237</v>
      </c>
      <c r="F158" s="23" t="s">
        <v>48</v>
      </c>
      <c r="G158" s="24">
        <v>43.9</v>
      </c>
      <c r="H158" s="25"/>
      <c r="I158" s="25">
        <f>ROUND(ROUND(H158,2)*ROUND(G158,3),2)</f>
        <v>0</v>
      </c>
      <c r="O158">
        <f>(I158*21)/100</f>
        <v>0</v>
      </c>
      <c r="P158" t="s">
        <v>22</v>
      </c>
    </row>
    <row r="159" spans="1:5" ht="12.75">
      <c r="A159" s="26" t="s">
        <v>49</v>
      </c>
      <c r="E159" s="27" t="s">
        <v>46</v>
      </c>
    </row>
    <row r="160" spans="1:5" ht="12.75">
      <c r="A160" s="28" t="s">
        <v>51</v>
      </c>
      <c r="E160" s="29" t="s">
        <v>238</v>
      </c>
    </row>
    <row r="161" spans="1:5" ht="38.25">
      <c r="A161" t="s">
        <v>53</v>
      </c>
      <c r="E161" s="27" t="s">
        <v>239</v>
      </c>
    </row>
    <row r="162" spans="1:16" ht="12.75">
      <c r="A162" s="17" t="s">
        <v>44</v>
      </c>
      <c r="B162" s="21" t="s">
        <v>240</v>
      </c>
      <c r="C162" s="21" t="s">
        <v>241</v>
      </c>
      <c r="D162" s="17" t="s">
        <v>46</v>
      </c>
      <c r="E162" s="22" t="s">
        <v>242</v>
      </c>
      <c r="F162" s="23" t="s">
        <v>71</v>
      </c>
      <c r="G162" s="24">
        <v>3215.12</v>
      </c>
      <c r="H162" s="25"/>
      <c r="I162" s="25">
        <f>ROUND(ROUND(H162,2)*ROUND(G162,3),2)</f>
        <v>0</v>
      </c>
      <c r="O162">
        <f>(I162*21)/100</f>
        <v>0</v>
      </c>
      <c r="P162" t="s">
        <v>22</v>
      </c>
    </row>
    <row r="163" spans="1:5" ht="12.75">
      <c r="A163" s="26" t="s">
        <v>49</v>
      </c>
      <c r="E163" s="27" t="s">
        <v>46</v>
      </c>
    </row>
    <row r="164" spans="1:5" ht="63.75">
      <c r="A164" s="28" t="s">
        <v>51</v>
      </c>
      <c r="E164" s="29" t="s">
        <v>243</v>
      </c>
    </row>
    <row r="165" spans="1:5" ht="51">
      <c r="A165" t="s">
        <v>53</v>
      </c>
      <c r="E165" s="27" t="s">
        <v>244</v>
      </c>
    </row>
    <row r="166" spans="1:16" ht="12.75">
      <c r="A166" s="17" t="s">
        <v>44</v>
      </c>
      <c r="B166" s="21" t="s">
        <v>245</v>
      </c>
      <c r="C166" s="21" t="s">
        <v>246</v>
      </c>
      <c r="D166" s="17" t="s">
        <v>46</v>
      </c>
      <c r="E166" s="22" t="s">
        <v>247</v>
      </c>
      <c r="F166" s="23" t="s">
        <v>71</v>
      </c>
      <c r="G166" s="24">
        <v>3215.12</v>
      </c>
      <c r="H166" s="25"/>
      <c r="I166" s="25">
        <f>ROUND(ROUND(H166,2)*ROUND(G166,3),2)</f>
        <v>0</v>
      </c>
      <c r="O166">
        <f>(I166*21)/100</f>
        <v>0</v>
      </c>
      <c r="P166" t="s">
        <v>22</v>
      </c>
    </row>
    <row r="167" spans="1:5" ht="12.75">
      <c r="A167" s="26" t="s">
        <v>49</v>
      </c>
      <c r="E167" s="27" t="s">
        <v>46</v>
      </c>
    </row>
    <row r="168" spans="1:5" ht="63.75">
      <c r="A168" s="28" t="s">
        <v>51</v>
      </c>
      <c r="E168" s="29" t="s">
        <v>243</v>
      </c>
    </row>
    <row r="169" spans="1:5" ht="51">
      <c r="A169" t="s">
        <v>53</v>
      </c>
      <c r="E169" s="27" t="s">
        <v>244</v>
      </c>
    </row>
    <row r="170" spans="1:16" ht="12.75">
      <c r="A170" s="17" t="s">
        <v>44</v>
      </c>
      <c r="B170" s="21" t="s">
        <v>248</v>
      </c>
      <c r="C170" s="21" t="s">
        <v>249</v>
      </c>
      <c r="D170" s="17" t="s">
        <v>46</v>
      </c>
      <c r="E170" s="22" t="s">
        <v>250</v>
      </c>
      <c r="F170" s="23" t="s">
        <v>48</v>
      </c>
      <c r="G170" s="24">
        <v>160.756</v>
      </c>
      <c r="H170" s="25"/>
      <c r="I170" s="25">
        <f>ROUND(ROUND(H170,2)*ROUND(G170,3),2)</f>
        <v>0</v>
      </c>
      <c r="O170">
        <f>(I170*21)/100</f>
        <v>0</v>
      </c>
      <c r="P170" t="s">
        <v>22</v>
      </c>
    </row>
    <row r="171" spans="1:5" ht="12.75">
      <c r="A171" s="26" t="s">
        <v>49</v>
      </c>
      <c r="E171" s="27" t="s">
        <v>46</v>
      </c>
    </row>
    <row r="172" spans="1:5" ht="63.75">
      <c r="A172" s="28" t="s">
        <v>51</v>
      </c>
      <c r="E172" s="29" t="s">
        <v>251</v>
      </c>
    </row>
    <row r="173" spans="1:5" ht="140.25">
      <c r="A173" t="s">
        <v>53</v>
      </c>
      <c r="E173" s="27" t="s">
        <v>252</v>
      </c>
    </row>
    <row r="174" spans="1:16" ht="12.75">
      <c r="A174" s="17" t="s">
        <v>44</v>
      </c>
      <c r="B174" s="21" t="s">
        <v>253</v>
      </c>
      <c r="C174" s="21" t="s">
        <v>254</v>
      </c>
      <c r="D174" s="17" t="s">
        <v>46</v>
      </c>
      <c r="E174" s="22" t="s">
        <v>255</v>
      </c>
      <c r="F174" s="23" t="s">
        <v>48</v>
      </c>
      <c r="G174" s="24">
        <v>160.756</v>
      </c>
      <c r="H174" s="25"/>
      <c r="I174" s="25">
        <f>ROUND(ROUND(H174,2)*ROUND(G174,3),2)</f>
        <v>0</v>
      </c>
      <c r="O174">
        <f>(I174*21)/100</f>
        <v>0</v>
      </c>
      <c r="P174" t="s">
        <v>22</v>
      </c>
    </row>
    <row r="175" spans="1:5" ht="12.75">
      <c r="A175" s="26" t="s">
        <v>49</v>
      </c>
      <c r="E175" s="27" t="s">
        <v>46</v>
      </c>
    </row>
    <row r="176" spans="1:5" ht="51">
      <c r="A176" s="28" t="s">
        <v>51</v>
      </c>
      <c r="E176" s="29" t="s">
        <v>256</v>
      </c>
    </row>
    <row r="177" spans="1:5" ht="140.25">
      <c r="A177" t="s">
        <v>53</v>
      </c>
      <c r="E177" s="27" t="s">
        <v>252</v>
      </c>
    </row>
    <row r="178" spans="1:16" ht="25.5">
      <c r="A178" s="17" t="s">
        <v>44</v>
      </c>
      <c r="B178" s="21" t="s">
        <v>257</v>
      </c>
      <c r="C178" s="21" t="s">
        <v>258</v>
      </c>
      <c r="D178" s="17" t="s">
        <v>46</v>
      </c>
      <c r="E178" s="22" t="s">
        <v>259</v>
      </c>
      <c r="F178" s="23" t="s">
        <v>71</v>
      </c>
      <c r="G178" s="24">
        <v>8.44</v>
      </c>
      <c r="H178" s="25"/>
      <c r="I178" s="25">
        <f>ROUND(ROUND(H178,2)*ROUND(G178,3),2)</f>
        <v>0</v>
      </c>
      <c r="O178">
        <f>(I178*21)/100</f>
        <v>0</v>
      </c>
      <c r="P178" t="s">
        <v>22</v>
      </c>
    </row>
    <row r="179" spans="1:5" ht="12.75">
      <c r="A179" s="26" t="s">
        <v>49</v>
      </c>
      <c r="E179" s="27" t="s">
        <v>260</v>
      </c>
    </row>
    <row r="180" spans="1:5" ht="12.75">
      <c r="A180" s="28" t="s">
        <v>51</v>
      </c>
      <c r="E180" s="29" t="s">
        <v>261</v>
      </c>
    </row>
    <row r="181" spans="1:5" ht="165.75">
      <c r="A181" t="s">
        <v>53</v>
      </c>
      <c r="E181" s="27" t="s">
        <v>262</v>
      </c>
    </row>
    <row r="182" spans="1:16" ht="25.5">
      <c r="A182" s="17" t="s">
        <v>44</v>
      </c>
      <c r="B182" s="21" t="s">
        <v>263</v>
      </c>
      <c r="C182" s="21" t="s">
        <v>264</v>
      </c>
      <c r="D182" s="17" t="s">
        <v>46</v>
      </c>
      <c r="E182" s="22" t="s">
        <v>265</v>
      </c>
      <c r="F182" s="23" t="s">
        <v>71</v>
      </c>
      <c r="G182" s="24">
        <v>29</v>
      </c>
      <c r="H182" s="25"/>
      <c r="I182" s="25">
        <f>ROUND(ROUND(H182,2)*ROUND(G182,3),2)</f>
        <v>0</v>
      </c>
      <c r="O182">
        <f>(I182*21)/100</f>
        <v>0</v>
      </c>
      <c r="P182" t="s">
        <v>22</v>
      </c>
    </row>
    <row r="183" spans="1:5" ht="12.75">
      <c r="A183" s="26" t="s">
        <v>49</v>
      </c>
      <c r="E183" s="27" t="s">
        <v>266</v>
      </c>
    </row>
    <row r="184" spans="1:5" ht="12.75">
      <c r="A184" s="28" t="s">
        <v>51</v>
      </c>
      <c r="E184" s="29" t="s">
        <v>267</v>
      </c>
    </row>
    <row r="185" spans="1:5" ht="165.75">
      <c r="A185" t="s">
        <v>53</v>
      </c>
      <c r="E185" s="27" t="s">
        <v>262</v>
      </c>
    </row>
    <row r="186" spans="1:16" ht="12.75">
      <c r="A186" s="17" t="s">
        <v>44</v>
      </c>
      <c r="B186" s="21" t="s">
        <v>268</v>
      </c>
      <c r="C186" s="21" t="s">
        <v>269</v>
      </c>
      <c r="D186" s="17" t="s">
        <v>46</v>
      </c>
      <c r="E186" s="22" t="s">
        <v>270</v>
      </c>
      <c r="F186" s="23" t="s">
        <v>71</v>
      </c>
      <c r="G186" s="24">
        <v>9</v>
      </c>
      <c r="H186" s="25"/>
      <c r="I186" s="25">
        <f>ROUND(ROUND(H186,2)*ROUND(G186,3),2)</f>
        <v>0</v>
      </c>
      <c r="O186">
        <f>(I186*21)/100</f>
        <v>0</v>
      </c>
      <c r="P186" t="s">
        <v>22</v>
      </c>
    </row>
    <row r="187" spans="1:5" ht="12.75">
      <c r="A187" s="26" t="s">
        <v>49</v>
      </c>
      <c r="E187" s="27" t="s">
        <v>271</v>
      </c>
    </row>
    <row r="188" spans="1:5" ht="12.75">
      <c r="A188" s="28" t="s">
        <v>51</v>
      </c>
      <c r="E188" s="29" t="s">
        <v>272</v>
      </c>
    </row>
    <row r="189" spans="1:5" ht="153">
      <c r="A189" t="s">
        <v>53</v>
      </c>
      <c r="E189" s="27" t="s">
        <v>273</v>
      </c>
    </row>
    <row r="190" spans="1:9" ht="12.75">
      <c r="A190" s="5" t="s">
        <v>42</v>
      </c>
      <c r="B190" s="5"/>
      <c r="C190" s="30" t="s">
        <v>84</v>
      </c>
      <c r="D190" s="5"/>
      <c r="E190" s="19" t="s">
        <v>274</v>
      </c>
      <c r="F190" s="5"/>
      <c r="G190" s="5"/>
      <c r="H190" s="5"/>
      <c r="I190" s="31">
        <f>0+I191+I195</f>
        <v>0</v>
      </c>
    </row>
    <row r="191" spans="1:16" ht="12.75">
      <c r="A191" s="17" t="s">
        <v>44</v>
      </c>
      <c r="B191" s="21" t="s">
        <v>275</v>
      </c>
      <c r="C191" s="21" t="s">
        <v>276</v>
      </c>
      <c r="D191" s="17" t="s">
        <v>139</v>
      </c>
      <c r="E191" s="22" t="s">
        <v>277</v>
      </c>
      <c r="F191" s="23" t="s">
        <v>61</v>
      </c>
      <c r="G191" s="24">
        <v>1</v>
      </c>
      <c r="H191" s="25"/>
      <c r="I191" s="25">
        <f>ROUND(ROUND(H191,2)*ROUND(G191,3),2)</f>
        <v>0</v>
      </c>
      <c r="O191">
        <f>(I191*21)/100</f>
        <v>0</v>
      </c>
      <c r="P191" t="s">
        <v>22</v>
      </c>
    </row>
    <row r="192" spans="1:5" ht="12.75">
      <c r="A192" s="26" t="s">
        <v>49</v>
      </c>
      <c r="E192" s="27" t="s">
        <v>278</v>
      </c>
    </row>
    <row r="193" spans="1:5" ht="12.75">
      <c r="A193" s="28" t="s">
        <v>51</v>
      </c>
      <c r="E193" s="29" t="s">
        <v>279</v>
      </c>
    </row>
    <row r="194" spans="1:5" ht="25.5">
      <c r="A194" t="s">
        <v>53</v>
      </c>
      <c r="E194" s="27" t="s">
        <v>280</v>
      </c>
    </row>
    <row r="195" spans="1:16" ht="12.75">
      <c r="A195" s="17" t="s">
        <v>44</v>
      </c>
      <c r="B195" s="21" t="s">
        <v>281</v>
      </c>
      <c r="C195" s="21" t="s">
        <v>282</v>
      </c>
      <c r="D195" s="17" t="s">
        <v>46</v>
      </c>
      <c r="E195" s="22" t="s">
        <v>283</v>
      </c>
      <c r="F195" s="23" t="s">
        <v>48</v>
      </c>
      <c r="G195" s="24">
        <v>0.76</v>
      </c>
      <c r="H195" s="25"/>
      <c r="I195" s="25">
        <f>ROUND(ROUND(H195,2)*ROUND(G195,3),2)</f>
        <v>0</v>
      </c>
      <c r="O195">
        <f>(I195*21)/100</f>
        <v>0</v>
      </c>
      <c r="P195" t="s">
        <v>22</v>
      </c>
    </row>
    <row r="196" spans="1:5" ht="12.75">
      <c r="A196" s="26" t="s">
        <v>49</v>
      </c>
      <c r="E196" s="27" t="s">
        <v>46</v>
      </c>
    </row>
    <row r="197" spans="1:5" ht="12.75">
      <c r="A197" s="28" t="s">
        <v>51</v>
      </c>
      <c r="E197" s="29" t="s">
        <v>284</v>
      </c>
    </row>
    <row r="198" spans="1:5" ht="318.75">
      <c r="A198" t="s">
        <v>53</v>
      </c>
      <c r="E198" s="27" t="s">
        <v>285</v>
      </c>
    </row>
    <row r="199" spans="1:9" ht="12.75">
      <c r="A199" s="5" t="s">
        <v>42</v>
      </c>
      <c r="B199" s="5"/>
      <c r="C199" s="30" t="s">
        <v>39</v>
      </c>
      <c r="D199" s="5"/>
      <c r="E199" s="19" t="s">
        <v>286</v>
      </c>
      <c r="F199" s="5"/>
      <c r="G199" s="5"/>
      <c r="H199" s="5"/>
      <c r="I199" s="31">
        <f>0+I200+I204+I208+I212+I216+I220+I224+I228+I232+I236+I240+I244+I248+I252+I256</f>
        <v>0</v>
      </c>
    </row>
    <row r="200" spans="1:16" ht="12.75">
      <c r="A200" s="17" t="s">
        <v>44</v>
      </c>
      <c r="B200" s="21" t="s">
        <v>287</v>
      </c>
      <c r="C200" s="21" t="s">
        <v>288</v>
      </c>
      <c r="D200" s="17" t="s">
        <v>46</v>
      </c>
      <c r="E200" s="22" t="s">
        <v>289</v>
      </c>
      <c r="F200" s="23" t="s">
        <v>190</v>
      </c>
      <c r="G200" s="24">
        <v>53</v>
      </c>
      <c r="H200" s="25"/>
      <c r="I200" s="25">
        <f>ROUND(ROUND(H200,2)*ROUND(G200,3),2)</f>
        <v>0</v>
      </c>
      <c r="O200">
        <f>(I200*21)/100</f>
        <v>0</v>
      </c>
      <c r="P200" t="s">
        <v>22</v>
      </c>
    </row>
    <row r="201" spans="1:5" ht="12.75">
      <c r="A201" s="26" t="s">
        <v>49</v>
      </c>
      <c r="E201" s="27" t="s">
        <v>290</v>
      </c>
    </row>
    <row r="202" spans="1:5" ht="12.75">
      <c r="A202" s="28" t="s">
        <v>51</v>
      </c>
      <c r="E202" s="29" t="s">
        <v>291</v>
      </c>
    </row>
    <row r="203" spans="1:5" ht="51">
      <c r="A203" t="s">
        <v>53</v>
      </c>
      <c r="E203" s="27" t="s">
        <v>292</v>
      </c>
    </row>
    <row r="204" spans="1:16" ht="25.5">
      <c r="A204" s="17" t="s">
        <v>44</v>
      </c>
      <c r="B204" s="21" t="s">
        <v>293</v>
      </c>
      <c r="C204" s="21" t="s">
        <v>294</v>
      </c>
      <c r="D204" s="17" t="s">
        <v>46</v>
      </c>
      <c r="E204" s="22" t="s">
        <v>295</v>
      </c>
      <c r="F204" s="23" t="s">
        <v>190</v>
      </c>
      <c r="G204" s="24">
        <v>34</v>
      </c>
      <c r="H204" s="25"/>
      <c r="I204" s="25">
        <f>ROUND(ROUND(H204,2)*ROUND(G204,3),2)</f>
        <v>0</v>
      </c>
      <c r="O204">
        <f>(I204*21)/100</f>
        <v>0</v>
      </c>
      <c r="P204" t="s">
        <v>22</v>
      </c>
    </row>
    <row r="205" spans="1:5" ht="12.75">
      <c r="A205" s="26" t="s">
        <v>49</v>
      </c>
      <c r="E205" s="27" t="s">
        <v>46</v>
      </c>
    </row>
    <row r="206" spans="1:5" ht="38.25">
      <c r="A206" s="28" t="s">
        <v>51</v>
      </c>
      <c r="E206" s="29" t="s">
        <v>296</v>
      </c>
    </row>
    <row r="207" spans="1:5" ht="38.25">
      <c r="A207" t="s">
        <v>53</v>
      </c>
      <c r="E207" s="27" t="s">
        <v>297</v>
      </c>
    </row>
    <row r="208" spans="1:16" ht="25.5">
      <c r="A208" s="17" t="s">
        <v>44</v>
      </c>
      <c r="B208" s="21" t="s">
        <v>298</v>
      </c>
      <c r="C208" s="21" t="s">
        <v>299</v>
      </c>
      <c r="D208" s="17" t="s">
        <v>46</v>
      </c>
      <c r="E208" s="22" t="s">
        <v>300</v>
      </c>
      <c r="F208" s="23" t="s">
        <v>61</v>
      </c>
      <c r="G208" s="24">
        <v>13</v>
      </c>
      <c r="H208" s="25"/>
      <c r="I208" s="25">
        <f>ROUND(ROUND(H208,2)*ROUND(G208,3),2)</f>
        <v>0</v>
      </c>
      <c r="O208">
        <f>(I208*21)/100</f>
        <v>0</v>
      </c>
      <c r="P208" t="s">
        <v>22</v>
      </c>
    </row>
    <row r="209" spans="1:5" ht="12.75">
      <c r="A209" s="26" t="s">
        <v>49</v>
      </c>
      <c r="E209" s="27" t="s">
        <v>46</v>
      </c>
    </row>
    <row r="210" spans="1:5" ht="51">
      <c r="A210" s="28" t="s">
        <v>51</v>
      </c>
      <c r="E210" s="29" t="s">
        <v>301</v>
      </c>
    </row>
    <row r="211" spans="1:5" ht="63.75">
      <c r="A211" t="s">
        <v>53</v>
      </c>
      <c r="E211" s="27" t="s">
        <v>302</v>
      </c>
    </row>
    <row r="212" spans="1:16" ht="25.5">
      <c r="A212" s="17" t="s">
        <v>44</v>
      </c>
      <c r="B212" s="21" t="s">
        <v>303</v>
      </c>
      <c r="C212" s="21" t="s">
        <v>304</v>
      </c>
      <c r="D212" s="17" t="s">
        <v>46</v>
      </c>
      <c r="E212" s="22" t="s">
        <v>305</v>
      </c>
      <c r="F212" s="23" t="s">
        <v>61</v>
      </c>
      <c r="G212" s="24">
        <v>12</v>
      </c>
      <c r="H212" s="25"/>
      <c r="I212" s="25">
        <f>ROUND(ROUND(H212,2)*ROUND(G212,3),2)</f>
        <v>0</v>
      </c>
      <c r="O212">
        <f>(I212*21)/100</f>
        <v>0</v>
      </c>
      <c r="P212" t="s">
        <v>22</v>
      </c>
    </row>
    <row r="213" spans="1:5" ht="12.75">
      <c r="A213" s="26" t="s">
        <v>49</v>
      </c>
      <c r="E213" s="27" t="s">
        <v>46</v>
      </c>
    </row>
    <row r="214" spans="1:5" ht="51">
      <c r="A214" s="28" t="s">
        <v>51</v>
      </c>
      <c r="E214" s="29" t="s">
        <v>306</v>
      </c>
    </row>
    <row r="215" spans="1:5" ht="76.5">
      <c r="A215" t="s">
        <v>53</v>
      </c>
      <c r="E215" s="27" t="s">
        <v>307</v>
      </c>
    </row>
    <row r="216" spans="1:16" ht="25.5">
      <c r="A216" s="17" t="s">
        <v>44</v>
      </c>
      <c r="B216" s="21" t="s">
        <v>308</v>
      </c>
      <c r="C216" s="21" t="s">
        <v>309</v>
      </c>
      <c r="D216" s="17" t="s">
        <v>46</v>
      </c>
      <c r="E216" s="22" t="s">
        <v>310</v>
      </c>
      <c r="F216" s="23" t="s">
        <v>71</v>
      </c>
      <c r="G216" s="24">
        <v>8.88</v>
      </c>
      <c r="H216" s="25"/>
      <c r="I216" s="25">
        <f>ROUND(ROUND(H216,2)*ROUND(G216,3),2)</f>
        <v>0</v>
      </c>
      <c r="O216">
        <f>(I216*21)/100</f>
        <v>0</v>
      </c>
      <c r="P216" t="s">
        <v>22</v>
      </c>
    </row>
    <row r="217" spans="1:5" ht="12.75">
      <c r="A217" s="26" t="s">
        <v>49</v>
      </c>
      <c r="E217" s="27" t="s">
        <v>46</v>
      </c>
    </row>
    <row r="218" spans="1:5" ht="63.75">
      <c r="A218" s="28" t="s">
        <v>51</v>
      </c>
      <c r="E218" s="29" t="s">
        <v>311</v>
      </c>
    </row>
    <row r="219" spans="1:5" ht="38.25">
      <c r="A219" t="s">
        <v>53</v>
      </c>
      <c r="E219" s="27" t="s">
        <v>312</v>
      </c>
    </row>
    <row r="220" spans="1:16" ht="12.75">
      <c r="A220" s="17" t="s">
        <v>44</v>
      </c>
      <c r="B220" s="21" t="s">
        <v>313</v>
      </c>
      <c r="C220" s="21" t="s">
        <v>314</v>
      </c>
      <c r="D220" s="17" t="s">
        <v>46</v>
      </c>
      <c r="E220" s="22" t="s">
        <v>315</v>
      </c>
      <c r="F220" s="23" t="s">
        <v>61</v>
      </c>
      <c r="G220" s="24">
        <v>3</v>
      </c>
      <c r="H220" s="25"/>
      <c r="I220" s="25">
        <f>ROUND(ROUND(H220,2)*ROUND(G220,3),2)</f>
        <v>0</v>
      </c>
      <c r="O220">
        <f>(I220*21)/100</f>
        <v>0</v>
      </c>
      <c r="P220" t="s">
        <v>22</v>
      </c>
    </row>
    <row r="221" spans="1:5" ht="12.75">
      <c r="A221" s="26" t="s">
        <v>49</v>
      </c>
      <c r="E221" s="27" t="s">
        <v>316</v>
      </c>
    </row>
    <row r="222" spans="1:5" ht="38.25">
      <c r="A222" s="28" t="s">
        <v>51</v>
      </c>
      <c r="E222" s="29" t="s">
        <v>317</v>
      </c>
    </row>
    <row r="223" spans="1:5" ht="12.75">
      <c r="A223" t="s">
        <v>53</v>
      </c>
      <c r="E223" s="27" t="s">
        <v>318</v>
      </c>
    </row>
    <row r="224" spans="1:16" ht="12.75">
      <c r="A224" s="17" t="s">
        <v>44</v>
      </c>
      <c r="B224" s="21" t="s">
        <v>319</v>
      </c>
      <c r="C224" s="21" t="s">
        <v>320</v>
      </c>
      <c r="D224" s="17" t="s">
        <v>46</v>
      </c>
      <c r="E224" s="22" t="s">
        <v>321</v>
      </c>
      <c r="F224" s="23" t="s">
        <v>190</v>
      </c>
      <c r="G224" s="24">
        <v>1489.6</v>
      </c>
      <c r="H224" s="25"/>
      <c r="I224" s="25">
        <f>ROUND(ROUND(H224,2)*ROUND(G224,3),2)</f>
        <v>0</v>
      </c>
      <c r="O224">
        <f>(I224*21)/100</f>
        <v>0</v>
      </c>
      <c r="P224" t="s">
        <v>22</v>
      </c>
    </row>
    <row r="225" spans="1:5" ht="12.75">
      <c r="A225" s="26" t="s">
        <v>49</v>
      </c>
      <c r="E225" s="27" t="s">
        <v>322</v>
      </c>
    </row>
    <row r="226" spans="1:5" ht="12.75">
      <c r="A226" s="28" t="s">
        <v>51</v>
      </c>
      <c r="E226" s="29" t="s">
        <v>323</v>
      </c>
    </row>
    <row r="227" spans="1:5" ht="51">
      <c r="A227" t="s">
        <v>53</v>
      </c>
      <c r="E227" s="27" t="s">
        <v>324</v>
      </c>
    </row>
    <row r="228" spans="1:16" ht="12.75">
      <c r="A228" s="17" t="s">
        <v>44</v>
      </c>
      <c r="B228" s="21" t="s">
        <v>325</v>
      </c>
      <c r="C228" s="21" t="s">
        <v>326</v>
      </c>
      <c r="D228" s="17" t="s">
        <v>46</v>
      </c>
      <c r="E228" s="22" t="s">
        <v>327</v>
      </c>
      <c r="F228" s="23" t="s">
        <v>190</v>
      </c>
      <c r="G228" s="24">
        <v>199</v>
      </c>
      <c r="H228" s="25"/>
      <c r="I228" s="25">
        <f>ROUND(ROUND(H228,2)*ROUND(G228,3),2)</f>
        <v>0</v>
      </c>
      <c r="O228">
        <f>(I228*21)/100</f>
        <v>0</v>
      </c>
      <c r="P228" t="s">
        <v>22</v>
      </c>
    </row>
    <row r="229" spans="1:5" ht="12.75">
      <c r="A229" s="26" t="s">
        <v>49</v>
      </c>
      <c r="E229" s="27" t="s">
        <v>328</v>
      </c>
    </row>
    <row r="230" spans="1:5" ht="38.25">
      <c r="A230" s="28" t="s">
        <v>51</v>
      </c>
      <c r="E230" s="29" t="s">
        <v>329</v>
      </c>
    </row>
    <row r="231" spans="1:5" ht="51">
      <c r="A231" t="s">
        <v>53</v>
      </c>
      <c r="E231" s="27" t="s">
        <v>324</v>
      </c>
    </row>
    <row r="232" spans="1:16" ht="12.75">
      <c r="A232" s="17" t="s">
        <v>44</v>
      </c>
      <c r="B232" s="21" t="s">
        <v>330</v>
      </c>
      <c r="C232" s="21" t="s">
        <v>331</v>
      </c>
      <c r="D232" s="17" t="s">
        <v>46</v>
      </c>
      <c r="E232" s="22" t="s">
        <v>332</v>
      </c>
      <c r="F232" s="23" t="s">
        <v>61</v>
      </c>
      <c r="G232" s="24">
        <v>2</v>
      </c>
      <c r="H232" s="25"/>
      <c r="I232" s="25">
        <f>ROUND(ROUND(H232,2)*ROUND(G232,3),2)</f>
        <v>0</v>
      </c>
      <c r="O232">
        <f>(I232*21)/100</f>
        <v>0</v>
      </c>
      <c r="P232" t="s">
        <v>22</v>
      </c>
    </row>
    <row r="233" spans="1:5" ht="12.75">
      <c r="A233" s="26" t="s">
        <v>49</v>
      </c>
      <c r="E233" s="27" t="s">
        <v>333</v>
      </c>
    </row>
    <row r="234" spans="1:5" ht="12.75">
      <c r="A234" s="28" t="s">
        <v>51</v>
      </c>
      <c r="E234" s="29" t="s">
        <v>78</v>
      </c>
    </row>
    <row r="235" spans="1:5" ht="344.25">
      <c r="A235" t="s">
        <v>53</v>
      </c>
      <c r="E235" s="27" t="s">
        <v>334</v>
      </c>
    </row>
    <row r="236" spans="1:16" ht="12.75">
      <c r="A236" s="17" t="s">
        <v>44</v>
      </c>
      <c r="B236" s="21" t="s">
        <v>335</v>
      </c>
      <c r="C236" s="21" t="s">
        <v>336</v>
      </c>
      <c r="D236" s="17" t="s">
        <v>46</v>
      </c>
      <c r="E236" s="22" t="s">
        <v>337</v>
      </c>
      <c r="F236" s="23" t="s">
        <v>190</v>
      </c>
      <c r="G236" s="24">
        <v>2</v>
      </c>
      <c r="H236" s="25"/>
      <c r="I236" s="25">
        <f>ROUND(ROUND(H236,2)*ROUND(G236,3),2)</f>
        <v>0</v>
      </c>
      <c r="O236">
        <f>(I236*21)/100</f>
        <v>0</v>
      </c>
      <c r="P236" t="s">
        <v>22</v>
      </c>
    </row>
    <row r="237" spans="1:5" ht="25.5">
      <c r="A237" s="26" t="s">
        <v>49</v>
      </c>
      <c r="E237" s="27" t="s">
        <v>338</v>
      </c>
    </row>
    <row r="238" spans="1:5" ht="12.75">
      <c r="A238" s="28" t="s">
        <v>51</v>
      </c>
      <c r="E238" s="29" t="s">
        <v>339</v>
      </c>
    </row>
    <row r="239" spans="1:5" ht="63.75">
      <c r="A239" t="s">
        <v>53</v>
      </c>
      <c r="E239" s="27" t="s">
        <v>340</v>
      </c>
    </row>
    <row r="240" spans="1:16" ht="12.75">
      <c r="A240" s="17" t="s">
        <v>44</v>
      </c>
      <c r="B240" s="21" t="s">
        <v>341</v>
      </c>
      <c r="C240" s="21" t="s">
        <v>342</v>
      </c>
      <c r="D240" s="17" t="s">
        <v>46</v>
      </c>
      <c r="E240" s="22" t="s">
        <v>343</v>
      </c>
      <c r="F240" s="23" t="s">
        <v>190</v>
      </c>
      <c r="G240" s="24">
        <v>211</v>
      </c>
      <c r="H240" s="25"/>
      <c r="I240" s="25">
        <f>ROUND(ROUND(H240,2)*ROUND(G240,3),2)</f>
        <v>0</v>
      </c>
      <c r="O240">
        <f>(I240*21)/100</f>
        <v>0</v>
      </c>
      <c r="P240" t="s">
        <v>22</v>
      </c>
    </row>
    <row r="241" spans="1:5" ht="12.75">
      <c r="A241" s="26" t="s">
        <v>49</v>
      </c>
      <c r="E241" s="27" t="s">
        <v>46</v>
      </c>
    </row>
    <row r="242" spans="1:5" ht="51">
      <c r="A242" s="28" t="s">
        <v>51</v>
      </c>
      <c r="E242" s="29" t="s">
        <v>344</v>
      </c>
    </row>
    <row r="243" spans="1:5" ht="25.5">
      <c r="A243" t="s">
        <v>53</v>
      </c>
      <c r="E243" s="27" t="s">
        <v>345</v>
      </c>
    </row>
    <row r="244" spans="1:16" ht="25.5">
      <c r="A244" s="17" t="s">
        <v>44</v>
      </c>
      <c r="B244" s="21" t="s">
        <v>346</v>
      </c>
      <c r="C244" s="21" t="s">
        <v>347</v>
      </c>
      <c r="D244" s="17" t="s">
        <v>46</v>
      </c>
      <c r="E244" s="22" t="s">
        <v>348</v>
      </c>
      <c r="F244" s="23" t="s">
        <v>190</v>
      </c>
      <c r="G244" s="24">
        <v>6.6</v>
      </c>
      <c r="H244" s="25"/>
      <c r="I244" s="25">
        <f>ROUND(ROUND(H244,2)*ROUND(G244,3),2)</f>
        <v>0</v>
      </c>
      <c r="O244">
        <f>(I244*21)/100</f>
        <v>0</v>
      </c>
      <c r="P244" t="s">
        <v>22</v>
      </c>
    </row>
    <row r="245" spans="1:5" ht="12.75">
      <c r="A245" s="26" t="s">
        <v>49</v>
      </c>
      <c r="E245" s="27" t="s">
        <v>349</v>
      </c>
    </row>
    <row r="246" spans="1:5" ht="12.75">
      <c r="A246" s="28" t="s">
        <v>51</v>
      </c>
      <c r="E246" s="29" t="s">
        <v>350</v>
      </c>
    </row>
    <row r="247" spans="1:5" ht="89.25">
      <c r="A247" t="s">
        <v>53</v>
      </c>
      <c r="E247" s="27" t="s">
        <v>351</v>
      </c>
    </row>
    <row r="248" spans="1:16" ht="12.75">
      <c r="A248" s="17" t="s">
        <v>44</v>
      </c>
      <c r="B248" s="21" t="s">
        <v>352</v>
      </c>
      <c r="C248" s="21" t="s">
        <v>353</v>
      </c>
      <c r="D248" s="17" t="s">
        <v>46</v>
      </c>
      <c r="E248" s="22" t="s">
        <v>354</v>
      </c>
      <c r="F248" s="23" t="s">
        <v>61</v>
      </c>
      <c r="G248" s="24">
        <v>16</v>
      </c>
      <c r="H248" s="25"/>
      <c r="I248" s="25">
        <f>ROUND(ROUND(H248,2)*ROUND(G248,3),2)</f>
        <v>0</v>
      </c>
      <c r="O248">
        <f>(I248*21)/100</f>
        <v>0</v>
      </c>
      <c r="P248" t="s">
        <v>22</v>
      </c>
    </row>
    <row r="249" spans="1:5" ht="25.5">
      <c r="A249" s="26" t="s">
        <v>49</v>
      </c>
      <c r="E249" s="27" t="s">
        <v>355</v>
      </c>
    </row>
    <row r="250" spans="1:5" ht="25.5">
      <c r="A250" s="28" t="s">
        <v>51</v>
      </c>
      <c r="E250" s="29" t="s">
        <v>356</v>
      </c>
    </row>
    <row r="251" spans="1:5" ht="12.75">
      <c r="A251" t="s">
        <v>53</v>
      </c>
      <c r="E251" s="27" t="s">
        <v>46</v>
      </c>
    </row>
    <row r="252" spans="1:16" ht="12.75">
      <c r="A252" s="17" t="s">
        <v>44</v>
      </c>
      <c r="B252" s="21" t="s">
        <v>357</v>
      </c>
      <c r="C252" s="21" t="s">
        <v>358</v>
      </c>
      <c r="D252" s="17" t="s">
        <v>46</v>
      </c>
      <c r="E252" s="22" t="s">
        <v>359</v>
      </c>
      <c r="F252" s="23" t="s">
        <v>190</v>
      </c>
      <c r="G252" s="24">
        <v>410</v>
      </c>
      <c r="H252" s="25"/>
      <c r="I252" s="25">
        <f>ROUND(ROUND(H252,2)*ROUND(G252,3),2)</f>
        <v>0</v>
      </c>
      <c r="O252">
        <f>(I252*21)/100</f>
        <v>0</v>
      </c>
      <c r="P252" t="s">
        <v>22</v>
      </c>
    </row>
    <row r="253" spans="1:5" ht="12.75">
      <c r="A253" s="26" t="s">
        <v>49</v>
      </c>
      <c r="E253" s="27" t="s">
        <v>360</v>
      </c>
    </row>
    <row r="254" spans="1:5" ht="12.75">
      <c r="A254" s="28" t="s">
        <v>51</v>
      </c>
      <c r="E254" s="29" t="s">
        <v>361</v>
      </c>
    </row>
    <row r="255" spans="1:5" ht="114.75">
      <c r="A255" t="s">
        <v>53</v>
      </c>
      <c r="E255" s="27" t="s">
        <v>362</v>
      </c>
    </row>
    <row r="256" spans="1:16" ht="12.75">
      <c r="A256" s="17" t="s">
        <v>44</v>
      </c>
      <c r="B256" s="21" t="s">
        <v>363</v>
      </c>
      <c r="C256" s="21" t="s">
        <v>364</v>
      </c>
      <c r="D256" s="17" t="s">
        <v>46</v>
      </c>
      <c r="E256" s="22" t="s">
        <v>365</v>
      </c>
      <c r="F256" s="23" t="s">
        <v>48</v>
      </c>
      <c r="G256" s="24">
        <v>5</v>
      </c>
      <c r="H256" s="25"/>
      <c r="I256" s="25">
        <f>ROUND(ROUND(H256,2)*ROUND(G256,3),2)</f>
        <v>0</v>
      </c>
      <c r="O256">
        <f>(I256*21)/100</f>
        <v>0</v>
      </c>
      <c r="P256" t="s">
        <v>22</v>
      </c>
    </row>
    <row r="257" spans="1:5" ht="25.5">
      <c r="A257" s="26" t="s">
        <v>49</v>
      </c>
      <c r="E257" s="27" t="s">
        <v>366</v>
      </c>
    </row>
    <row r="258" spans="1:5" ht="12.75">
      <c r="A258" s="28" t="s">
        <v>51</v>
      </c>
      <c r="E258" s="29" t="s">
        <v>46</v>
      </c>
    </row>
    <row r="259" spans="1:5" ht="89.25">
      <c r="A259" t="s">
        <v>53</v>
      </c>
      <c r="E259" s="27" t="s">
        <v>367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6"/>
  <sheetViews>
    <sheetView zoomScalePageLayoutView="0" workbookViewId="0" topLeftCell="A1">
      <pane ySplit="7" topLeftCell="A8" activePane="bottomLeft" state="frozen"/>
      <selection pane="topLeft" activeCell="M15" sqref="M15"/>
      <selection pane="bottomLeft" activeCell="K215" sqref="K215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P2" t="s">
        <v>21</v>
      </c>
    </row>
    <row r="3" spans="1:16" ht="15">
      <c r="A3" t="s">
        <v>11</v>
      </c>
      <c r="B3" s="9" t="s">
        <v>13</v>
      </c>
      <c r="C3" s="47" t="s">
        <v>14</v>
      </c>
      <c r="D3" s="43"/>
      <c r="E3" s="10" t="s">
        <v>15</v>
      </c>
      <c r="F3" s="1"/>
      <c r="G3" s="8"/>
      <c r="H3" s="7" t="s">
        <v>368</v>
      </c>
      <c r="I3" s="32">
        <f>0+I8+I21+I98+I107+I112+I117+I154+I167+I192</f>
        <v>0</v>
      </c>
      <c r="O3" t="s">
        <v>18</v>
      </c>
      <c r="P3" t="s">
        <v>22</v>
      </c>
    </row>
    <row r="4" spans="1:16" ht="15">
      <c r="A4" t="s">
        <v>16</v>
      </c>
      <c r="B4" s="12" t="s">
        <v>17</v>
      </c>
      <c r="C4" s="48" t="s">
        <v>368</v>
      </c>
      <c r="D4" s="49"/>
      <c r="E4" s="13" t="s">
        <v>369</v>
      </c>
      <c r="F4" s="5"/>
      <c r="G4" s="5"/>
      <c r="H4" s="14"/>
      <c r="I4" s="14"/>
      <c r="O4" t="s">
        <v>19</v>
      </c>
      <c r="P4" t="s">
        <v>22</v>
      </c>
    </row>
    <row r="5" spans="1:16" ht="12.75">
      <c r="A5" s="46" t="s">
        <v>25</v>
      </c>
      <c r="B5" s="46" t="s">
        <v>27</v>
      </c>
      <c r="C5" s="46" t="s">
        <v>29</v>
      </c>
      <c r="D5" s="46" t="s">
        <v>30</v>
      </c>
      <c r="E5" s="46" t="s">
        <v>31</v>
      </c>
      <c r="F5" s="46" t="s">
        <v>33</v>
      </c>
      <c r="G5" s="46" t="s">
        <v>35</v>
      </c>
      <c r="H5" s="46" t="s">
        <v>37</v>
      </c>
      <c r="I5" s="46"/>
      <c r="O5" t="s">
        <v>20</v>
      </c>
      <c r="P5" t="s">
        <v>22</v>
      </c>
    </row>
    <row r="6" spans="1:9" ht="12.75">
      <c r="A6" s="46"/>
      <c r="B6" s="46"/>
      <c r="C6" s="46"/>
      <c r="D6" s="46"/>
      <c r="E6" s="46"/>
      <c r="F6" s="46"/>
      <c r="G6" s="46"/>
      <c r="H6" s="11" t="s">
        <v>38</v>
      </c>
      <c r="I6" s="11" t="s">
        <v>40</v>
      </c>
    </row>
    <row r="7" spans="1:9" ht="12.75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9" ht="12.75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0+I9+I13+I17</f>
        <v>0</v>
      </c>
    </row>
    <row r="9" spans="1:16" ht="12.75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306.374</v>
      </c>
      <c r="H9" s="25"/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370</v>
      </c>
    </row>
    <row r="11" spans="1:5" ht="25.5">
      <c r="A11" s="28" t="s">
        <v>51</v>
      </c>
      <c r="E11" s="29" t="s">
        <v>371</v>
      </c>
    </row>
    <row r="12" spans="1:5" ht="25.5">
      <c r="A12" t="s">
        <v>53</v>
      </c>
      <c r="E12" s="27" t="s">
        <v>54</v>
      </c>
    </row>
    <row r="13" spans="1:16" ht="12.75">
      <c r="A13" s="17" t="s">
        <v>44</v>
      </c>
      <c r="B13" s="21" t="s">
        <v>22</v>
      </c>
      <c r="C13" s="21" t="s">
        <v>55</v>
      </c>
      <c r="D13" s="17" t="s">
        <v>139</v>
      </c>
      <c r="E13" s="22" t="s">
        <v>47</v>
      </c>
      <c r="F13" s="23" t="s">
        <v>56</v>
      </c>
      <c r="G13" s="24">
        <v>58.8</v>
      </c>
      <c r="H13" s="25"/>
      <c r="I13" s="25">
        <f>ROUND(ROUND(H13,2)*ROUND(G13,3),2)</f>
        <v>0</v>
      </c>
      <c r="O13">
        <f>(I13*21)/100</f>
        <v>0</v>
      </c>
      <c r="P13" t="s">
        <v>22</v>
      </c>
    </row>
    <row r="14" spans="1:5" ht="12.75">
      <c r="A14" s="26" t="s">
        <v>49</v>
      </c>
      <c r="E14" s="27" t="s">
        <v>57</v>
      </c>
    </row>
    <row r="15" spans="1:5" ht="12.75">
      <c r="A15" s="28" t="s">
        <v>51</v>
      </c>
      <c r="E15" s="29" t="s">
        <v>372</v>
      </c>
    </row>
    <row r="16" spans="1:5" ht="25.5">
      <c r="A16" t="s">
        <v>53</v>
      </c>
      <c r="E16" s="27" t="s">
        <v>54</v>
      </c>
    </row>
    <row r="17" spans="1:16" ht="12.75">
      <c r="A17" s="17" t="s">
        <v>44</v>
      </c>
      <c r="B17" s="21" t="s">
        <v>21</v>
      </c>
      <c r="C17" s="21" t="s">
        <v>55</v>
      </c>
      <c r="D17" s="17" t="s">
        <v>144</v>
      </c>
      <c r="E17" s="22" t="s">
        <v>47</v>
      </c>
      <c r="F17" s="23" t="s">
        <v>56</v>
      </c>
      <c r="G17" s="24">
        <v>24.5</v>
      </c>
      <c r="H17" s="25"/>
      <c r="I17" s="25">
        <f>ROUND(ROUND(H17,2)*ROUND(G17,3),2)</f>
        <v>0</v>
      </c>
      <c r="O17">
        <f>(I17*21)/100</f>
        <v>0</v>
      </c>
      <c r="P17" t="s">
        <v>22</v>
      </c>
    </row>
    <row r="18" spans="1:5" ht="12.75">
      <c r="A18" s="26" t="s">
        <v>49</v>
      </c>
      <c r="E18" s="27" t="s">
        <v>373</v>
      </c>
    </row>
    <row r="19" spans="1:5" ht="12.75">
      <c r="A19" s="28" t="s">
        <v>51</v>
      </c>
      <c r="E19" s="29" t="s">
        <v>374</v>
      </c>
    </row>
    <row r="20" spans="1:5" ht="25.5">
      <c r="A20" t="s">
        <v>53</v>
      </c>
      <c r="E20" s="27" t="s">
        <v>54</v>
      </c>
    </row>
    <row r="21" spans="1:9" ht="12.75">
      <c r="A21" s="5" t="s">
        <v>42</v>
      </c>
      <c r="B21" s="5"/>
      <c r="C21" s="30" t="s">
        <v>28</v>
      </c>
      <c r="D21" s="5"/>
      <c r="E21" s="19" t="s">
        <v>68</v>
      </c>
      <c r="F21" s="5"/>
      <c r="G21" s="5"/>
      <c r="H21" s="5"/>
      <c r="I21" s="31">
        <f>0+I22+I26+I30+I34+I38+I42+I46+I50+I54+I58+I62+I66+I70+I74+I78+I82+I86+I90+I94</f>
        <v>0</v>
      </c>
    </row>
    <row r="22" spans="1:16" ht="25.5">
      <c r="A22" s="17" t="s">
        <v>44</v>
      </c>
      <c r="B22" s="21" t="s">
        <v>32</v>
      </c>
      <c r="C22" s="21" t="s">
        <v>375</v>
      </c>
      <c r="D22" s="17" t="s">
        <v>46</v>
      </c>
      <c r="E22" s="22" t="s">
        <v>376</v>
      </c>
      <c r="F22" s="23" t="s">
        <v>48</v>
      </c>
      <c r="G22" s="24">
        <v>29.4</v>
      </c>
      <c r="H22" s="25"/>
      <c r="I22" s="25">
        <f>ROUND(ROUND(H22,2)*ROUND(G22,3),2)</f>
        <v>0</v>
      </c>
      <c r="O22">
        <f>(I22*21)/100</f>
        <v>0</v>
      </c>
      <c r="P22" t="s">
        <v>22</v>
      </c>
    </row>
    <row r="23" spans="1:5" ht="12.75">
      <c r="A23" s="26" t="s">
        <v>49</v>
      </c>
      <c r="E23" s="27" t="s">
        <v>46</v>
      </c>
    </row>
    <row r="24" spans="1:5" ht="51">
      <c r="A24" s="28" t="s">
        <v>51</v>
      </c>
      <c r="E24" s="29" t="s">
        <v>377</v>
      </c>
    </row>
    <row r="25" spans="1:5" ht="63.75">
      <c r="A25" t="s">
        <v>53</v>
      </c>
      <c r="E25" s="27" t="s">
        <v>88</v>
      </c>
    </row>
    <row r="26" spans="1:16" ht="25.5">
      <c r="A26" s="17" t="s">
        <v>44</v>
      </c>
      <c r="B26" s="21" t="s">
        <v>34</v>
      </c>
      <c r="C26" s="21" t="s">
        <v>378</v>
      </c>
      <c r="D26" s="17" t="s">
        <v>46</v>
      </c>
      <c r="E26" s="22" t="s">
        <v>379</v>
      </c>
      <c r="F26" s="23" t="s">
        <v>48</v>
      </c>
      <c r="G26" s="24">
        <v>9.8</v>
      </c>
      <c r="H26" s="25"/>
      <c r="I26" s="25">
        <f>ROUND(ROUND(H26,2)*ROUND(G26,3),2)</f>
        <v>0</v>
      </c>
      <c r="O26">
        <f>(I26*21)/100</f>
        <v>0</v>
      </c>
      <c r="P26" t="s">
        <v>22</v>
      </c>
    </row>
    <row r="27" spans="1:5" ht="12.75">
      <c r="A27" s="26" t="s">
        <v>49</v>
      </c>
      <c r="E27" s="27" t="s">
        <v>46</v>
      </c>
    </row>
    <row r="28" spans="1:5" ht="51">
      <c r="A28" s="28" t="s">
        <v>51</v>
      </c>
      <c r="E28" s="29" t="s">
        <v>380</v>
      </c>
    </row>
    <row r="29" spans="1:5" ht="63.75">
      <c r="A29" t="s">
        <v>53</v>
      </c>
      <c r="E29" s="27" t="s">
        <v>88</v>
      </c>
    </row>
    <row r="30" spans="1:16" ht="25.5">
      <c r="A30" s="17" t="s">
        <v>44</v>
      </c>
      <c r="B30" s="21" t="s">
        <v>36</v>
      </c>
      <c r="C30" s="21" t="s">
        <v>381</v>
      </c>
      <c r="D30" s="17" t="s">
        <v>46</v>
      </c>
      <c r="E30" s="22" t="s">
        <v>382</v>
      </c>
      <c r="F30" s="23" t="s">
        <v>48</v>
      </c>
      <c r="G30" s="24">
        <v>6.33</v>
      </c>
      <c r="H30" s="25"/>
      <c r="I30" s="25">
        <f>ROUND(ROUND(H30,2)*ROUND(G30,3),2)</f>
        <v>0</v>
      </c>
      <c r="O30">
        <f>(I30*21)/100</f>
        <v>0</v>
      </c>
      <c r="P30" t="s">
        <v>22</v>
      </c>
    </row>
    <row r="31" spans="1:5" ht="12.75">
      <c r="A31" s="26" t="s">
        <v>49</v>
      </c>
      <c r="E31" s="27" t="s">
        <v>383</v>
      </c>
    </row>
    <row r="32" spans="1:5" ht="25.5">
      <c r="A32" s="28" t="s">
        <v>51</v>
      </c>
      <c r="E32" s="29" t="s">
        <v>384</v>
      </c>
    </row>
    <row r="33" spans="1:5" ht="63.75">
      <c r="A33" t="s">
        <v>53</v>
      </c>
      <c r="E33" s="27" t="s">
        <v>88</v>
      </c>
    </row>
    <row r="34" spans="1:16" ht="12.75">
      <c r="A34" s="17" t="s">
        <v>44</v>
      </c>
      <c r="B34" s="21" t="s">
        <v>80</v>
      </c>
      <c r="C34" s="21" t="s">
        <v>98</v>
      </c>
      <c r="D34" s="17" t="s">
        <v>46</v>
      </c>
      <c r="E34" s="22" t="s">
        <v>99</v>
      </c>
      <c r="F34" s="23" t="s">
        <v>48</v>
      </c>
      <c r="G34" s="24">
        <v>7</v>
      </c>
      <c r="H34" s="25"/>
      <c r="I34" s="25">
        <f>ROUND(ROUND(H34,2)*ROUND(G34,3),2)</f>
        <v>0</v>
      </c>
      <c r="O34">
        <f>(I34*21)/100</f>
        <v>0</v>
      </c>
      <c r="P34" t="s">
        <v>22</v>
      </c>
    </row>
    <row r="35" spans="1:5" ht="12.75">
      <c r="A35" s="26" t="s">
        <v>49</v>
      </c>
      <c r="E35" s="27" t="s">
        <v>46</v>
      </c>
    </row>
    <row r="36" spans="1:5" ht="38.25">
      <c r="A36" s="28" t="s">
        <v>51</v>
      </c>
      <c r="E36" s="29" t="s">
        <v>385</v>
      </c>
    </row>
    <row r="37" spans="1:5" ht="331.5">
      <c r="A37" t="s">
        <v>53</v>
      </c>
      <c r="E37" s="27" t="s">
        <v>101</v>
      </c>
    </row>
    <row r="38" spans="1:16" ht="12.75">
      <c r="A38" s="17" t="s">
        <v>44</v>
      </c>
      <c r="B38" s="21" t="s">
        <v>84</v>
      </c>
      <c r="C38" s="21" t="s">
        <v>386</v>
      </c>
      <c r="D38" s="17" t="s">
        <v>46</v>
      </c>
      <c r="E38" s="22" t="s">
        <v>387</v>
      </c>
      <c r="F38" s="23" t="s">
        <v>48</v>
      </c>
      <c r="G38" s="24">
        <v>3</v>
      </c>
      <c r="H38" s="25"/>
      <c r="I38" s="25">
        <f>ROUND(ROUND(H38,2)*ROUND(G38,3),2)</f>
        <v>0</v>
      </c>
      <c r="O38">
        <f>(I38*21)/100</f>
        <v>0</v>
      </c>
      <c r="P38" t="s">
        <v>22</v>
      </c>
    </row>
    <row r="39" spans="1:5" ht="12.75">
      <c r="A39" s="26" t="s">
        <v>49</v>
      </c>
      <c r="E39" s="27" t="s">
        <v>46</v>
      </c>
    </row>
    <row r="40" spans="1:5" ht="38.25">
      <c r="A40" s="28" t="s">
        <v>51</v>
      </c>
      <c r="E40" s="29" t="s">
        <v>388</v>
      </c>
    </row>
    <row r="41" spans="1:5" ht="331.5">
      <c r="A41" t="s">
        <v>53</v>
      </c>
      <c r="E41" s="27" t="s">
        <v>101</v>
      </c>
    </row>
    <row r="42" spans="1:16" ht="12.75">
      <c r="A42" s="17" t="s">
        <v>44</v>
      </c>
      <c r="B42" s="21" t="s">
        <v>39</v>
      </c>
      <c r="C42" s="21" t="s">
        <v>114</v>
      </c>
      <c r="D42" s="17" t="s">
        <v>46</v>
      </c>
      <c r="E42" s="22" t="s">
        <v>115</v>
      </c>
      <c r="F42" s="23" t="s">
        <v>48</v>
      </c>
      <c r="G42" s="24">
        <v>7.51</v>
      </c>
      <c r="H42" s="25"/>
      <c r="I42" s="25">
        <f>ROUND(ROUND(H42,2)*ROUND(G42,3),2)</f>
        <v>0</v>
      </c>
      <c r="O42">
        <f>(I42*21)/100</f>
        <v>0</v>
      </c>
      <c r="P42" t="s">
        <v>22</v>
      </c>
    </row>
    <row r="43" spans="1:5" ht="12.75">
      <c r="A43" s="26" t="s">
        <v>49</v>
      </c>
      <c r="E43" s="27" t="s">
        <v>389</v>
      </c>
    </row>
    <row r="44" spans="1:5" ht="38.25">
      <c r="A44" s="28" t="s">
        <v>51</v>
      </c>
      <c r="E44" s="29" t="s">
        <v>390</v>
      </c>
    </row>
    <row r="45" spans="1:5" ht="293.25">
      <c r="A45" t="s">
        <v>53</v>
      </c>
      <c r="E45" s="27" t="s">
        <v>117</v>
      </c>
    </row>
    <row r="46" spans="1:16" ht="12.75">
      <c r="A46" s="17" t="s">
        <v>44</v>
      </c>
      <c r="B46" s="21" t="s">
        <v>41</v>
      </c>
      <c r="C46" s="21" t="s">
        <v>119</v>
      </c>
      <c r="D46" s="17" t="s">
        <v>46</v>
      </c>
      <c r="E46" s="22" t="s">
        <v>120</v>
      </c>
      <c r="F46" s="23" t="s">
        <v>48</v>
      </c>
      <c r="G46" s="24">
        <v>3.218</v>
      </c>
      <c r="H46" s="25"/>
      <c r="I46" s="25">
        <f>ROUND(ROUND(H46,2)*ROUND(G46,3),2)</f>
        <v>0</v>
      </c>
      <c r="O46">
        <f>(I46*21)/100</f>
        <v>0</v>
      </c>
      <c r="P46" t="s">
        <v>22</v>
      </c>
    </row>
    <row r="47" spans="1:5" ht="12.75">
      <c r="A47" s="26" t="s">
        <v>49</v>
      </c>
      <c r="E47" s="27" t="s">
        <v>46</v>
      </c>
    </row>
    <row r="48" spans="1:5" ht="38.25">
      <c r="A48" s="28" t="s">
        <v>51</v>
      </c>
      <c r="E48" s="29" t="s">
        <v>391</v>
      </c>
    </row>
    <row r="49" spans="1:5" ht="293.25">
      <c r="A49" t="s">
        <v>53</v>
      </c>
      <c r="E49" s="27" t="s">
        <v>122</v>
      </c>
    </row>
    <row r="50" spans="1:16" ht="12.75">
      <c r="A50" s="17" t="s">
        <v>44</v>
      </c>
      <c r="B50" s="21" t="s">
        <v>97</v>
      </c>
      <c r="C50" s="21" t="s">
        <v>124</v>
      </c>
      <c r="D50" s="17" t="s">
        <v>139</v>
      </c>
      <c r="E50" s="22" t="s">
        <v>125</v>
      </c>
      <c r="F50" s="23" t="s">
        <v>48</v>
      </c>
      <c r="G50" s="24">
        <v>87.952</v>
      </c>
      <c r="H50" s="25"/>
      <c r="I50" s="25">
        <f>ROUND(ROUND(H50,2)*ROUND(G50,3),2)</f>
        <v>0</v>
      </c>
      <c r="O50">
        <f>(I50*21)/100</f>
        <v>0</v>
      </c>
      <c r="P50" t="s">
        <v>22</v>
      </c>
    </row>
    <row r="51" spans="1:5" ht="12.75">
      <c r="A51" s="26" t="s">
        <v>49</v>
      </c>
      <c r="E51" s="27" t="s">
        <v>46</v>
      </c>
    </row>
    <row r="52" spans="1:5" ht="63.75">
      <c r="A52" s="28" t="s">
        <v>51</v>
      </c>
      <c r="E52" s="29" t="s">
        <v>392</v>
      </c>
    </row>
    <row r="53" spans="1:5" ht="293.25">
      <c r="A53" t="s">
        <v>53</v>
      </c>
      <c r="E53" s="27" t="s">
        <v>117</v>
      </c>
    </row>
    <row r="54" spans="1:16" ht="12.75">
      <c r="A54" s="17" t="s">
        <v>44</v>
      </c>
      <c r="B54" s="21" t="s">
        <v>102</v>
      </c>
      <c r="C54" s="21" t="s">
        <v>124</v>
      </c>
      <c r="D54" s="17" t="s">
        <v>144</v>
      </c>
      <c r="E54" s="22" t="s">
        <v>125</v>
      </c>
      <c r="F54" s="23" t="s">
        <v>48</v>
      </c>
      <c r="G54" s="24">
        <v>36.4</v>
      </c>
      <c r="H54" s="25"/>
      <c r="I54" s="25">
        <f>ROUND(ROUND(H54,2)*ROUND(G54,3),2)</f>
        <v>0</v>
      </c>
      <c r="O54">
        <f>(I54*21)/100</f>
        <v>0</v>
      </c>
      <c r="P54" t="s">
        <v>22</v>
      </c>
    </row>
    <row r="55" spans="1:5" ht="12.75">
      <c r="A55" s="26" t="s">
        <v>49</v>
      </c>
      <c r="E55" s="27" t="s">
        <v>393</v>
      </c>
    </row>
    <row r="56" spans="1:5" ht="38.25">
      <c r="A56" s="28" t="s">
        <v>51</v>
      </c>
      <c r="E56" s="29" t="s">
        <v>394</v>
      </c>
    </row>
    <row r="57" spans="1:5" ht="293.25">
      <c r="A57" t="s">
        <v>53</v>
      </c>
      <c r="E57" s="27" t="s">
        <v>117</v>
      </c>
    </row>
    <row r="58" spans="1:16" ht="12.75">
      <c r="A58" s="17" t="s">
        <v>44</v>
      </c>
      <c r="B58" s="21" t="s">
        <v>107</v>
      </c>
      <c r="C58" s="21" t="s">
        <v>395</v>
      </c>
      <c r="D58" s="17" t="s">
        <v>46</v>
      </c>
      <c r="E58" s="22" t="s">
        <v>396</v>
      </c>
      <c r="F58" s="23" t="s">
        <v>48</v>
      </c>
      <c r="G58" s="24">
        <v>15.6</v>
      </c>
      <c r="H58" s="25"/>
      <c r="I58" s="25">
        <f>ROUND(ROUND(H58,2)*ROUND(G58,3),2)</f>
        <v>0</v>
      </c>
      <c r="O58">
        <f>(I58*21)/100</f>
        <v>0</v>
      </c>
      <c r="P58" t="s">
        <v>22</v>
      </c>
    </row>
    <row r="59" spans="1:5" ht="12.75">
      <c r="A59" s="26" t="s">
        <v>49</v>
      </c>
      <c r="E59" s="27" t="s">
        <v>393</v>
      </c>
    </row>
    <row r="60" spans="1:5" ht="38.25">
      <c r="A60" s="28" t="s">
        <v>51</v>
      </c>
      <c r="E60" s="29" t="s">
        <v>397</v>
      </c>
    </row>
    <row r="61" spans="1:5" ht="293.25">
      <c r="A61" t="s">
        <v>53</v>
      </c>
      <c r="E61" s="27" t="s">
        <v>122</v>
      </c>
    </row>
    <row r="62" spans="1:16" ht="12.75">
      <c r="A62" s="17" t="s">
        <v>44</v>
      </c>
      <c r="B62" s="21" t="s">
        <v>113</v>
      </c>
      <c r="C62" s="21" t="s">
        <v>395</v>
      </c>
      <c r="D62" s="17" t="s">
        <v>139</v>
      </c>
      <c r="E62" s="22" t="s">
        <v>396</v>
      </c>
      <c r="F62" s="23" t="s">
        <v>48</v>
      </c>
      <c r="G62" s="24">
        <v>37.694</v>
      </c>
      <c r="H62" s="25"/>
      <c r="I62" s="25">
        <f>ROUND(ROUND(H62,2)*ROUND(G62,3),2)</f>
        <v>0</v>
      </c>
      <c r="O62">
        <f>(I62*21)/100</f>
        <v>0</v>
      </c>
      <c r="P62" t="s">
        <v>22</v>
      </c>
    </row>
    <row r="63" spans="1:5" ht="12.75">
      <c r="A63" s="26" t="s">
        <v>49</v>
      </c>
      <c r="E63" s="27" t="s">
        <v>46</v>
      </c>
    </row>
    <row r="64" spans="1:5" ht="63.75">
      <c r="A64" s="28" t="s">
        <v>51</v>
      </c>
      <c r="E64" s="29" t="s">
        <v>398</v>
      </c>
    </row>
    <row r="65" spans="1:5" ht="293.25">
      <c r="A65" t="s">
        <v>53</v>
      </c>
      <c r="E65" s="27" t="s">
        <v>122</v>
      </c>
    </row>
    <row r="66" spans="1:16" ht="12.75">
      <c r="A66" s="17" t="s">
        <v>44</v>
      </c>
      <c r="B66" s="21" t="s">
        <v>118</v>
      </c>
      <c r="C66" s="21" t="s">
        <v>138</v>
      </c>
      <c r="D66" s="17" t="s">
        <v>46</v>
      </c>
      <c r="E66" s="22" t="s">
        <v>140</v>
      </c>
      <c r="F66" s="23" t="s">
        <v>48</v>
      </c>
      <c r="G66" s="24">
        <v>306.374</v>
      </c>
      <c r="H66" s="25"/>
      <c r="I66" s="25">
        <f>ROUND(ROUND(H66,2)*ROUND(G66,3),2)</f>
        <v>0</v>
      </c>
      <c r="O66">
        <f>(I66*21)/100</f>
        <v>0</v>
      </c>
      <c r="P66" t="s">
        <v>22</v>
      </c>
    </row>
    <row r="67" spans="1:5" ht="12.75">
      <c r="A67" s="26" t="s">
        <v>49</v>
      </c>
      <c r="E67" s="27" t="s">
        <v>46</v>
      </c>
    </row>
    <row r="68" spans="1:5" ht="25.5">
      <c r="A68" s="28" t="s">
        <v>51</v>
      </c>
      <c r="E68" s="29" t="s">
        <v>371</v>
      </c>
    </row>
    <row r="69" spans="1:5" ht="191.25">
      <c r="A69" t="s">
        <v>53</v>
      </c>
      <c r="E69" s="27" t="s">
        <v>142</v>
      </c>
    </row>
    <row r="70" spans="1:16" ht="12.75">
      <c r="A70" s="17" t="s">
        <v>44</v>
      </c>
      <c r="B70" s="21" t="s">
        <v>123</v>
      </c>
      <c r="C70" s="21" t="s">
        <v>152</v>
      </c>
      <c r="D70" s="17" t="s">
        <v>139</v>
      </c>
      <c r="E70" s="22" t="s">
        <v>153</v>
      </c>
      <c r="F70" s="23" t="s">
        <v>48</v>
      </c>
      <c r="G70" s="24">
        <v>30.06</v>
      </c>
      <c r="H70" s="25"/>
      <c r="I70" s="25">
        <f>ROUND(ROUND(H70,2)*ROUND(G70,3),2)</f>
        <v>0</v>
      </c>
      <c r="O70">
        <f>(I70*21)/100</f>
        <v>0</v>
      </c>
      <c r="P70" t="s">
        <v>22</v>
      </c>
    </row>
    <row r="71" spans="1:5" ht="12.75">
      <c r="A71" s="26" t="s">
        <v>49</v>
      </c>
      <c r="E71" s="27" t="s">
        <v>46</v>
      </c>
    </row>
    <row r="72" spans="1:5" ht="25.5">
      <c r="A72" s="28" t="s">
        <v>51</v>
      </c>
      <c r="E72" s="29" t="s">
        <v>399</v>
      </c>
    </row>
    <row r="73" spans="1:5" ht="229.5">
      <c r="A73" t="s">
        <v>53</v>
      </c>
      <c r="E73" s="27" t="s">
        <v>155</v>
      </c>
    </row>
    <row r="74" spans="1:16" ht="12.75">
      <c r="A74" s="17" t="s">
        <v>44</v>
      </c>
      <c r="B74" s="21" t="s">
        <v>127</v>
      </c>
      <c r="C74" s="21" t="s">
        <v>152</v>
      </c>
      <c r="D74" s="17" t="s">
        <v>144</v>
      </c>
      <c r="E74" s="22" t="s">
        <v>153</v>
      </c>
      <c r="F74" s="23" t="s">
        <v>48</v>
      </c>
      <c r="G74" s="24">
        <v>10.225</v>
      </c>
      <c r="H74" s="25"/>
      <c r="I74" s="25">
        <f>ROUND(ROUND(H74,2)*ROUND(G74,3),2)</f>
        <v>0</v>
      </c>
      <c r="O74">
        <f>(I74*21)/100</f>
        <v>0</v>
      </c>
      <c r="P74" t="s">
        <v>22</v>
      </c>
    </row>
    <row r="75" spans="1:5" ht="12.75">
      <c r="A75" s="26" t="s">
        <v>49</v>
      </c>
      <c r="E75" s="27" t="s">
        <v>46</v>
      </c>
    </row>
    <row r="76" spans="1:5" ht="38.25">
      <c r="A76" s="28" t="s">
        <v>51</v>
      </c>
      <c r="E76" s="29" t="s">
        <v>400</v>
      </c>
    </row>
    <row r="77" spans="1:5" ht="229.5">
      <c r="A77" t="s">
        <v>53</v>
      </c>
      <c r="E77" s="27" t="s">
        <v>155</v>
      </c>
    </row>
    <row r="78" spans="1:16" ht="12.75">
      <c r="A78" s="17" t="s">
        <v>44</v>
      </c>
      <c r="B78" s="21" t="s">
        <v>133</v>
      </c>
      <c r="C78" s="21" t="s">
        <v>162</v>
      </c>
      <c r="D78" s="17" t="s">
        <v>46</v>
      </c>
      <c r="E78" s="22" t="s">
        <v>163</v>
      </c>
      <c r="F78" s="23" t="s">
        <v>71</v>
      </c>
      <c r="G78" s="24">
        <v>62.314</v>
      </c>
      <c r="H78" s="25"/>
      <c r="I78" s="25">
        <f>ROUND(ROUND(H78,2)*ROUND(G78,3),2)</f>
        <v>0</v>
      </c>
      <c r="O78">
        <f>(I78*21)/100</f>
        <v>0</v>
      </c>
      <c r="P78" t="s">
        <v>22</v>
      </c>
    </row>
    <row r="79" spans="1:5" ht="12.75">
      <c r="A79" s="26" t="s">
        <v>49</v>
      </c>
      <c r="E79" s="27" t="s">
        <v>46</v>
      </c>
    </row>
    <row r="80" spans="1:5" ht="63.75">
      <c r="A80" s="28" t="s">
        <v>51</v>
      </c>
      <c r="E80" s="29" t="s">
        <v>401</v>
      </c>
    </row>
    <row r="81" spans="1:5" ht="25.5">
      <c r="A81" t="s">
        <v>53</v>
      </c>
      <c r="E81" s="27" t="s">
        <v>165</v>
      </c>
    </row>
    <row r="82" spans="1:16" ht="12.75">
      <c r="A82" s="17" t="s">
        <v>44</v>
      </c>
      <c r="B82" s="21" t="s">
        <v>137</v>
      </c>
      <c r="C82" s="21" t="s">
        <v>167</v>
      </c>
      <c r="D82" s="17" t="s">
        <v>46</v>
      </c>
      <c r="E82" s="22" t="s">
        <v>168</v>
      </c>
      <c r="F82" s="23" t="s">
        <v>71</v>
      </c>
      <c r="G82" s="24">
        <v>26.706</v>
      </c>
      <c r="H82" s="25"/>
      <c r="I82" s="25">
        <f>ROUND(ROUND(H82,2)*ROUND(G82,3),2)</f>
        <v>0</v>
      </c>
      <c r="O82">
        <f>(I82*21)/100</f>
        <v>0</v>
      </c>
      <c r="P82" t="s">
        <v>22</v>
      </c>
    </row>
    <row r="83" spans="1:5" ht="12.75">
      <c r="A83" s="26" t="s">
        <v>49</v>
      </c>
      <c r="E83" s="27" t="s">
        <v>46</v>
      </c>
    </row>
    <row r="84" spans="1:5" ht="63.75">
      <c r="A84" s="28" t="s">
        <v>51</v>
      </c>
      <c r="E84" s="29" t="s">
        <v>402</v>
      </c>
    </row>
    <row r="85" spans="1:5" ht="25.5">
      <c r="A85" t="s">
        <v>53</v>
      </c>
      <c r="E85" s="27" t="s">
        <v>165</v>
      </c>
    </row>
    <row r="86" spans="1:16" ht="12.75">
      <c r="A86" s="17" t="s">
        <v>44</v>
      </c>
      <c r="B86" s="21" t="s">
        <v>143</v>
      </c>
      <c r="C86" s="21" t="s">
        <v>403</v>
      </c>
      <c r="D86" s="17" t="s">
        <v>46</v>
      </c>
      <c r="E86" s="22" t="s">
        <v>404</v>
      </c>
      <c r="F86" s="23" t="s">
        <v>71</v>
      </c>
      <c r="G86" s="24">
        <v>18.75</v>
      </c>
      <c r="H86" s="25"/>
      <c r="I86" s="25">
        <f>ROUND(ROUND(H86,2)*ROUND(G86,3),2)</f>
        <v>0</v>
      </c>
      <c r="O86">
        <f>(I86*21)/100</f>
        <v>0</v>
      </c>
      <c r="P86" t="s">
        <v>22</v>
      </c>
    </row>
    <row r="87" spans="1:5" ht="12.75">
      <c r="A87" s="26" t="s">
        <v>49</v>
      </c>
      <c r="E87" s="27" t="s">
        <v>405</v>
      </c>
    </row>
    <row r="88" spans="1:5" ht="12.75">
      <c r="A88" s="28" t="s">
        <v>51</v>
      </c>
      <c r="E88" s="29" t="s">
        <v>406</v>
      </c>
    </row>
    <row r="89" spans="1:5" ht="12.75">
      <c r="A89" t="s">
        <v>53</v>
      </c>
      <c r="E89" s="27" t="s">
        <v>407</v>
      </c>
    </row>
    <row r="90" spans="1:16" ht="12.75">
      <c r="A90" s="17" t="s">
        <v>44</v>
      </c>
      <c r="B90" s="21" t="s">
        <v>146</v>
      </c>
      <c r="C90" s="21" t="s">
        <v>408</v>
      </c>
      <c r="D90" s="17" t="s">
        <v>46</v>
      </c>
      <c r="E90" s="22" t="s">
        <v>409</v>
      </c>
      <c r="F90" s="23" t="s">
        <v>61</v>
      </c>
      <c r="G90" s="24">
        <v>5</v>
      </c>
      <c r="H90" s="25"/>
      <c r="I90" s="25">
        <f>ROUND(ROUND(H90,2)*ROUND(G90,3),2)</f>
        <v>0</v>
      </c>
      <c r="O90">
        <f>(I90*21)/100</f>
        <v>0</v>
      </c>
      <c r="P90" t="s">
        <v>22</v>
      </c>
    </row>
    <row r="91" spans="1:5" ht="12.75">
      <c r="A91" s="26" t="s">
        <v>49</v>
      </c>
      <c r="E91" s="27" t="s">
        <v>410</v>
      </c>
    </row>
    <row r="92" spans="1:5" ht="12.75">
      <c r="A92" s="28" t="s">
        <v>51</v>
      </c>
      <c r="E92" s="29" t="s">
        <v>411</v>
      </c>
    </row>
    <row r="93" spans="1:5" ht="293.25">
      <c r="A93" t="s">
        <v>53</v>
      </c>
      <c r="E93" s="27" t="s">
        <v>117</v>
      </c>
    </row>
    <row r="94" spans="1:16" ht="12.75">
      <c r="A94" s="17" t="s">
        <v>44</v>
      </c>
      <c r="B94" s="21" t="s">
        <v>151</v>
      </c>
      <c r="C94" s="21" t="s">
        <v>412</v>
      </c>
      <c r="D94" s="17" t="s">
        <v>46</v>
      </c>
      <c r="E94" s="22" t="s">
        <v>413</v>
      </c>
      <c r="F94" s="23" t="s">
        <v>61</v>
      </c>
      <c r="G94" s="24">
        <v>5</v>
      </c>
      <c r="H94" s="25"/>
      <c r="I94" s="25">
        <f>ROUND(ROUND(H94,2)*ROUND(G94,3),2)</f>
        <v>0</v>
      </c>
      <c r="O94">
        <f>(I94*21)/100</f>
        <v>0</v>
      </c>
      <c r="P94" t="s">
        <v>22</v>
      </c>
    </row>
    <row r="95" spans="1:5" ht="12.75">
      <c r="A95" s="26" t="s">
        <v>49</v>
      </c>
      <c r="E95" s="27" t="s">
        <v>410</v>
      </c>
    </row>
    <row r="96" spans="1:5" ht="12.75">
      <c r="A96" s="28" t="s">
        <v>51</v>
      </c>
      <c r="E96" s="29" t="s">
        <v>411</v>
      </c>
    </row>
    <row r="97" spans="1:5" ht="229.5">
      <c r="A97" t="s">
        <v>53</v>
      </c>
      <c r="E97" s="27" t="s">
        <v>414</v>
      </c>
    </row>
    <row r="98" spans="1:9" ht="12.75">
      <c r="A98" s="5" t="s">
        <v>42</v>
      </c>
      <c r="B98" s="5"/>
      <c r="C98" s="30" t="s">
        <v>22</v>
      </c>
      <c r="D98" s="5"/>
      <c r="E98" s="19" t="s">
        <v>186</v>
      </c>
      <c r="F98" s="5"/>
      <c r="G98" s="5"/>
      <c r="H98" s="5"/>
      <c r="I98" s="31">
        <f>0+I99+I103</f>
        <v>0</v>
      </c>
    </row>
    <row r="99" spans="1:16" ht="12.75">
      <c r="A99" s="17" t="s">
        <v>44</v>
      </c>
      <c r="B99" s="21" t="s">
        <v>156</v>
      </c>
      <c r="C99" s="21" t="s">
        <v>200</v>
      </c>
      <c r="D99" s="17" t="s">
        <v>46</v>
      </c>
      <c r="E99" s="22" t="s">
        <v>201</v>
      </c>
      <c r="F99" s="23" t="s">
        <v>48</v>
      </c>
      <c r="G99" s="24">
        <v>10.056</v>
      </c>
      <c r="H99" s="25"/>
      <c r="I99" s="25">
        <f>ROUND(ROUND(H99,2)*ROUND(G99,3),2)</f>
        <v>0</v>
      </c>
      <c r="O99">
        <f>(I99*21)/100</f>
        <v>0</v>
      </c>
      <c r="P99" t="s">
        <v>22</v>
      </c>
    </row>
    <row r="100" spans="1:5" ht="12.75">
      <c r="A100" s="26" t="s">
        <v>49</v>
      </c>
      <c r="E100" s="27" t="s">
        <v>202</v>
      </c>
    </row>
    <row r="101" spans="1:5" ht="38.25">
      <c r="A101" s="28" t="s">
        <v>51</v>
      </c>
      <c r="E101" s="29" t="s">
        <v>415</v>
      </c>
    </row>
    <row r="102" spans="1:5" ht="25.5">
      <c r="A102" t="s">
        <v>53</v>
      </c>
      <c r="E102" s="27" t="s">
        <v>204</v>
      </c>
    </row>
    <row r="103" spans="1:16" ht="12.75">
      <c r="A103" s="17" t="s">
        <v>44</v>
      </c>
      <c r="B103" s="21" t="s">
        <v>161</v>
      </c>
      <c r="C103" s="21" t="s">
        <v>416</v>
      </c>
      <c r="D103" s="17" t="s">
        <v>46</v>
      </c>
      <c r="E103" s="22" t="s">
        <v>417</v>
      </c>
      <c r="F103" s="23" t="s">
        <v>48</v>
      </c>
      <c r="G103" s="24">
        <v>10.728</v>
      </c>
      <c r="H103" s="25"/>
      <c r="I103" s="25">
        <f>ROUND(ROUND(H103,2)*ROUND(G103,3),2)</f>
        <v>0</v>
      </c>
      <c r="O103">
        <f>(I103*21)/100</f>
        <v>0</v>
      </c>
      <c r="P103" t="s">
        <v>22</v>
      </c>
    </row>
    <row r="104" spans="1:5" ht="12.75">
      <c r="A104" s="26" t="s">
        <v>49</v>
      </c>
      <c r="E104" s="27" t="s">
        <v>46</v>
      </c>
    </row>
    <row r="105" spans="1:5" ht="25.5">
      <c r="A105" s="28" t="s">
        <v>51</v>
      </c>
      <c r="E105" s="29" t="s">
        <v>418</v>
      </c>
    </row>
    <row r="106" spans="1:5" ht="318.75">
      <c r="A106" t="s">
        <v>53</v>
      </c>
      <c r="E106" s="27" t="s">
        <v>210</v>
      </c>
    </row>
    <row r="107" spans="1:9" ht="12.75">
      <c r="A107" s="5" t="s">
        <v>42</v>
      </c>
      <c r="B107" s="5"/>
      <c r="C107" s="30" t="s">
        <v>21</v>
      </c>
      <c r="D107" s="5"/>
      <c r="E107" s="19" t="s">
        <v>211</v>
      </c>
      <c r="F107" s="5"/>
      <c r="G107" s="5"/>
      <c r="H107" s="5"/>
      <c r="I107" s="31">
        <f>0+I108</f>
        <v>0</v>
      </c>
    </row>
    <row r="108" spans="1:16" ht="25.5">
      <c r="A108" s="17" t="s">
        <v>44</v>
      </c>
      <c r="B108" s="21" t="s">
        <v>166</v>
      </c>
      <c r="C108" s="21" t="s">
        <v>419</v>
      </c>
      <c r="D108" s="17" t="s">
        <v>46</v>
      </c>
      <c r="E108" s="22" t="s">
        <v>420</v>
      </c>
      <c r="F108" s="23" t="s">
        <v>56</v>
      </c>
      <c r="G108" s="24">
        <v>0.425</v>
      </c>
      <c r="H108" s="25"/>
      <c r="I108" s="25">
        <f>ROUND(ROUND(H108,2)*ROUND(G108,3),2)</f>
        <v>0</v>
      </c>
      <c r="O108">
        <f>(I108*21)/100</f>
        <v>0</v>
      </c>
      <c r="P108" t="s">
        <v>22</v>
      </c>
    </row>
    <row r="109" spans="1:5" ht="12.75">
      <c r="A109" s="26" t="s">
        <v>49</v>
      </c>
      <c r="E109" s="27" t="s">
        <v>46</v>
      </c>
    </row>
    <row r="110" spans="1:5" ht="12.75">
      <c r="A110" s="28" t="s">
        <v>51</v>
      </c>
      <c r="E110" s="29" t="s">
        <v>421</v>
      </c>
    </row>
    <row r="111" spans="1:5" ht="38.25">
      <c r="A111" t="s">
        <v>53</v>
      </c>
      <c r="E111" s="27" t="s">
        <v>422</v>
      </c>
    </row>
    <row r="112" spans="1:9" ht="12.75">
      <c r="A112" s="5" t="s">
        <v>42</v>
      </c>
      <c r="B112" s="5"/>
      <c r="C112" s="30" t="s">
        <v>32</v>
      </c>
      <c r="D112" s="5"/>
      <c r="E112" s="19" t="s">
        <v>223</v>
      </c>
      <c r="F112" s="5"/>
      <c r="G112" s="5"/>
      <c r="H112" s="5"/>
      <c r="I112" s="31">
        <f>0+I113</f>
        <v>0</v>
      </c>
    </row>
    <row r="113" spans="1:16" ht="12.75">
      <c r="A113" s="17" t="s">
        <v>44</v>
      </c>
      <c r="B113" s="21" t="s">
        <v>170</v>
      </c>
      <c r="C113" s="21" t="s">
        <v>423</v>
      </c>
      <c r="D113" s="17" t="s">
        <v>46</v>
      </c>
      <c r="E113" s="22" t="s">
        <v>424</v>
      </c>
      <c r="F113" s="23" t="s">
        <v>48</v>
      </c>
      <c r="G113" s="24">
        <v>4.84</v>
      </c>
      <c r="H113" s="25"/>
      <c r="I113" s="25">
        <f>ROUND(ROUND(H113,2)*ROUND(G113,3),2)</f>
        <v>0</v>
      </c>
      <c r="O113">
        <f>(I113*21)/100</f>
        <v>0</v>
      </c>
      <c r="P113" t="s">
        <v>22</v>
      </c>
    </row>
    <row r="114" spans="1:5" ht="12.75">
      <c r="A114" s="26" t="s">
        <v>49</v>
      </c>
      <c r="E114" s="27" t="s">
        <v>46</v>
      </c>
    </row>
    <row r="115" spans="1:5" ht="25.5">
      <c r="A115" s="28" t="s">
        <v>51</v>
      </c>
      <c r="E115" s="29" t="s">
        <v>425</v>
      </c>
    </row>
    <row r="116" spans="1:5" ht="38.25">
      <c r="A116" t="s">
        <v>53</v>
      </c>
      <c r="E116" s="27" t="s">
        <v>426</v>
      </c>
    </row>
    <row r="117" spans="1:9" ht="12.75">
      <c r="A117" s="5" t="s">
        <v>42</v>
      </c>
      <c r="B117" s="5"/>
      <c r="C117" s="30" t="s">
        <v>34</v>
      </c>
      <c r="D117" s="5"/>
      <c r="E117" s="19" t="s">
        <v>228</v>
      </c>
      <c r="F117" s="5"/>
      <c r="G117" s="5"/>
      <c r="H117" s="5"/>
      <c r="I117" s="31">
        <f>0+I118+I122+I126+I130+I134+I138+I142+I146+I150</f>
        <v>0</v>
      </c>
    </row>
    <row r="118" spans="1:16" ht="12.75">
      <c r="A118" s="17" t="s">
        <v>44</v>
      </c>
      <c r="B118" s="21" t="s">
        <v>175</v>
      </c>
      <c r="C118" s="21" t="s">
        <v>230</v>
      </c>
      <c r="D118" s="17" t="s">
        <v>46</v>
      </c>
      <c r="E118" s="22" t="s">
        <v>231</v>
      </c>
      <c r="F118" s="23" t="s">
        <v>48</v>
      </c>
      <c r="G118" s="24">
        <v>11.204</v>
      </c>
      <c r="H118" s="25"/>
      <c r="I118" s="25">
        <f>ROUND(ROUND(H118,2)*ROUND(G118,3),2)</f>
        <v>0</v>
      </c>
      <c r="O118">
        <f>(I118*21)/100</f>
        <v>0</v>
      </c>
      <c r="P118" t="s">
        <v>22</v>
      </c>
    </row>
    <row r="119" spans="1:5" ht="12.75">
      <c r="A119" s="26" t="s">
        <v>49</v>
      </c>
      <c r="E119" s="27" t="s">
        <v>46</v>
      </c>
    </row>
    <row r="120" spans="1:5" ht="51">
      <c r="A120" s="28" t="s">
        <v>51</v>
      </c>
      <c r="E120" s="29" t="s">
        <v>427</v>
      </c>
    </row>
    <row r="121" spans="1:5" ht="51">
      <c r="A121" t="s">
        <v>53</v>
      </c>
      <c r="E121" s="27" t="s">
        <v>234</v>
      </c>
    </row>
    <row r="122" spans="1:16" ht="12.75">
      <c r="A122" s="17" t="s">
        <v>44</v>
      </c>
      <c r="B122" s="21" t="s">
        <v>180</v>
      </c>
      <c r="C122" s="21" t="s">
        <v>428</v>
      </c>
      <c r="D122" s="17" t="s">
        <v>46</v>
      </c>
      <c r="E122" s="22" t="s">
        <v>429</v>
      </c>
      <c r="F122" s="23" t="s">
        <v>48</v>
      </c>
      <c r="G122" s="24">
        <v>31.65</v>
      </c>
      <c r="H122" s="25"/>
      <c r="I122" s="25">
        <f>ROUND(ROUND(H122,2)*ROUND(G122,3),2)</f>
        <v>0</v>
      </c>
      <c r="O122">
        <f>(I122*21)/100</f>
        <v>0</v>
      </c>
      <c r="P122" t="s">
        <v>22</v>
      </c>
    </row>
    <row r="123" spans="1:5" ht="12.75">
      <c r="A123" s="26" t="s">
        <v>49</v>
      </c>
      <c r="E123" s="27" t="s">
        <v>46</v>
      </c>
    </row>
    <row r="124" spans="1:5" ht="63.75">
      <c r="A124" s="28" t="s">
        <v>51</v>
      </c>
      <c r="E124" s="29" t="s">
        <v>430</v>
      </c>
    </row>
    <row r="125" spans="1:5" ht="51">
      <c r="A125" t="s">
        <v>53</v>
      </c>
      <c r="E125" s="27" t="s">
        <v>234</v>
      </c>
    </row>
    <row r="126" spans="1:16" ht="12.75">
      <c r="A126" s="17" t="s">
        <v>44</v>
      </c>
      <c r="B126" s="21" t="s">
        <v>187</v>
      </c>
      <c r="C126" s="21" t="s">
        <v>431</v>
      </c>
      <c r="D126" s="17" t="s">
        <v>46</v>
      </c>
      <c r="E126" s="22" t="s">
        <v>432</v>
      </c>
      <c r="F126" s="23" t="s">
        <v>48</v>
      </c>
      <c r="G126" s="24">
        <v>5.275</v>
      </c>
      <c r="H126" s="25"/>
      <c r="I126" s="25">
        <f>ROUND(ROUND(H126,2)*ROUND(G126,3),2)</f>
        <v>0</v>
      </c>
      <c r="O126">
        <f>(I126*21)/100</f>
        <v>0</v>
      </c>
      <c r="P126" t="s">
        <v>22</v>
      </c>
    </row>
    <row r="127" spans="1:5" ht="12.75">
      <c r="A127" s="26" t="s">
        <v>49</v>
      </c>
      <c r="E127" s="27" t="s">
        <v>46</v>
      </c>
    </row>
    <row r="128" spans="1:5" ht="63.75">
      <c r="A128" s="28" t="s">
        <v>51</v>
      </c>
      <c r="E128" s="29" t="s">
        <v>433</v>
      </c>
    </row>
    <row r="129" spans="1:5" ht="51">
      <c r="A129" t="s">
        <v>53</v>
      </c>
      <c r="E129" s="27" t="s">
        <v>234</v>
      </c>
    </row>
    <row r="130" spans="1:16" ht="12.75">
      <c r="A130" s="17" t="s">
        <v>44</v>
      </c>
      <c r="B130" s="21" t="s">
        <v>193</v>
      </c>
      <c r="C130" s="21" t="s">
        <v>241</v>
      </c>
      <c r="D130" s="17" t="s">
        <v>46</v>
      </c>
      <c r="E130" s="22" t="s">
        <v>242</v>
      </c>
      <c r="F130" s="23" t="s">
        <v>71</v>
      </c>
      <c r="G130" s="24">
        <v>33.52</v>
      </c>
      <c r="H130" s="25"/>
      <c r="I130" s="25">
        <f>ROUND(ROUND(H130,2)*ROUND(G130,3),2)</f>
        <v>0</v>
      </c>
      <c r="O130">
        <f>(I130*21)/100</f>
        <v>0</v>
      </c>
      <c r="P130" t="s">
        <v>22</v>
      </c>
    </row>
    <row r="131" spans="1:5" ht="12.75">
      <c r="A131" s="26" t="s">
        <v>49</v>
      </c>
      <c r="E131" s="27" t="s">
        <v>46</v>
      </c>
    </row>
    <row r="132" spans="1:5" ht="38.25">
      <c r="A132" s="28" t="s">
        <v>51</v>
      </c>
      <c r="E132" s="29" t="s">
        <v>434</v>
      </c>
    </row>
    <row r="133" spans="1:5" ht="51">
      <c r="A133" t="s">
        <v>53</v>
      </c>
      <c r="E133" s="27" t="s">
        <v>244</v>
      </c>
    </row>
    <row r="134" spans="1:16" ht="12.75">
      <c r="A134" s="17" t="s">
        <v>44</v>
      </c>
      <c r="B134" s="21" t="s">
        <v>199</v>
      </c>
      <c r="C134" s="21" t="s">
        <v>246</v>
      </c>
      <c r="D134" s="17" t="s">
        <v>46</v>
      </c>
      <c r="E134" s="22" t="s">
        <v>247</v>
      </c>
      <c r="F134" s="23" t="s">
        <v>71</v>
      </c>
      <c r="G134" s="24">
        <v>33.52</v>
      </c>
      <c r="H134" s="25"/>
      <c r="I134" s="25">
        <f>ROUND(ROUND(H134,2)*ROUND(G134,3),2)</f>
        <v>0</v>
      </c>
      <c r="O134">
        <f>(I134*21)/100</f>
        <v>0</v>
      </c>
      <c r="P134" t="s">
        <v>22</v>
      </c>
    </row>
    <row r="135" spans="1:5" ht="12.75">
      <c r="A135" s="26" t="s">
        <v>49</v>
      </c>
      <c r="E135" s="27" t="s">
        <v>46</v>
      </c>
    </row>
    <row r="136" spans="1:5" ht="38.25">
      <c r="A136" s="28" t="s">
        <v>51</v>
      </c>
      <c r="E136" s="29" t="s">
        <v>434</v>
      </c>
    </row>
    <row r="137" spans="1:5" ht="51">
      <c r="A137" t="s">
        <v>53</v>
      </c>
      <c r="E137" s="27" t="s">
        <v>244</v>
      </c>
    </row>
    <row r="138" spans="1:16" ht="12.75">
      <c r="A138" s="17" t="s">
        <v>44</v>
      </c>
      <c r="B138" s="21" t="s">
        <v>205</v>
      </c>
      <c r="C138" s="21" t="s">
        <v>249</v>
      </c>
      <c r="D138" s="17" t="s">
        <v>46</v>
      </c>
      <c r="E138" s="22" t="s">
        <v>250</v>
      </c>
      <c r="F138" s="23" t="s">
        <v>48</v>
      </c>
      <c r="G138" s="24">
        <v>1.676</v>
      </c>
      <c r="H138" s="25"/>
      <c r="I138" s="25">
        <f>ROUND(ROUND(H138,2)*ROUND(G138,3),2)</f>
        <v>0</v>
      </c>
      <c r="O138">
        <f>(I138*21)/100</f>
        <v>0</v>
      </c>
      <c r="P138" t="s">
        <v>22</v>
      </c>
    </row>
    <row r="139" spans="1:5" ht="12.75">
      <c r="A139" s="26" t="s">
        <v>49</v>
      </c>
      <c r="E139" s="27" t="s">
        <v>46</v>
      </c>
    </row>
    <row r="140" spans="1:5" ht="38.25">
      <c r="A140" s="28" t="s">
        <v>51</v>
      </c>
      <c r="E140" s="29" t="s">
        <v>435</v>
      </c>
    </row>
    <row r="141" spans="1:5" ht="140.25">
      <c r="A141" t="s">
        <v>53</v>
      </c>
      <c r="E141" s="27" t="s">
        <v>252</v>
      </c>
    </row>
    <row r="142" spans="1:16" ht="12.75">
      <c r="A142" s="17" t="s">
        <v>44</v>
      </c>
      <c r="B142" s="21" t="s">
        <v>212</v>
      </c>
      <c r="C142" s="21" t="s">
        <v>254</v>
      </c>
      <c r="D142" s="17" t="s">
        <v>46</v>
      </c>
      <c r="E142" s="22" t="s">
        <v>255</v>
      </c>
      <c r="F142" s="23" t="s">
        <v>48</v>
      </c>
      <c r="G142" s="24">
        <v>1.676</v>
      </c>
      <c r="H142" s="25"/>
      <c r="I142" s="25">
        <f>ROUND(ROUND(H142,2)*ROUND(G142,3),2)</f>
        <v>0</v>
      </c>
      <c r="O142">
        <f>(I142*21)/100</f>
        <v>0</v>
      </c>
      <c r="P142" t="s">
        <v>22</v>
      </c>
    </row>
    <row r="143" spans="1:5" ht="12.75">
      <c r="A143" s="26" t="s">
        <v>49</v>
      </c>
      <c r="E143" s="27" t="s">
        <v>46</v>
      </c>
    </row>
    <row r="144" spans="1:5" ht="38.25">
      <c r="A144" s="28" t="s">
        <v>51</v>
      </c>
      <c r="E144" s="29" t="s">
        <v>435</v>
      </c>
    </row>
    <row r="145" spans="1:5" ht="140.25">
      <c r="A145" t="s">
        <v>53</v>
      </c>
      <c r="E145" s="27" t="s">
        <v>252</v>
      </c>
    </row>
    <row r="146" spans="1:16" ht="12.75">
      <c r="A146" s="17" t="s">
        <v>44</v>
      </c>
      <c r="B146" s="21" t="s">
        <v>217</v>
      </c>
      <c r="C146" s="21" t="s">
        <v>436</v>
      </c>
      <c r="D146" s="17" t="s">
        <v>46</v>
      </c>
      <c r="E146" s="22" t="s">
        <v>437</v>
      </c>
      <c r="F146" s="23" t="s">
        <v>48</v>
      </c>
      <c r="G146" s="24">
        <v>7.385</v>
      </c>
      <c r="H146" s="25"/>
      <c r="I146" s="25">
        <f>ROUND(ROUND(H146,2)*ROUND(G146,3),2)</f>
        <v>0</v>
      </c>
      <c r="O146">
        <f>(I146*21)/100</f>
        <v>0</v>
      </c>
      <c r="P146" t="s">
        <v>22</v>
      </c>
    </row>
    <row r="147" spans="1:5" ht="12.75">
      <c r="A147" s="26" t="s">
        <v>49</v>
      </c>
      <c r="E147" s="27" t="s">
        <v>46</v>
      </c>
    </row>
    <row r="148" spans="1:5" ht="63.75">
      <c r="A148" s="28" t="s">
        <v>51</v>
      </c>
      <c r="E148" s="29" t="s">
        <v>438</v>
      </c>
    </row>
    <row r="149" spans="1:5" ht="216.75">
      <c r="A149" t="s">
        <v>53</v>
      </c>
      <c r="E149" s="27" t="s">
        <v>439</v>
      </c>
    </row>
    <row r="150" spans="1:16" ht="12.75">
      <c r="A150" s="17" t="s">
        <v>44</v>
      </c>
      <c r="B150" s="21" t="s">
        <v>224</v>
      </c>
      <c r="C150" s="21" t="s">
        <v>440</v>
      </c>
      <c r="D150" s="17" t="s">
        <v>46</v>
      </c>
      <c r="E150" s="22" t="s">
        <v>441</v>
      </c>
      <c r="F150" s="23" t="s">
        <v>48</v>
      </c>
      <c r="G150" s="24">
        <v>10.55</v>
      </c>
      <c r="H150" s="25"/>
      <c r="I150" s="25">
        <f>ROUND(ROUND(H150,2)*ROUND(G150,3),2)</f>
        <v>0</v>
      </c>
      <c r="O150">
        <f>(I150*21)/100</f>
        <v>0</v>
      </c>
      <c r="P150" t="s">
        <v>22</v>
      </c>
    </row>
    <row r="151" spans="1:5" ht="12.75">
      <c r="A151" s="26" t="s">
        <v>49</v>
      </c>
      <c r="E151" s="27" t="s">
        <v>46</v>
      </c>
    </row>
    <row r="152" spans="1:5" ht="63.75">
      <c r="A152" s="28" t="s">
        <v>51</v>
      </c>
      <c r="E152" s="29" t="s">
        <v>442</v>
      </c>
    </row>
    <row r="153" spans="1:5" ht="216.75">
      <c r="A153" t="s">
        <v>53</v>
      </c>
      <c r="E153" s="27" t="s">
        <v>439</v>
      </c>
    </row>
    <row r="154" spans="1:9" ht="12.75">
      <c r="A154" s="5" t="s">
        <v>42</v>
      </c>
      <c r="B154" s="5"/>
      <c r="C154" s="30" t="s">
        <v>80</v>
      </c>
      <c r="D154" s="5"/>
      <c r="E154" s="19" t="s">
        <v>443</v>
      </c>
      <c r="F154" s="5"/>
      <c r="G154" s="5"/>
      <c r="H154" s="5"/>
      <c r="I154" s="31">
        <f>0+I155+I159+I163</f>
        <v>0</v>
      </c>
    </row>
    <row r="155" spans="1:16" ht="12.75">
      <c r="A155" s="17" t="s">
        <v>44</v>
      </c>
      <c r="B155" s="21" t="s">
        <v>229</v>
      </c>
      <c r="C155" s="21" t="s">
        <v>444</v>
      </c>
      <c r="D155" s="17" t="s">
        <v>46</v>
      </c>
      <c r="E155" s="22" t="s">
        <v>445</v>
      </c>
      <c r="F155" s="23" t="s">
        <v>190</v>
      </c>
      <c r="G155" s="24">
        <v>25</v>
      </c>
      <c r="H155" s="25"/>
      <c r="I155" s="25">
        <f>ROUND(ROUND(H155,2)*ROUND(G155,3),2)</f>
        <v>0</v>
      </c>
      <c r="O155">
        <f>(I155*21)/100</f>
        <v>0</v>
      </c>
      <c r="P155" t="s">
        <v>22</v>
      </c>
    </row>
    <row r="156" spans="1:5" ht="12.75">
      <c r="A156" s="26" t="s">
        <v>49</v>
      </c>
      <c r="E156" s="27" t="s">
        <v>46</v>
      </c>
    </row>
    <row r="157" spans="1:5" ht="12.75">
      <c r="A157" s="28" t="s">
        <v>51</v>
      </c>
      <c r="E157" s="29" t="s">
        <v>446</v>
      </c>
    </row>
    <row r="158" spans="1:5" ht="12.75">
      <c r="A158" t="s">
        <v>53</v>
      </c>
      <c r="E158" s="27" t="s">
        <v>46</v>
      </c>
    </row>
    <row r="159" spans="1:16" ht="12.75">
      <c r="A159" s="17" t="s">
        <v>44</v>
      </c>
      <c r="B159" s="21" t="s">
        <v>235</v>
      </c>
      <c r="C159" s="21" t="s">
        <v>447</v>
      </c>
      <c r="D159" s="17" t="s">
        <v>46</v>
      </c>
      <c r="E159" s="22" t="s">
        <v>448</v>
      </c>
      <c r="F159" s="23" t="s">
        <v>71</v>
      </c>
      <c r="G159" s="24">
        <v>400</v>
      </c>
      <c r="H159" s="25"/>
      <c r="I159" s="25">
        <f>ROUND(ROUND(H159,2)*ROUND(G159,3),2)</f>
        <v>0</v>
      </c>
      <c r="O159">
        <f>(I159*21)/100</f>
        <v>0</v>
      </c>
      <c r="P159" t="s">
        <v>22</v>
      </c>
    </row>
    <row r="160" spans="1:5" ht="12.75">
      <c r="A160" s="26" t="s">
        <v>49</v>
      </c>
      <c r="E160" s="27" t="s">
        <v>46</v>
      </c>
    </row>
    <row r="161" spans="1:5" ht="12.75">
      <c r="A161" s="28" t="s">
        <v>51</v>
      </c>
      <c r="E161" s="29" t="s">
        <v>449</v>
      </c>
    </row>
    <row r="162" spans="1:5" ht="102">
      <c r="A162" t="s">
        <v>53</v>
      </c>
      <c r="E162" s="27" t="s">
        <v>450</v>
      </c>
    </row>
    <row r="163" spans="1:16" ht="12.75">
      <c r="A163" s="17" t="s">
        <v>44</v>
      </c>
      <c r="B163" s="21" t="s">
        <v>240</v>
      </c>
      <c r="C163" s="21" t="s">
        <v>451</v>
      </c>
      <c r="D163" s="17" t="s">
        <v>46</v>
      </c>
      <c r="E163" s="22" t="s">
        <v>452</v>
      </c>
      <c r="F163" s="23" t="s">
        <v>71</v>
      </c>
      <c r="G163" s="24">
        <v>336</v>
      </c>
      <c r="H163" s="25"/>
      <c r="I163" s="25">
        <f>ROUND(ROUND(H163,2)*ROUND(G163,3),2)</f>
        <v>0</v>
      </c>
      <c r="O163">
        <f>(I163*21)/100</f>
        <v>0</v>
      </c>
      <c r="P163" t="s">
        <v>22</v>
      </c>
    </row>
    <row r="164" spans="1:5" ht="12.75">
      <c r="A164" s="26" t="s">
        <v>49</v>
      </c>
      <c r="E164" s="27" t="s">
        <v>46</v>
      </c>
    </row>
    <row r="165" spans="1:5" ht="12.75">
      <c r="A165" s="28" t="s">
        <v>51</v>
      </c>
      <c r="E165" s="29" t="s">
        <v>453</v>
      </c>
    </row>
    <row r="166" spans="1:5" ht="102">
      <c r="A166" t="s">
        <v>53</v>
      </c>
      <c r="E166" s="27" t="s">
        <v>450</v>
      </c>
    </row>
    <row r="167" spans="1:9" ht="12.75">
      <c r="A167" s="5" t="s">
        <v>42</v>
      </c>
      <c r="B167" s="5"/>
      <c r="C167" s="30" t="s">
        <v>84</v>
      </c>
      <c r="D167" s="5"/>
      <c r="E167" s="19" t="s">
        <v>274</v>
      </c>
      <c r="F167" s="5"/>
      <c r="G167" s="5"/>
      <c r="H167" s="5"/>
      <c r="I167" s="31">
        <f>0+I168+I172+I176+I180+I184+I188</f>
        <v>0</v>
      </c>
    </row>
    <row r="168" spans="1:16" ht="12.75">
      <c r="A168" s="17" t="s">
        <v>44</v>
      </c>
      <c r="B168" s="21" t="s">
        <v>245</v>
      </c>
      <c r="C168" s="21" t="s">
        <v>454</v>
      </c>
      <c r="D168" s="17" t="s">
        <v>46</v>
      </c>
      <c r="E168" s="22" t="s">
        <v>455</v>
      </c>
      <c r="F168" s="23" t="s">
        <v>190</v>
      </c>
      <c r="G168" s="24">
        <v>4</v>
      </c>
      <c r="H168" s="25"/>
      <c r="I168" s="25">
        <f>ROUND(ROUND(H168,2)*ROUND(G168,3),2)</f>
        <v>0</v>
      </c>
      <c r="O168">
        <f>(I168*21)/100</f>
        <v>0</v>
      </c>
      <c r="P168" t="s">
        <v>22</v>
      </c>
    </row>
    <row r="169" spans="1:5" ht="12.75">
      <c r="A169" s="26" t="s">
        <v>49</v>
      </c>
      <c r="E169" s="27" t="s">
        <v>46</v>
      </c>
    </row>
    <row r="170" spans="1:5" ht="12.75">
      <c r="A170" s="28" t="s">
        <v>51</v>
      </c>
      <c r="E170" s="29" t="s">
        <v>456</v>
      </c>
    </row>
    <row r="171" spans="1:5" ht="255">
      <c r="A171" t="s">
        <v>53</v>
      </c>
      <c r="E171" s="27" t="s">
        <v>457</v>
      </c>
    </row>
    <row r="172" spans="1:16" ht="12.75">
      <c r="A172" s="17" t="s">
        <v>44</v>
      </c>
      <c r="B172" s="21" t="s">
        <v>248</v>
      </c>
      <c r="C172" s="21" t="s">
        <v>458</v>
      </c>
      <c r="D172" s="17" t="s">
        <v>46</v>
      </c>
      <c r="E172" s="22" t="s">
        <v>459</v>
      </c>
      <c r="F172" s="23" t="s">
        <v>190</v>
      </c>
      <c r="G172" s="24">
        <v>42</v>
      </c>
      <c r="H172" s="25"/>
      <c r="I172" s="25">
        <f>ROUND(ROUND(H172,2)*ROUND(G172,3),2)</f>
        <v>0</v>
      </c>
      <c r="O172">
        <f>(I172*21)/100</f>
        <v>0</v>
      </c>
      <c r="P172" t="s">
        <v>22</v>
      </c>
    </row>
    <row r="173" spans="1:5" ht="12.75">
      <c r="A173" s="26" t="s">
        <v>49</v>
      </c>
      <c r="E173" s="27" t="s">
        <v>46</v>
      </c>
    </row>
    <row r="174" spans="1:5" ht="12.75">
      <c r="A174" s="28" t="s">
        <v>51</v>
      </c>
      <c r="E174" s="29" t="s">
        <v>460</v>
      </c>
    </row>
    <row r="175" spans="1:5" ht="255">
      <c r="A175" t="s">
        <v>53</v>
      </c>
      <c r="E175" s="27" t="s">
        <v>457</v>
      </c>
    </row>
    <row r="176" spans="1:16" ht="12.75">
      <c r="A176" s="17" t="s">
        <v>44</v>
      </c>
      <c r="B176" s="21" t="s">
        <v>253</v>
      </c>
      <c r="C176" s="21" t="s">
        <v>461</v>
      </c>
      <c r="D176" s="17" t="s">
        <v>46</v>
      </c>
      <c r="E176" s="22" t="s">
        <v>462</v>
      </c>
      <c r="F176" s="23" t="s">
        <v>190</v>
      </c>
      <c r="G176" s="24">
        <v>25</v>
      </c>
      <c r="H176" s="25"/>
      <c r="I176" s="25">
        <f>ROUND(ROUND(H176,2)*ROUND(G176,3),2)</f>
        <v>0</v>
      </c>
      <c r="O176">
        <f>(I176*21)/100</f>
        <v>0</v>
      </c>
      <c r="P176" t="s">
        <v>22</v>
      </c>
    </row>
    <row r="177" spans="1:5" ht="12.75">
      <c r="A177" s="26" t="s">
        <v>49</v>
      </c>
      <c r="E177" s="27" t="s">
        <v>46</v>
      </c>
    </row>
    <row r="178" spans="1:5" ht="12.75">
      <c r="A178" s="28" t="s">
        <v>51</v>
      </c>
      <c r="E178" s="29" t="s">
        <v>463</v>
      </c>
    </row>
    <row r="179" spans="1:5" ht="242.25">
      <c r="A179" t="s">
        <v>53</v>
      </c>
      <c r="E179" s="27" t="s">
        <v>464</v>
      </c>
    </row>
    <row r="180" spans="1:16" ht="12.75">
      <c r="A180" s="17" t="s">
        <v>44</v>
      </c>
      <c r="B180" s="21" t="s">
        <v>257</v>
      </c>
      <c r="C180" s="21" t="s">
        <v>282</v>
      </c>
      <c r="D180" s="17" t="s">
        <v>46</v>
      </c>
      <c r="E180" s="22" t="s">
        <v>283</v>
      </c>
      <c r="F180" s="23" t="s">
        <v>48</v>
      </c>
      <c r="G180" s="24">
        <v>113.94</v>
      </c>
      <c r="H180" s="25"/>
      <c r="I180" s="25">
        <f>ROUND(ROUND(H180,2)*ROUND(G180,3),2)</f>
        <v>0</v>
      </c>
      <c r="O180">
        <f>(I180*21)/100</f>
        <v>0</v>
      </c>
      <c r="P180" t="s">
        <v>22</v>
      </c>
    </row>
    <row r="181" spans="1:5" ht="12.75">
      <c r="A181" s="26" t="s">
        <v>49</v>
      </c>
      <c r="E181" s="27" t="s">
        <v>46</v>
      </c>
    </row>
    <row r="182" spans="1:5" ht="25.5">
      <c r="A182" s="28" t="s">
        <v>51</v>
      </c>
      <c r="E182" s="29" t="s">
        <v>465</v>
      </c>
    </row>
    <row r="183" spans="1:5" ht="318.75">
      <c r="A183" t="s">
        <v>53</v>
      </c>
      <c r="E183" s="27" t="s">
        <v>285</v>
      </c>
    </row>
    <row r="184" spans="1:16" ht="12.75">
      <c r="A184" s="17" t="s">
        <v>44</v>
      </c>
      <c r="B184" s="21" t="s">
        <v>263</v>
      </c>
      <c r="C184" s="21" t="s">
        <v>466</v>
      </c>
      <c r="D184" s="17" t="s">
        <v>46</v>
      </c>
      <c r="E184" s="22" t="s">
        <v>467</v>
      </c>
      <c r="F184" s="23" t="s">
        <v>190</v>
      </c>
      <c r="G184" s="24">
        <v>4</v>
      </c>
      <c r="H184" s="25"/>
      <c r="I184" s="25">
        <f>ROUND(ROUND(H184,2)*ROUND(G184,3),2)</f>
        <v>0</v>
      </c>
      <c r="O184">
        <f>(I184*21)/100</f>
        <v>0</v>
      </c>
      <c r="P184" t="s">
        <v>22</v>
      </c>
    </row>
    <row r="185" spans="1:5" ht="12.75">
      <c r="A185" s="26" t="s">
        <v>49</v>
      </c>
      <c r="E185" s="27" t="s">
        <v>46</v>
      </c>
    </row>
    <row r="186" spans="1:5" ht="12.75">
      <c r="A186" s="28" t="s">
        <v>51</v>
      </c>
      <c r="E186" s="29" t="s">
        <v>456</v>
      </c>
    </row>
    <row r="187" spans="1:5" ht="63.75">
      <c r="A187" t="s">
        <v>53</v>
      </c>
      <c r="E187" s="27" t="s">
        <v>468</v>
      </c>
    </row>
    <row r="188" spans="1:16" ht="12.75">
      <c r="A188" s="17" t="s">
        <v>44</v>
      </c>
      <c r="B188" s="21" t="s">
        <v>268</v>
      </c>
      <c r="C188" s="21" t="s">
        <v>469</v>
      </c>
      <c r="D188" s="17" t="s">
        <v>46</v>
      </c>
      <c r="E188" s="22" t="s">
        <v>470</v>
      </c>
      <c r="F188" s="23" t="s">
        <v>190</v>
      </c>
      <c r="G188" s="24">
        <v>42</v>
      </c>
      <c r="H188" s="25"/>
      <c r="I188" s="25">
        <f>ROUND(ROUND(H188,2)*ROUND(G188,3),2)</f>
        <v>0</v>
      </c>
      <c r="O188">
        <f>(I188*21)/100</f>
        <v>0</v>
      </c>
      <c r="P188" t="s">
        <v>22</v>
      </c>
    </row>
    <row r="189" spans="1:5" ht="12.75">
      <c r="A189" s="26" t="s">
        <v>49</v>
      </c>
      <c r="E189" s="27" t="s">
        <v>46</v>
      </c>
    </row>
    <row r="190" spans="1:5" ht="12.75">
      <c r="A190" s="28" t="s">
        <v>51</v>
      </c>
      <c r="E190" s="29" t="s">
        <v>460</v>
      </c>
    </row>
    <row r="191" spans="1:5" ht="63.75">
      <c r="A191" t="s">
        <v>53</v>
      </c>
      <c r="E191" s="27" t="s">
        <v>468</v>
      </c>
    </row>
    <row r="192" spans="1:9" ht="12.75">
      <c r="A192" s="5" t="s">
        <v>42</v>
      </c>
      <c r="B192" s="5"/>
      <c r="C192" s="30" t="s">
        <v>39</v>
      </c>
      <c r="D192" s="5"/>
      <c r="E192" s="19" t="s">
        <v>286</v>
      </c>
      <c r="F192" s="5"/>
      <c r="G192" s="5"/>
      <c r="H192" s="5"/>
      <c r="I192" s="31">
        <f>0+I193+I197+I201+I205+I209+I213</f>
        <v>0</v>
      </c>
    </row>
    <row r="193" spans="1:16" ht="25.5">
      <c r="A193" s="17" t="s">
        <v>44</v>
      </c>
      <c r="B193" s="21" t="s">
        <v>275</v>
      </c>
      <c r="C193" s="21" t="s">
        <v>471</v>
      </c>
      <c r="D193" s="17" t="s">
        <v>46</v>
      </c>
      <c r="E193" s="22" t="s">
        <v>472</v>
      </c>
      <c r="F193" s="23" t="s">
        <v>190</v>
      </c>
      <c r="G193" s="24">
        <v>12</v>
      </c>
      <c r="H193" s="25"/>
      <c r="I193" s="25">
        <f>ROUND(ROUND(H193,2)*ROUND(G193,3),2)</f>
        <v>0</v>
      </c>
      <c r="O193">
        <f>(I193*21)/100</f>
        <v>0</v>
      </c>
      <c r="P193" t="s">
        <v>22</v>
      </c>
    </row>
    <row r="194" spans="1:5" ht="12.75">
      <c r="A194" s="26" t="s">
        <v>49</v>
      </c>
      <c r="E194" s="27" t="s">
        <v>46</v>
      </c>
    </row>
    <row r="195" spans="1:5" ht="12.75">
      <c r="A195" s="28" t="s">
        <v>51</v>
      </c>
      <c r="E195" s="29" t="s">
        <v>473</v>
      </c>
    </row>
    <row r="196" spans="1:5" ht="127.5">
      <c r="A196" t="s">
        <v>53</v>
      </c>
      <c r="E196" s="27" t="s">
        <v>474</v>
      </c>
    </row>
    <row r="197" spans="1:16" ht="25.5">
      <c r="A197" s="17" t="s">
        <v>44</v>
      </c>
      <c r="B197" s="21" t="s">
        <v>281</v>
      </c>
      <c r="C197" s="21" t="s">
        <v>475</v>
      </c>
      <c r="D197" s="17" t="s">
        <v>46</v>
      </c>
      <c r="E197" s="22" t="s">
        <v>476</v>
      </c>
      <c r="F197" s="23" t="s">
        <v>190</v>
      </c>
      <c r="G197" s="24">
        <v>6</v>
      </c>
      <c r="H197" s="25"/>
      <c r="I197" s="25">
        <f>ROUND(ROUND(H197,2)*ROUND(G197,3),2)</f>
        <v>0</v>
      </c>
      <c r="O197">
        <f>(I197*21)/100</f>
        <v>0</v>
      </c>
      <c r="P197" t="s">
        <v>22</v>
      </c>
    </row>
    <row r="198" spans="1:5" ht="12.75">
      <c r="A198" s="26" t="s">
        <v>49</v>
      </c>
      <c r="E198" s="27" t="s">
        <v>46</v>
      </c>
    </row>
    <row r="199" spans="1:5" ht="12.75">
      <c r="A199" s="28" t="s">
        <v>51</v>
      </c>
      <c r="E199" s="29" t="s">
        <v>477</v>
      </c>
    </row>
    <row r="200" spans="1:5" ht="76.5">
      <c r="A200" t="s">
        <v>53</v>
      </c>
      <c r="E200" s="27" t="s">
        <v>478</v>
      </c>
    </row>
    <row r="201" spans="1:16" ht="12.75">
      <c r="A201" s="17" t="s">
        <v>44</v>
      </c>
      <c r="B201" s="21" t="s">
        <v>287</v>
      </c>
      <c r="C201" s="21" t="s">
        <v>479</v>
      </c>
      <c r="D201" s="17" t="s">
        <v>46</v>
      </c>
      <c r="E201" s="22" t="s">
        <v>480</v>
      </c>
      <c r="F201" s="23" t="s">
        <v>61</v>
      </c>
      <c r="G201" s="24">
        <v>2</v>
      </c>
      <c r="H201" s="25"/>
      <c r="I201" s="25">
        <f>ROUND(ROUND(H201,2)*ROUND(G201,3),2)</f>
        <v>0</v>
      </c>
      <c r="O201">
        <f>(I201*21)/100</f>
        <v>0</v>
      </c>
      <c r="P201" t="s">
        <v>22</v>
      </c>
    </row>
    <row r="202" spans="1:5" ht="25.5">
      <c r="A202" s="26" t="s">
        <v>49</v>
      </c>
      <c r="E202" s="27" t="s">
        <v>481</v>
      </c>
    </row>
    <row r="203" spans="1:5" ht="12.75">
      <c r="A203" s="28" t="s">
        <v>51</v>
      </c>
      <c r="E203" s="29" t="s">
        <v>78</v>
      </c>
    </row>
    <row r="204" spans="1:5" ht="12.75">
      <c r="A204" t="s">
        <v>53</v>
      </c>
      <c r="E204" s="27" t="s">
        <v>46</v>
      </c>
    </row>
    <row r="205" spans="1:16" ht="12.75">
      <c r="A205" s="17" t="s">
        <v>44</v>
      </c>
      <c r="B205" s="21" t="s">
        <v>293</v>
      </c>
      <c r="C205" s="21" t="s">
        <v>482</v>
      </c>
      <c r="D205" s="17" t="s">
        <v>46</v>
      </c>
      <c r="E205" s="22" t="s">
        <v>483</v>
      </c>
      <c r="F205" s="23" t="s">
        <v>61</v>
      </c>
      <c r="G205" s="24">
        <v>2</v>
      </c>
      <c r="H205" s="25"/>
      <c r="I205" s="25">
        <f>ROUND(ROUND(H205,2)*ROUND(G205,3),2)</f>
        <v>0</v>
      </c>
      <c r="O205">
        <f>(I205*21)/100</f>
        <v>0</v>
      </c>
      <c r="P205" t="s">
        <v>22</v>
      </c>
    </row>
    <row r="206" spans="1:5" ht="25.5">
      <c r="A206" s="26" t="s">
        <v>49</v>
      </c>
      <c r="E206" s="27" t="s">
        <v>484</v>
      </c>
    </row>
    <row r="207" spans="1:5" ht="12.75">
      <c r="A207" s="28" t="s">
        <v>51</v>
      </c>
      <c r="E207" s="29" t="s">
        <v>78</v>
      </c>
    </row>
    <row r="208" spans="1:5" ht="12.75">
      <c r="A208" t="s">
        <v>53</v>
      </c>
      <c r="E208" s="27" t="s">
        <v>46</v>
      </c>
    </row>
    <row r="209" spans="1:16" ht="12.75">
      <c r="A209" s="17" t="s">
        <v>44</v>
      </c>
      <c r="B209" s="21" t="s">
        <v>298</v>
      </c>
      <c r="C209" s="21" t="s">
        <v>485</v>
      </c>
      <c r="D209" s="17" t="s">
        <v>46</v>
      </c>
      <c r="E209" s="22" t="s">
        <v>486</v>
      </c>
      <c r="F209" s="23" t="s">
        <v>61</v>
      </c>
      <c r="G209" s="24">
        <v>4</v>
      </c>
      <c r="H209" s="25"/>
      <c r="I209" s="25">
        <f>ROUND(ROUND(H209,2)*ROUND(G209,3),2)</f>
        <v>0</v>
      </c>
      <c r="O209">
        <f>(I209*21)/100</f>
        <v>0</v>
      </c>
      <c r="P209" t="s">
        <v>22</v>
      </c>
    </row>
    <row r="210" spans="1:5" ht="38.25">
      <c r="A210" s="26" t="s">
        <v>49</v>
      </c>
      <c r="E210" s="27" t="s">
        <v>487</v>
      </c>
    </row>
    <row r="211" spans="1:5" ht="12.75">
      <c r="A211" s="28" t="s">
        <v>51</v>
      </c>
      <c r="E211" s="29" t="s">
        <v>488</v>
      </c>
    </row>
    <row r="212" spans="1:5" ht="12.75">
      <c r="A212" t="s">
        <v>53</v>
      </c>
      <c r="E212" s="27" t="s">
        <v>46</v>
      </c>
    </row>
    <row r="213" spans="1:16" ht="12.75">
      <c r="A213" s="17" t="s">
        <v>44</v>
      </c>
      <c r="B213" s="21" t="s">
        <v>303</v>
      </c>
      <c r="C213" s="21" t="s">
        <v>489</v>
      </c>
      <c r="D213" s="17" t="s">
        <v>46</v>
      </c>
      <c r="E213" s="22" t="s">
        <v>490</v>
      </c>
      <c r="F213" s="23" t="s">
        <v>61</v>
      </c>
      <c r="G213" s="24">
        <v>2</v>
      </c>
      <c r="H213" s="25"/>
      <c r="I213" s="25">
        <f>ROUND(ROUND(H213,2)*ROUND(G213,3),2)</f>
        <v>0</v>
      </c>
      <c r="O213">
        <f>(I213*21)/100</f>
        <v>0</v>
      </c>
      <c r="P213" t="s">
        <v>22</v>
      </c>
    </row>
    <row r="214" spans="1:5" ht="38.25">
      <c r="A214" s="26" t="s">
        <v>49</v>
      </c>
      <c r="E214" s="27" t="s">
        <v>491</v>
      </c>
    </row>
    <row r="215" spans="1:5" ht="12.75">
      <c r="A215" s="28" t="s">
        <v>51</v>
      </c>
      <c r="E215" s="29" t="s">
        <v>78</v>
      </c>
    </row>
    <row r="216" spans="1:5" ht="12.75">
      <c r="A216" t="s">
        <v>53</v>
      </c>
      <c r="E216" s="27" t="s">
        <v>46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8"/>
  <sheetViews>
    <sheetView zoomScalePageLayoutView="0" workbookViewId="0" topLeftCell="A1">
      <pane ySplit="7" topLeftCell="A8" activePane="bottomLeft" state="frozen"/>
      <selection pane="topLeft" activeCell="M15" sqref="M15"/>
      <selection pane="bottomLeft" activeCell="N172" sqref="N172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P2" t="s">
        <v>21</v>
      </c>
    </row>
    <row r="3" spans="1:16" ht="15">
      <c r="A3" t="s">
        <v>11</v>
      </c>
      <c r="B3" s="9" t="s">
        <v>13</v>
      </c>
      <c r="C3" s="47" t="s">
        <v>14</v>
      </c>
      <c r="D3" s="43"/>
      <c r="E3" s="10" t="s">
        <v>15</v>
      </c>
      <c r="F3" s="1"/>
      <c r="G3" s="8"/>
      <c r="H3" s="7" t="s">
        <v>492</v>
      </c>
      <c r="I3" s="32">
        <f>0+I8+I17+I42+I59+I76+I85+I102+I111+I128</f>
        <v>0</v>
      </c>
      <c r="O3" t="s">
        <v>18</v>
      </c>
      <c r="P3" t="s">
        <v>22</v>
      </c>
    </row>
    <row r="4" spans="1:16" ht="15">
      <c r="A4" t="s">
        <v>16</v>
      </c>
      <c r="B4" s="12" t="s">
        <v>17</v>
      </c>
      <c r="C4" s="48" t="s">
        <v>492</v>
      </c>
      <c r="D4" s="49"/>
      <c r="E4" s="13" t="s">
        <v>493</v>
      </c>
      <c r="F4" s="5"/>
      <c r="G4" s="5"/>
      <c r="H4" s="14"/>
      <c r="I4" s="14"/>
      <c r="O4" t="s">
        <v>19</v>
      </c>
      <c r="P4" t="s">
        <v>22</v>
      </c>
    </row>
    <row r="5" spans="1:16" ht="12.75">
      <c r="A5" s="46" t="s">
        <v>25</v>
      </c>
      <c r="B5" s="46" t="s">
        <v>27</v>
      </c>
      <c r="C5" s="46" t="s">
        <v>29</v>
      </c>
      <c r="D5" s="46" t="s">
        <v>30</v>
      </c>
      <c r="E5" s="46" t="s">
        <v>31</v>
      </c>
      <c r="F5" s="46" t="s">
        <v>33</v>
      </c>
      <c r="G5" s="46" t="s">
        <v>35</v>
      </c>
      <c r="H5" s="46" t="s">
        <v>37</v>
      </c>
      <c r="I5" s="46"/>
      <c r="O5" t="s">
        <v>20</v>
      </c>
      <c r="P5" t="s">
        <v>22</v>
      </c>
    </row>
    <row r="6" spans="1:9" ht="12.75">
      <c r="A6" s="46"/>
      <c r="B6" s="46"/>
      <c r="C6" s="46"/>
      <c r="D6" s="46"/>
      <c r="E6" s="46"/>
      <c r="F6" s="46"/>
      <c r="G6" s="46"/>
      <c r="H6" s="11" t="s">
        <v>38</v>
      </c>
      <c r="I6" s="11" t="s">
        <v>40</v>
      </c>
    </row>
    <row r="7" spans="1:9" ht="12.75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9" ht="12.75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0+I9+I13</f>
        <v>0</v>
      </c>
    </row>
    <row r="9" spans="1:16" ht="12.75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36.21</v>
      </c>
      <c r="H9" s="25"/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50</v>
      </c>
    </row>
    <row r="11" spans="1:5" ht="12.75">
      <c r="A11" s="28" t="s">
        <v>51</v>
      </c>
      <c r="E11" s="29" t="s">
        <v>494</v>
      </c>
    </row>
    <row r="12" spans="1:5" ht="25.5">
      <c r="A12" t="s">
        <v>53</v>
      </c>
      <c r="E12" s="27" t="s">
        <v>54</v>
      </c>
    </row>
    <row r="13" spans="1:16" ht="12.75">
      <c r="A13" s="17" t="s">
        <v>44</v>
      </c>
      <c r="B13" s="21" t="s">
        <v>22</v>
      </c>
      <c r="C13" s="21" t="s">
        <v>59</v>
      </c>
      <c r="D13" s="17" t="s">
        <v>46</v>
      </c>
      <c r="E13" s="22" t="s">
        <v>60</v>
      </c>
      <c r="F13" s="23" t="s">
        <v>61</v>
      </c>
      <c r="G13" s="24">
        <v>1</v>
      </c>
      <c r="H13" s="25"/>
      <c r="I13" s="25">
        <f>ROUND(ROUND(H13,2)*ROUND(G13,3),2)</f>
        <v>0</v>
      </c>
      <c r="O13">
        <f>(I13*21)/100</f>
        <v>0</v>
      </c>
      <c r="P13" t="s">
        <v>22</v>
      </c>
    </row>
    <row r="14" spans="1:5" ht="12.75">
      <c r="A14" s="26" t="s">
        <v>49</v>
      </c>
      <c r="E14" s="27" t="s">
        <v>495</v>
      </c>
    </row>
    <row r="15" spans="1:5" ht="12.75">
      <c r="A15" s="28" t="s">
        <v>51</v>
      </c>
      <c r="E15" s="29" t="s">
        <v>63</v>
      </c>
    </row>
    <row r="16" spans="1:5" ht="12.75">
      <c r="A16" t="s">
        <v>53</v>
      </c>
      <c r="E16" s="27" t="s">
        <v>64</v>
      </c>
    </row>
    <row r="17" spans="1:9" ht="12.75">
      <c r="A17" s="5" t="s">
        <v>42</v>
      </c>
      <c r="B17" s="5"/>
      <c r="C17" s="30" t="s">
        <v>28</v>
      </c>
      <c r="D17" s="5"/>
      <c r="E17" s="19" t="s">
        <v>68</v>
      </c>
      <c r="F17" s="5"/>
      <c r="G17" s="5"/>
      <c r="H17" s="5"/>
      <c r="I17" s="31">
        <f>0+I18+I22+I26+I30+I34+I38</f>
        <v>0</v>
      </c>
    </row>
    <row r="18" spans="1:16" ht="12.75">
      <c r="A18" s="17" t="s">
        <v>44</v>
      </c>
      <c r="B18" s="21" t="s">
        <v>21</v>
      </c>
      <c r="C18" s="21" t="s">
        <v>496</v>
      </c>
      <c r="D18" s="17" t="s">
        <v>46</v>
      </c>
      <c r="E18" s="22" t="s">
        <v>497</v>
      </c>
      <c r="F18" s="23" t="s">
        <v>48</v>
      </c>
      <c r="G18" s="24">
        <v>20.7</v>
      </c>
      <c r="H18" s="25"/>
      <c r="I18" s="25">
        <f>ROUND(ROUND(H18,2)*ROUND(G18,3),2)</f>
        <v>0</v>
      </c>
      <c r="O18">
        <f>(I18*21)/100</f>
        <v>0</v>
      </c>
      <c r="P18" t="s">
        <v>22</v>
      </c>
    </row>
    <row r="19" spans="1:5" ht="12.75">
      <c r="A19" s="26" t="s">
        <v>49</v>
      </c>
      <c r="E19" s="27" t="s">
        <v>46</v>
      </c>
    </row>
    <row r="20" spans="1:5" ht="51">
      <c r="A20" s="28" t="s">
        <v>51</v>
      </c>
      <c r="E20" s="29" t="s">
        <v>498</v>
      </c>
    </row>
    <row r="21" spans="1:5" ht="331.5">
      <c r="A21" t="s">
        <v>53</v>
      </c>
      <c r="E21" s="27" t="s">
        <v>101</v>
      </c>
    </row>
    <row r="22" spans="1:16" ht="12.75">
      <c r="A22" s="17" t="s">
        <v>44</v>
      </c>
      <c r="B22" s="21" t="s">
        <v>32</v>
      </c>
      <c r="C22" s="21" t="s">
        <v>499</v>
      </c>
      <c r="D22" s="17" t="s">
        <v>46</v>
      </c>
      <c r="E22" s="22" t="s">
        <v>500</v>
      </c>
      <c r="F22" s="23" t="s">
        <v>48</v>
      </c>
      <c r="G22" s="24">
        <v>8.872</v>
      </c>
      <c r="H22" s="25"/>
      <c r="I22" s="25">
        <f>ROUND(ROUND(H22,2)*ROUND(G22,3),2)</f>
        <v>0</v>
      </c>
      <c r="O22">
        <f>(I22*21)/100</f>
        <v>0</v>
      </c>
      <c r="P22" t="s">
        <v>22</v>
      </c>
    </row>
    <row r="23" spans="1:5" ht="12.75">
      <c r="A23" s="26" t="s">
        <v>49</v>
      </c>
      <c r="E23" s="27" t="s">
        <v>46</v>
      </c>
    </row>
    <row r="24" spans="1:5" ht="51">
      <c r="A24" s="28" t="s">
        <v>51</v>
      </c>
      <c r="E24" s="29" t="s">
        <v>501</v>
      </c>
    </row>
    <row r="25" spans="1:5" ht="331.5">
      <c r="A25" t="s">
        <v>53</v>
      </c>
      <c r="E25" s="27" t="s">
        <v>106</v>
      </c>
    </row>
    <row r="26" spans="1:16" ht="12.75">
      <c r="A26" s="17" t="s">
        <v>44</v>
      </c>
      <c r="B26" s="21" t="s">
        <v>34</v>
      </c>
      <c r="C26" s="21" t="s">
        <v>395</v>
      </c>
      <c r="D26" s="17" t="s">
        <v>46</v>
      </c>
      <c r="E26" s="22" t="s">
        <v>396</v>
      </c>
      <c r="F26" s="23" t="s">
        <v>48</v>
      </c>
      <c r="G26" s="24">
        <v>6.636</v>
      </c>
      <c r="H26" s="25"/>
      <c r="I26" s="25">
        <f>ROUND(ROUND(H26,2)*ROUND(G26,3),2)</f>
        <v>0</v>
      </c>
      <c r="O26">
        <f>(I26*21)/100</f>
        <v>0</v>
      </c>
      <c r="P26" t="s">
        <v>22</v>
      </c>
    </row>
    <row r="27" spans="1:5" ht="12.75">
      <c r="A27" s="26" t="s">
        <v>49</v>
      </c>
      <c r="E27" s="27" t="s">
        <v>46</v>
      </c>
    </row>
    <row r="28" spans="1:5" ht="38.25">
      <c r="A28" s="28" t="s">
        <v>51</v>
      </c>
      <c r="E28" s="29" t="s">
        <v>502</v>
      </c>
    </row>
    <row r="29" spans="1:5" ht="293.25">
      <c r="A29" t="s">
        <v>53</v>
      </c>
      <c r="E29" s="27" t="s">
        <v>122</v>
      </c>
    </row>
    <row r="30" spans="1:16" ht="12.75">
      <c r="A30" s="17" t="s">
        <v>44</v>
      </c>
      <c r="B30" s="21" t="s">
        <v>36</v>
      </c>
      <c r="C30" s="21" t="s">
        <v>138</v>
      </c>
      <c r="D30" s="17" t="s">
        <v>46</v>
      </c>
      <c r="E30" s="22" t="s">
        <v>140</v>
      </c>
      <c r="F30" s="23" t="s">
        <v>48</v>
      </c>
      <c r="G30" s="24">
        <v>36.21</v>
      </c>
      <c r="H30" s="25"/>
      <c r="I30" s="25">
        <f>ROUND(ROUND(H30,2)*ROUND(G30,3),2)</f>
        <v>0</v>
      </c>
      <c r="O30">
        <f>(I30*21)/100</f>
        <v>0</v>
      </c>
      <c r="P30" t="s">
        <v>22</v>
      </c>
    </row>
    <row r="31" spans="1:5" ht="12.75">
      <c r="A31" s="26" t="s">
        <v>49</v>
      </c>
      <c r="E31" s="27" t="s">
        <v>46</v>
      </c>
    </row>
    <row r="32" spans="1:5" ht="25.5">
      <c r="A32" s="28" t="s">
        <v>51</v>
      </c>
      <c r="E32" s="29" t="s">
        <v>503</v>
      </c>
    </row>
    <row r="33" spans="1:5" ht="191.25">
      <c r="A33" t="s">
        <v>53</v>
      </c>
      <c r="E33" s="27" t="s">
        <v>142</v>
      </c>
    </row>
    <row r="34" spans="1:16" ht="12.75">
      <c r="A34" s="17" t="s">
        <v>44</v>
      </c>
      <c r="B34" s="21" t="s">
        <v>80</v>
      </c>
      <c r="C34" s="21" t="s">
        <v>157</v>
      </c>
      <c r="D34" s="17" t="s">
        <v>46</v>
      </c>
      <c r="E34" s="22" t="s">
        <v>158</v>
      </c>
      <c r="F34" s="23" t="s">
        <v>48</v>
      </c>
      <c r="G34" s="24">
        <v>0.525</v>
      </c>
      <c r="H34" s="25"/>
      <c r="I34" s="25">
        <f>ROUND(ROUND(H34,2)*ROUND(G34,3),2)</f>
        <v>0</v>
      </c>
      <c r="O34">
        <f>(I34*21)/100</f>
        <v>0</v>
      </c>
      <c r="P34" t="s">
        <v>22</v>
      </c>
    </row>
    <row r="35" spans="1:5" ht="12.75">
      <c r="A35" s="26" t="s">
        <v>49</v>
      </c>
      <c r="E35" s="27" t="s">
        <v>46</v>
      </c>
    </row>
    <row r="36" spans="1:5" ht="12.75">
      <c r="A36" s="28" t="s">
        <v>51</v>
      </c>
      <c r="E36" s="29" t="s">
        <v>504</v>
      </c>
    </row>
    <row r="37" spans="1:5" ht="255">
      <c r="A37" t="s">
        <v>53</v>
      </c>
      <c r="E37" s="27" t="s">
        <v>160</v>
      </c>
    </row>
    <row r="38" spans="1:16" ht="12.75">
      <c r="A38" s="17" t="s">
        <v>44</v>
      </c>
      <c r="B38" s="21" t="s">
        <v>84</v>
      </c>
      <c r="C38" s="21" t="s">
        <v>162</v>
      </c>
      <c r="D38" s="17" t="s">
        <v>46</v>
      </c>
      <c r="E38" s="22" t="s">
        <v>163</v>
      </c>
      <c r="F38" s="23" t="s">
        <v>71</v>
      </c>
      <c r="G38" s="24">
        <v>31.374</v>
      </c>
      <c r="H38" s="25"/>
      <c r="I38" s="25">
        <f>ROUND(ROUND(H38,2)*ROUND(G38,3),2)</f>
        <v>0</v>
      </c>
      <c r="O38">
        <f>(I38*21)/100</f>
        <v>0</v>
      </c>
      <c r="P38" t="s">
        <v>22</v>
      </c>
    </row>
    <row r="39" spans="1:5" ht="12.75">
      <c r="A39" s="26" t="s">
        <v>49</v>
      </c>
      <c r="E39" s="27" t="s">
        <v>46</v>
      </c>
    </row>
    <row r="40" spans="1:5" ht="51">
      <c r="A40" s="28" t="s">
        <v>51</v>
      </c>
      <c r="E40" s="29" t="s">
        <v>505</v>
      </c>
    </row>
    <row r="41" spans="1:5" ht="25.5">
      <c r="A41" t="s">
        <v>53</v>
      </c>
      <c r="E41" s="27" t="s">
        <v>165</v>
      </c>
    </row>
    <row r="42" spans="1:9" ht="12.75">
      <c r="A42" s="5" t="s">
        <v>42</v>
      </c>
      <c r="B42" s="5"/>
      <c r="C42" s="30" t="s">
        <v>22</v>
      </c>
      <c r="D42" s="5"/>
      <c r="E42" s="19" t="s">
        <v>186</v>
      </c>
      <c r="F42" s="5"/>
      <c r="G42" s="5"/>
      <c r="H42" s="5"/>
      <c r="I42" s="31">
        <f>0+I43+I47+I51+I55</f>
        <v>0</v>
      </c>
    </row>
    <row r="43" spans="1:16" ht="12.75">
      <c r="A43" s="17" t="s">
        <v>44</v>
      </c>
      <c r="B43" s="21" t="s">
        <v>39</v>
      </c>
      <c r="C43" s="21" t="s">
        <v>506</v>
      </c>
      <c r="D43" s="17" t="s">
        <v>46</v>
      </c>
      <c r="E43" s="22" t="s">
        <v>507</v>
      </c>
      <c r="F43" s="23" t="s">
        <v>190</v>
      </c>
      <c r="G43" s="24">
        <v>17.4</v>
      </c>
      <c r="H43" s="25"/>
      <c r="I43" s="25">
        <f>ROUND(ROUND(H43,2)*ROUND(G43,3),2)</f>
        <v>0</v>
      </c>
      <c r="O43">
        <f>(I43*21)/100</f>
        <v>0</v>
      </c>
      <c r="P43" t="s">
        <v>22</v>
      </c>
    </row>
    <row r="44" spans="1:5" ht="12.75">
      <c r="A44" s="26" t="s">
        <v>49</v>
      </c>
      <c r="E44" s="27" t="s">
        <v>46</v>
      </c>
    </row>
    <row r="45" spans="1:5" ht="12.75">
      <c r="A45" s="28" t="s">
        <v>51</v>
      </c>
      <c r="E45" s="29" t="s">
        <v>508</v>
      </c>
    </row>
    <row r="46" spans="1:5" ht="178.5">
      <c r="A46" t="s">
        <v>53</v>
      </c>
      <c r="E46" s="27" t="s">
        <v>509</v>
      </c>
    </row>
    <row r="47" spans="1:16" ht="12.75">
      <c r="A47" s="17" t="s">
        <v>44</v>
      </c>
      <c r="B47" s="21" t="s">
        <v>41</v>
      </c>
      <c r="C47" s="21" t="s">
        <v>510</v>
      </c>
      <c r="D47" s="17" t="s">
        <v>46</v>
      </c>
      <c r="E47" s="22" t="s">
        <v>511</v>
      </c>
      <c r="F47" s="23" t="s">
        <v>71</v>
      </c>
      <c r="G47" s="24">
        <v>12.48</v>
      </c>
      <c r="H47" s="25"/>
      <c r="I47" s="25">
        <f>ROUND(ROUND(H47,2)*ROUND(G47,3),2)</f>
        <v>0</v>
      </c>
      <c r="O47">
        <f>(I47*21)/100</f>
        <v>0</v>
      </c>
      <c r="P47" t="s">
        <v>22</v>
      </c>
    </row>
    <row r="48" spans="1:5" ht="12.75">
      <c r="A48" s="26" t="s">
        <v>49</v>
      </c>
      <c r="E48" s="27" t="s">
        <v>46</v>
      </c>
    </row>
    <row r="49" spans="1:5" ht="38.25">
      <c r="A49" s="28" t="s">
        <v>51</v>
      </c>
      <c r="E49" s="29" t="s">
        <v>512</v>
      </c>
    </row>
    <row r="50" spans="1:5" ht="12.75">
      <c r="A50" t="s">
        <v>53</v>
      </c>
      <c r="E50" s="27" t="s">
        <v>513</v>
      </c>
    </row>
    <row r="51" spans="1:16" ht="12.75">
      <c r="A51" s="17" t="s">
        <v>44</v>
      </c>
      <c r="B51" s="21" t="s">
        <v>97</v>
      </c>
      <c r="C51" s="21" t="s">
        <v>514</v>
      </c>
      <c r="D51" s="17" t="s">
        <v>46</v>
      </c>
      <c r="E51" s="22" t="s">
        <v>515</v>
      </c>
      <c r="F51" s="23" t="s">
        <v>190</v>
      </c>
      <c r="G51" s="24">
        <v>20</v>
      </c>
      <c r="H51" s="25"/>
      <c r="I51" s="25">
        <f>ROUND(ROUND(H51,2)*ROUND(G51,3),2)</f>
        <v>0</v>
      </c>
      <c r="O51">
        <f>(I51*21)/100</f>
        <v>0</v>
      </c>
      <c r="P51" t="s">
        <v>22</v>
      </c>
    </row>
    <row r="52" spans="1:5" ht="12.75">
      <c r="A52" s="26" t="s">
        <v>49</v>
      </c>
      <c r="E52" s="27" t="s">
        <v>46</v>
      </c>
    </row>
    <row r="53" spans="1:5" ht="12.75">
      <c r="A53" s="28" t="s">
        <v>51</v>
      </c>
      <c r="E53" s="29" t="s">
        <v>516</v>
      </c>
    </row>
    <row r="54" spans="1:5" ht="63.75">
      <c r="A54" t="s">
        <v>53</v>
      </c>
      <c r="E54" s="27" t="s">
        <v>517</v>
      </c>
    </row>
    <row r="55" spans="1:16" ht="12.75">
      <c r="A55" s="17" t="s">
        <v>44</v>
      </c>
      <c r="B55" s="21" t="s">
        <v>102</v>
      </c>
      <c r="C55" s="21" t="s">
        <v>518</v>
      </c>
      <c r="D55" s="17" t="s">
        <v>46</v>
      </c>
      <c r="E55" s="22" t="s">
        <v>519</v>
      </c>
      <c r="F55" s="23" t="s">
        <v>61</v>
      </c>
      <c r="G55" s="24">
        <v>20</v>
      </c>
      <c r="H55" s="25"/>
      <c r="I55" s="25">
        <f>ROUND(ROUND(H55,2)*ROUND(G55,3),2)</f>
        <v>0</v>
      </c>
      <c r="O55">
        <f>(I55*21)/100</f>
        <v>0</v>
      </c>
      <c r="P55" t="s">
        <v>22</v>
      </c>
    </row>
    <row r="56" spans="1:5" ht="12.75">
      <c r="A56" s="26" t="s">
        <v>49</v>
      </c>
      <c r="E56" s="27" t="s">
        <v>520</v>
      </c>
    </row>
    <row r="57" spans="1:5" ht="12.75">
      <c r="A57" s="28" t="s">
        <v>51</v>
      </c>
      <c r="E57" s="29" t="s">
        <v>46</v>
      </c>
    </row>
    <row r="58" spans="1:5" ht="38.25">
      <c r="A58" t="s">
        <v>53</v>
      </c>
      <c r="E58" s="27" t="s">
        <v>521</v>
      </c>
    </row>
    <row r="59" spans="1:9" ht="12.75">
      <c r="A59" s="5" t="s">
        <v>42</v>
      </c>
      <c r="B59" s="5"/>
      <c r="C59" s="30" t="s">
        <v>21</v>
      </c>
      <c r="D59" s="5"/>
      <c r="E59" s="19" t="s">
        <v>211</v>
      </c>
      <c r="F59" s="5"/>
      <c r="G59" s="5"/>
      <c r="H59" s="5"/>
      <c r="I59" s="31">
        <f>0+I60+I64+I68+I72</f>
        <v>0</v>
      </c>
    </row>
    <row r="60" spans="1:16" ht="12.75">
      <c r="A60" s="17" t="s">
        <v>44</v>
      </c>
      <c r="B60" s="21" t="s">
        <v>107</v>
      </c>
      <c r="C60" s="21" t="s">
        <v>522</v>
      </c>
      <c r="D60" s="17" t="s">
        <v>46</v>
      </c>
      <c r="E60" s="22" t="s">
        <v>523</v>
      </c>
      <c r="F60" s="23" t="s">
        <v>48</v>
      </c>
      <c r="G60" s="24">
        <v>4.963</v>
      </c>
      <c r="H60" s="25"/>
      <c r="I60" s="25">
        <f>ROUND(ROUND(H60,2)*ROUND(G60,3),2)</f>
        <v>0</v>
      </c>
      <c r="O60">
        <f>(I60*21)/100</f>
        <v>0</v>
      </c>
      <c r="P60" t="s">
        <v>22</v>
      </c>
    </row>
    <row r="61" spans="1:5" ht="12.75">
      <c r="A61" s="26" t="s">
        <v>49</v>
      </c>
      <c r="E61" s="27" t="s">
        <v>46</v>
      </c>
    </row>
    <row r="62" spans="1:5" ht="89.25">
      <c r="A62" s="28" t="s">
        <v>51</v>
      </c>
      <c r="E62" s="29" t="s">
        <v>524</v>
      </c>
    </row>
    <row r="63" spans="1:5" ht="25.5">
      <c r="A63" t="s">
        <v>53</v>
      </c>
      <c r="E63" s="27" t="s">
        <v>525</v>
      </c>
    </row>
    <row r="64" spans="1:16" ht="12.75">
      <c r="A64" s="17" t="s">
        <v>44</v>
      </c>
      <c r="B64" s="21" t="s">
        <v>113</v>
      </c>
      <c r="C64" s="21" t="s">
        <v>526</v>
      </c>
      <c r="D64" s="17" t="s">
        <v>46</v>
      </c>
      <c r="E64" s="22" t="s">
        <v>527</v>
      </c>
      <c r="F64" s="23" t="s">
        <v>48</v>
      </c>
      <c r="G64" s="24">
        <v>17.219</v>
      </c>
      <c r="H64" s="25"/>
      <c r="I64" s="25">
        <f>ROUND(ROUND(H64,2)*ROUND(G64,3),2)</f>
        <v>0</v>
      </c>
      <c r="O64">
        <f>(I64*21)/100</f>
        <v>0</v>
      </c>
      <c r="P64" t="s">
        <v>22</v>
      </c>
    </row>
    <row r="65" spans="1:5" ht="12.75">
      <c r="A65" s="26" t="s">
        <v>49</v>
      </c>
      <c r="E65" s="27" t="s">
        <v>46</v>
      </c>
    </row>
    <row r="66" spans="1:5" ht="127.5">
      <c r="A66" s="28" t="s">
        <v>51</v>
      </c>
      <c r="E66" s="29" t="s">
        <v>528</v>
      </c>
    </row>
    <row r="67" spans="1:5" ht="318.75">
      <c r="A67" t="s">
        <v>53</v>
      </c>
      <c r="E67" s="27" t="s">
        <v>285</v>
      </c>
    </row>
    <row r="68" spans="1:16" ht="12.75">
      <c r="A68" s="17" t="s">
        <v>44</v>
      </c>
      <c r="B68" s="21" t="s">
        <v>118</v>
      </c>
      <c r="C68" s="21" t="s">
        <v>529</v>
      </c>
      <c r="D68" s="17" t="s">
        <v>46</v>
      </c>
      <c r="E68" s="22" t="s">
        <v>530</v>
      </c>
      <c r="F68" s="23" t="s">
        <v>56</v>
      </c>
      <c r="G68" s="24">
        <v>0.956</v>
      </c>
      <c r="H68" s="25"/>
      <c r="I68" s="25">
        <f>ROUND(ROUND(H68,2)*ROUND(G68,3),2)</f>
        <v>0</v>
      </c>
      <c r="O68">
        <f>(I68*21)/100</f>
        <v>0</v>
      </c>
      <c r="P68" t="s">
        <v>22</v>
      </c>
    </row>
    <row r="69" spans="1:5" ht="12.75">
      <c r="A69" s="26" t="s">
        <v>49</v>
      </c>
      <c r="E69" s="27" t="s">
        <v>46</v>
      </c>
    </row>
    <row r="70" spans="1:5" ht="12.75">
      <c r="A70" s="28" t="s">
        <v>51</v>
      </c>
      <c r="E70" s="29" t="s">
        <v>531</v>
      </c>
    </row>
    <row r="71" spans="1:5" ht="267.75">
      <c r="A71" t="s">
        <v>53</v>
      </c>
      <c r="E71" s="27" t="s">
        <v>532</v>
      </c>
    </row>
    <row r="72" spans="1:16" ht="12.75">
      <c r="A72" s="17" t="s">
        <v>44</v>
      </c>
      <c r="B72" s="21" t="s">
        <v>123</v>
      </c>
      <c r="C72" s="21" t="s">
        <v>533</v>
      </c>
      <c r="D72" s="17" t="s">
        <v>46</v>
      </c>
      <c r="E72" s="22" t="s">
        <v>534</v>
      </c>
      <c r="F72" s="23" t="s">
        <v>535</v>
      </c>
      <c r="G72" s="24">
        <v>741.5</v>
      </c>
      <c r="H72" s="25"/>
      <c r="I72" s="25">
        <f>ROUND(ROUND(H72,2)*ROUND(G72,3),2)</f>
        <v>0</v>
      </c>
      <c r="O72">
        <f>(I72*21)/100</f>
        <v>0</v>
      </c>
      <c r="P72" t="s">
        <v>22</v>
      </c>
    </row>
    <row r="73" spans="1:5" ht="12.75">
      <c r="A73" s="26" t="s">
        <v>49</v>
      </c>
      <c r="E73" s="27" t="s">
        <v>46</v>
      </c>
    </row>
    <row r="74" spans="1:5" ht="12.75">
      <c r="A74" s="28" t="s">
        <v>51</v>
      </c>
      <c r="E74" s="29" t="s">
        <v>536</v>
      </c>
    </row>
    <row r="75" spans="1:5" ht="409.5">
      <c r="A75" t="s">
        <v>53</v>
      </c>
      <c r="E75" s="27" t="s">
        <v>537</v>
      </c>
    </row>
    <row r="76" spans="1:9" ht="12.75">
      <c r="A76" s="5" t="s">
        <v>42</v>
      </c>
      <c r="B76" s="5"/>
      <c r="C76" s="30" t="s">
        <v>32</v>
      </c>
      <c r="D76" s="5"/>
      <c r="E76" s="19" t="s">
        <v>223</v>
      </c>
      <c r="F76" s="5"/>
      <c r="G76" s="5"/>
      <c r="H76" s="5"/>
      <c r="I76" s="31">
        <f>0+I77+I81</f>
        <v>0</v>
      </c>
    </row>
    <row r="77" spans="1:16" ht="12.75">
      <c r="A77" s="17" t="s">
        <v>44</v>
      </c>
      <c r="B77" s="21" t="s">
        <v>127</v>
      </c>
      <c r="C77" s="21" t="s">
        <v>423</v>
      </c>
      <c r="D77" s="17" t="s">
        <v>46</v>
      </c>
      <c r="E77" s="22" t="s">
        <v>424</v>
      </c>
      <c r="F77" s="23" t="s">
        <v>48</v>
      </c>
      <c r="G77" s="24">
        <v>0.72</v>
      </c>
      <c r="H77" s="25"/>
      <c r="I77" s="25">
        <f>ROUND(ROUND(H77,2)*ROUND(G77,3),2)</f>
        <v>0</v>
      </c>
      <c r="O77">
        <f>(I77*21)/100</f>
        <v>0</v>
      </c>
      <c r="P77" t="s">
        <v>22</v>
      </c>
    </row>
    <row r="78" spans="1:5" ht="12.75">
      <c r="A78" s="26" t="s">
        <v>49</v>
      </c>
      <c r="E78" s="27" t="s">
        <v>46</v>
      </c>
    </row>
    <row r="79" spans="1:5" ht="12.75">
      <c r="A79" s="28" t="s">
        <v>51</v>
      </c>
      <c r="E79" s="29" t="s">
        <v>538</v>
      </c>
    </row>
    <row r="80" spans="1:5" ht="38.25">
      <c r="A80" t="s">
        <v>53</v>
      </c>
      <c r="E80" s="27" t="s">
        <v>426</v>
      </c>
    </row>
    <row r="81" spans="1:16" ht="12.75">
      <c r="A81" s="17" t="s">
        <v>44</v>
      </c>
      <c r="B81" s="21" t="s">
        <v>133</v>
      </c>
      <c r="C81" s="21" t="s">
        <v>539</v>
      </c>
      <c r="D81" s="17" t="s">
        <v>46</v>
      </c>
      <c r="E81" s="22" t="s">
        <v>540</v>
      </c>
      <c r="F81" s="23" t="s">
        <v>56</v>
      </c>
      <c r="G81" s="24">
        <v>16.735</v>
      </c>
      <c r="H81" s="25"/>
      <c r="I81" s="25">
        <f>ROUND(ROUND(H81,2)*ROUND(G81,3),2)</f>
        <v>0</v>
      </c>
      <c r="O81">
        <f>(I81*21)/100</f>
        <v>0</v>
      </c>
      <c r="P81" t="s">
        <v>22</v>
      </c>
    </row>
    <row r="82" spans="1:5" ht="38.25">
      <c r="A82" s="26" t="s">
        <v>49</v>
      </c>
      <c r="E82" s="27" t="s">
        <v>541</v>
      </c>
    </row>
    <row r="83" spans="1:5" ht="51">
      <c r="A83" s="28" t="s">
        <v>51</v>
      </c>
      <c r="E83" s="29" t="s">
        <v>542</v>
      </c>
    </row>
    <row r="84" spans="1:5" ht="409.5">
      <c r="A84" t="s">
        <v>53</v>
      </c>
      <c r="E84" s="27" t="s">
        <v>543</v>
      </c>
    </row>
    <row r="85" spans="1:9" ht="12.75">
      <c r="A85" s="5" t="s">
        <v>42</v>
      </c>
      <c r="B85" s="5"/>
      <c r="C85" s="30" t="s">
        <v>34</v>
      </c>
      <c r="D85" s="5"/>
      <c r="E85" s="19" t="s">
        <v>228</v>
      </c>
      <c r="F85" s="5"/>
      <c r="G85" s="5"/>
      <c r="H85" s="5"/>
      <c r="I85" s="31">
        <f>0+I86+I90+I94+I98</f>
        <v>0</v>
      </c>
    </row>
    <row r="86" spans="1:16" ht="12.75">
      <c r="A86" s="17" t="s">
        <v>44</v>
      </c>
      <c r="B86" s="21" t="s">
        <v>137</v>
      </c>
      <c r="C86" s="21" t="s">
        <v>544</v>
      </c>
      <c r="D86" s="17" t="s">
        <v>46</v>
      </c>
      <c r="E86" s="22" t="s">
        <v>545</v>
      </c>
      <c r="F86" s="23" t="s">
        <v>71</v>
      </c>
      <c r="G86" s="24">
        <v>31.374</v>
      </c>
      <c r="H86" s="25"/>
      <c r="I86" s="25">
        <f>ROUND(ROUND(H86,2)*ROUND(G86,3),2)</f>
        <v>0</v>
      </c>
      <c r="O86">
        <f>(I86*21)/100</f>
        <v>0</v>
      </c>
      <c r="P86" t="s">
        <v>22</v>
      </c>
    </row>
    <row r="87" spans="1:5" ht="12.75">
      <c r="A87" s="26" t="s">
        <v>49</v>
      </c>
      <c r="E87" s="27" t="s">
        <v>46</v>
      </c>
    </row>
    <row r="88" spans="1:5" ht="51">
      <c r="A88" s="28" t="s">
        <v>51</v>
      </c>
      <c r="E88" s="29" t="s">
        <v>546</v>
      </c>
    </row>
    <row r="89" spans="1:5" ht="51">
      <c r="A89" t="s">
        <v>53</v>
      </c>
      <c r="E89" s="27" t="s">
        <v>234</v>
      </c>
    </row>
    <row r="90" spans="1:16" ht="12.75">
      <c r="A90" s="17" t="s">
        <v>44</v>
      </c>
      <c r="B90" s="21" t="s">
        <v>143</v>
      </c>
      <c r="C90" s="21" t="s">
        <v>547</v>
      </c>
      <c r="D90" s="17" t="s">
        <v>46</v>
      </c>
      <c r="E90" s="22" t="s">
        <v>548</v>
      </c>
      <c r="F90" s="23" t="s">
        <v>71</v>
      </c>
      <c r="G90" s="24">
        <v>31.374</v>
      </c>
      <c r="H90" s="25"/>
      <c r="I90" s="25">
        <f>ROUND(ROUND(H90,2)*ROUND(G90,3),2)</f>
        <v>0</v>
      </c>
      <c r="O90">
        <f>(I90*21)/100</f>
        <v>0</v>
      </c>
      <c r="P90" t="s">
        <v>22</v>
      </c>
    </row>
    <row r="91" spans="1:5" ht="12.75">
      <c r="A91" s="26" t="s">
        <v>49</v>
      </c>
      <c r="E91" s="27" t="s">
        <v>46</v>
      </c>
    </row>
    <row r="92" spans="1:5" ht="51">
      <c r="A92" s="28" t="s">
        <v>51</v>
      </c>
      <c r="E92" s="29" t="s">
        <v>546</v>
      </c>
    </row>
    <row r="93" spans="1:5" ht="140.25">
      <c r="A93" t="s">
        <v>53</v>
      </c>
      <c r="E93" s="27" t="s">
        <v>252</v>
      </c>
    </row>
    <row r="94" spans="1:16" ht="12.75">
      <c r="A94" s="17" t="s">
        <v>44</v>
      </c>
      <c r="B94" s="21" t="s">
        <v>146</v>
      </c>
      <c r="C94" s="21" t="s">
        <v>549</v>
      </c>
      <c r="D94" s="17" t="s">
        <v>46</v>
      </c>
      <c r="E94" s="22" t="s">
        <v>550</v>
      </c>
      <c r="F94" s="23" t="s">
        <v>71</v>
      </c>
      <c r="G94" s="24">
        <v>31.374</v>
      </c>
      <c r="H94" s="25"/>
      <c r="I94" s="25">
        <f>ROUND(ROUND(H94,2)*ROUND(G94,3),2)</f>
        <v>0</v>
      </c>
      <c r="O94">
        <f>(I94*21)/100</f>
        <v>0</v>
      </c>
      <c r="P94" t="s">
        <v>22</v>
      </c>
    </row>
    <row r="95" spans="1:5" ht="12.75">
      <c r="A95" s="26" t="s">
        <v>49</v>
      </c>
      <c r="E95" s="27" t="s">
        <v>46</v>
      </c>
    </row>
    <row r="96" spans="1:5" ht="51">
      <c r="A96" s="28" t="s">
        <v>51</v>
      </c>
      <c r="E96" s="29" t="s">
        <v>546</v>
      </c>
    </row>
    <row r="97" spans="1:5" ht="140.25">
      <c r="A97" t="s">
        <v>53</v>
      </c>
      <c r="E97" s="27" t="s">
        <v>252</v>
      </c>
    </row>
    <row r="98" spans="1:16" ht="12.75">
      <c r="A98" s="17" t="s">
        <v>44</v>
      </c>
      <c r="B98" s="21" t="s">
        <v>151</v>
      </c>
      <c r="C98" s="21" t="s">
        <v>551</v>
      </c>
      <c r="D98" s="17" t="s">
        <v>46</v>
      </c>
      <c r="E98" s="22" t="s">
        <v>552</v>
      </c>
      <c r="F98" s="23" t="s">
        <v>190</v>
      </c>
      <c r="G98" s="24">
        <v>24</v>
      </c>
      <c r="H98" s="25"/>
      <c r="I98" s="25">
        <f>ROUND(ROUND(H98,2)*ROUND(G98,3),2)</f>
        <v>0</v>
      </c>
      <c r="O98">
        <f>(I98*21)/100</f>
        <v>0</v>
      </c>
      <c r="P98" t="s">
        <v>22</v>
      </c>
    </row>
    <row r="99" spans="1:5" ht="12.75">
      <c r="A99" s="26" t="s">
        <v>49</v>
      </c>
      <c r="E99" s="27" t="s">
        <v>46</v>
      </c>
    </row>
    <row r="100" spans="1:5" ht="12.75">
      <c r="A100" s="28" t="s">
        <v>51</v>
      </c>
      <c r="E100" s="29" t="s">
        <v>553</v>
      </c>
    </row>
    <row r="101" spans="1:5" ht="38.25">
      <c r="A101" t="s">
        <v>53</v>
      </c>
      <c r="E101" s="27" t="s">
        <v>554</v>
      </c>
    </row>
    <row r="102" spans="1:9" ht="12.75">
      <c r="A102" s="5" t="s">
        <v>42</v>
      </c>
      <c r="B102" s="5"/>
      <c r="C102" s="30" t="s">
        <v>80</v>
      </c>
      <c r="D102" s="5"/>
      <c r="E102" s="19" t="s">
        <v>443</v>
      </c>
      <c r="F102" s="5"/>
      <c r="G102" s="5"/>
      <c r="H102" s="5"/>
      <c r="I102" s="31">
        <f>0+I103+I107</f>
        <v>0</v>
      </c>
    </row>
    <row r="103" spans="1:16" ht="12.75">
      <c r="A103" s="17" t="s">
        <v>44</v>
      </c>
      <c r="B103" s="21" t="s">
        <v>156</v>
      </c>
      <c r="C103" s="21" t="s">
        <v>555</v>
      </c>
      <c r="D103" s="17" t="s">
        <v>46</v>
      </c>
      <c r="E103" s="22" t="s">
        <v>556</v>
      </c>
      <c r="F103" s="23" t="s">
        <v>71</v>
      </c>
      <c r="G103" s="24">
        <v>363.002</v>
      </c>
      <c r="H103" s="25"/>
      <c r="I103" s="25">
        <f>ROUND(ROUND(H103,2)*ROUND(G103,3),2)</f>
        <v>0</v>
      </c>
      <c r="O103">
        <f>(I103*21)/100</f>
        <v>0</v>
      </c>
      <c r="P103" t="s">
        <v>22</v>
      </c>
    </row>
    <row r="104" spans="1:5" ht="25.5">
      <c r="A104" s="26" t="s">
        <v>49</v>
      </c>
      <c r="E104" s="27" t="s">
        <v>557</v>
      </c>
    </row>
    <row r="105" spans="1:5" ht="127.5">
      <c r="A105" s="28" t="s">
        <v>51</v>
      </c>
      <c r="E105" s="29" t="s">
        <v>558</v>
      </c>
    </row>
    <row r="106" spans="1:5" ht="51">
      <c r="A106" t="s">
        <v>53</v>
      </c>
      <c r="E106" s="27" t="s">
        <v>559</v>
      </c>
    </row>
    <row r="107" spans="1:16" ht="12.75">
      <c r="A107" s="17" t="s">
        <v>44</v>
      </c>
      <c r="B107" s="21" t="s">
        <v>161</v>
      </c>
      <c r="C107" s="21" t="s">
        <v>560</v>
      </c>
      <c r="D107" s="17" t="s">
        <v>46</v>
      </c>
      <c r="E107" s="22" t="s">
        <v>561</v>
      </c>
      <c r="F107" s="23" t="s">
        <v>71</v>
      </c>
      <c r="G107" s="24">
        <v>60.006</v>
      </c>
      <c r="H107" s="25"/>
      <c r="I107" s="25">
        <f>ROUND(ROUND(H107,2)*ROUND(G107,3),2)</f>
        <v>0</v>
      </c>
      <c r="O107">
        <f>(I107*21)/100</f>
        <v>0</v>
      </c>
      <c r="P107" t="s">
        <v>22</v>
      </c>
    </row>
    <row r="108" spans="1:5" ht="38.25">
      <c r="A108" s="26" t="s">
        <v>49</v>
      </c>
      <c r="E108" s="27" t="s">
        <v>562</v>
      </c>
    </row>
    <row r="109" spans="1:5" ht="12.75">
      <c r="A109" s="28" t="s">
        <v>51</v>
      </c>
      <c r="E109" s="29" t="s">
        <v>563</v>
      </c>
    </row>
    <row r="110" spans="1:5" ht="51">
      <c r="A110" t="s">
        <v>53</v>
      </c>
      <c r="E110" s="27" t="s">
        <v>559</v>
      </c>
    </row>
    <row r="111" spans="1:9" ht="12.75">
      <c r="A111" s="5" t="s">
        <v>42</v>
      </c>
      <c r="B111" s="5"/>
      <c r="C111" s="30" t="s">
        <v>84</v>
      </c>
      <c r="D111" s="5"/>
      <c r="E111" s="19" t="s">
        <v>274</v>
      </c>
      <c r="F111" s="5"/>
      <c r="G111" s="5"/>
      <c r="H111" s="5"/>
      <c r="I111" s="31">
        <f>0+I112+I116+I120+I124</f>
        <v>0</v>
      </c>
    </row>
    <row r="112" spans="1:16" ht="12.75">
      <c r="A112" s="17" t="s">
        <v>44</v>
      </c>
      <c r="B112" s="21" t="s">
        <v>166</v>
      </c>
      <c r="C112" s="21" t="s">
        <v>454</v>
      </c>
      <c r="D112" s="17" t="s">
        <v>46</v>
      </c>
      <c r="E112" s="22" t="s">
        <v>455</v>
      </c>
      <c r="F112" s="23" t="s">
        <v>190</v>
      </c>
      <c r="G112" s="24">
        <v>5</v>
      </c>
      <c r="H112" s="25"/>
      <c r="I112" s="25">
        <f>ROUND(ROUND(H112,2)*ROUND(G112,3),2)</f>
        <v>0</v>
      </c>
      <c r="O112">
        <f>(I112*21)/100</f>
        <v>0</v>
      </c>
      <c r="P112" t="s">
        <v>22</v>
      </c>
    </row>
    <row r="113" spans="1:5" ht="12.75">
      <c r="A113" s="26" t="s">
        <v>49</v>
      </c>
      <c r="E113" s="27" t="s">
        <v>46</v>
      </c>
    </row>
    <row r="114" spans="1:5" ht="12.75">
      <c r="A114" s="28" t="s">
        <v>51</v>
      </c>
      <c r="E114" s="29" t="s">
        <v>564</v>
      </c>
    </row>
    <row r="115" spans="1:5" ht="255">
      <c r="A115" t="s">
        <v>53</v>
      </c>
      <c r="E115" s="27" t="s">
        <v>457</v>
      </c>
    </row>
    <row r="116" spans="1:16" ht="12.75">
      <c r="A116" s="17" t="s">
        <v>44</v>
      </c>
      <c r="B116" s="21" t="s">
        <v>170</v>
      </c>
      <c r="C116" s="21" t="s">
        <v>565</v>
      </c>
      <c r="D116" s="17" t="s">
        <v>46</v>
      </c>
      <c r="E116" s="22" t="s">
        <v>566</v>
      </c>
      <c r="F116" s="23" t="s">
        <v>61</v>
      </c>
      <c r="G116" s="24">
        <v>2</v>
      </c>
      <c r="H116" s="25"/>
      <c r="I116" s="25">
        <f>ROUND(ROUND(H116,2)*ROUND(G116,3),2)</f>
        <v>0</v>
      </c>
      <c r="O116">
        <f>(I116*21)/100</f>
        <v>0</v>
      </c>
      <c r="P116" t="s">
        <v>22</v>
      </c>
    </row>
    <row r="117" spans="1:5" ht="12.75">
      <c r="A117" s="26" t="s">
        <v>49</v>
      </c>
      <c r="E117" s="27" t="s">
        <v>567</v>
      </c>
    </row>
    <row r="118" spans="1:5" ht="12.75">
      <c r="A118" s="28" t="s">
        <v>51</v>
      </c>
      <c r="E118" s="29" t="s">
        <v>568</v>
      </c>
    </row>
    <row r="119" spans="1:5" ht="25.5">
      <c r="A119" t="s">
        <v>53</v>
      </c>
      <c r="E119" s="27" t="s">
        <v>280</v>
      </c>
    </row>
    <row r="120" spans="1:16" ht="12.75">
      <c r="A120" s="17" t="s">
        <v>44</v>
      </c>
      <c r="B120" s="21" t="s">
        <v>175</v>
      </c>
      <c r="C120" s="21" t="s">
        <v>466</v>
      </c>
      <c r="D120" s="17" t="s">
        <v>46</v>
      </c>
      <c r="E120" s="22" t="s">
        <v>467</v>
      </c>
      <c r="F120" s="23" t="s">
        <v>190</v>
      </c>
      <c r="G120" s="24">
        <v>5</v>
      </c>
      <c r="H120" s="25"/>
      <c r="I120" s="25">
        <f>ROUND(ROUND(H120,2)*ROUND(G120,3),2)</f>
        <v>0</v>
      </c>
      <c r="O120">
        <f>(I120*21)/100</f>
        <v>0</v>
      </c>
      <c r="P120" t="s">
        <v>22</v>
      </c>
    </row>
    <row r="121" spans="1:5" ht="12.75">
      <c r="A121" s="26" t="s">
        <v>49</v>
      </c>
      <c r="E121" s="27" t="s">
        <v>46</v>
      </c>
    </row>
    <row r="122" spans="1:5" ht="12.75">
      <c r="A122" s="28" t="s">
        <v>51</v>
      </c>
      <c r="E122" s="29" t="s">
        <v>564</v>
      </c>
    </row>
    <row r="123" spans="1:5" ht="63.75">
      <c r="A123" t="s">
        <v>53</v>
      </c>
      <c r="E123" s="27" t="s">
        <v>468</v>
      </c>
    </row>
    <row r="124" spans="1:16" ht="12.75">
      <c r="A124" s="17" t="s">
        <v>44</v>
      </c>
      <c r="B124" s="21" t="s">
        <v>180</v>
      </c>
      <c r="C124" s="21" t="s">
        <v>569</v>
      </c>
      <c r="D124" s="17" t="s">
        <v>46</v>
      </c>
      <c r="E124" s="22" t="s">
        <v>570</v>
      </c>
      <c r="F124" s="23" t="s">
        <v>61</v>
      </c>
      <c r="G124" s="24">
        <v>2</v>
      </c>
      <c r="H124" s="25"/>
      <c r="I124" s="25">
        <f>ROUND(ROUND(H124,2)*ROUND(G124,3),2)</f>
        <v>0</v>
      </c>
      <c r="O124">
        <f>(I124*21)/100</f>
        <v>0</v>
      </c>
      <c r="P124" t="s">
        <v>22</v>
      </c>
    </row>
    <row r="125" spans="1:5" ht="12.75">
      <c r="A125" s="26" t="s">
        <v>49</v>
      </c>
      <c r="E125" s="27" t="s">
        <v>46</v>
      </c>
    </row>
    <row r="126" spans="1:5" ht="12.75">
      <c r="A126" s="28" t="s">
        <v>51</v>
      </c>
      <c r="E126" s="29" t="s">
        <v>568</v>
      </c>
    </row>
    <row r="127" spans="1:5" ht="25.5">
      <c r="A127" t="s">
        <v>53</v>
      </c>
      <c r="E127" s="27" t="s">
        <v>571</v>
      </c>
    </row>
    <row r="128" spans="1:9" ht="12.75">
      <c r="A128" s="5" t="s">
        <v>42</v>
      </c>
      <c r="B128" s="5"/>
      <c r="C128" s="30" t="s">
        <v>39</v>
      </c>
      <c r="D128" s="5"/>
      <c r="E128" s="19" t="s">
        <v>286</v>
      </c>
      <c r="F128" s="5"/>
      <c r="G128" s="5"/>
      <c r="H128" s="5"/>
      <c r="I128" s="31">
        <f>0+I129+I133+I137+I141+I145</f>
        <v>0</v>
      </c>
    </row>
    <row r="129" spans="1:16" ht="12.75">
      <c r="A129" s="17" t="s">
        <v>44</v>
      </c>
      <c r="B129" s="21" t="s">
        <v>187</v>
      </c>
      <c r="C129" s="21" t="s">
        <v>572</v>
      </c>
      <c r="D129" s="17" t="s">
        <v>46</v>
      </c>
      <c r="E129" s="22" t="s">
        <v>573</v>
      </c>
      <c r="F129" s="23" t="s">
        <v>190</v>
      </c>
      <c r="G129" s="24">
        <v>10.5</v>
      </c>
      <c r="H129" s="25"/>
      <c r="I129" s="25">
        <f>ROUND(ROUND(H129,2)*ROUND(G129,3),2)</f>
        <v>0</v>
      </c>
      <c r="O129">
        <f>(I129*21)/100</f>
        <v>0</v>
      </c>
      <c r="P129" t="s">
        <v>22</v>
      </c>
    </row>
    <row r="130" spans="1:5" ht="12.75">
      <c r="A130" s="26" t="s">
        <v>49</v>
      </c>
      <c r="E130" s="27" t="s">
        <v>290</v>
      </c>
    </row>
    <row r="131" spans="1:5" ht="12.75">
      <c r="A131" s="28" t="s">
        <v>51</v>
      </c>
      <c r="E131" s="29" t="s">
        <v>574</v>
      </c>
    </row>
    <row r="132" spans="1:5" ht="63.75">
      <c r="A132" t="s">
        <v>53</v>
      </c>
      <c r="E132" s="27" t="s">
        <v>575</v>
      </c>
    </row>
    <row r="133" spans="1:16" ht="12.75">
      <c r="A133" s="17" t="s">
        <v>44</v>
      </c>
      <c r="B133" s="21" t="s">
        <v>193</v>
      </c>
      <c r="C133" s="21" t="s">
        <v>326</v>
      </c>
      <c r="D133" s="17" t="s">
        <v>46</v>
      </c>
      <c r="E133" s="22" t="s">
        <v>327</v>
      </c>
      <c r="F133" s="23" t="s">
        <v>190</v>
      </c>
      <c r="G133" s="24">
        <v>6</v>
      </c>
      <c r="H133" s="25"/>
      <c r="I133" s="25">
        <f>ROUND(ROUND(H133,2)*ROUND(G133,3),2)</f>
        <v>0</v>
      </c>
      <c r="O133">
        <f>(I133*21)/100</f>
        <v>0</v>
      </c>
      <c r="P133" t="s">
        <v>22</v>
      </c>
    </row>
    <row r="134" spans="1:5" ht="12.75">
      <c r="A134" s="26" t="s">
        <v>49</v>
      </c>
      <c r="E134" s="27" t="s">
        <v>576</v>
      </c>
    </row>
    <row r="135" spans="1:5" ht="12.75">
      <c r="A135" s="28" t="s">
        <v>51</v>
      </c>
      <c r="E135" s="29" t="s">
        <v>577</v>
      </c>
    </row>
    <row r="136" spans="1:5" ht="51">
      <c r="A136" t="s">
        <v>53</v>
      </c>
      <c r="E136" s="27" t="s">
        <v>324</v>
      </c>
    </row>
    <row r="137" spans="1:16" ht="25.5">
      <c r="A137" s="17" t="s">
        <v>44</v>
      </c>
      <c r="B137" s="21" t="s">
        <v>199</v>
      </c>
      <c r="C137" s="21" t="s">
        <v>578</v>
      </c>
      <c r="D137" s="17" t="s">
        <v>46</v>
      </c>
      <c r="E137" s="22" t="s">
        <v>579</v>
      </c>
      <c r="F137" s="23" t="s">
        <v>190</v>
      </c>
      <c r="G137" s="24">
        <v>11</v>
      </c>
      <c r="H137" s="25"/>
      <c r="I137" s="25">
        <f>ROUND(ROUND(H137,2)*ROUND(G137,3),2)</f>
        <v>0</v>
      </c>
      <c r="O137">
        <f>(I137*21)/100</f>
        <v>0</v>
      </c>
      <c r="P137" t="s">
        <v>22</v>
      </c>
    </row>
    <row r="138" spans="1:5" ht="12.75">
      <c r="A138" s="26" t="s">
        <v>49</v>
      </c>
      <c r="E138" s="27" t="s">
        <v>46</v>
      </c>
    </row>
    <row r="139" spans="1:5" ht="12.75">
      <c r="A139" s="28" t="s">
        <v>51</v>
      </c>
      <c r="E139" s="29" t="s">
        <v>580</v>
      </c>
    </row>
    <row r="140" spans="1:5" ht="89.25">
      <c r="A140" t="s">
        <v>53</v>
      </c>
      <c r="E140" s="27" t="s">
        <v>581</v>
      </c>
    </row>
    <row r="141" spans="1:16" ht="12.75">
      <c r="A141" s="17" t="s">
        <v>44</v>
      </c>
      <c r="B141" s="21" t="s">
        <v>205</v>
      </c>
      <c r="C141" s="21" t="s">
        <v>582</v>
      </c>
      <c r="D141" s="17" t="s">
        <v>46</v>
      </c>
      <c r="E141" s="22" t="s">
        <v>583</v>
      </c>
      <c r="F141" s="23" t="s">
        <v>48</v>
      </c>
      <c r="G141" s="24">
        <v>13.444</v>
      </c>
      <c r="H141" s="25"/>
      <c r="I141" s="25">
        <f>ROUND(ROUND(H141,2)*ROUND(G141,3),2)</f>
        <v>0</v>
      </c>
      <c r="O141">
        <f>(I141*21)/100</f>
        <v>0</v>
      </c>
      <c r="P141" t="s">
        <v>22</v>
      </c>
    </row>
    <row r="142" spans="1:5" ht="12.75">
      <c r="A142" s="26" t="s">
        <v>49</v>
      </c>
      <c r="E142" s="27" t="s">
        <v>584</v>
      </c>
    </row>
    <row r="143" spans="1:5" ht="114.75">
      <c r="A143" s="28" t="s">
        <v>51</v>
      </c>
      <c r="E143" s="29" t="s">
        <v>585</v>
      </c>
    </row>
    <row r="144" spans="1:5" ht="114.75">
      <c r="A144" t="s">
        <v>53</v>
      </c>
      <c r="E144" s="27" t="s">
        <v>586</v>
      </c>
    </row>
    <row r="145" spans="1:16" ht="12.75">
      <c r="A145" s="17" t="s">
        <v>44</v>
      </c>
      <c r="B145" s="21" t="s">
        <v>212</v>
      </c>
      <c r="C145" s="21" t="s">
        <v>587</v>
      </c>
      <c r="D145" s="17" t="s">
        <v>46</v>
      </c>
      <c r="E145" s="22" t="s">
        <v>588</v>
      </c>
      <c r="F145" s="23" t="s">
        <v>56</v>
      </c>
      <c r="G145" s="24">
        <v>6.73</v>
      </c>
      <c r="H145" s="25"/>
      <c r="I145" s="25">
        <f>ROUND(ROUND(H145,2)*ROUND(G145,3),2)</f>
        <v>0</v>
      </c>
      <c r="O145">
        <f>(I145*21)/100</f>
        <v>0</v>
      </c>
      <c r="P145" t="s">
        <v>22</v>
      </c>
    </row>
    <row r="146" spans="1:5" ht="12.75">
      <c r="A146" s="26" t="s">
        <v>49</v>
      </c>
      <c r="E146" s="27" t="s">
        <v>589</v>
      </c>
    </row>
    <row r="147" spans="1:5" ht="63.75">
      <c r="A147" s="28" t="s">
        <v>51</v>
      </c>
      <c r="E147" s="29" t="s">
        <v>590</v>
      </c>
    </row>
    <row r="148" spans="1:5" ht="114.75">
      <c r="A148" t="s">
        <v>53</v>
      </c>
      <c r="E148" s="27" t="s">
        <v>591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zoomScalePageLayoutView="0" workbookViewId="0" topLeftCell="A1">
      <pane ySplit="7" topLeftCell="A8" activePane="bottomLeft" state="frozen"/>
      <selection pane="topLeft" activeCell="M15" sqref="M15"/>
      <selection pane="bottomLeft" activeCell="H19" sqref="H19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P2" t="s">
        <v>21</v>
      </c>
    </row>
    <row r="3" spans="1:16" ht="15">
      <c r="A3" t="s">
        <v>11</v>
      </c>
      <c r="B3" s="9" t="s">
        <v>13</v>
      </c>
      <c r="C3" s="47" t="s">
        <v>14</v>
      </c>
      <c r="D3" s="43"/>
      <c r="E3" s="10" t="s">
        <v>15</v>
      </c>
      <c r="F3" s="1"/>
      <c r="G3" s="8"/>
      <c r="H3" s="7" t="s">
        <v>592</v>
      </c>
      <c r="I3" s="32">
        <f>0+I8</f>
        <v>0</v>
      </c>
      <c r="O3" t="s">
        <v>18</v>
      </c>
      <c r="P3" t="s">
        <v>22</v>
      </c>
    </row>
    <row r="4" spans="1:16" ht="15">
      <c r="A4" t="s">
        <v>16</v>
      </c>
      <c r="B4" s="12" t="s">
        <v>17</v>
      </c>
      <c r="C4" s="48" t="s">
        <v>592</v>
      </c>
      <c r="D4" s="49"/>
      <c r="E4" s="13" t="s">
        <v>593</v>
      </c>
      <c r="F4" s="5"/>
      <c r="G4" s="5"/>
      <c r="H4" s="14"/>
      <c r="I4" s="14"/>
      <c r="O4" t="s">
        <v>19</v>
      </c>
      <c r="P4" t="s">
        <v>22</v>
      </c>
    </row>
    <row r="5" spans="1:16" ht="12.75">
      <c r="A5" s="46" t="s">
        <v>25</v>
      </c>
      <c r="B5" s="46" t="s">
        <v>27</v>
      </c>
      <c r="C5" s="46" t="s">
        <v>29</v>
      </c>
      <c r="D5" s="46" t="s">
        <v>30</v>
      </c>
      <c r="E5" s="46" t="s">
        <v>31</v>
      </c>
      <c r="F5" s="46" t="s">
        <v>33</v>
      </c>
      <c r="G5" s="46" t="s">
        <v>35</v>
      </c>
      <c r="H5" s="46" t="s">
        <v>37</v>
      </c>
      <c r="I5" s="46"/>
      <c r="O5" t="s">
        <v>20</v>
      </c>
      <c r="P5" t="s">
        <v>22</v>
      </c>
    </row>
    <row r="6" spans="1:9" ht="12.75">
      <c r="A6" s="46"/>
      <c r="B6" s="46"/>
      <c r="C6" s="46"/>
      <c r="D6" s="46"/>
      <c r="E6" s="46"/>
      <c r="F6" s="46"/>
      <c r="G6" s="46"/>
      <c r="H6" s="11" t="s">
        <v>38</v>
      </c>
      <c r="I6" s="11" t="s">
        <v>40</v>
      </c>
    </row>
    <row r="7" spans="1:9" ht="12.75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9" ht="12.75">
      <c r="A8" s="14" t="s">
        <v>42</v>
      </c>
      <c r="B8" s="14"/>
      <c r="C8" s="18" t="s">
        <v>36</v>
      </c>
      <c r="D8" s="14"/>
      <c r="E8" s="19" t="s">
        <v>594</v>
      </c>
      <c r="F8" s="14"/>
      <c r="G8" s="14"/>
      <c r="H8" s="14"/>
      <c r="I8" s="20">
        <f>0+I9</f>
        <v>0</v>
      </c>
    </row>
    <row r="9" spans="1:16" ht="12.75">
      <c r="A9" s="17" t="s">
        <v>44</v>
      </c>
      <c r="B9" s="21" t="s">
        <v>28</v>
      </c>
      <c r="C9" s="21" t="s">
        <v>595</v>
      </c>
      <c r="D9" s="17" t="s">
        <v>46</v>
      </c>
      <c r="E9" s="22" t="s">
        <v>596</v>
      </c>
      <c r="F9" s="23" t="s">
        <v>71</v>
      </c>
      <c r="G9" s="24">
        <v>50</v>
      </c>
      <c r="H9" s="25"/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46</v>
      </c>
    </row>
    <row r="11" spans="1:5" ht="12.75">
      <c r="A11" s="28" t="s">
        <v>51</v>
      </c>
      <c r="E11" s="29" t="s">
        <v>597</v>
      </c>
    </row>
    <row r="12" spans="1:5" ht="89.25">
      <c r="A12" t="s">
        <v>53</v>
      </c>
      <c r="E12" s="27" t="s">
        <v>598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8"/>
  <sheetViews>
    <sheetView zoomScalePageLayoutView="0" workbookViewId="0" topLeftCell="A1">
      <pane ySplit="7" topLeftCell="A8" activePane="bottomLeft" state="frozen"/>
      <selection pane="topLeft" activeCell="M15" sqref="M15"/>
      <selection pane="bottomLeft" activeCell="I12" sqref="I12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P2" t="s">
        <v>21</v>
      </c>
    </row>
    <row r="3" spans="1:16" ht="15">
      <c r="A3" t="s">
        <v>11</v>
      </c>
      <c r="B3" s="9" t="s">
        <v>13</v>
      </c>
      <c r="C3" s="47" t="s">
        <v>14</v>
      </c>
      <c r="D3" s="43"/>
      <c r="E3" s="10" t="s">
        <v>15</v>
      </c>
      <c r="F3" s="1"/>
      <c r="G3" s="8"/>
      <c r="H3" s="7" t="s">
        <v>599</v>
      </c>
      <c r="I3" s="32">
        <f>0+I8</f>
        <v>0</v>
      </c>
      <c r="O3" t="s">
        <v>18</v>
      </c>
      <c r="P3" t="s">
        <v>22</v>
      </c>
    </row>
    <row r="4" spans="1:16" ht="15">
      <c r="A4" t="s">
        <v>16</v>
      </c>
      <c r="B4" s="12" t="s">
        <v>17</v>
      </c>
      <c r="C4" s="48" t="s">
        <v>599</v>
      </c>
      <c r="D4" s="49"/>
      <c r="E4" s="13" t="s">
        <v>600</v>
      </c>
      <c r="F4" s="5"/>
      <c r="G4" s="5"/>
      <c r="H4" s="14"/>
      <c r="I4" s="14"/>
      <c r="O4" t="s">
        <v>19</v>
      </c>
      <c r="P4" t="s">
        <v>22</v>
      </c>
    </row>
    <row r="5" spans="1:16" ht="12.75">
      <c r="A5" s="46" t="s">
        <v>25</v>
      </c>
      <c r="B5" s="46" t="s">
        <v>27</v>
      </c>
      <c r="C5" s="46" t="s">
        <v>29</v>
      </c>
      <c r="D5" s="46" t="s">
        <v>30</v>
      </c>
      <c r="E5" s="46" t="s">
        <v>31</v>
      </c>
      <c r="F5" s="46" t="s">
        <v>33</v>
      </c>
      <c r="G5" s="46" t="s">
        <v>35</v>
      </c>
      <c r="H5" s="46" t="s">
        <v>37</v>
      </c>
      <c r="I5" s="46"/>
      <c r="O5" t="s">
        <v>20</v>
      </c>
      <c r="P5" t="s">
        <v>22</v>
      </c>
    </row>
    <row r="6" spans="1:9" ht="12.75">
      <c r="A6" s="46"/>
      <c r="B6" s="46"/>
      <c r="C6" s="46"/>
      <c r="D6" s="46"/>
      <c r="E6" s="46"/>
      <c r="F6" s="46"/>
      <c r="G6" s="46"/>
      <c r="H6" s="11" t="s">
        <v>38</v>
      </c>
      <c r="I6" s="11" t="s">
        <v>40</v>
      </c>
    </row>
    <row r="7" spans="1:9" ht="12.75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9" ht="12.75">
      <c r="A8" s="14" t="s">
        <v>42</v>
      </c>
      <c r="B8" s="14"/>
      <c r="C8" s="18" t="s">
        <v>80</v>
      </c>
      <c r="D8" s="14"/>
      <c r="E8" s="19" t="s">
        <v>443</v>
      </c>
      <c r="F8" s="14"/>
      <c r="G8" s="14"/>
      <c r="H8" s="14"/>
      <c r="I8" s="20">
        <f>0+I9+I13+I17+I21+I25+I29+I33+I37+I41+I45+I49+I53+I57+I61+I65+I69+I73+I77+I81+I85+I89+I93+I97+I101+I105+I109+I113+I117+I121+I125+I129+I133+I137+I141+I145+I149+I153+I157+I161+I165+I169+I173+I177+I181+I185+I189+I193+I197+I201+I205+I209+I213+I217+I221+I225</f>
        <v>0</v>
      </c>
    </row>
    <row r="9" spans="1:16" ht="12.75">
      <c r="A9" s="17" t="s">
        <v>44</v>
      </c>
      <c r="B9" s="21" t="s">
        <v>28</v>
      </c>
      <c r="C9" s="21" t="s">
        <v>601</v>
      </c>
      <c r="D9" s="17" t="s">
        <v>46</v>
      </c>
      <c r="E9" s="22" t="s">
        <v>602</v>
      </c>
      <c r="F9" s="23" t="s">
        <v>603</v>
      </c>
      <c r="G9" s="24">
        <v>12</v>
      </c>
      <c r="H9" s="25"/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46</v>
      </c>
    </row>
    <row r="11" spans="1:5" ht="12.75">
      <c r="A11" s="28" t="s">
        <v>51</v>
      </c>
      <c r="E11" s="29" t="s">
        <v>46</v>
      </c>
    </row>
    <row r="12" spans="1:5" ht="12.75">
      <c r="A12" t="s">
        <v>53</v>
      </c>
      <c r="E12" s="27" t="s">
        <v>46</v>
      </c>
    </row>
    <row r="13" spans="1:16" ht="12.75">
      <c r="A13" s="17" t="s">
        <v>44</v>
      </c>
      <c r="B13" s="21" t="s">
        <v>22</v>
      </c>
      <c r="C13" s="21" t="s">
        <v>604</v>
      </c>
      <c r="D13" s="17" t="s">
        <v>46</v>
      </c>
      <c r="E13" s="22" t="s">
        <v>605</v>
      </c>
      <c r="F13" s="23" t="s">
        <v>603</v>
      </c>
      <c r="G13" s="24">
        <v>12</v>
      </c>
      <c r="H13" s="25"/>
      <c r="I13" s="25">
        <f>ROUND(ROUND(H13,2)*ROUND(G13,3),2)</f>
        <v>0</v>
      </c>
      <c r="O13">
        <f>(I13*21)/100</f>
        <v>0</v>
      </c>
      <c r="P13" t="s">
        <v>22</v>
      </c>
    </row>
    <row r="14" spans="1:5" ht="12.75">
      <c r="A14" s="26" t="s">
        <v>49</v>
      </c>
      <c r="E14" s="27" t="s">
        <v>46</v>
      </c>
    </row>
    <row r="15" spans="1:5" ht="12.75">
      <c r="A15" s="28" t="s">
        <v>51</v>
      </c>
      <c r="E15" s="29" t="s">
        <v>46</v>
      </c>
    </row>
    <row r="16" spans="1:5" ht="12.75">
      <c r="A16" t="s">
        <v>53</v>
      </c>
      <c r="E16" s="27" t="s">
        <v>46</v>
      </c>
    </row>
    <row r="17" spans="1:16" ht="12.75">
      <c r="A17" s="17" t="s">
        <v>44</v>
      </c>
      <c r="B17" s="21" t="s">
        <v>21</v>
      </c>
      <c r="C17" s="21" t="s">
        <v>606</v>
      </c>
      <c r="D17" s="17" t="s">
        <v>46</v>
      </c>
      <c r="E17" s="22" t="s">
        <v>607</v>
      </c>
      <c r="F17" s="23" t="s">
        <v>608</v>
      </c>
      <c r="G17" s="24">
        <v>19</v>
      </c>
      <c r="H17" s="25"/>
      <c r="I17" s="25">
        <f>ROUND(ROUND(H17,2)*ROUND(G17,3),2)</f>
        <v>0</v>
      </c>
      <c r="O17">
        <f>(I17*21)/100</f>
        <v>0</v>
      </c>
      <c r="P17" t="s">
        <v>22</v>
      </c>
    </row>
    <row r="18" spans="1:5" ht="12.75">
      <c r="A18" s="26" t="s">
        <v>49</v>
      </c>
      <c r="E18" s="27" t="s">
        <v>46</v>
      </c>
    </row>
    <row r="19" spans="1:5" ht="12.75">
      <c r="A19" s="28" t="s">
        <v>51</v>
      </c>
      <c r="E19" s="29" t="s">
        <v>46</v>
      </c>
    </row>
    <row r="20" spans="1:5" ht="12.75">
      <c r="A20" t="s">
        <v>53</v>
      </c>
      <c r="E20" s="27" t="s">
        <v>46</v>
      </c>
    </row>
    <row r="21" spans="1:16" ht="12.75">
      <c r="A21" s="17" t="s">
        <v>44</v>
      </c>
      <c r="B21" s="21" t="s">
        <v>32</v>
      </c>
      <c r="C21" s="21" t="s">
        <v>609</v>
      </c>
      <c r="D21" s="17" t="s">
        <v>46</v>
      </c>
      <c r="E21" s="22" t="s">
        <v>610</v>
      </c>
      <c r="F21" s="23" t="s">
        <v>611</v>
      </c>
      <c r="G21" s="24">
        <v>5.46</v>
      </c>
      <c r="H21" s="25"/>
      <c r="I21" s="25">
        <f>ROUND(ROUND(H21,2)*ROUND(G21,3),2)</f>
        <v>0</v>
      </c>
      <c r="O21">
        <f>(I21*21)/100</f>
        <v>0</v>
      </c>
      <c r="P21" t="s">
        <v>22</v>
      </c>
    </row>
    <row r="22" spans="1:5" ht="12.75">
      <c r="A22" s="26" t="s">
        <v>49</v>
      </c>
      <c r="E22" s="27" t="s">
        <v>46</v>
      </c>
    </row>
    <row r="23" spans="1:5" ht="12.75">
      <c r="A23" s="28" t="s">
        <v>51</v>
      </c>
      <c r="E23" s="29" t="s">
        <v>46</v>
      </c>
    </row>
    <row r="24" spans="1:5" ht="12.75">
      <c r="A24" t="s">
        <v>53</v>
      </c>
      <c r="E24" s="27" t="s">
        <v>46</v>
      </c>
    </row>
    <row r="25" spans="1:16" ht="12.75">
      <c r="A25" s="17" t="s">
        <v>44</v>
      </c>
      <c r="B25" s="21" t="s">
        <v>34</v>
      </c>
      <c r="C25" s="21" t="s">
        <v>612</v>
      </c>
      <c r="D25" s="17" t="s">
        <v>46</v>
      </c>
      <c r="E25" s="22" t="s">
        <v>613</v>
      </c>
      <c r="F25" s="23" t="s">
        <v>603</v>
      </c>
      <c r="G25" s="24">
        <v>12</v>
      </c>
      <c r="H25" s="25"/>
      <c r="I25" s="25">
        <f>ROUND(ROUND(H25,2)*ROUND(G25,3),2)</f>
        <v>0</v>
      </c>
      <c r="O25">
        <f>(I25*21)/100</f>
        <v>0</v>
      </c>
      <c r="P25" t="s">
        <v>22</v>
      </c>
    </row>
    <row r="26" spans="1:5" ht="12.75">
      <c r="A26" s="26" t="s">
        <v>49</v>
      </c>
      <c r="E26" s="27" t="s">
        <v>46</v>
      </c>
    </row>
    <row r="27" spans="1:5" ht="12.75">
      <c r="A27" s="28" t="s">
        <v>51</v>
      </c>
      <c r="E27" s="29" t="s">
        <v>46</v>
      </c>
    </row>
    <row r="28" spans="1:5" ht="12.75">
      <c r="A28" t="s">
        <v>53</v>
      </c>
      <c r="E28" s="27" t="s">
        <v>46</v>
      </c>
    </row>
    <row r="29" spans="1:16" ht="12.75">
      <c r="A29" s="17" t="s">
        <v>44</v>
      </c>
      <c r="B29" s="21" t="s">
        <v>36</v>
      </c>
      <c r="C29" s="21" t="s">
        <v>614</v>
      </c>
      <c r="D29" s="17" t="s">
        <v>46</v>
      </c>
      <c r="E29" s="22" t="s">
        <v>615</v>
      </c>
      <c r="F29" s="23" t="s">
        <v>616</v>
      </c>
      <c r="G29" s="24">
        <v>14.928</v>
      </c>
      <c r="H29" s="25"/>
      <c r="I29" s="25">
        <f>ROUND(ROUND(H29,2)*ROUND(G29,3),2)</f>
        <v>0</v>
      </c>
      <c r="O29">
        <f>(I29*21)/100</f>
        <v>0</v>
      </c>
      <c r="P29" t="s">
        <v>22</v>
      </c>
    </row>
    <row r="30" spans="1:5" ht="12.75">
      <c r="A30" s="26" t="s">
        <v>49</v>
      </c>
      <c r="E30" s="27" t="s">
        <v>46</v>
      </c>
    </row>
    <row r="31" spans="1:5" ht="12.75">
      <c r="A31" s="28" t="s">
        <v>51</v>
      </c>
      <c r="E31" s="29" t="s">
        <v>46</v>
      </c>
    </row>
    <row r="32" spans="1:5" ht="12.75">
      <c r="A32" t="s">
        <v>53</v>
      </c>
      <c r="E32" s="27" t="s">
        <v>46</v>
      </c>
    </row>
    <row r="33" spans="1:16" ht="12.75">
      <c r="A33" s="17" t="s">
        <v>44</v>
      </c>
      <c r="B33" s="21" t="s">
        <v>80</v>
      </c>
      <c r="C33" s="21" t="s">
        <v>617</v>
      </c>
      <c r="D33" s="17" t="s">
        <v>46</v>
      </c>
      <c r="E33" s="22" t="s">
        <v>618</v>
      </c>
      <c r="F33" s="23" t="s">
        <v>608</v>
      </c>
      <c r="G33" s="24">
        <v>13.5</v>
      </c>
      <c r="H33" s="25"/>
      <c r="I33" s="25">
        <f>ROUND(ROUND(H33,2)*ROUND(G33,3),2)</f>
        <v>0</v>
      </c>
      <c r="O33">
        <f>(I33*21)/100</f>
        <v>0</v>
      </c>
      <c r="P33" t="s">
        <v>22</v>
      </c>
    </row>
    <row r="34" spans="1:5" ht="12.75">
      <c r="A34" s="26" t="s">
        <v>49</v>
      </c>
      <c r="E34" s="27" t="s">
        <v>46</v>
      </c>
    </row>
    <row r="35" spans="1:5" ht="12.75">
      <c r="A35" s="28" t="s">
        <v>51</v>
      </c>
      <c r="E35" s="29" t="s">
        <v>46</v>
      </c>
    </row>
    <row r="36" spans="1:5" ht="12.75">
      <c r="A36" t="s">
        <v>53</v>
      </c>
      <c r="E36" s="27" t="s">
        <v>46</v>
      </c>
    </row>
    <row r="37" spans="1:16" ht="12.75">
      <c r="A37" s="17" t="s">
        <v>44</v>
      </c>
      <c r="B37" s="21" t="s">
        <v>84</v>
      </c>
      <c r="C37" s="21" t="s">
        <v>619</v>
      </c>
      <c r="D37" s="17" t="s">
        <v>46</v>
      </c>
      <c r="E37" s="22" t="s">
        <v>620</v>
      </c>
      <c r="F37" s="23" t="s">
        <v>621</v>
      </c>
      <c r="G37" s="24">
        <v>6</v>
      </c>
      <c r="H37" s="25"/>
      <c r="I37" s="25">
        <f>ROUND(ROUND(H37,2)*ROUND(G37,3),2)</f>
        <v>0</v>
      </c>
      <c r="O37">
        <f>(I37*21)/100</f>
        <v>0</v>
      </c>
      <c r="P37" t="s">
        <v>22</v>
      </c>
    </row>
    <row r="38" spans="1:5" ht="12.75">
      <c r="A38" s="26" t="s">
        <v>49</v>
      </c>
      <c r="E38" s="27" t="s">
        <v>46</v>
      </c>
    </row>
    <row r="39" spans="1:5" ht="12.75">
      <c r="A39" s="28" t="s">
        <v>51</v>
      </c>
      <c r="E39" s="29" t="s">
        <v>46</v>
      </c>
    </row>
    <row r="40" spans="1:5" ht="12.75">
      <c r="A40" t="s">
        <v>53</v>
      </c>
      <c r="E40" s="27" t="s">
        <v>46</v>
      </c>
    </row>
    <row r="41" spans="1:16" ht="12.75">
      <c r="A41" s="17" t="s">
        <v>44</v>
      </c>
      <c r="B41" s="21" t="s">
        <v>39</v>
      </c>
      <c r="C41" s="21" t="s">
        <v>622</v>
      </c>
      <c r="D41" s="17" t="s">
        <v>46</v>
      </c>
      <c r="E41" s="22" t="s">
        <v>623</v>
      </c>
      <c r="F41" s="23" t="s">
        <v>621</v>
      </c>
      <c r="G41" s="24">
        <v>1</v>
      </c>
      <c r="H41" s="25"/>
      <c r="I41" s="25">
        <f>ROUND(ROUND(H41,2)*ROUND(G41,3),2)</f>
        <v>0</v>
      </c>
      <c r="O41">
        <f>(I41*21)/100</f>
        <v>0</v>
      </c>
      <c r="P41" t="s">
        <v>22</v>
      </c>
    </row>
    <row r="42" spans="1:5" ht="12.75">
      <c r="A42" s="26" t="s">
        <v>49</v>
      </c>
      <c r="E42" s="27" t="s">
        <v>46</v>
      </c>
    </row>
    <row r="43" spans="1:5" ht="12.75">
      <c r="A43" s="28" t="s">
        <v>51</v>
      </c>
      <c r="E43" s="29" t="s">
        <v>46</v>
      </c>
    </row>
    <row r="44" spans="1:5" ht="12.75">
      <c r="A44" t="s">
        <v>53</v>
      </c>
      <c r="E44" s="27" t="s">
        <v>46</v>
      </c>
    </row>
    <row r="45" spans="1:16" ht="12.75">
      <c r="A45" s="17" t="s">
        <v>44</v>
      </c>
      <c r="B45" s="21" t="s">
        <v>41</v>
      </c>
      <c r="C45" s="21" t="s">
        <v>624</v>
      </c>
      <c r="D45" s="17" t="s">
        <v>46</v>
      </c>
      <c r="E45" s="22" t="s">
        <v>625</v>
      </c>
      <c r="F45" s="23" t="s">
        <v>621</v>
      </c>
      <c r="G45" s="24">
        <v>44</v>
      </c>
      <c r="H45" s="25"/>
      <c r="I45" s="25">
        <f>ROUND(ROUND(H45,2)*ROUND(G45,3),2)</f>
        <v>0</v>
      </c>
      <c r="O45">
        <f>(I45*21)/100</f>
        <v>0</v>
      </c>
      <c r="P45" t="s">
        <v>22</v>
      </c>
    </row>
    <row r="46" spans="1:5" ht="12.75">
      <c r="A46" s="26" t="s">
        <v>49</v>
      </c>
      <c r="E46" s="27" t="s">
        <v>46</v>
      </c>
    </row>
    <row r="47" spans="1:5" ht="12.75">
      <c r="A47" s="28" t="s">
        <v>51</v>
      </c>
      <c r="E47" s="29" t="s">
        <v>46</v>
      </c>
    </row>
    <row r="48" spans="1:5" ht="12.75">
      <c r="A48" t="s">
        <v>53</v>
      </c>
      <c r="E48" s="27" t="s">
        <v>46</v>
      </c>
    </row>
    <row r="49" spans="1:16" ht="12.75">
      <c r="A49" s="17" t="s">
        <v>44</v>
      </c>
      <c r="B49" s="21" t="s">
        <v>97</v>
      </c>
      <c r="C49" s="21" t="s">
        <v>626</v>
      </c>
      <c r="D49" s="17" t="s">
        <v>46</v>
      </c>
      <c r="E49" s="22" t="s">
        <v>627</v>
      </c>
      <c r="F49" s="23" t="s">
        <v>621</v>
      </c>
      <c r="G49" s="24">
        <v>1</v>
      </c>
      <c r="H49" s="25"/>
      <c r="I49" s="25">
        <f>ROUND(ROUND(H49,2)*ROUND(G49,3),2)</f>
        <v>0</v>
      </c>
      <c r="O49">
        <f>(I49*21)/100</f>
        <v>0</v>
      </c>
      <c r="P49" t="s">
        <v>22</v>
      </c>
    </row>
    <row r="50" spans="1:5" ht="12.75">
      <c r="A50" s="26" t="s">
        <v>49</v>
      </c>
      <c r="E50" s="27" t="s">
        <v>46</v>
      </c>
    </row>
    <row r="51" spans="1:5" ht="12.75">
      <c r="A51" s="28" t="s">
        <v>51</v>
      </c>
      <c r="E51" s="29" t="s">
        <v>46</v>
      </c>
    </row>
    <row r="52" spans="1:5" ht="12.75">
      <c r="A52" t="s">
        <v>53</v>
      </c>
      <c r="E52" s="27" t="s">
        <v>46</v>
      </c>
    </row>
    <row r="53" spans="1:16" ht="12.75">
      <c r="A53" s="17" t="s">
        <v>44</v>
      </c>
      <c r="B53" s="21" t="s">
        <v>102</v>
      </c>
      <c r="C53" s="21" t="s">
        <v>628</v>
      </c>
      <c r="D53" s="17" t="s">
        <v>46</v>
      </c>
      <c r="E53" s="22" t="s">
        <v>629</v>
      </c>
      <c r="F53" s="23" t="s">
        <v>621</v>
      </c>
      <c r="G53" s="24">
        <v>44</v>
      </c>
      <c r="H53" s="25"/>
      <c r="I53" s="25">
        <f>ROUND(ROUND(H53,2)*ROUND(G53,3),2)</f>
        <v>0</v>
      </c>
      <c r="O53">
        <f>(I53*21)/100</f>
        <v>0</v>
      </c>
      <c r="P53" t="s">
        <v>22</v>
      </c>
    </row>
    <row r="54" spans="1:5" ht="12.75">
      <c r="A54" s="26" t="s">
        <v>49</v>
      </c>
      <c r="E54" s="27" t="s">
        <v>46</v>
      </c>
    </row>
    <row r="55" spans="1:5" ht="12.75">
      <c r="A55" s="28" t="s">
        <v>51</v>
      </c>
      <c r="E55" s="29" t="s">
        <v>46</v>
      </c>
    </row>
    <row r="56" spans="1:5" ht="12.75">
      <c r="A56" t="s">
        <v>53</v>
      </c>
      <c r="E56" s="27" t="s">
        <v>46</v>
      </c>
    </row>
    <row r="57" spans="1:16" ht="12.75">
      <c r="A57" s="17" t="s">
        <v>44</v>
      </c>
      <c r="B57" s="21" t="s">
        <v>107</v>
      </c>
      <c r="C57" s="21" t="s">
        <v>630</v>
      </c>
      <c r="D57" s="17" t="s">
        <v>46</v>
      </c>
      <c r="E57" s="22" t="s">
        <v>631</v>
      </c>
      <c r="F57" s="23" t="s">
        <v>621</v>
      </c>
      <c r="G57" s="24">
        <v>22</v>
      </c>
      <c r="H57" s="25"/>
      <c r="I57" s="25">
        <f>ROUND(ROUND(H57,2)*ROUND(G57,3),2)</f>
        <v>0</v>
      </c>
      <c r="O57">
        <f>(I57*21)/100</f>
        <v>0</v>
      </c>
      <c r="P57" t="s">
        <v>22</v>
      </c>
    </row>
    <row r="58" spans="1:5" ht="12.75">
      <c r="A58" s="26" t="s">
        <v>49</v>
      </c>
      <c r="E58" s="27" t="s">
        <v>46</v>
      </c>
    </row>
    <row r="59" spans="1:5" ht="12.75">
      <c r="A59" s="28" t="s">
        <v>51</v>
      </c>
      <c r="E59" s="29" t="s">
        <v>46</v>
      </c>
    </row>
    <row r="60" spans="1:5" ht="12.75">
      <c r="A60" t="s">
        <v>53</v>
      </c>
      <c r="E60" s="27" t="s">
        <v>46</v>
      </c>
    </row>
    <row r="61" spans="1:16" ht="12.75">
      <c r="A61" s="17" t="s">
        <v>44</v>
      </c>
      <c r="B61" s="21" t="s">
        <v>113</v>
      </c>
      <c r="C61" s="21" t="s">
        <v>632</v>
      </c>
      <c r="D61" s="17" t="s">
        <v>46</v>
      </c>
      <c r="E61" s="22" t="s">
        <v>633</v>
      </c>
      <c r="F61" s="23" t="s">
        <v>621</v>
      </c>
      <c r="G61" s="24">
        <v>22</v>
      </c>
      <c r="H61" s="25"/>
      <c r="I61" s="25">
        <f>ROUND(ROUND(H61,2)*ROUND(G61,3),2)</f>
        <v>0</v>
      </c>
      <c r="O61">
        <f>(I61*21)/100</f>
        <v>0</v>
      </c>
      <c r="P61" t="s">
        <v>22</v>
      </c>
    </row>
    <row r="62" spans="1:5" ht="12.75">
      <c r="A62" s="26" t="s">
        <v>49</v>
      </c>
      <c r="E62" s="27" t="s">
        <v>46</v>
      </c>
    </row>
    <row r="63" spans="1:5" ht="12.75">
      <c r="A63" s="28" t="s">
        <v>51</v>
      </c>
      <c r="E63" s="29" t="s">
        <v>46</v>
      </c>
    </row>
    <row r="64" spans="1:5" ht="12.75">
      <c r="A64" t="s">
        <v>53</v>
      </c>
      <c r="E64" s="27" t="s">
        <v>46</v>
      </c>
    </row>
    <row r="65" spans="1:16" ht="12.75">
      <c r="A65" s="17" t="s">
        <v>44</v>
      </c>
      <c r="B65" s="21" t="s">
        <v>118</v>
      </c>
      <c r="C65" s="21" t="s">
        <v>634</v>
      </c>
      <c r="D65" s="17" t="s">
        <v>46</v>
      </c>
      <c r="E65" s="22" t="s">
        <v>635</v>
      </c>
      <c r="F65" s="23" t="s">
        <v>621</v>
      </c>
      <c r="G65" s="24">
        <v>22</v>
      </c>
      <c r="H65" s="25"/>
      <c r="I65" s="25">
        <f>ROUND(ROUND(H65,2)*ROUND(G65,3),2)</f>
        <v>0</v>
      </c>
      <c r="O65">
        <f>(I65*21)/100</f>
        <v>0</v>
      </c>
      <c r="P65" t="s">
        <v>22</v>
      </c>
    </row>
    <row r="66" spans="1:5" ht="12.75">
      <c r="A66" s="26" t="s">
        <v>49</v>
      </c>
      <c r="E66" s="27" t="s">
        <v>46</v>
      </c>
    </row>
    <row r="67" spans="1:5" ht="12.75">
      <c r="A67" s="28" t="s">
        <v>51</v>
      </c>
      <c r="E67" s="29" t="s">
        <v>46</v>
      </c>
    </row>
    <row r="68" spans="1:5" ht="12.75">
      <c r="A68" t="s">
        <v>53</v>
      </c>
      <c r="E68" s="27" t="s">
        <v>46</v>
      </c>
    </row>
    <row r="69" spans="1:16" ht="12.75">
      <c r="A69" s="17" t="s">
        <v>44</v>
      </c>
      <c r="B69" s="21" t="s">
        <v>123</v>
      </c>
      <c r="C69" s="21" t="s">
        <v>636</v>
      </c>
      <c r="D69" s="17" t="s">
        <v>46</v>
      </c>
      <c r="E69" s="22" t="s">
        <v>637</v>
      </c>
      <c r="F69" s="23" t="s">
        <v>621</v>
      </c>
      <c r="G69" s="24">
        <v>22</v>
      </c>
      <c r="H69" s="25"/>
      <c r="I69" s="25">
        <f>ROUND(ROUND(H69,2)*ROUND(G69,3),2)</f>
        <v>0</v>
      </c>
      <c r="O69">
        <f>(I69*21)/100</f>
        <v>0</v>
      </c>
      <c r="P69" t="s">
        <v>22</v>
      </c>
    </row>
    <row r="70" spans="1:5" ht="12.75">
      <c r="A70" s="26" t="s">
        <v>49</v>
      </c>
      <c r="E70" s="27" t="s">
        <v>46</v>
      </c>
    </row>
    <row r="71" spans="1:5" ht="12.75">
      <c r="A71" s="28" t="s">
        <v>51</v>
      </c>
      <c r="E71" s="29" t="s">
        <v>46</v>
      </c>
    </row>
    <row r="72" spans="1:5" ht="12.75">
      <c r="A72" t="s">
        <v>53</v>
      </c>
      <c r="E72" s="27" t="s">
        <v>46</v>
      </c>
    </row>
    <row r="73" spans="1:16" ht="12.75">
      <c r="A73" s="17" t="s">
        <v>44</v>
      </c>
      <c r="B73" s="21" t="s">
        <v>127</v>
      </c>
      <c r="C73" s="21" t="s">
        <v>638</v>
      </c>
      <c r="D73" s="17" t="s">
        <v>46</v>
      </c>
      <c r="E73" s="22" t="s">
        <v>639</v>
      </c>
      <c r="F73" s="23" t="s">
        <v>608</v>
      </c>
      <c r="G73" s="24">
        <v>578</v>
      </c>
      <c r="H73" s="25"/>
      <c r="I73" s="25">
        <f>ROUND(ROUND(H73,2)*ROUND(G73,3),2)</f>
        <v>0</v>
      </c>
      <c r="O73">
        <f>(I73*21)/100</f>
        <v>0</v>
      </c>
      <c r="P73" t="s">
        <v>22</v>
      </c>
    </row>
    <row r="74" spans="1:5" ht="12.75">
      <c r="A74" s="26" t="s">
        <v>49</v>
      </c>
      <c r="E74" s="27" t="s">
        <v>46</v>
      </c>
    </row>
    <row r="75" spans="1:5" ht="12.75">
      <c r="A75" s="28" t="s">
        <v>51</v>
      </c>
      <c r="E75" s="29" t="s">
        <v>46</v>
      </c>
    </row>
    <row r="76" spans="1:5" ht="12.75">
      <c r="A76" t="s">
        <v>53</v>
      </c>
      <c r="E76" s="27" t="s">
        <v>46</v>
      </c>
    </row>
    <row r="77" spans="1:16" ht="12.75">
      <c r="A77" s="17" t="s">
        <v>44</v>
      </c>
      <c r="B77" s="21" t="s">
        <v>133</v>
      </c>
      <c r="C77" s="21" t="s">
        <v>640</v>
      </c>
      <c r="D77" s="17" t="s">
        <v>46</v>
      </c>
      <c r="E77" s="22" t="s">
        <v>641</v>
      </c>
      <c r="F77" s="23" t="s">
        <v>621</v>
      </c>
      <c r="G77" s="24">
        <v>22</v>
      </c>
      <c r="H77" s="25"/>
      <c r="I77" s="25">
        <f>ROUND(ROUND(H77,2)*ROUND(G77,3),2)</f>
        <v>0</v>
      </c>
      <c r="O77">
        <f>(I77*21)/100</f>
        <v>0</v>
      </c>
      <c r="P77" t="s">
        <v>22</v>
      </c>
    </row>
    <row r="78" spans="1:5" ht="12.75">
      <c r="A78" s="26" t="s">
        <v>49</v>
      </c>
      <c r="E78" s="27" t="s">
        <v>46</v>
      </c>
    </row>
    <row r="79" spans="1:5" ht="12.75">
      <c r="A79" s="28" t="s">
        <v>51</v>
      </c>
      <c r="E79" s="29" t="s">
        <v>46</v>
      </c>
    </row>
    <row r="80" spans="1:5" ht="12.75">
      <c r="A80" t="s">
        <v>53</v>
      </c>
      <c r="E80" s="27" t="s">
        <v>46</v>
      </c>
    </row>
    <row r="81" spans="1:16" ht="12.75">
      <c r="A81" s="17" t="s">
        <v>44</v>
      </c>
      <c r="B81" s="21" t="s">
        <v>137</v>
      </c>
      <c r="C81" s="21" t="s">
        <v>642</v>
      </c>
      <c r="D81" s="17" t="s">
        <v>46</v>
      </c>
      <c r="E81" s="22" t="s">
        <v>643</v>
      </c>
      <c r="F81" s="23" t="s">
        <v>621</v>
      </c>
      <c r="G81" s="24">
        <v>44</v>
      </c>
      <c r="H81" s="25"/>
      <c r="I81" s="25">
        <f>ROUND(ROUND(H81,2)*ROUND(G81,3),2)</f>
        <v>0</v>
      </c>
      <c r="O81">
        <f>(I81*21)/100</f>
        <v>0</v>
      </c>
      <c r="P81" t="s">
        <v>22</v>
      </c>
    </row>
    <row r="82" spans="1:5" ht="12.75">
      <c r="A82" s="26" t="s">
        <v>49</v>
      </c>
      <c r="E82" s="27" t="s">
        <v>46</v>
      </c>
    </row>
    <row r="83" spans="1:5" ht="12.75">
      <c r="A83" s="28" t="s">
        <v>51</v>
      </c>
      <c r="E83" s="29" t="s">
        <v>46</v>
      </c>
    </row>
    <row r="84" spans="1:5" ht="12.75">
      <c r="A84" t="s">
        <v>53</v>
      </c>
      <c r="E84" s="27" t="s">
        <v>46</v>
      </c>
    </row>
    <row r="85" spans="1:16" ht="12.75">
      <c r="A85" s="17" t="s">
        <v>44</v>
      </c>
      <c r="B85" s="21" t="s">
        <v>143</v>
      </c>
      <c r="C85" s="21" t="s">
        <v>644</v>
      </c>
      <c r="D85" s="17" t="s">
        <v>46</v>
      </c>
      <c r="E85" s="22" t="s">
        <v>645</v>
      </c>
      <c r="F85" s="23" t="s">
        <v>621</v>
      </c>
      <c r="G85" s="24">
        <v>1</v>
      </c>
      <c r="H85" s="25"/>
      <c r="I85" s="25">
        <f>ROUND(ROUND(H85,2)*ROUND(G85,3),2)</f>
        <v>0</v>
      </c>
      <c r="O85">
        <f>(I85*21)/100</f>
        <v>0</v>
      </c>
      <c r="P85" t="s">
        <v>22</v>
      </c>
    </row>
    <row r="86" spans="1:5" ht="12.75">
      <c r="A86" s="26" t="s">
        <v>49</v>
      </c>
      <c r="E86" s="27" t="s">
        <v>46</v>
      </c>
    </row>
    <row r="87" spans="1:5" ht="12.75">
      <c r="A87" s="28" t="s">
        <v>51</v>
      </c>
      <c r="E87" s="29" t="s">
        <v>46</v>
      </c>
    </row>
    <row r="88" spans="1:5" ht="12.75">
      <c r="A88" t="s">
        <v>53</v>
      </c>
      <c r="E88" s="27" t="s">
        <v>46</v>
      </c>
    </row>
    <row r="89" spans="1:16" ht="12.75">
      <c r="A89" s="17" t="s">
        <v>44</v>
      </c>
      <c r="B89" s="21" t="s">
        <v>146</v>
      </c>
      <c r="C89" s="21" t="s">
        <v>646</v>
      </c>
      <c r="D89" s="17" t="s">
        <v>46</v>
      </c>
      <c r="E89" s="22" t="s">
        <v>647</v>
      </c>
      <c r="F89" s="23" t="s">
        <v>608</v>
      </c>
      <c r="G89" s="24">
        <v>22</v>
      </c>
      <c r="H89" s="25"/>
      <c r="I89" s="25">
        <f>ROUND(ROUND(H89,2)*ROUND(G89,3),2)</f>
        <v>0</v>
      </c>
      <c r="O89">
        <f>(I89*21)/100</f>
        <v>0</v>
      </c>
      <c r="P89" t="s">
        <v>22</v>
      </c>
    </row>
    <row r="90" spans="1:5" ht="12.75">
      <c r="A90" s="26" t="s">
        <v>49</v>
      </c>
      <c r="E90" s="27" t="s">
        <v>46</v>
      </c>
    </row>
    <row r="91" spans="1:5" ht="12.75">
      <c r="A91" s="28" t="s">
        <v>51</v>
      </c>
      <c r="E91" s="29" t="s">
        <v>46</v>
      </c>
    </row>
    <row r="92" spans="1:5" ht="12.75">
      <c r="A92" t="s">
        <v>53</v>
      </c>
      <c r="E92" s="27" t="s">
        <v>46</v>
      </c>
    </row>
    <row r="93" spans="1:16" ht="12.75">
      <c r="A93" s="17" t="s">
        <v>44</v>
      </c>
      <c r="B93" s="21" t="s">
        <v>151</v>
      </c>
      <c r="C93" s="21" t="s">
        <v>648</v>
      </c>
      <c r="D93" s="17" t="s">
        <v>46</v>
      </c>
      <c r="E93" s="22" t="s">
        <v>649</v>
      </c>
      <c r="F93" s="23" t="s">
        <v>608</v>
      </c>
      <c r="G93" s="24">
        <v>150</v>
      </c>
      <c r="H93" s="25"/>
      <c r="I93" s="25">
        <f>ROUND(ROUND(H93,2)*ROUND(G93,3),2)</f>
        <v>0</v>
      </c>
      <c r="O93">
        <f>(I93*21)/100</f>
        <v>0</v>
      </c>
      <c r="P93" t="s">
        <v>22</v>
      </c>
    </row>
    <row r="94" spans="1:5" ht="12.75">
      <c r="A94" s="26" t="s">
        <v>49</v>
      </c>
      <c r="E94" s="27" t="s">
        <v>46</v>
      </c>
    </row>
    <row r="95" spans="1:5" ht="12.75">
      <c r="A95" s="28" t="s">
        <v>51</v>
      </c>
      <c r="E95" s="29" t="s">
        <v>46</v>
      </c>
    </row>
    <row r="96" spans="1:5" ht="12.75">
      <c r="A96" t="s">
        <v>53</v>
      </c>
      <c r="E96" s="27" t="s">
        <v>46</v>
      </c>
    </row>
    <row r="97" spans="1:16" ht="12.75">
      <c r="A97" s="17" t="s">
        <v>44</v>
      </c>
      <c r="B97" s="21" t="s">
        <v>156</v>
      </c>
      <c r="C97" s="21" t="s">
        <v>650</v>
      </c>
      <c r="D97" s="17" t="s">
        <v>46</v>
      </c>
      <c r="E97" s="22" t="s">
        <v>651</v>
      </c>
      <c r="F97" s="23" t="s">
        <v>608</v>
      </c>
      <c r="G97" s="24">
        <v>50</v>
      </c>
      <c r="H97" s="25"/>
      <c r="I97" s="25">
        <f>ROUND(ROUND(H97,2)*ROUND(G97,3),2)</f>
        <v>0</v>
      </c>
      <c r="O97">
        <f>(I97*21)/100</f>
        <v>0</v>
      </c>
      <c r="P97" t="s">
        <v>22</v>
      </c>
    </row>
    <row r="98" spans="1:5" ht="12.75">
      <c r="A98" s="26" t="s">
        <v>49</v>
      </c>
      <c r="E98" s="27" t="s">
        <v>46</v>
      </c>
    </row>
    <row r="99" spans="1:5" ht="12.75">
      <c r="A99" s="28" t="s">
        <v>51</v>
      </c>
      <c r="E99" s="29" t="s">
        <v>46</v>
      </c>
    </row>
    <row r="100" spans="1:5" ht="12.75">
      <c r="A100" t="s">
        <v>53</v>
      </c>
      <c r="E100" s="27" t="s">
        <v>46</v>
      </c>
    </row>
    <row r="101" spans="1:16" ht="12.75">
      <c r="A101" s="17" t="s">
        <v>44</v>
      </c>
      <c r="B101" s="21" t="s">
        <v>161</v>
      </c>
      <c r="C101" s="21" t="s">
        <v>652</v>
      </c>
      <c r="D101" s="17" t="s">
        <v>46</v>
      </c>
      <c r="E101" s="22" t="s">
        <v>653</v>
      </c>
      <c r="F101" s="23" t="s">
        <v>608</v>
      </c>
      <c r="G101" s="24">
        <v>1208</v>
      </c>
      <c r="H101" s="25"/>
      <c r="I101" s="25">
        <f>ROUND(ROUND(H101,2)*ROUND(G101,3),2)</f>
        <v>0</v>
      </c>
      <c r="O101">
        <f>(I101*21)/100</f>
        <v>0</v>
      </c>
      <c r="P101" t="s">
        <v>22</v>
      </c>
    </row>
    <row r="102" spans="1:5" ht="12.75">
      <c r="A102" s="26" t="s">
        <v>49</v>
      </c>
      <c r="E102" s="27" t="s">
        <v>46</v>
      </c>
    </row>
    <row r="103" spans="1:5" ht="12.75">
      <c r="A103" s="28" t="s">
        <v>51</v>
      </c>
      <c r="E103" s="29" t="s">
        <v>46</v>
      </c>
    </row>
    <row r="104" spans="1:5" ht="12.75">
      <c r="A104" t="s">
        <v>53</v>
      </c>
      <c r="E104" s="27" t="s">
        <v>46</v>
      </c>
    </row>
    <row r="105" spans="1:16" ht="12.75">
      <c r="A105" s="17" t="s">
        <v>44</v>
      </c>
      <c r="B105" s="21" t="s">
        <v>166</v>
      </c>
      <c r="C105" s="21" t="s">
        <v>654</v>
      </c>
      <c r="D105" s="17" t="s">
        <v>46</v>
      </c>
      <c r="E105" s="22" t="s">
        <v>655</v>
      </c>
      <c r="F105" s="23" t="s">
        <v>621</v>
      </c>
      <c r="G105" s="24">
        <v>22</v>
      </c>
      <c r="H105" s="25"/>
      <c r="I105" s="25">
        <f>ROUND(ROUND(H105,2)*ROUND(G105,3),2)</f>
        <v>0</v>
      </c>
      <c r="O105">
        <f>(I105*21)/100</f>
        <v>0</v>
      </c>
      <c r="P105" t="s">
        <v>22</v>
      </c>
    </row>
    <row r="106" spans="1:5" ht="12.75">
      <c r="A106" s="26" t="s">
        <v>49</v>
      </c>
      <c r="E106" s="27" t="s">
        <v>46</v>
      </c>
    </row>
    <row r="107" spans="1:5" ht="12.75">
      <c r="A107" s="28" t="s">
        <v>51</v>
      </c>
      <c r="E107" s="29" t="s">
        <v>46</v>
      </c>
    </row>
    <row r="108" spans="1:5" ht="12.75">
      <c r="A108" t="s">
        <v>53</v>
      </c>
      <c r="E108" s="27" t="s">
        <v>46</v>
      </c>
    </row>
    <row r="109" spans="1:16" ht="12.75">
      <c r="A109" s="17" t="s">
        <v>44</v>
      </c>
      <c r="B109" s="21" t="s">
        <v>170</v>
      </c>
      <c r="C109" s="21" t="s">
        <v>656</v>
      </c>
      <c r="D109" s="17" t="s">
        <v>46</v>
      </c>
      <c r="E109" s="22" t="s">
        <v>657</v>
      </c>
      <c r="F109" s="23" t="s">
        <v>621</v>
      </c>
      <c r="G109" s="24">
        <v>22</v>
      </c>
      <c r="H109" s="25"/>
      <c r="I109" s="25">
        <f>ROUND(ROUND(H109,2)*ROUND(G109,3),2)</f>
        <v>0</v>
      </c>
      <c r="O109">
        <f>(I109*21)/100</f>
        <v>0</v>
      </c>
      <c r="P109" t="s">
        <v>22</v>
      </c>
    </row>
    <row r="110" spans="1:5" ht="12.75">
      <c r="A110" s="26" t="s">
        <v>49</v>
      </c>
      <c r="E110" s="27" t="s">
        <v>46</v>
      </c>
    </row>
    <row r="111" spans="1:5" ht="12.75">
      <c r="A111" s="28" t="s">
        <v>51</v>
      </c>
      <c r="E111" s="29" t="s">
        <v>46</v>
      </c>
    </row>
    <row r="112" spans="1:5" ht="12.75">
      <c r="A112" t="s">
        <v>53</v>
      </c>
      <c r="E112" s="27" t="s">
        <v>46</v>
      </c>
    </row>
    <row r="113" spans="1:16" ht="12.75">
      <c r="A113" s="17" t="s">
        <v>44</v>
      </c>
      <c r="B113" s="21" t="s">
        <v>175</v>
      </c>
      <c r="C113" s="21" t="s">
        <v>658</v>
      </c>
      <c r="D113" s="17" t="s">
        <v>46</v>
      </c>
      <c r="E113" s="22" t="s">
        <v>659</v>
      </c>
      <c r="F113" s="23" t="s">
        <v>621</v>
      </c>
      <c r="G113" s="24">
        <v>22</v>
      </c>
      <c r="H113" s="25"/>
      <c r="I113" s="25">
        <f>ROUND(ROUND(H113,2)*ROUND(G113,3),2)</f>
        <v>0</v>
      </c>
      <c r="O113">
        <f>(I113*21)/100</f>
        <v>0</v>
      </c>
      <c r="P113" t="s">
        <v>22</v>
      </c>
    </row>
    <row r="114" spans="1:5" ht="12.75">
      <c r="A114" s="26" t="s">
        <v>49</v>
      </c>
      <c r="E114" s="27" t="s">
        <v>46</v>
      </c>
    </row>
    <row r="115" spans="1:5" ht="12.75">
      <c r="A115" s="28" t="s">
        <v>51</v>
      </c>
      <c r="E115" s="29" t="s">
        <v>46</v>
      </c>
    </row>
    <row r="116" spans="1:5" ht="12.75">
      <c r="A116" t="s">
        <v>53</v>
      </c>
      <c r="E116" s="27" t="s">
        <v>46</v>
      </c>
    </row>
    <row r="117" spans="1:16" ht="12.75">
      <c r="A117" s="17" t="s">
        <v>44</v>
      </c>
      <c r="B117" s="21" t="s">
        <v>180</v>
      </c>
      <c r="C117" s="21" t="s">
        <v>660</v>
      </c>
      <c r="D117" s="17" t="s">
        <v>46</v>
      </c>
      <c r="E117" s="22" t="s">
        <v>661</v>
      </c>
      <c r="F117" s="23" t="s">
        <v>608</v>
      </c>
      <c r="G117" s="24">
        <v>157.5</v>
      </c>
      <c r="H117" s="25"/>
      <c r="I117" s="25">
        <f>ROUND(ROUND(H117,2)*ROUND(G117,3),2)</f>
        <v>0</v>
      </c>
      <c r="O117">
        <f>(I117*21)/100</f>
        <v>0</v>
      </c>
      <c r="P117" t="s">
        <v>22</v>
      </c>
    </row>
    <row r="118" spans="1:5" ht="12.75">
      <c r="A118" s="26" t="s">
        <v>49</v>
      </c>
      <c r="E118" s="27" t="s">
        <v>46</v>
      </c>
    </row>
    <row r="119" spans="1:5" ht="12.75">
      <c r="A119" s="28" t="s">
        <v>51</v>
      </c>
      <c r="E119" s="29" t="s">
        <v>46</v>
      </c>
    </row>
    <row r="120" spans="1:5" ht="12.75">
      <c r="A120" t="s">
        <v>53</v>
      </c>
      <c r="E120" s="27" t="s">
        <v>46</v>
      </c>
    </row>
    <row r="121" spans="1:16" ht="12.75">
      <c r="A121" s="17" t="s">
        <v>44</v>
      </c>
      <c r="B121" s="21" t="s">
        <v>187</v>
      </c>
      <c r="C121" s="21" t="s">
        <v>662</v>
      </c>
      <c r="D121" s="17" t="s">
        <v>46</v>
      </c>
      <c r="E121" s="22" t="s">
        <v>663</v>
      </c>
      <c r="F121" s="23" t="s">
        <v>608</v>
      </c>
      <c r="G121" s="24">
        <v>52.5</v>
      </c>
      <c r="H121" s="25"/>
      <c r="I121" s="25">
        <f>ROUND(ROUND(H121,2)*ROUND(G121,3),2)</f>
        <v>0</v>
      </c>
      <c r="O121">
        <f>(I121*21)/100</f>
        <v>0</v>
      </c>
      <c r="P121" t="s">
        <v>22</v>
      </c>
    </row>
    <row r="122" spans="1:5" ht="12.75">
      <c r="A122" s="26" t="s">
        <v>49</v>
      </c>
      <c r="E122" s="27" t="s">
        <v>46</v>
      </c>
    </row>
    <row r="123" spans="1:5" ht="12.75">
      <c r="A123" s="28" t="s">
        <v>51</v>
      </c>
      <c r="E123" s="29" t="s">
        <v>46</v>
      </c>
    </row>
    <row r="124" spans="1:5" ht="12.75">
      <c r="A124" t="s">
        <v>53</v>
      </c>
      <c r="E124" s="27" t="s">
        <v>46</v>
      </c>
    </row>
    <row r="125" spans="1:16" ht="12.75">
      <c r="A125" s="17" t="s">
        <v>44</v>
      </c>
      <c r="B125" s="21" t="s">
        <v>193</v>
      </c>
      <c r="C125" s="21" t="s">
        <v>664</v>
      </c>
      <c r="D125" s="17" t="s">
        <v>46</v>
      </c>
      <c r="E125" s="22" t="s">
        <v>665</v>
      </c>
      <c r="F125" s="23" t="s">
        <v>608</v>
      </c>
      <c r="G125" s="24">
        <v>1268.4</v>
      </c>
      <c r="H125" s="25"/>
      <c r="I125" s="25">
        <f>ROUND(ROUND(H125,2)*ROUND(G125,3),2)</f>
        <v>0</v>
      </c>
      <c r="O125">
        <f>(I125*21)/100</f>
        <v>0</v>
      </c>
      <c r="P125" t="s">
        <v>22</v>
      </c>
    </row>
    <row r="126" spans="1:5" ht="12.75">
      <c r="A126" s="26" t="s">
        <v>49</v>
      </c>
      <c r="E126" s="27" t="s">
        <v>46</v>
      </c>
    </row>
    <row r="127" spans="1:5" ht="12.75">
      <c r="A127" s="28" t="s">
        <v>51</v>
      </c>
      <c r="E127" s="29" t="s">
        <v>46</v>
      </c>
    </row>
    <row r="128" spans="1:5" ht="12.75">
      <c r="A128" t="s">
        <v>53</v>
      </c>
      <c r="E128" s="27" t="s">
        <v>46</v>
      </c>
    </row>
    <row r="129" spans="1:16" ht="12.75">
      <c r="A129" s="17" t="s">
        <v>44</v>
      </c>
      <c r="B129" s="21" t="s">
        <v>199</v>
      </c>
      <c r="C129" s="21" t="s">
        <v>666</v>
      </c>
      <c r="D129" s="17" t="s">
        <v>46</v>
      </c>
      <c r="E129" s="22" t="s">
        <v>667</v>
      </c>
      <c r="F129" s="23" t="s">
        <v>621</v>
      </c>
      <c r="G129" s="24">
        <v>22</v>
      </c>
      <c r="H129" s="25"/>
      <c r="I129" s="25">
        <f>ROUND(ROUND(H129,2)*ROUND(G129,3),2)</f>
        <v>0</v>
      </c>
      <c r="O129">
        <f>(I129*21)/100</f>
        <v>0</v>
      </c>
      <c r="P129" t="s">
        <v>22</v>
      </c>
    </row>
    <row r="130" spans="1:5" ht="12.75">
      <c r="A130" s="26" t="s">
        <v>49</v>
      </c>
      <c r="E130" s="27" t="s">
        <v>46</v>
      </c>
    </row>
    <row r="131" spans="1:5" ht="12.75">
      <c r="A131" s="28" t="s">
        <v>51</v>
      </c>
      <c r="E131" s="29" t="s">
        <v>46</v>
      </c>
    </row>
    <row r="132" spans="1:5" ht="12.75">
      <c r="A132" t="s">
        <v>53</v>
      </c>
      <c r="E132" s="27" t="s">
        <v>46</v>
      </c>
    </row>
    <row r="133" spans="1:16" ht="12.75">
      <c r="A133" s="17" t="s">
        <v>44</v>
      </c>
      <c r="B133" s="21" t="s">
        <v>205</v>
      </c>
      <c r="C133" s="21" t="s">
        <v>668</v>
      </c>
      <c r="D133" s="17" t="s">
        <v>46</v>
      </c>
      <c r="E133" s="22" t="s">
        <v>669</v>
      </c>
      <c r="F133" s="23" t="s">
        <v>621</v>
      </c>
      <c r="G133" s="24">
        <v>44</v>
      </c>
      <c r="H133" s="25"/>
      <c r="I133" s="25">
        <f>ROUND(ROUND(H133,2)*ROUND(G133,3),2)</f>
        <v>0</v>
      </c>
      <c r="O133">
        <f>(I133*21)/100</f>
        <v>0</v>
      </c>
      <c r="P133" t="s">
        <v>22</v>
      </c>
    </row>
    <row r="134" spans="1:5" ht="12.75">
      <c r="A134" s="26" t="s">
        <v>49</v>
      </c>
      <c r="E134" s="27" t="s">
        <v>46</v>
      </c>
    </row>
    <row r="135" spans="1:5" ht="12.75">
      <c r="A135" s="28" t="s">
        <v>51</v>
      </c>
      <c r="E135" s="29" t="s">
        <v>46</v>
      </c>
    </row>
    <row r="136" spans="1:5" ht="12.75">
      <c r="A136" t="s">
        <v>53</v>
      </c>
      <c r="E136" s="27" t="s">
        <v>46</v>
      </c>
    </row>
    <row r="137" spans="1:16" ht="12.75">
      <c r="A137" s="17" t="s">
        <v>44</v>
      </c>
      <c r="B137" s="21" t="s">
        <v>212</v>
      </c>
      <c r="C137" s="21" t="s">
        <v>670</v>
      </c>
      <c r="D137" s="17" t="s">
        <v>46</v>
      </c>
      <c r="E137" s="22" t="s">
        <v>671</v>
      </c>
      <c r="F137" s="23" t="s">
        <v>672</v>
      </c>
      <c r="G137" s="24">
        <v>358.05</v>
      </c>
      <c r="H137" s="25"/>
      <c r="I137" s="25">
        <f>ROUND(ROUND(H137,2)*ROUND(G137,3),2)</f>
        <v>0</v>
      </c>
      <c r="O137">
        <f>(I137*21)/100</f>
        <v>0</v>
      </c>
      <c r="P137" t="s">
        <v>22</v>
      </c>
    </row>
    <row r="138" spans="1:5" ht="12.75">
      <c r="A138" s="26" t="s">
        <v>49</v>
      </c>
      <c r="E138" s="27" t="s">
        <v>46</v>
      </c>
    </row>
    <row r="139" spans="1:5" ht="12.75">
      <c r="A139" s="28" t="s">
        <v>51</v>
      </c>
      <c r="E139" s="29" t="s">
        <v>46</v>
      </c>
    </row>
    <row r="140" spans="1:5" ht="12.75">
      <c r="A140" t="s">
        <v>53</v>
      </c>
      <c r="E140" s="27" t="s">
        <v>46</v>
      </c>
    </row>
    <row r="141" spans="1:16" ht="12.75">
      <c r="A141" s="17" t="s">
        <v>44</v>
      </c>
      <c r="B141" s="21" t="s">
        <v>217</v>
      </c>
      <c r="C141" s="21" t="s">
        <v>673</v>
      </c>
      <c r="D141" s="17" t="s">
        <v>46</v>
      </c>
      <c r="E141" s="22" t="s">
        <v>674</v>
      </c>
      <c r="F141" s="23" t="s">
        <v>675</v>
      </c>
      <c r="G141" s="24">
        <v>16</v>
      </c>
      <c r="H141" s="25"/>
      <c r="I141" s="25">
        <f>ROUND(ROUND(H141,2)*ROUND(G141,3),2)</f>
        <v>0</v>
      </c>
      <c r="O141">
        <f>(I141*21)/100</f>
        <v>0</v>
      </c>
      <c r="P141" t="s">
        <v>22</v>
      </c>
    </row>
    <row r="142" spans="1:5" ht="12.75">
      <c r="A142" s="26" t="s">
        <v>49</v>
      </c>
      <c r="E142" s="27" t="s">
        <v>46</v>
      </c>
    </row>
    <row r="143" spans="1:5" ht="12.75">
      <c r="A143" s="28" t="s">
        <v>51</v>
      </c>
      <c r="E143" s="29" t="s">
        <v>46</v>
      </c>
    </row>
    <row r="144" spans="1:5" ht="12.75">
      <c r="A144" t="s">
        <v>53</v>
      </c>
      <c r="E144" s="27" t="s">
        <v>46</v>
      </c>
    </row>
    <row r="145" spans="1:16" ht="12.75">
      <c r="A145" s="17" t="s">
        <v>44</v>
      </c>
      <c r="B145" s="21" t="s">
        <v>224</v>
      </c>
      <c r="C145" s="21" t="s">
        <v>676</v>
      </c>
      <c r="D145" s="17" t="s">
        <v>46</v>
      </c>
      <c r="E145" s="22" t="s">
        <v>677</v>
      </c>
      <c r="F145" s="23" t="s">
        <v>611</v>
      </c>
      <c r="G145" s="24">
        <v>6.6</v>
      </c>
      <c r="H145" s="25"/>
      <c r="I145" s="25">
        <f>ROUND(ROUND(H145,2)*ROUND(G145,3),2)</f>
        <v>0</v>
      </c>
      <c r="O145">
        <f>(I145*21)/100</f>
        <v>0</v>
      </c>
      <c r="P145" t="s">
        <v>22</v>
      </c>
    </row>
    <row r="146" spans="1:5" ht="12.75">
      <c r="A146" s="26" t="s">
        <v>49</v>
      </c>
      <c r="E146" s="27" t="s">
        <v>46</v>
      </c>
    </row>
    <row r="147" spans="1:5" ht="12.75">
      <c r="A147" s="28" t="s">
        <v>51</v>
      </c>
      <c r="E147" s="29" t="s">
        <v>46</v>
      </c>
    </row>
    <row r="148" spans="1:5" ht="12.75">
      <c r="A148" t="s">
        <v>53</v>
      </c>
      <c r="E148" s="27" t="s">
        <v>46</v>
      </c>
    </row>
    <row r="149" spans="1:16" ht="12.75">
      <c r="A149" s="17" t="s">
        <v>44</v>
      </c>
      <c r="B149" s="21" t="s">
        <v>229</v>
      </c>
      <c r="C149" s="21" t="s">
        <v>678</v>
      </c>
      <c r="D149" s="17" t="s">
        <v>46</v>
      </c>
      <c r="E149" s="22" t="s">
        <v>679</v>
      </c>
      <c r="F149" s="23" t="s">
        <v>611</v>
      </c>
      <c r="G149" s="24">
        <v>6.6</v>
      </c>
      <c r="H149" s="25"/>
      <c r="I149" s="25">
        <f>ROUND(ROUND(H149,2)*ROUND(G149,3),2)</f>
        <v>0</v>
      </c>
      <c r="O149">
        <f>(I149*21)/100</f>
        <v>0</v>
      </c>
      <c r="P149" t="s">
        <v>22</v>
      </c>
    </row>
    <row r="150" spans="1:5" ht="12.75">
      <c r="A150" s="26" t="s">
        <v>49</v>
      </c>
      <c r="E150" s="27" t="s">
        <v>46</v>
      </c>
    </row>
    <row r="151" spans="1:5" ht="12.75">
      <c r="A151" s="28" t="s">
        <v>51</v>
      </c>
      <c r="E151" s="29" t="s">
        <v>46</v>
      </c>
    </row>
    <row r="152" spans="1:5" ht="12.75">
      <c r="A152" t="s">
        <v>53</v>
      </c>
      <c r="E152" s="27" t="s">
        <v>46</v>
      </c>
    </row>
    <row r="153" spans="1:16" ht="12.75">
      <c r="A153" s="17" t="s">
        <v>44</v>
      </c>
      <c r="B153" s="21" t="s">
        <v>235</v>
      </c>
      <c r="C153" s="21" t="s">
        <v>680</v>
      </c>
      <c r="D153" s="17" t="s">
        <v>46</v>
      </c>
      <c r="E153" s="22" t="s">
        <v>681</v>
      </c>
      <c r="F153" s="23" t="s">
        <v>621</v>
      </c>
      <c r="G153" s="24">
        <v>22</v>
      </c>
      <c r="H153" s="25"/>
      <c r="I153" s="25">
        <f>ROUND(ROUND(H153,2)*ROUND(G153,3),2)</f>
        <v>0</v>
      </c>
      <c r="O153">
        <f>(I153*21)/100</f>
        <v>0</v>
      </c>
      <c r="P153" t="s">
        <v>22</v>
      </c>
    </row>
    <row r="154" spans="1:5" ht="12.75">
      <c r="A154" s="26" t="s">
        <v>49</v>
      </c>
      <c r="E154" s="27" t="s">
        <v>46</v>
      </c>
    </row>
    <row r="155" spans="1:5" ht="12.75">
      <c r="A155" s="28" t="s">
        <v>51</v>
      </c>
      <c r="E155" s="29" t="s">
        <v>46</v>
      </c>
    </row>
    <row r="156" spans="1:5" ht="12.75">
      <c r="A156" t="s">
        <v>53</v>
      </c>
      <c r="E156" s="27" t="s">
        <v>46</v>
      </c>
    </row>
    <row r="157" spans="1:16" ht="12.75">
      <c r="A157" s="17" t="s">
        <v>44</v>
      </c>
      <c r="B157" s="21" t="s">
        <v>240</v>
      </c>
      <c r="C157" s="21" t="s">
        <v>682</v>
      </c>
      <c r="D157" s="17" t="s">
        <v>46</v>
      </c>
      <c r="E157" s="22" t="s">
        <v>683</v>
      </c>
      <c r="F157" s="23" t="s">
        <v>621</v>
      </c>
      <c r="G157" s="24">
        <v>5</v>
      </c>
      <c r="H157" s="25"/>
      <c r="I157" s="25">
        <f>ROUND(ROUND(H157,2)*ROUND(G157,3),2)</f>
        <v>0</v>
      </c>
      <c r="O157">
        <f>(I157*21)/100</f>
        <v>0</v>
      </c>
      <c r="P157" t="s">
        <v>22</v>
      </c>
    </row>
    <row r="158" spans="1:5" ht="12.75">
      <c r="A158" s="26" t="s">
        <v>49</v>
      </c>
      <c r="E158" s="27" t="s">
        <v>46</v>
      </c>
    </row>
    <row r="159" spans="1:5" ht="12.75">
      <c r="A159" s="28" t="s">
        <v>51</v>
      </c>
      <c r="E159" s="29" t="s">
        <v>46</v>
      </c>
    </row>
    <row r="160" spans="1:5" ht="12.75">
      <c r="A160" t="s">
        <v>53</v>
      </c>
      <c r="E160" s="27" t="s">
        <v>46</v>
      </c>
    </row>
    <row r="161" spans="1:16" ht="12.75">
      <c r="A161" s="17" t="s">
        <v>44</v>
      </c>
      <c r="B161" s="21" t="s">
        <v>245</v>
      </c>
      <c r="C161" s="21" t="s">
        <v>684</v>
      </c>
      <c r="D161" s="17" t="s">
        <v>46</v>
      </c>
      <c r="E161" s="22" t="s">
        <v>685</v>
      </c>
      <c r="F161" s="23" t="s">
        <v>621</v>
      </c>
      <c r="G161" s="24">
        <v>5</v>
      </c>
      <c r="H161" s="25"/>
      <c r="I161" s="25">
        <f>ROUND(ROUND(H161,2)*ROUND(G161,3),2)</f>
        <v>0</v>
      </c>
      <c r="O161">
        <f>(I161*21)/100</f>
        <v>0</v>
      </c>
      <c r="P161" t="s">
        <v>22</v>
      </c>
    </row>
    <row r="162" spans="1:5" ht="12.75">
      <c r="A162" s="26" t="s">
        <v>49</v>
      </c>
      <c r="E162" s="27" t="s">
        <v>46</v>
      </c>
    </row>
    <row r="163" spans="1:5" ht="12.75">
      <c r="A163" s="28" t="s">
        <v>51</v>
      </c>
      <c r="E163" s="29" t="s">
        <v>46</v>
      </c>
    </row>
    <row r="164" spans="1:5" ht="12.75">
      <c r="A164" t="s">
        <v>53</v>
      </c>
      <c r="E164" s="27" t="s">
        <v>46</v>
      </c>
    </row>
    <row r="165" spans="1:16" ht="12.75">
      <c r="A165" s="17" t="s">
        <v>44</v>
      </c>
      <c r="B165" s="21" t="s">
        <v>248</v>
      </c>
      <c r="C165" s="21" t="s">
        <v>686</v>
      </c>
      <c r="D165" s="17" t="s">
        <v>46</v>
      </c>
      <c r="E165" s="22" t="s">
        <v>687</v>
      </c>
      <c r="F165" s="23" t="s">
        <v>608</v>
      </c>
      <c r="G165" s="24">
        <v>1216</v>
      </c>
      <c r="H165" s="25"/>
      <c r="I165" s="25">
        <f>ROUND(ROUND(H165,2)*ROUND(G165,3),2)</f>
        <v>0</v>
      </c>
      <c r="O165">
        <f>(I165*21)/100</f>
        <v>0</v>
      </c>
      <c r="P165" t="s">
        <v>22</v>
      </c>
    </row>
    <row r="166" spans="1:5" ht="12.75">
      <c r="A166" s="26" t="s">
        <v>49</v>
      </c>
      <c r="E166" s="27" t="s">
        <v>46</v>
      </c>
    </row>
    <row r="167" spans="1:5" ht="12.75">
      <c r="A167" s="28" t="s">
        <v>51</v>
      </c>
      <c r="E167" s="29" t="s">
        <v>46</v>
      </c>
    </row>
    <row r="168" spans="1:5" ht="12.75">
      <c r="A168" t="s">
        <v>53</v>
      </c>
      <c r="E168" s="27" t="s">
        <v>46</v>
      </c>
    </row>
    <row r="169" spans="1:16" ht="12.75">
      <c r="A169" s="17" t="s">
        <v>44</v>
      </c>
      <c r="B169" s="21" t="s">
        <v>253</v>
      </c>
      <c r="C169" s="21" t="s">
        <v>688</v>
      </c>
      <c r="D169" s="17" t="s">
        <v>46</v>
      </c>
      <c r="E169" s="22" t="s">
        <v>689</v>
      </c>
      <c r="F169" s="23" t="s">
        <v>608</v>
      </c>
      <c r="G169" s="24">
        <v>42</v>
      </c>
      <c r="H169" s="25"/>
      <c r="I169" s="25">
        <f>ROUND(ROUND(H169,2)*ROUND(G169,3),2)</f>
        <v>0</v>
      </c>
      <c r="O169">
        <f>(I169*21)/100</f>
        <v>0</v>
      </c>
      <c r="P169" t="s">
        <v>22</v>
      </c>
    </row>
    <row r="170" spans="1:5" ht="12.75">
      <c r="A170" s="26" t="s">
        <v>49</v>
      </c>
      <c r="E170" s="27" t="s">
        <v>46</v>
      </c>
    </row>
    <row r="171" spans="1:5" ht="12.75">
      <c r="A171" s="28" t="s">
        <v>51</v>
      </c>
      <c r="E171" s="29" t="s">
        <v>46</v>
      </c>
    </row>
    <row r="172" spans="1:5" ht="12.75">
      <c r="A172" t="s">
        <v>53</v>
      </c>
      <c r="E172" s="27" t="s">
        <v>46</v>
      </c>
    </row>
    <row r="173" spans="1:16" ht="12.75">
      <c r="A173" s="17" t="s">
        <v>44</v>
      </c>
      <c r="B173" s="21" t="s">
        <v>257</v>
      </c>
      <c r="C173" s="21" t="s">
        <v>690</v>
      </c>
      <c r="D173" s="17" t="s">
        <v>46</v>
      </c>
      <c r="E173" s="22" t="s">
        <v>691</v>
      </c>
      <c r="F173" s="23" t="s">
        <v>608</v>
      </c>
      <c r="G173" s="24">
        <v>1216</v>
      </c>
      <c r="H173" s="25"/>
      <c r="I173" s="25">
        <f>ROUND(ROUND(H173,2)*ROUND(G173,3),2)</f>
        <v>0</v>
      </c>
      <c r="O173">
        <f>(I173*21)/100</f>
        <v>0</v>
      </c>
      <c r="P173" t="s">
        <v>22</v>
      </c>
    </row>
    <row r="174" spans="1:5" ht="12.75">
      <c r="A174" s="26" t="s">
        <v>49</v>
      </c>
      <c r="E174" s="27" t="s">
        <v>46</v>
      </c>
    </row>
    <row r="175" spans="1:5" ht="12.75">
      <c r="A175" s="28" t="s">
        <v>51</v>
      </c>
      <c r="E175" s="29" t="s">
        <v>46</v>
      </c>
    </row>
    <row r="176" spans="1:5" ht="12.75">
      <c r="A176" t="s">
        <v>53</v>
      </c>
      <c r="E176" s="27" t="s">
        <v>46</v>
      </c>
    </row>
    <row r="177" spans="1:16" ht="12.75">
      <c r="A177" s="17" t="s">
        <v>44</v>
      </c>
      <c r="B177" s="21" t="s">
        <v>263</v>
      </c>
      <c r="C177" s="21" t="s">
        <v>692</v>
      </c>
      <c r="D177" s="17" t="s">
        <v>46</v>
      </c>
      <c r="E177" s="22" t="s">
        <v>693</v>
      </c>
      <c r="F177" s="23" t="s">
        <v>621</v>
      </c>
      <c r="G177" s="24">
        <v>2</v>
      </c>
      <c r="H177" s="25"/>
      <c r="I177" s="25">
        <f>ROUND(ROUND(H177,2)*ROUND(G177,3),2)</f>
        <v>0</v>
      </c>
      <c r="O177">
        <f>(I177*21)/100</f>
        <v>0</v>
      </c>
      <c r="P177" t="s">
        <v>22</v>
      </c>
    </row>
    <row r="178" spans="1:5" ht="12.75">
      <c r="A178" s="26" t="s">
        <v>49</v>
      </c>
      <c r="E178" s="27" t="s">
        <v>46</v>
      </c>
    </row>
    <row r="179" spans="1:5" ht="12.75">
      <c r="A179" s="28" t="s">
        <v>51</v>
      </c>
      <c r="E179" s="29" t="s">
        <v>46</v>
      </c>
    </row>
    <row r="180" spans="1:5" ht="12.75">
      <c r="A180" t="s">
        <v>53</v>
      </c>
      <c r="E180" s="27" t="s">
        <v>46</v>
      </c>
    </row>
    <row r="181" spans="1:16" ht="12.75">
      <c r="A181" s="17" t="s">
        <v>44</v>
      </c>
      <c r="B181" s="21" t="s">
        <v>268</v>
      </c>
      <c r="C181" s="21" t="s">
        <v>694</v>
      </c>
      <c r="D181" s="17" t="s">
        <v>46</v>
      </c>
      <c r="E181" s="22" t="s">
        <v>695</v>
      </c>
      <c r="F181" s="23" t="s">
        <v>608</v>
      </c>
      <c r="G181" s="24">
        <v>1216</v>
      </c>
      <c r="H181" s="25"/>
      <c r="I181" s="25">
        <f>ROUND(ROUND(H181,2)*ROUND(G181,3),2)</f>
        <v>0</v>
      </c>
      <c r="O181">
        <f>(I181*21)/100</f>
        <v>0</v>
      </c>
      <c r="P181" t="s">
        <v>22</v>
      </c>
    </row>
    <row r="182" spans="1:5" ht="12.75">
      <c r="A182" s="26" t="s">
        <v>49</v>
      </c>
      <c r="E182" s="27" t="s">
        <v>46</v>
      </c>
    </row>
    <row r="183" spans="1:5" ht="12.75">
      <c r="A183" s="28" t="s">
        <v>51</v>
      </c>
      <c r="E183" s="29" t="s">
        <v>46</v>
      </c>
    </row>
    <row r="184" spans="1:5" ht="12.75">
      <c r="A184" t="s">
        <v>53</v>
      </c>
      <c r="E184" s="27" t="s">
        <v>46</v>
      </c>
    </row>
    <row r="185" spans="1:16" ht="12.75">
      <c r="A185" s="17" t="s">
        <v>44</v>
      </c>
      <c r="B185" s="21" t="s">
        <v>275</v>
      </c>
      <c r="C185" s="21" t="s">
        <v>696</v>
      </c>
      <c r="D185" s="17" t="s">
        <v>46</v>
      </c>
      <c r="E185" s="22" t="s">
        <v>697</v>
      </c>
      <c r="F185" s="23" t="s">
        <v>608</v>
      </c>
      <c r="G185" s="24">
        <v>42</v>
      </c>
      <c r="H185" s="25"/>
      <c r="I185" s="25">
        <f>ROUND(ROUND(H185,2)*ROUND(G185,3),2)</f>
        <v>0</v>
      </c>
      <c r="O185">
        <f>(I185*21)/100</f>
        <v>0</v>
      </c>
      <c r="P185" t="s">
        <v>22</v>
      </c>
    </row>
    <row r="186" spans="1:5" ht="12.75">
      <c r="A186" s="26" t="s">
        <v>49</v>
      </c>
      <c r="E186" s="27" t="s">
        <v>46</v>
      </c>
    </row>
    <row r="187" spans="1:5" ht="12.75">
      <c r="A187" s="28" t="s">
        <v>51</v>
      </c>
      <c r="E187" s="29" t="s">
        <v>46</v>
      </c>
    </row>
    <row r="188" spans="1:5" ht="12.75">
      <c r="A188" t="s">
        <v>53</v>
      </c>
      <c r="E188" s="27" t="s">
        <v>46</v>
      </c>
    </row>
    <row r="189" spans="1:16" ht="12.75">
      <c r="A189" s="17" t="s">
        <v>44</v>
      </c>
      <c r="B189" s="21" t="s">
        <v>281</v>
      </c>
      <c r="C189" s="21" t="s">
        <v>698</v>
      </c>
      <c r="D189" s="17" t="s">
        <v>46</v>
      </c>
      <c r="E189" s="22" t="s">
        <v>699</v>
      </c>
      <c r="F189" s="23" t="s">
        <v>608</v>
      </c>
      <c r="G189" s="24">
        <v>1216</v>
      </c>
      <c r="H189" s="25"/>
      <c r="I189" s="25">
        <f>ROUND(ROUND(H189,2)*ROUND(G189,3),2)</f>
        <v>0</v>
      </c>
      <c r="O189">
        <f>(I189*21)/100</f>
        <v>0</v>
      </c>
      <c r="P189" t="s">
        <v>22</v>
      </c>
    </row>
    <row r="190" spans="1:5" ht="12.75">
      <c r="A190" s="26" t="s">
        <v>49</v>
      </c>
      <c r="E190" s="27" t="s">
        <v>46</v>
      </c>
    </row>
    <row r="191" spans="1:5" ht="12.75">
      <c r="A191" s="28" t="s">
        <v>51</v>
      </c>
      <c r="E191" s="29" t="s">
        <v>46</v>
      </c>
    </row>
    <row r="192" spans="1:5" ht="12.75">
      <c r="A192" t="s">
        <v>53</v>
      </c>
      <c r="E192" s="27" t="s">
        <v>46</v>
      </c>
    </row>
    <row r="193" spans="1:16" ht="12.75">
      <c r="A193" s="17" t="s">
        <v>44</v>
      </c>
      <c r="B193" s="21" t="s">
        <v>287</v>
      </c>
      <c r="C193" s="21" t="s">
        <v>700</v>
      </c>
      <c r="D193" s="17" t="s">
        <v>46</v>
      </c>
      <c r="E193" s="22" t="s">
        <v>701</v>
      </c>
      <c r="F193" s="23" t="s">
        <v>608</v>
      </c>
      <c r="G193" s="24">
        <v>42</v>
      </c>
      <c r="H193" s="25"/>
      <c r="I193" s="25">
        <f>ROUND(ROUND(H193,2)*ROUND(G193,3),2)</f>
        <v>0</v>
      </c>
      <c r="O193">
        <f>(I193*21)/100</f>
        <v>0</v>
      </c>
      <c r="P193" t="s">
        <v>22</v>
      </c>
    </row>
    <row r="194" spans="1:5" ht="12.75">
      <c r="A194" s="26" t="s">
        <v>49</v>
      </c>
      <c r="E194" s="27" t="s">
        <v>46</v>
      </c>
    </row>
    <row r="195" spans="1:5" ht="12.75">
      <c r="A195" s="28" t="s">
        <v>51</v>
      </c>
      <c r="E195" s="29" t="s">
        <v>46</v>
      </c>
    </row>
    <row r="196" spans="1:5" ht="12.75">
      <c r="A196" t="s">
        <v>53</v>
      </c>
      <c r="E196" s="27" t="s">
        <v>46</v>
      </c>
    </row>
    <row r="197" spans="1:16" ht="12.75">
      <c r="A197" s="17" t="s">
        <v>44</v>
      </c>
      <c r="B197" s="21" t="s">
        <v>293</v>
      </c>
      <c r="C197" s="21" t="s">
        <v>702</v>
      </c>
      <c r="D197" s="17" t="s">
        <v>46</v>
      </c>
      <c r="E197" s="22" t="s">
        <v>703</v>
      </c>
      <c r="F197" s="23" t="s">
        <v>611</v>
      </c>
      <c r="G197" s="24">
        <v>109.84</v>
      </c>
      <c r="H197" s="25"/>
      <c r="I197" s="25">
        <f>ROUND(ROUND(H197,2)*ROUND(G197,3),2)</f>
        <v>0</v>
      </c>
      <c r="O197">
        <f>(I197*21)/100</f>
        <v>0</v>
      </c>
      <c r="P197" t="s">
        <v>22</v>
      </c>
    </row>
    <row r="198" spans="1:5" ht="12.75">
      <c r="A198" s="26" t="s">
        <v>49</v>
      </c>
      <c r="E198" s="27" t="s">
        <v>46</v>
      </c>
    </row>
    <row r="199" spans="1:5" ht="12.75">
      <c r="A199" s="28" t="s">
        <v>51</v>
      </c>
      <c r="E199" s="29" t="s">
        <v>46</v>
      </c>
    </row>
    <row r="200" spans="1:5" ht="12.75">
      <c r="A200" t="s">
        <v>53</v>
      </c>
      <c r="E200" s="27" t="s">
        <v>46</v>
      </c>
    </row>
    <row r="201" spans="1:16" ht="12.75">
      <c r="A201" s="17" t="s">
        <v>44</v>
      </c>
      <c r="B201" s="21" t="s">
        <v>298</v>
      </c>
      <c r="C201" s="21" t="s">
        <v>704</v>
      </c>
      <c r="D201" s="17" t="s">
        <v>46</v>
      </c>
      <c r="E201" s="22" t="s">
        <v>705</v>
      </c>
      <c r="F201" s="23" t="s">
        <v>611</v>
      </c>
      <c r="G201" s="24">
        <v>549.2</v>
      </c>
      <c r="H201" s="25"/>
      <c r="I201" s="25">
        <f>ROUND(ROUND(H201,2)*ROUND(G201,3),2)</f>
        <v>0</v>
      </c>
      <c r="O201">
        <f>(I201*21)/100</f>
        <v>0</v>
      </c>
      <c r="P201" t="s">
        <v>22</v>
      </c>
    </row>
    <row r="202" spans="1:5" ht="12.75">
      <c r="A202" s="26" t="s">
        <v>49</v>
      </c>
      <c r="E202" s="27" t="s">
        <v>46</v>
      </c>
    </row>
    <row r="203" spans="1:5" ht="12.75">
      <c r="A203" s="28" t="s">
        <v>51</v>
      </c>
      <c r="E203" s="29" t="s">
        <v>46</v>
      </c>
    </row>
    <row r="204" spans="1:5" ht="12.75">
      <c r="A204" t="s">
        <v>53</v>
      </c>
      <c r="E204" s="27" t="s">
        <v>46</v>
      </c>
    </row>
    <row r="205" spans="1:16" ht="12.75">
      <c r="A205" s="17" t="s">
        <v>44</v>
      </c>
      <c r="B205" s="21" t="s">
        <v>303</v>
      </c>
      <c r="C205" s="21" t="s">
        <v>706</v>
      </c>
      <c r="D205" s="17" t="s">
        <v>46</v>
      </c>
      <c r="E205" s="22" t="s">
        <v>707</v>
      </c>
      <c r="F205" s="23" t="s">
        <v>611</v>
      </c>
      <c r="G205" s="24">
        <v>109.84</v>
      </c>
      <c r="H205" s="25"/>
      <c r="I205" s="25">
        <f>ROUND(ROUND(H205,2)*ROUND(G205,3),2)</f>
        <v>0</v>
      </c>
      <c r="O205">
        <f>(I205*21)/100</f>
        <v>0</v>
      </c>
      <c r="P205" t="s">
        <v>22</v>
      </c>
    </row>
    <row r="206" spans="1:5" ht="12.75">
      <c r="A206" s="26" t="s">
        <v>49</v>
      </c>
      <c r="E206" s="27" t="s">
        <v>46</v>
      </c>
    </row>
    <row r="207" spans="1:5" ht="12.75">
      <c r="A207" s="28" t="s">
        <v>51</v>
      </c>
      <c r="E207" s="29" t="s">
        <v>46</v>
      </c>
    </row>
    <row r="208" spans="1:5" ht="12.75">
      <c r="A208" t="s">
        <v>53</v>
      </c>
      <c r="E208" s="27" t="s">
        <v>46</v>
      </c>
    </row>
    <row r="209" spans="1:16" ht="12.75">
      <c r="A209" s="17" t="s">
        <v>44</v>
      </c>
      <c r="B209" s="21" t="s">
        <v>308</v>
      </c>
      <c r="C209" s="21" t="s">
        <v>708</v>
      </c>
      <c r="D209" s="17" t="s">
        <v>46</v>
      </c>
      <c r="E209" s="22" t="s">
        <v>709</v>
      </c>
      <c r="F209" s="23" t="s">
        <v>603</v>
      </c>
      <c r="G209" s="24">
        <v>1216</v>
      </c>
      <c r="H209" s="25"/>
      <c r="I209" s="25">
        <f>ROUND(ROUND(H209,2)*ROUND(G209,3),2)</f>
        <v>0</v>
      </c>
      <c r="O209">
        <f>(I209*21)/100</f>
        <v>0</v>
      </c>
      <c r="P209" t="s">
        <v>22</v>
      </c>
    </row>
    <row r="210" spans="1:5" ht="12.75">
      <c r="A210" s="26" t="s">
        <v>49</v>
      </c>
      <c r="E210" s="27" t="s">
        <v>46</v>
      </c>
    </row>
    <row r="211" spans="1:5" ht="12.75">
      <c r="A211" s="28" t="s">
        <v>51</v>
      </c>
      <c r="E211" s="29" t="s">
        <v>46</v>
      </c>
    </row>
    <row r="212" spans="1:5" ht="12.75">
      <c r="A212" t="s">
        <v>53</v>
      </c>
      <c r="E212" s="27" t="s">
        <v>46</v>
      </c>
    </row>
    <row r="213" spans="1:16" ht="12.75">
      <c r="A213" s="17" t="s">
        <v>44</v>
      </c>
      <c r="B213" s="21" t="s">
        <v>313</v>
      </c>
      <c r="C213" s="21" t="s">
        <v>710</v>
      </c>
      <c r="D213" s="17" t="s">
        <v>46</v>
      </c>
      <c r="E213" s="22" t="s">
        <v>711</v>
      </c>
      <c r="F213" s="23" t="s">
        <v>603</v>
      </c>
      <c r="G213" s="24">
        <v>12</v>
      </c>
      <c r="H213" s="25"/>
      <c r="I213" s="25">
        <f>ROUND(ROUND(H213,2)*ROUND(G213,3),2)</f>
        <v>0</v>
      </c>
      <c r="O213">
        <f>(I213*21)/100</f>
        <v>0</v>
      </c>
      <c r="P213" t="s">
        <v>22</v>
      </c>
    </row>
    <row r="214" spans="1:5" ht="12.75">
      <c r="A214" s="26" t="s">
        <v>49</v>
      </c>
      <c r="E214" s="27" t="s">
        <v>46</v>
      </c>
    </row>
    <row r="215" spans="1:5" ht="12.75">
      <c r="A215" s="28" t="s">
        <v>51</v>
      </c>
      <c r="E215" s="29" t="s">
        <v>46</v>
      </c>
    </row>
    <row r="216" spans="1:5" ht="12.75">
      <c r="A216" t="s">
        <v>53</v>
      </c>
      <c r="E216" s="27" t="s">
        <v>46</v>
      </c>
    </row>
    <row r="217" spans="1:16" ht="12.75">
      <c r="A217" s="17" t="s">
        <v>44</v>
      </c>
      <c r="B217" s="21" t="s">
        <v>319</v>
      </c>
      <c r="C217" s="21" t="s">
        <v>712</v>
      </c>
      <c r="D217" s="17" t="s">
        <v>46</v>
      </c>
      <c r="E217" s="22" t="s">
        <v>713</v>
      </c>
      <c r="F217" s="23" t="s">
        <v>611</v>
      </c>
      <c r="G217" s="24">
        <v>1.2</v>
      </c>
      <c r="H217" s="25"/>
      <c r="I217" s="25">
        <f>ROUND(ROUND(H217,2)*ROUND(G217,3),2)</f>
        <v>0</v>
      </c>
      <c r="O217">
        <f>(I217*21)/100</f>
        <v>0</v>
      </c>
      <c r="P217" t="s">
        <v>22</v>
      </c>
    </row>
    <row r="218" spans="1:5" ht="12.75">
      <c r="A218" s="26" t="s">
        <v>49</v>
      </c>
      <c r="E218" s="27" t="s">
        <v>46</v>
      </c>
    </row>
    <row r="219" spans="1:5" ht="12.75">
      <c r="A219" s="28" t="s">
        <v>51</v>
      </c>
      <c r="E219" s="29" t="s">
        <v>46</v>
      </c>
    </row>
    <row r="220" spans="1:5" ht="12.75">
      <c r="A220" t="s">
        <v>53</v>
      </c>
      <c r="E220" s="27" t="s">
        <v>46</v>
      </c>
    </row>
    <row r="221" spans="1:16" ht="12.75">
      <c r="A221" s="17" t="s">
        <v>44</v>
      </c>
      <c r="B221" s="21" t="s">
        <v>325</v>
      </c>
      <c r="C221" s="21" t="s">
        <v>714</v>
      </c>
      <c r="D221" s="17" t="s">
        <v>46</v>
      </c>
      <c r="E221" s="22" t="s">
        <v>715</v>
      </c>
      <c r="F221" s="23" t="s">
        <v>608</v>
      </c>
      <c r="G221" s="24">
        <v>13.5</v>
      </c>
      <c r="H221" s="25"/>
      <c r="I221" s="25">
        <f>ROUND(ROUND(H221,2)*ROUND(G221,3),2)</f>
        <v>0</v>
      </c>
      <c r="O221">
        <f>(I221*21)/100</f>
        <v>0</v>
      </c>
      <c r="P221" t="s">
        <v>22</v>
      </c>
    </row>
    <row r="222" spans="1:5" ht="12.75">
      <c r="A222" s="26" t="s">
        <v>49</v>
      </c>
      <c r="E222" s="27" t="s">
        <v>46</v>
      </c>
    </row>
    <row r="223" spans="1:5" ht="12.75">
      <c r="A223" s="28" t="s">
        <v>51</v>
      </c>
      <c r="E223" s="29" t="s">
        <v>46</v>
      </c>
    </row>
    <row r="224" spans="1:5" ht="12.75">
      <c r="A224" t="s">
        <v>53</v>
      </c>
      <c r="E224" s="27" t="s">
        <v>46</v>
      </c>
    </row>
    <row r="225" spans="1:16" ht="12.75">
      <c r="A225" s="17" t="s">
        <v>44</v>
      </c>
      <c r="B225" s="21" t="s">
        <v>330</v>
      </c>
      <c r="C225" s="21" t="s">
        <v>716</v>
      </c>
      <c r="D225" s="17" t="s">
        <v>46</v>
      </c>
      <c r="E225" s="22" t="s">
        <v>717</v>
      </c>
      <c r="F225" s="23" t="s">
        <v>608</v>
      </c>
      <c r="G225" s="24">
        <v>1300</v>
      </c>
      <c r="H225" s="25"/>
      <c r="I225" s="25">
        <f>ROUND(ROUND(H225,2)*ROUND(G225,3),2)</f>
        <v>0</v>
      </c>
      <c r="O225">
        <f>(I225*21)/100</f>
        <v>0</v>
      </c>
      <c r="P225" t="s">
        <v>22</v>
      </c>
    </row>
    <row r="226" spans="1:5" ht="12.75">
      <c r="A226" s="26" t="s">
        <v>49</v>
      </c>
      <c r="E226" s="27" t="s">
        <v>46</v>
      </c>
    </row>
    <row r="227" spans="1:5" ht="12.75">
      <c r="A227" s="28" t="s">
        <v>51</v>
      </c>
      <c r="E227" s="29" t="s">
        <v>46</v>
      </c>
    </row>
    <row r="228" spans="1:5" ht="12.75">
      <c r="A228" t="s">
        <v>53</v>
      </c>
      <c r="E228" s="27" t="s">
        <v>46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PageLayoutView="0" workbookViewId="0" topLeftCell="A1">
      <pane ySplit="7" topLeftCell="A8" activePane="bottomLeft" state="frozen"/>
      <selection pane="topLeft" activeCell="M15" sqref="M15"/>
      <selection pane="bottomLeft" activeCell="J4" sqref="J4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P2" t="s">
        <v>21</v>
      </c>
    </row>
    <row r="3" spans="1:16" ht="15">
      <c r="A3" t="s">
        <v>11</v>
      </c>
      <c r="B3" s="9" t="s">
        <v>13</v>
      </c>
      <c r="C3" s="47" t="s">
        <v>14</v>
      </c>
      <c r="D3" s="43"/>
      <c r="E3" s="10" t="s">
        <v>15</v>
      </c>
      <c r="F3" s="1"/>
      <c r="G3" s="8"/>
      <c r="H3" s="7" t="s">
        <v>718</v>
      </c>
      <c r="I3" s="32">
        <f>0+I8</f>
        <v>0</v>
      </c>
      <c r="O3" t="s">
        <v>18</v>
      </c>
      <c r="P3" t="s">
        <v>22</v>
      </c>
    </row>
    <row r="4" spans="1:16" ht="15">
      <c r="A4" t="s">
        <v>16</v>
      </c>
      <c r="B4" s="12" t="s">
        <v>17</v>
      </c>
      <c r="C4" s="48" t="s">
        <v>718</v>
      </c>
      <c r="D4" s="49"/>
      <c r="E4" s="13" t="s">
        <v>719</v>
      </c>
      <c r="F4" s="5"/>
      <c r="G4" s="5"/>
      <c r="H4" s="14"/>
      <c r="I4" s="14"/>
      <c r="O4" t="s">
        <v>19</v>
      </c>
      <c r="P4" t="s">
        <v>22</v>
      </c>
    </row>
    <row r="5" spans="1:16" ht="12.75">
      <c r="A5" s="46" t="s">
        <v>25</v>
      </c>
      <c r="B5" s="46" t="s">
        <v>27</v>
      </c>
      <c r="C5" s="46" t="s">
        <v>29</v>
      </c>
      <c r="D5" s="46" t="s">
        <v>30</v>
      </c>
      <c r="E5" s="46" t="s">
        <v>31</v>
      </c>
      <c r="F5" s="46" t="s">
        <v>33</v>
      </c>
      <c r="G5" s="46" t="s">
        <v>35</v>
      </c>
      <c r="H5" s="46" t="s">
        <v>37</v>
      </c>
      <c r="I5" s="46"/>
      <c r="O5" t="s">
        <v>20</v>
      </c>
      <c r="P5" t="s">
        <v>22</v>
      </c>
    </row>
    <row r="6" spans="1:9" ht="12.75">
      <c r="A6" s="46"/>
      <c r="B6" s="46"/>
      <c r="C6" s="46"/>
      <c r="D6" s="46"/>
      <c r="E6" s="46"/>
      <c r="F6" s="46"/>
      <c r="G6" s="46"/>
      <c r="H6" s="11" t="s">
        <v>38</v>
      </c>
      <c r="I6" s="11" t="s">
        <v>40</v>
      </c>
    </row>
    <row r="7" spans="1:9" ht="12.75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9" ht="12.75">
      <c r="A8" s="14" t="s">
        <v>42</v>
      </c>
      <c r="B8" s="14"/>
      <c r="C8" s="18" t="s">
        <v>28</v>
      </c>
      <c r="D8" s="14"/>
      <c r="E8" s="19" t="s">
        <v>68</v>
      </c>
      <c r="F8" s="14"/>
      <c r="G8" s="14"/>
      <c r="H8" s="14"/>
      <c r="I8" s="20">
        <f>0+I9+I13+I17+I21+I25+I29+I33+I37</f>
        <v>0</v>
      </c>
    </row>
    <row r="9" spans="1:16" ht="12.75">
      <c r="A9" s="17" t="s">
        <v>44</v>
      </c>
      <c r="B9" s="21" t="s">
        <v>28</v>
      </c>
      <c r="C9" s="21" t="s">
        <v>720</v>
      </c>
      <c r="D9" s="17" t="s">
        <v>46</v>
      </c>
      <c r="E9" s="22" t="s">
        <v>721</v>
      </c>
      <c r="F9" s="23" t="s">
        <v>71</v>
      </c>
      <c r="G9" s="24">
        <v>4545</v>
      </c>
      <c r="H9" s="25"/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46</v>
      </c>
    </row>
    <row r="11" spans="1:5" ht="38.25">
      <c r="A11" s="28" t="s">
        <v>51</v>
      </c>
      <c r="E11" s="29" t="s">
        <v>722</v>
      </c>
    </row>
    <row r="12" spans="1:5" ht="25.5">
      <c r="A12" t="s">
        <v>53</v>
      </c>
      <c r="E12" s="27" t="s">
        <v>723</v>
      </c>
    </row>
    <row r="13" spans="1:16" ht="12.75">
      <c r="A13" s="17" t="s">
        <v>44</v>
      </c>
      <c r="B13" s="21" t="s">
        <v>22</v>
      </c>
      <c r="C13" s="21" t="s">
        <v>724</v>
      </c>
      <c r="D13" s="17" t="s">
        <v>46</v>
      </c>
      <c r="E13" s="22" t="s">
        <v>725</v>
      </c>
      <c r="F13" s="23" t="s">
        <v>71</v>
      </c>
      <c r="G13" s="24">
        <v>4545</v>
      </c>
      <c r="H13" s="25"/>
      <c r="I13" s="25">
        <f>ROUND(ROUND(H13,2)*ROUND(G13,3),2)</f>
        <v>0</v>
      </c>
      <c r="O13">
        <f>(I13*21)/100</f>
        <v>0</v>
      </c>
      <c r="P13" t="s">
        <v>22</v>
      </c>
    </row>
    <row r="14" spans="1:5" ht="12.75">
      <c r="A14" s="26" t="s">
        <v>49</v>
      </c>
      <c r="E14" s="27" t="s">
        <v>46</v>
      </c>
    </row>
    <row r="15" spans="1:5" ht="38.25">
      <c r="A15" s="28" t="s">
        <v>51</v>
      </c>
      <c r="E15" s="29" t="s">
        <v>722</v>
      </c>
    </row>
    <row r="16" spans="1:5" ht="25.5">
      <c r="A16" t="s">
        <v>53</v>
      </c>
      <c r="E16" s="27" t="s">
        <v>726</v>
      </c>
    </row>
    <row r="17" spans="1:16" ht="12.75">
      <c r="A17" s="17" t="s">
        <v>44</v>
      </c>
      <c r="B17" s="21" t="s">
        <v>21</v>
      </c>
      <c r="C17" s="21" t="s">
        <v>727</v>
      </c>
      <c r="D17" s="17" t="s">
        <v>46</v>
      </c>
      <c r="E17" s="22" t="s">
        <v>728</v>
      </c>
      <c r="F17" s="23" t="s">
        <v>71</v>
      </c>
      <c r="G17" s="24">
        <v>330.38</v>
      </c>
      <c r="H17" s="25"/>
      <c r="I17" s="25">
        <f>ROUND(ROUND(H17,2)*ROUND(G17,3),2)</f>
        <v>0</v>
      </c>
      <c r="O17">
        <f>(I17*21)/100</f>
        <v>0</v>
      </c>
      <c r="P17" t="s">
        <v>22</v>
      </c>
    </row>
    <row r="18" spans="1:5" ht="12.75">
      <c r="A18" s="26" t="s">
        <v>49</v>
      </c>
      <c r="E18" s="27" t="s">
        <v>46</v>
      </c>
    </row>
    <row r="19" spans="1:5" ht="38.25">
      <c r="A19" s="28" t="s">
        <v>51</v>
      </c>
      <c r="E19" s="29" t="s">
        <v>729</v>
      </c>
    </row>
    <row r="20" spans="1:5" ht="25.5">
      <c r="A20" t="s">
        <v>53</v>
      </c>
      <c r="E20" s="27" t="s">
        <v>730</v>
      </c>
    </row>
    <row r="21" spans="1:16" ht="12.75">
      <c r="A21" s="17" t="s">
        <v>44</v>
      </c>
      <c r="B21" s="21" t="s">
        <v>32</v>
      </c>
      <c r="C21" s="21" t="s">
        <v>731</v>
      </c>
      <c r="D21" s="17" t="s">
        <v>46</v>
      </c>
      <c r="E21" s="22" t="s">
        <v>732</v>
      </c>
      <c r="F21" s="23" t="s">
        <v>71</v>
      </c>
      <c r="G21" s="24">
        <v>4545</v>
      </c>
      <c r="H21" s="25"/>
      <c r="I21" s="25">
        <f>ROUND(ROUND(H21,2)*ROUND(G21,3),2)</f>
        <v>0</v>
      </c>
      <c r="O21">
        <f>(I21*21)/100</f>
        <v>0</v>
      </c>
      <c r="P21" t="s">
        <v>22</v>
      </c>
    </row>
    <row r="22" spans="1:5" ht="12.75">
      <c r="A22" s="26" t="s">
        <v>49</v>
      </c>
      <c r="E22" s="27" t="s">
        <v>46</v>
      </c>
    </row>
    <row r="23" spans="1:5" ht="38.25">
      <c r="A23" s="28" t="s">
        <v>51</v>
      </c>
      <c r="E23" s="29" t="s">
        <v>722</v>
      </c>
    </row>
    <row r="24" spans="1:5" ht="25.5">
      <c r="A24" t="s">
        <v>53</v>
      </c>
      <c r="E24" s="27" t="s">
        <v>733</v>
      </c>
    </row>
    <row r="25" spans="1:16" ht="12.75">
      <c r="A25" s="17" t="s">
        <v>44</v>
      </c>
      <c r="B25" s="21" t="s">
        <v>34</v>
      </c>
      <c r="C25" s="21" t="s">
        <v>734</v>
      </c>
      <c r="D25" s="17" t="s">
        <v>46</v>
      </c>
      <c r="E25" s="22" t="s">
        <v>735</v>
      </c>
      <c r="F25" s="23" t="s">
        <v>71</v>
      </c>
      <c r="G25" s="24">
        <v>330.38</v>
      </c>
      <c r="H25" s="25"/>
      <c r="I25" s="25">
        <f>ROUND(ROUND(H25,2)*ROUND(G25,3),2)</f>
        <v>0</v>
      </c>
      <c r="O25">
        <f>(I25*21)/100</f>
        <v>0</v>
      </c>
      <c r="P25" t="s">
        <v>22</v>
      </c>
    </row>
    <row r="26" spans="1:5" ht="12.75">
      <c r="A26" s="26" t="s">
        <v>49</v>
      </c>
      <c r="E26" s="27" t="s">
        <v>46</v>
      </c>
    </row>
    <row r="27" spans="1:5" ht="38.25">
      <c r="A27" s="28" t="s">
        <v>51</v>
      </c>
      <c r="E27" s="29" t="s">
        <v>729</v>
      </c>
    </row>
    <row r="28" spans="1:5" ht="38.25">
      <c r="A28" t="s">
        <v>53</v>
      </c>
      <c r="E28" s="27" t="s">
        <v>736</v>
      </c>
    </row>
    <row r="29" spans="1:16" ht="12.75">
      <c r="A29" s="17" t="s">
        <v>44</v>
      </c>
      <c r="B29" s="21" t="s">
        <v>36</v>
      </c>
      <c r="C29" s="21" t="s">
        <v>737</v>
      </c>
      <c r="D29" s="17" t="s">
        <v>46</v>
      </c>
      <c r="E29" s="22" t="s">
        <v>738</v>
      </c>
      <c r="F29" s="23" t="s">
        <v>61</v>
      </c>
      <c r="G29" s="24">
        <v>34</v>
      </c>
      <c r="H29" s="25"/>
      <c r="I29" s="25">
        <f>ROUND(ROUND(H29,2)*ROUND(G29,3),2)</f>
        <v>0</v>
      </c>
      <c r="O29">
        <f>(I29*21)/100</f>
        <v>0</v>
      </c>
      <c r="P29" t="s">
        <v>22</v>
      </c>
    </row>
    <row r="30" spans="1:5" ht="12.75">
      <c r="A30" s="26" t="s">
        <v>49</v>
      </c>
      <c r="E30" s="27" t="s">
        <v>46</v>
      </c>
    </row>
    <row r="31" spans="1:5" ht="12.75">
      <c r="A31" s="28" t="s">
        <v>51</v>
      </c>
      <c r="E31" s="29" t="s">
        <v>739</v>
      </c>
    </row>
    <row r="32" spans="1:5" ht="76.5">
      <c r="A32" t="s">
        <v>53</v>
      </c>
      <c r="E32" s="27" t="s">
        <v>740</v>
      </c>
    </row>
    <row r="33" spans="1:16" ht="25.5">
      <c r="A33" s="17" t="s">
        <v>44</v>
      </c>
      <c r="B33" s="21" t="s">
        <v>80</v>
      </c>
      <c r="C33" s="21" t="s">
        <v>741</v>
      </c>
      <c r="D33" s="17" t="s">
        <v>46</v>
      </c>
      <c r="E33" s="22" t="s">
        <v>742</v>
      </c>
      <c r="F33" s="23" t="s">
        <v>61</v>
      </c>
      <c r="G33" s="24">
        <v>17</v>
      </c>
      <c r="H33" s="25"/>
      <c r="I33" s="25">
        <f>ROUND(ROUND(H33,2)*ROUND(G33,3),2)</f>
        <v>0</v>
      </c>
      <c r="O33">
        <f>(I33*21)/100</f>
        <v>0</v>
      </c>
      <c r="P33" t="s">
        <v>22</v>
      </c>
    </row>
    <row r="34" spans="1:5" ht="12.75">
      <c r="A34" s="26" t="s">
        <v>49</v>
      </c>
      <c r="E34" s="27" t="s">
        <v>46</v>
      </c>
    </row>
    <row r="35" spans="1:5" ht="12.75">
      <c r="A35" s="28" t="s">
        <v>51</v>
      </c>
      <c r="E35" s="29" t="s">
        <v>743</v>
      </c>
    </row>
    <row r="36" spans="1:5" ht="102">
      <c r="A36" t="s">
        <v>53</v>
      </c>
      <c r="E36" s="27" t="s">
        <v>744</v>
      </c>
    </row>
    <row r="37" spans="1:16" ht="12.75">
      <c r="A37" s="17" t="s">
        <v>44</v>
      </c>
      <c r="B37" s="21" t="s">
        <v>84</v>
      </c>
      <c r="C37" s="21" t="s">
        <v>745</v>
      </c>
      <c r="D37" s="17" t="s">
        <v>46</v>
      </c>
      <c r="E37" s="22" t="s">
        <v>746</v>
      </c>
      <c r="F37" s="23" t="s">
        <v>48</v>
      </c>
      <c r="G37" s="24">
        <v>450</v>
      </c>
      <c r="H37" s="25"/>
      <c r="I37" s="25">
        <f>ROUND(ROUND(H37,2)*ROUND(G37,3),2)</f>
        <v>0</v>
      </c>
      <c r="O37">
        <f>(I37*21)/100</f>
        <v>0</v>
      </c>
      <c r="P37" t="s">
        <v>22</v>
      </c>
    </row>
    <row r="38" spans="1:5" ht="12.75">
      <c r="A38" s="26" t="s">
        <v>49</v>
      </c>
      <c r="E38" s="27" t="s">
        <v>46</v>
      </c>
    </row>
    <row r="39" spans="1:5" ht="12.75">
      <c r="A39" s="28" t="s">
        <v>51</v>
      </c>
      <c r="E39" s="29" t="s">
        <v>747</v>
      </c>
    </row>
    <row r="40" spans="1:5" ht="38.25">
      <c r="A40" t="s">
        <v>53</v>
      </c>
      <c r="E40" s="27" t="s">
        <v>748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zoomScalePageLayoutView="0" workbookViewId="0" topLeftCell="A1">
      <pane ySplit="7" topLeftCell="A8" activePane="bottomLeft" state="frozen"/>
      <selection pane="topLeft" activeCell="M15" sqref="M15"/>
      <selection pane="bottomLeft" activeCell="K6" sqref="K6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P2" t="s">
        <v>21</v>
      </c>
    </row>
    <row r="3" spans="1:16" ht="15">
      <c r="A3" t="s">
        <v>11</v>
      </c>
      <c r="B3" s="9" t="s">
        <v>13</v>
      </c>
      <c r="C3" s="47" t="s">
        <v>14</v>
      </c>
      <c r="D3" s="43"/>
      <c r="E3" s="10" t="s">
        <v>15</v>
      </c>
      <c r="F3" s="1"/>
      <c r="G3" s="8"/>
      <c r="H3" s="7" t="s">
        <v>749</v>
      </c>
      <c r="I3" s="32">
        <f>0+I8</f>
        <v>0</v>
      </c>
      <c r="O3" t="s">
        <v>18</v>
      </c>
      <c r="P3" t="s">
        <v>22</v>
      </c>
    </row>
    <row r="4" spans="1:16" ht="15">
      <c r="A4" t="s">
        <v>16</v>
      </c>
      <c r="B4" s="12" t="s">
        <v>17</v>
      </c>
      <c r="C4" s="48" t="s">
        <v>749</v>
      </c>
      <c r="D4" s="49"/>
      <c r="E4" s="13" t="s">
        <v>750</v>
      </c>
      <c r="F4" s="5"/>
      <c r="G4" s="5"/>
      <c r="H4" s="14"/>
      <c r="I4" s="14"/>
      <c r="O4" t="s">
        <v>19</v>
      </c>
      <c r="P4" t="s">
        <v>22</v>
      </c>
    </row>
    <row r="5" spans="1:16" ht="12.75">
      <c r="A5" s="46" t="s">
        <v>25</v>
      </c>
      <c r="B5" s="46" t="s">
        <v>27</v>
      </c>
      <c r="C5" s="46" t="s">
        <v>29</v>
      </c>
      <c r="D5" s="46" t="s">
        <v>30</v>
      </c>
      <c r="E5" s="46" t="s">
        <v>31</v>
      </c>
      <c r="F5" s="46" t="s">
        <v>33</v>
      </c>
      <c r="G5" s="46" t="s">
        <v>35</v>
      </c>
      <c r="H5" s="46" t="s">
        <v>37</v>
      </c>
      <c r="I5" s="46"/>
      <c r="O5" t="s">
        <v>20</v>
      </c>
      <c r="P5" t="s">
        <v>22</v>
      </c>
    </row>
    <row r="6" spans="1:9" ht="12.75">
      <c r="A6" s="46"/>
      <c r="B6" s="46"/>
      <c r="C6" s="46"/>
      <c r="D6" s="46"/>
      <c r="E6" s="46"/>
      <c r="F6" s="46"/>
      <c r="G6" s="46"/>
      <c r="H6" s="11" t="s">
        <v>38</v>
      </c>
      <c r="I6" s="11" t="s">
        <v>40</v>
      </c>
    </row>
    <row r="7" spans="1:9" ht="12.75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9" ht="12.75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0+I9+I13+I17+I21+I25+I29+I33+I37+I41+I45</f>
        <v>0</v>
      </c>
    </row>
    <row r="9" spans="1:16" ht="12.75">
      <c r="A9" s="17" t="s">
        <v>44</v>
      </c>
      <c r="B9" s="21" t="s">
        <v>28</v>
      </c>
      <c r="C9" s="21" t="s">
        <v>751</v>
      </c>
      <c r="D9" s="17" t="s">
        <v>46</v>
      </c>
      <c r="E9" s="22" t="s">
        <v>752</v>
      </c>
      <c r="F9" s="23" t="s">
        <v>61</v>
      </c>
      <c r="G9" s="24">
        <v>1</v>
      </c>
      <c r="H9" s="25"/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753</v>
      </c>
    </row>
    <row r="11" spans="1:5" ht="12.75">
      <c r="A11" s="28" t="s">
        <v>51</v>
      </c>
      <c r="E11" s="29" t="s">
        <v>46</v>
      </c>
    </row>
    <row r="12" spans="1:5" ht="89.25">
      <c r="A12" t="s">
        <v>53</v>
      </c>
      <c r="E12" s="27" t="s">
        <v>754</v>
      </c>
    </row>
    <row r="13" spans="1:16" ht="12.75">
      <c r="A13" s="17" t="s">
        <v>44</v>
      </c>
      <c r="B13" s="21" t="s">
        <v>22</v>
      </c>
      <c r="C13" s="21" t="s">
        <v>755</v>
      </c>
      <c r="D13" s="17" t="s">
        <v>139</v>
      </c>
      <c r="E13" s="22" t="s">
        <v>756</v>
      </c>
      <c r="F13" s="23" t="s">
        <v>61</v>
      </c>
      <c r="G13" s="24">
        <v>1</v>
      </c>
      <c r="H13" s="25"/>
      <c r="I13" s="25">
        <f>ROUND(ROUND(H13,2)*ROUND(G13,3),2)</f>
        <v>0</v>
      </c>
      <c r="O13">
        <f>(I13*21)/100</f>
        <v>0</v>
      </c>
      <c r="P13" t="s">
        <v>22</v>
      </c>
    </row>
    <row r="14" spans="1:5" ht="25.5">
      <c r="A14" s="26" t="s">
        <v>49</v>
      </c>
      <c r="E14" s="27" t="s">
        <v>757</v>
      </c>
    </row>
    <row r="15" spans="1:5" ht="12.75">
      <c r="A15" s="28" t="s">
        <v>51</v>
      </c>
      <c r="E15" s="29" t="s">
        <v>63</v>
      </c>
    </row>
    <row r="16" spans="1:5" ht="12.75">
      <c r="A16" t="s">
        <v>53</v>
      </c>
      <c r="E16" s="27" t="s">
        <v>758</v>
      </c>
    </row>
    <row r="17" spans="1:16" ht="12.75">
      <c r="A17" s="17" t="s">
        <v>44</v>
      </c>
      <c r="B17" s="21" t="s">
        <v>21</v>
      </c>
      <c r="C17" s="21" t="s">
        <v>755</v>
      </c>
      <c r="D17" s="17" t="s">
        <v>144</v>
      </c>
      <c r="E17" s="22" t="s">
        <v>756</v>
      </c>
      <c r="F17" s="23" t="s">
        <v>61</v>
      </c>
      <c r="G17" s="24">
        <v>1</v>
      </c>
      <c r="H17" s="25"/>
      <c r="I17" s="25">
        <f>ROUND(ROUND(H17,2)*ROUND(G17,3),2)</f>
        <v>0</v>
      </c>
      <c r="O17">
        <f>(I17*21)/100</f>
        <v>0</v>
      </c>
      <c r="P17" t="s">
        <v>22</v>
      </c>
    </row>
    <row r="18" spans="1:5" ht="12.75">
      <c r="A18" s="26" t="s">
        <v>49</v>
      </c>
      <c r="E18" s="27" t="s">
        <v>759</v>
      </c>
    </row>
    <row r="19" spans="1:5" ht="12.75">
      <c r="A19" s="28" t="s">
        <v>51</v>
      </c>
      <c r="E19" s="29" t="s">
        <v>63</v>
      </c>
    </row>
    <row r="20" spans="1:5" ht="38.25">
      <c r="A20" t="s">
        <v>53</v>
      </c>
      <c r="E20" s="27" t="s">
        <v>760</v>
      </c>
    </row>
    <row r="21" spans="1:16" ht="12.75">
      <c r="A21" s="17" t="s">
        <v>44</v>
      </c>
      <c r="B21" s="21" t="s">
        <v>32</v>
      </c>
      <c r="C21" s="21" t="s">
        <v>755</v>
      </c>
      <c r="D21" s="17" t="s">
        <v>761</v>
      </c>
      <c r="E21" s="22" t="s">
        <v>762</v>
      </c>
      <c r="F21" s="23" t="s">
        <v>190</v>
      </c>
      <c r="G21" s="24">
        <v>1283</v>
      </c>
      <c r="H21" s="25"/>
      <c r="I21" s="25">
        <f>ROUND(ROUND(H21,2)*ROUND(G21,3),2)</f>
        <v>0</v>
      </c>
      <c r="O21">
        <f>(I21*21)/100</f>
        <v>0</v>
      </c>
      <c r="P21" t="s">
        <v>22</v>
      </c>
    </row>
    <row r="22" spans="1:5" ht="12.75">
      <c r="A22" s="26" t="s">
        <v>49</v>
      </c>
      <c r="E22" s="27" t="s">
        <v>763</v>
      </c>
    </row>
    <row r="23" spans="1:5" ht="38.25">
      <c r="A23" s="28" t="s">
        <v>51</v>
      </c>
      <c r="E23" s="29" t="s">
        <v>764</v>
      </c>
    </row>
    <row r="24" spans="1:5" ht="12.75">
      <c r="A24" t="s">
        <v>53</v>
      </c>
      <c r="E24" s="27" t="s">
        <v>758</v>
      </c>
    </row>
    <row r="25" spans="1:16" ht="12.75">
      <c r="A25" s="17" t="s">
        <v>44</v>
      </c>
      <c r="B25" s="21" t="s">
        <v>34</v>
      </c>
      <c r="C25" s="21" t="s">
        <v>765</v>
      </c>
      <c r="D25" s="17" t="s">
        <v>144</v>
      </c>
      <c r="E25" s="22" t="s">
        <v>766</v>
      </c>
      <c r="F25" s="23" t="s">
        <v>61</v>
      </c>
      <c r="G25" s="24">
        <v>1</v>
      </c>
      <c r="H25" s="25"/>
      <c r="I25" s="25">
        <f>ROUND(ROUND(H25,2)*ROUND(G25,3),2)</f>
        <v>0</v>
      </c>
      <c r="O25">
        <f>(I25*21)/100</f>
        <v>0</v>
      </c>
      <c r="P25" t="s">
        <v>22</v>
      </c>
    </row>
    <row r="26" spans="1:5" ht="12.75">
      <c r="A26" s="26" t="s">
        <v>49</v>
      </c>
      <c r="E26" s="27" t="s">
        <v>767</v>
      </c>
    </row>
    <row r="27" spans="1:5" ht="12.75">
      <c r="A27" s="28" t="s">
        <v>51</v>
      </c>
      <c r="E27" s="29" t="s">
        <v>63</v>
      </c>
    </row>
    <row r="28" spans="1:5" ht="12.75">
      <c r="A28" t="s">
        <v>53</v>
      </c>
      <c r="E28" s="27" t="s">
        <v>758</v>
      </c>
    </row>
    <row r="29" spans="1:16" ht="12.75">
      <c r="A29" s="17" t="s">
        <v>44</v>
      </c>
      <c r="B29" s="21" t="s">
        <v>36</v>
      </c>
      <c r="C29" s="21" t="s">
        <v>765</v>
      </c>
      <c r="D29" s="17" t="s">
        <v>761</v>
      </c>
      <c r="E29" s="22" t="s">
        <v>766</v>
      </c>
      <c r="F29" s="23" t="s">
        <v>61</v>
      </c>
      <c r="G29" s="24">
        <v>1</v>
      </c>
      <c r="H29" s="25"/>
      <c r="I29" s="25">
        <f>ROUND(ROUND(H29,2)*ROUND(G29,3),2)</f>
        <v>0</v>
      </c>
      <c r="O29">
        <f>(I29*21)/100</f>
        <v>0</v>
      </c>
      <c r="P29" t="s">
        <v>22</v>
      </c>
    </row>
    <row r="30" spans="1:5" ht="12.75">
      <c r="A30" s="26" t="s">
        <v>49</v>
      </c>
      <c r="E30" s="27" t="s">
        <v>768</v>
      </c>
    </row>
    <row r="31" spans="1:5" ht="25.5">
      <c r="A31" s="28" t="s">
        <v>51</v>
      </c>
      <c r="E31" s="29" t="s">
        <v>769</v>
      </c>
    </row>
    <row r="32" spans="1:5" ht="38.25">
      <c r="A32" t="s">
        <v>53</v>
      </c>
      <c r="E32" s="27" t="s">
        <v>760</v>
      </c>
    </row>
    <row r="33" spans="1:16" ht="12.75">
      <c r="A33" s="17" t="s">
        <v>44</v>
      </c>
      <c r="B33" s="21" t="s">
        <v>80</v>
      </c>
      <c r="C33" s="21" t="s">
        <v>770</v>
      </c>
      <c r="D33" s="17" t="s">
        <v>46</v>
      </c>
      <c r="E33" s="22" t="s">
        <v>771</v>
      </c>
      <c r="F33" s="23" t="s">
        <v>61</v>
      </c>
      <c r="G33" s="24">
        <v>1</v>
      </c>
      <c r="H33" s="25"/>
      <c r="I33" s="25">
        <f>ROUND(ROUND(H33,2)*ROUND(G33,3),2)</f>
        <v>0</v>
      </c>
      <c r="O33">
        <f>(I33*21)/100</f>
        <v>0</v>
      </c>
      <c r="P33" t="s">
        <v>22</v>
      </c>
    </row>
    <row r="34" spans="1:5" ht="12.75">
      <c r="A34" s="26" t="s">
        <v>49</v>
      </c>
      <c r="E34" s="27" t="s">
        <v>46</v>
      </c>
    </row>
    <row r="35" spans="1:5" ht="12.75">
      <c r="A35" s="28" t="s">
        <v>51</v>
      </c>
      <c r="E35" s="29" t="s">
        <v>63</v>
      </c>
    </row>
    <row r="36" spans="1:5" ht="12.75">
      <c r="A36" t="s">
        <v>53</v>
      </c>
      <c r="E36" s="27" t="s">
        <v>758</v>
      </c>
    </row>
    <row r="37" spans="1:16" ht="12.75">
      <c r="A37" s="17" t="s">
        <v>44</v>
      </c>
      <c r="B37" s="21" t="s">
        <v>84</v>
      </c>
      <c r="C37" s="21" t="s">
        <v>772</v>
      </c>
      <c r="D37" s="17" t="s">
        <v>46</v>
      </c>
      <c r="E37" s="22" t="s">
        <v>773</v>
      </c>
      <c r="F37" s="23" t="s">
        <v>61</v>
      </c>
      <c r="G37" s="24">
        <v>1</v>
      </c>
      <c r="H37" s="25"/>
      <c r="I37" s="25">
        <f>ROUND(ROUND(H37,2)*ROUND(G37,3),2)</f>
        <v>0</v>
      </c>
      <c r="O37">
        <f>(I37*21)/100</f>
        <v>0</v>
      </c>
      <c r="P37" t="s">
        <v>22</v>
      </c>
    </row>
    <row r="38" spans="1:5" ht="38.25">
      <c r="A38" s="26" t="s">
        <v>49</v>
      </c>
      <c r="E38" s="27" t="s">
        <v>774</v>
      </c>
    </row>
    <row r="39" spans="1:5" ht="12.75">
      <c r="A39" s="28" t="s">
        <v>51</v>
      </c>
      <c r="E39" s="29" t="s">
        <v>46</v>
      </c>
    </row>
    <row r="40" spans="1:5" ht="76.5">
      <c r="A40" t="s">
        <v>53</v>
      </c>
      <c r="E40" s="27" t="s">
        <v>775</v>
      </c>
    </row>
    <row r="41" spans="1:16" ht="12.75">
      <c r="A41" s="17" t="s">
        <v>44</v>
      </c>
      <c r="B41" s="21" t="s">
        <v>39</v>
      </c>
      <c r="C41" s="21" t="s">
        <v>776</v>
      </c>
      <c r="D41" s="17" t="s">
        <v>46</v>
      </c>
      <c r="E41" s="22" t="s">
        <v>777</v>
      </c>
      <c r="F41" s="23" t="s">
        <v>61</v>
      </c>
      <c r="G41" s="24">
        <v>1</v>
      </c>
      <c r="H41" s="25"/>
      <c r="I41" s="25">
        <f>ROUND(ROUND(H41,2)*ROUND(G41,3),2)</f>
        <v>0</v>
      </c>
      <c r="O41">
        <f>(I41*21)/100</f>
        <v>0</v>
      </c>
      <c r="P41" t="s">
        <v>22</v>
      </c>
    </row>
    <row r="42" spans="1:5" ht="102">
      <c r="A42" s="26" t="s">
        <v>49</v>
      </c>
      <c r="E42" s="27" t="s">
        <v>778</v>
      </c>
    </row>
    <row r="43" spans="1:5" ht="12.75">
      <c r="A43" s="28" t="s">
        <v>51</v>
      </c>
      <c r="E43" s="29" t="s">
        <v>63</v>
      </c>
    </row>
    <row r="44" spans="1:5" ht="12.75">
      <c r="A44" t="s">
        <v>53</v>
      </c>
      <c r="E44" s="27" t="s">
        <v>67</v>
      </c>
    </row>
    <row r="45" spans="1:16" ht="12.75">
      <c r="A45" s="17" t="s">
        <v>44</v>
      </c>
      <c r="B45" s="21" t="s">
        <v>41</v>
      </c>
      <c r="C45" s="21" t="s">
        <v>779</v>
      </c>
      <c r="D45" s="17" t="s">
        <v>46</v>
      </c>
      <c r="E45" s="22" t="s">
        <v>780</v>
      </c>
      <c r="F45" s="23" t="s">
        <v>61</v>
      </c>
      <c r="G45" s="24">
        <v>1</v>
      </c>
      <c r="H45" s="25"/>
      <c r="I45" s="25">
        <f>ROUND(ROUND(H45,2)*ROUND(G45,3),2)</f>
        <v>0</v>
      </c>
      <c r="O45">
        <f>(I45*21)/100</f>
        <v>0</v>
      </c>
      <c r="P45" t="s">
        <v>22</v>
      </c>
    </row>
    <row r="46" spans="1:5" ht="12.75">
      <c r="A46" s="26" t="s">
        <v>49</v>
      </c>
      <c r="E46" s="27" t="s">
        <v>46</v>
      </c>
    </row>
    <row r="47" spans="1:5" ht="12.75">
      <c r="A47" s="28" t="s">
        <v>51</v>
      </c>
      <c r="E47" s="29" t="s">
        <v>46</v>
      </c>
    </row>
    <row r="48" spans="1:5" ht="12.75">
      <c r="A48" t="s">
        <v>53</v>
      </c>
      <c r="E48" s="27" t="s">
        <v>46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 Vasickova</dc:creator>
  <cp:keywords/>
  <dc:description/>
  <cp:lastModifiedBy>Katerina Vasickova</cp:lastModifiedBy>
  <cp:lastPrinted>2017-09-20T07:05:36Z</cp:lastPrinted>
  <dcterms:created xsi:type="dcterms:W3CDTF">2017-09-20T07:03:00Z</dcterms:created>
  <dcterms:modified xsi:type="dcterms:W3CDTF">2017-09-20T07:05:40Z</dcterms:modified>
  <cp:category/>
  <cp:version/>
  <cp:contentType/>
  <cp:contentStatus/>
</cp:coreProperties>
</file>