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40" windowWidth="18855" windowHeight="11190" activeTab="0"/>
  </bookViews>
  <sheets>
    <sheet name="Rekapitulace stavby" sheetId="1" r:id="rId1"/>
    <sheet name="OBLZSTELO - 1. HLAVNÍ STA..." sheetId="2" r:id="rId2"/>
    <sheet name="OBLZSTE18 - 2. STAVEBNÍ Ú..." sheetId="3" r:id="rId3"/>
    <sheet name="VRN - VEDLEJŠÍ ROZPOČTOVÉ..." sheetId="4" r:id="rId4"/>
    <sheet name="Pokyny pro vyplnění" sheetId="5" r:id="rId5"/>
  </sheets>
  <definedNames>
    <definedName name="_xlnm._FilterDatabase" localSheetId="2" hidden="1">'OBLZSTE18 - 2. STAVEBNÍ Ú...'!$C$88:$K$364</definedName>
    <definedName name="_xlnm._FilterDatabase" localSheetId="1" hidden="1">'OBLZSTELO - 1. HLAVNÍ STA...'!$C$87:$K$420</definedName>
    <definedName name="_xlnm._FilterDatabase" localSheetId="3" hidden="1">'VRN - VEDLEJŠÍ ROZPOČTOVÉ...'!$C$78:$K$88</definedName>
    <definedName name="_xlnm.Print_Area" localSheetId="2">'OBLZSTE18 - 2. STAVEBNÍ Ú...'!$C$4:$J$36,'OBLZSTE18 - 2. STAVEBNÍ Ú...'!$C$42:$J$70,'OBLZSTE18 - 2. STAVEBNÍ Ú...'!$C$76:$K$364</definedName>
    <definedName name="_xlnm.Print_Area" localSheetId="1">'OBLZSTELO - 1. HLAVNÍ STA...'!$C$4:$J$36,'OBLZSTELO - 1. HLAVNÍ STA...'!$C$42:$J$69,'OBLZSTELO - 1. HLAVNÍ STA...'!$C$75:$K$420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3">'VRN - VEDLEJŠÍ ROZPOČTOVÉ...'!$C$4:$J$36,'VRN - VEDLEJŠÍ ROZPOČTOVÉ...'!$C$42:$J$60,'VRN - VEDLEJŠÍ ROZPOČTOVÉ...'!$C$66:$K$88</definedName>
    <definedName name="_xlnm.Print_Titles" localSheetId="0">'Rekapitulace stavby'!$49:$49</definedName>
    <definedName name="_xlnm.Print_Titles" localSheetId="1">'OBLZSTELO - 1. HLAVNÍ STA...'!$87:$87</definedName>
    <definedName name="_xlnm.Print_Titles" localSheetId="2">'OBLZSTE18 - 2. STAVEBNÍ Ú...'!$88:$88</definedName>
    <definedName name="_xlnm.Print_Titles" localSheetId="3">'VRN - VEDLEJŠÍ ROZPOČTOVÉ...'!$78:$78</definedName>
  </definedNames>
  <calcPr calcId="125725"/>
</workbook>
</file>

<file path=xl/sharedStrings.xml><?xml version="1.0" encoding="utf-8"?>
<sst xmlns="http://schemas.openxmlformats.org/spreadsheetml/2006/main" count="7451" uniqueCount="939">
  <si>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</si>
  <si>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</si>
  <si>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</si>
  <si>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</si>
  <si>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</si>
  <si>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</si>
  <si>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</si>
  <si>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{19d16a3e-c2b6-4541-936a-5123267f82dc}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</si>
  <si>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</si>
  <si>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</si>
  <si>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</si>
  <si>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</si>
  <si>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</si>
  <si>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</si>
  <si>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</si>
  <si>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</si>
  <si>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TERPALZSOBL1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</si>
  <si>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</si>
  <si>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</si>
  <si>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ZÁKLADNÍ ŠKOLA OBLAČNÁ - OPRAVA STŘEŠNÍHO A OBVODOVÉHO PLÁŠTĚ TĚLOCVIČNY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</si>
  <si>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</si>
  <si>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</si>
  <si>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</si>
  <si>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</si>
  <si>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</si>
  <si>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</si>
  <si>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</si>
  <si>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</si>
  <si>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9. 2. 2018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</si>
  <si>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</si>
  <si>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</si>
  <si>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</si>
  <si>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</si>
  <si>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</si>
  <si>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</si>
  <si>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</si>
  <si>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</si>
  <si>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</si>
  <si>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</si>
  <si>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</si>
  <si>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</si>
  <si>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</si>
  <si>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</si>
  <si>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</si>
  <si>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</si>
  <si>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</si>
  <si>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</si>
  <si>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</si>
  <si>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</si>
  <si>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</si>
  <si>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</si>
  <si>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</si>
  <si>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</si>
  <si>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</si>
  <si>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</si>
  <si>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</si>
  <si>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</si>
  <si>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</si>
  <si>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</si>
  <si>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</si>
  <si>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</si>
  <si>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</si>
  <si>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</si>
  <si>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</si>
  <si>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</si>
  <si>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</si>
  <si>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</si>
  <si>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</si>
  <si>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</si>
  <si>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</si>
  <si>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</si>
  <si>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</si>
  <si>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</si>
  <si>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</si>
  <si>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</si>
  <si>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</si>
  <si>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</si>
  <si>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</si>
  <si>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OBLZSTELO</t>
  </si>
  <si>
    <t>1. HLAVNÍ STAVEBNÍ ÚPRAVY</t>
  </si>
  <si>
    <t>STA</t>
  </si>
  <si>
    <t>{233be1cb-417d-4b9e-b7c0-0d1d02f17f9b}</t>
  </si>
  <si>
    <t>2</t>
  </si>
  <si>
    <t>OBLZSTE18</t>
  </si>
  <si>
    <t>2. STAVEBNÍ ÚPRAVY TĚLOCVIČNY A NÁŘAĎOVNY + OSTATNÍ PRÁCE</t>
  </si>
  <si>
    <t>{28fbb2e2-6621-4b45-ab26-aa2b84a35911}</t>
  </si>
  <si>
    <t>VRN</t>
  </si>
  <si>
    <t>VEDLEJŠÍ ROZPOČTOVÉ NÁKLADY</t>
  </si>
  <si>
    <t>{7ef8374f-9c70-428e-a5a2-20af3c210b5a}</t>
  </si>
  <si>
    <t>1) Krycí list soupisu</t>
  </si>
  <si>
    <t>2) Rekapitulace</t>
  </si>
  <si>
    <t>3) Soupis prací</t>
  </si>
  <si>
    <t>Zpět na list:</t>
  </si>
  <si>
    <t>Rekapitulace stavby</t>
  </si>
  <si>
    <t>asfaltpas</t>
  </si>
  <si>
    <t>309,96</t>
  </si>
  <si>
    <t>kzsxps80</t>
  </si>
  <si>
    <t>22,32</t>
  </si>
  <si>
    <t>KRYCÍ LIST SOUPISU</t>
  </si>
  <si>
    <t>lesfas</t>
  </si>
  <si>
    <t>560,88</t>
  </si>
  <si>
    <t>lesstrecha</t>
  </si>
  <si>
    <t>74,4</t>
  </si>
  <si>
    <t>okapnicka</t>
  </si>
  <si>
    <t>74,98</t>
  </si>
  <si>
    <t>penetrak</t>
  </si>
  <si>
    <t>Objekt:</t>
  </si>
  <si>
    <t>strechafolie</t>
  </si>
  <si>
    <t>323,168</t>
  </si>
  <si>
    <t>OBLZSTELO - 1. HLAVNÍ STAVEBNÍ ÚPRAVY</t>
  </si>
  <si>
    <t>tiatika100</t>
  </si>
  <si>
    <t>9,904</t>
  </si>
  <si>
    <t>tiatika120</t>
  </si>
  <si>
    <t>2,928</t>
  </si>
  <si>
    <t>TIpodparapet</t>
  </si>
  <si>
    <t>5,577</t>
  </si>
  <si>
    <t>tistrecha</t>
  </si>
  <si>
    <t>295,24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</si>
  <si>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</si>
  <si>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</si>
  <si>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</si>
  <si>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</si>
  <si>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</si>
  <si>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</si>
  <si>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</si>
  <si>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</si>
  <si>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</si>
  <si>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</si>
  <si>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</si>
  <si>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</si>
  <si>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</si>
  <si>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</si>
  <si>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</si>
  <si>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 vč. přesunu hmot</t>
  </si>
  <si>
    <t xml:space="preserve">    767 - Konstrukce zámečnické vč. přesunu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</si>
  <si>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</si>
  <si>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</si>
  <si>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</si>
  <si>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</si>
  <si>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</si>
  <si>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</si>
  <si>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</si>
  <si>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</si>
  <si>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</si>
  <si>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</si>
  <si>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</si>
  <si>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</si>
  <si>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</si>
  <si>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</si>
  <si>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</si>
  <si>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</si>
  <si>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</si>
  <si>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</si>
  <si>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</si>
  <si>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</si>
  <si>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6121311</t>
  </si>
  <si>
    <t>Penetrační nátěr vnějších ploch</t>
  </si>
  <si>
    <t>m2</t>
  </si>
  <si>
    <t>4</t>
  </si>
  <si>
    <t>-538027653</t>
  </si>
  <si>
    <t>VV</t>
  </si>
  <si>
    <t>12,6*24,6</t>
  </si>
  <si>
    <t>Součet</t>
  </si>
  <si>
    <t>612142001</t>
  </si>
  <si>
    <t>Potažení vnitřních stěn sklovláknitým pletivem vtlačeným do tenkovrstvé hmoty</t>
  </si>
  <si>
    <t>CS ÚRS 2018 01</t>
  </si>
  <si>
    <t>-1834924276</t>
  </si>
  <si>
    <t>parapety</t>
  </si>
  <si>
    <t>2,4*0,166*8</t>
  </si>
  <si>
    <t>1,8*0,166*8</t>
  </si>
  <si>
    <t>3</t>
  </si>
  <si>
    <t>61999500</t>
  </si>
  <si>
    <t>Začištění omítek kolem oken z interiéru</t>
  </si>
  <si>
    <t>m</t>
  </si>
  <si>
    <t>-1248787632</t>
  </si>
  <si>
    <t>(2,4+2,4)*2*8</t>
  </si>
  <si>
    <t>(1,8+0,6)*2*8</t>
  </si>
  <si>
    <t>(2,4+1,5)*2*2</t>
  </si>
  <si>
    <t>61999501</t>
  </si>
  <si>
    <t>Začištění omítek kolem oken z exteriéru</t>
  </si>
  <si>
    <t>-1112064417</t>
  </si>
  <si>
    <t>5</t>
  </si>
  <si>
    <t>622211011</t>
  </si>
  <si>
    <t>Montáž kontaktního zateplení vnějších stěn z polystyrénových desek tl do 80 mm</t>
  </si>
  <si>
    <t>106509468</t>
  </si>
  <si>
    <t>(24,6+12,6)*2*0,3</t>
  </si>
  <si>
    <t>Mezisoučet</t>
  </si>
  <si>
    <t>M</t>
  </si>
  <si>
    <t>28376371</t>
  </si>
  <si>
    <t>polystyren extrudovaný - 1250 x 600 x 80 mm</t>
  </si>
  <si>
    <t>8</t>
  </si>
  <si>
    <t>-1352933246</t>
  </si>
  <si>
    <t>ztratné</t>
  </si>
  <si>
    <t>kzsxps80*0,02</t>
  </si>
  <si>
    <t>7</t>
  </si>
  <si>
    <t>622252002</t>
  </si>
  <si>
    <t>Montáž ostatních lišt kontaktního zateplení</t>
  </si>
  <si>
    <t>-1177202168</t>
  </si>
  <si>
    <t>(24,73+12,76)*2</t>
  </si>
  <si>
    <t>59051484</t>
  </si>
  <si>
    <t>lišta rohová s tkaninou bal. 2,5 m (okapnička)</t>
  </si>
  <si>
    <t>-417397445</t>
  </si>
  <si>
    <t>9</t>
  </si>
  <si>
    <t>622531011</t>
  </si>
  <si>
    <t>Tenkovrstvá silikonová zrnitá omítka tl. 1,5 mm včetně penetrace vnějších stěn</t>
  </si>
  <si>
    <t>-1842591889</t>
  </si>
  <si>
    <t>spodní plocha KZS</t>
  </si>
  <si>
    <t>(24,76+12,76)*2*0,08</t>
  </si>
  <si>
    <t>629995101</t>
  </si>
  <si>
    <t>Očištění vnějších ploch tlakovou vodou - střešní konstrukce</t>
  </si>
  <si>
    <t>581717695</t>
  </si>
  <si>
    <t>11</t>
  </si>
  <si>
    <t>63245103</t>
  </si>
  <si>
    <t>Vyspravení vyrovnávacím potěrem tl do 20 mm z MC 15 provedený v ploše - 10% z celkové plochy</t>
  </si>
  <si>
    <t>-752673566</t>
  </si>
  <si>
    <t>12,6*24,6*0,1</t>
  </si>
  <si>
    <t>12</t>
  </si>
  <si>
    <t>632451031</t>
  </si>
  <si>
    <t>Vyrovnávací potěr tl do 20 mm z MC 15 provedený v ploše</t>
  </si>
  <si>
    <t>662973080</t>
  </si>
  <si>
    <t>Ostatní konstrukce a práce, bourání</t>
  </si>
  <si>
    <t>13</t>
  </si>
  <si>
    <t>941111111</t>
  </si>
  <si>
    <t>Montáž lešení řadového trubkového lehkého s podlahami zatížení do 200 kg/m2 š do 0,9 m v do 10 m</t>
  </si>
  <si>
    <t>595282026</t>
  </si>
  <si>
    <t>(12,6+0,9*2)*(10,0-1,8)*2</t>
  </si>
  <si>
    <t>(24,6+0,9*2)*(10,0-1,8)</t>
  </si>
  <si>
    <t>(24,6+0,9*2)*(10,0-1,8)/2</t>
  </si>
  <si>
    <t>14</t>
  </si>
  <si>
    <t>94111121</t>
  </si>
  <si>
    <t>Příplatek k lešení řadovému trubkovému lehkému s podlahami š 0,9 m v 10 m za pronájem dle potřeb dodavatele</t>
  </si>
  <si>
    <t>504509933</t>
  </si>
  <si>
    <t>941111811</t>
  </si>
  <si>
    <t>Demontáž lešení řadového trubkového lehkého s podlahami zatížení do 200 kg/m2 š do 0,9 m v do 10 m</t>
  </si>
  <si>
    <t>884265968</t>
  </si>
  <si>
    <t>16</t>
  </si>
  <si>
    <t>944111111</t>
  </si>
  <si>
    <t>Montáž ochranného zábradlí trubkového na vnějších stranách objektů odkloněného od svislice do 15°</t>
  </si>
  <si>
    <t>-504005534</t>
  </si>
  <si>
    <t>(12,6+24,6)*2</t>
  </si>
  <si>
    <t>17</t>
  </si>
  <si>
    <t>944111211</t>
  </si>
  <si>
    <t>Příplatek k ochrannému zábradlí trubkovému na vnějších stranách objektů za pronájem dle potřeb dodavatele</t>
  </si>
  <si>
    <t>-1621540069</t>
  </si>
  <si>
    <t>18</t>
  </si>
  <si>
    <t>944111811</t>
  </si>
  <si>
    <t>Demontáž ochranného zábradlí trubkového na vnějších stranách objektů odkloněného od svislice do 15°</t>
  </si>
  <si>
    <t>-1143079641</t>
  </si>
  <si>
    <t>19</t>
  </si>
  <si>
    <t>949101112</t>
  </si>
  <si>
    <t>Lešení pomocné pro objekty pozemních staveb s lešeňovou podlahou v do 3,5 m zatížení do 150 kg/m2</t>
  </si>
  <si>
    <t>1408071770</t>
  </si>
  <si>
    <t>23,7*1,5</t>
  </si>
  <si>
    <t>20</t>
  </si>
  <si>
    <t>962081131</t>
  </si>
  <si>
    <t>Bourání příček ze skleněných tvárnic tl do 100 mm</t>
  </si>
  <si>
    <t>1653941262</t>
  </si>
  <si>
    <t>2,4*1,5*2</t>
  </si>
  <si>
    <t>965042141</t>
  </si>
  <si>
    <t>Bourání podkladů pod dlažby nebo mazanin betonových nebo z litého asfaltu tl do 100 mm pl přes 4 m2</t>
  </si>
  <si>
    <t>m3</t>
  </si>
  <si>
    <t>-1536887615</t>
  </si>
  <si>
    <t>lehčený beton stávající skladby</t>
  </si>
  <si>
    <t>12,6*24,6*0,03</t>
  </si>
  <si>
    <t>22</t>
  </si>
  <si>
    <t>968062375</t>
  </si>
  <si>
    <t>Vybourání dřevěných rámů oken zdvojených včetně křídel pl do 2 m2</t>
  </si>
  <si>
    <t>2054810036</t>
  </si>
  <si>
    <t>1,8*0,6*8</t>
  </si>
  <si>
    <t>23</t>
  </si>
  <si>
    <t>96808201</t>
  </si>
  <si>
    <t>Vybourání copitilových oken plochy přes 4 m2</t>
  </si>
  <si>
    <t>-1887595627</t>
  </si>
  <si>
    <t>2,4*2,4*8</t>
  </si>
  <si>
    <t>24</t>
  </si>
  <si>
    <t>974031124</t>
  </si>
  <si>
    <t>Vysekání rýh ve zdivu cihelném hl do 30 mm š do 150 mm</t>
  </si>
  <si>
    <t>2013212236</t>
  </si>
  <si>
    <t>pro TI parapetu</t>
  </si>
  <si>
    <t>24,*8+1,8*8</t>
  </si>
  <si>
    <t>25</t>
  </si>
  <si>
    <t>999100414</t>
  </si>
  <si>
    <t>Demontáž stávajícího střešního hromosvodu vč. likvidace</t>
  </si>
  <si>
    <t>kpl</t>
  </si>
  <si>
    <t>-1905992413</t>
  </si>
  <si>
    <t>1,0</t>
  </si>
  <si>
    <t>26</t>
  </si>
  <si>
    <t>999100420</t>
  </si>
  <si>
    <t>Montáž a dodávka střešního hromosvodu vč. revize</t>
  </si>
  <si>
    <t>2081784173</t>
  </si>
  <si>
    <t>27</t>
  </si>
  <si>
    <t>999100600</t>
  </si>
  <si>
    <t>Ochrana stávajících výplní otvorů před poškozením a znečištěním popř. očištěním</t>
  </si>
  <si>
    <t>-785603188</t>
  </si>
  <si>
    <t>část podlahy v tělocvičně</t>
  </si>
  <si>
    <t>23,7*3+3,9</t>
  </si>
  <si>
    <t>28</t>
  </si>
  <si>
    <t>999100640</t>
  </si>
  <si>
    <t>Ostatní jinde neuvedené konstrukce a práce, detaily, změny</t>
  </si>
  <si>
    <t>-413161093</t>
  </si>
  <si>
    <t>997</t>
  </si>
  <si>
    <t>Přesun sutě</t>
  </si>
  <si>
    <t>29</t>
  </si>
  <si>
    <t>997013112</t>
  </si>
  <si>
    <t>Vnitrostaveništní doprava suti a vybouraných hmot pro budovy v do 9 m s použitím mechanizace</t>
  </si>
  <si>
    <t>t</t>
  </si>
  <si>
    <t>1229439544</t>
  </si>
  <si>
    <t>30</t>
  </si>
  <si>
    <t>9970135</t>
  </si>
  <si>
    <t>Příplatek k odvozu suti a vybouraných hmot za další km nad 1km na skládku dodavatele</t>
  </si>
  <si>
    <t>-1092853901</t>
  </si>
  <si>
    <t>31</t>
  </si>
  <si>
    <t>997013501</t>
  </si>
  <si>
    <t>Odvoz suti a vybouraných hmot na skládku nebo meziskládku do 1 km se složením</t>
  </si>
  <si>
    <t>112755173</t>
  </si>
  <si>
    <t>32</t>
  </si>
  <si>
    <t>99701380</t>
  </si>
  <si>
    <t>Poplatek za uložení čisté tříděné stavební suti</t>
  </si>
  <si>
    <t>-1553972206</t>
  </si>
  <si>
    <t>21,0</t>
  </si>
  <si>
    <t>33</t>
  </si>
  <si>
    <t>99701381</t>
  </si>
  <si>
    <t>Poplatek za uložení stavebního dřevěného a skleněného odpadu na skládce (skládkovné)</t>
  </si>
  <si>
    <t>1000292413</t>
  </si>
  <si>
    <t>5,0</t>
  </si>
  <si>
    <t>34</t>
  </si>
  <si>
    <t>997013814</t>
  </si>
  <si>
    <t>Poplatek za uložení stavebního odpadu z izolačních hmot na skládce (skládkovné)</t>
  </si>
  <si>
    <t>-1985628023</t>
  </si>
  <si>
    <t>35</t>
  </si>
  <si>
    <t>997013831.1</t>
  </si>
  <si>
    <t>Poplatek za uložení stavebního směsného odpadu na skládce (skládkovné)</t>
  </si>
  <si>
    <t>-1788190659</t>
  </si>
  <si>
    <t>34,483-(5+5+21)</t>
  </si>
  <si>
    <t>998</t>
  </si>
  <si>
    <t>Přesun hmot</t>
  </si>
  <si>
    <t>36</t>
  </si>
  <si>
    <t>998011002</t>
  </si>
  <si>
    <t>Přesun hmot pro budovy zděné v do 12 m</t>
  </si>
  <si>
    <t>-1440667784</t>
  </si>
  <si>
    <t>PSV</t>
  </si>
  <si>
    <t>Práce a dodávky PSV</t>
  </si>
  <si>
    <t>712</t>
  </si>
  <si>
    <t>Povlakové krytiny</t>
  </si>
  <si>
    <t>37</t>
  </si>
  <si>
    <t>712300833</t>
  </si>
  <si>
    <t>Odstranění povlakové krytiny střech do 10° třívrstvé</t>
  </si>
  <si>
    <t>-400163193</t>
  </si>
  <si>
    <t>38</t>
  </si>
  <si>
    <t>712311101</t>
  </si>
  <si>
    <t>Provedení povlakové krytiny střech do 10° za studena lakem penetračním nebo asfaltovým</t>
  </si>
  <si>
    <t>376014978</t>
  </si>
  <si>
    <t>39</t>
  </si>
  <si>
    <t>11163150</t>
  </si>
  <si>
    <t>penentrační nátěr</t>
  </si>
  <si>
    <t>-347467871</t>
  </si>
  <si>
    <t>penetrak*0,00036</t>
  </si>
  <si>
    <t>40</t>
  </si>
  <si>
    <t>712341559</t>
  </si>
  <si>
    <t>Provedení povlakové krytiny střech do 10° pásy NAIP přitavením v plné ploše</t>
  </si>
  <si>
    <t>326243308</t>
  </si>
  <si>
    <t>41</t>
  </si>
  <si>
    <t>62836109</t>
  </si>
  <si>
    <t>pás těžký asfaltovaný Glastek 40 Al mineral</t>
  </si>
  <si>
    <t>530450817</t>
  </si>
  <si>
    <t>asfaltpas*0,15</t>
  </si>
  <si>
    <t>42</t>
  </si>
  <si>
    <t>71236170</t>
  </si>
  <si>
    <t>Provedení povlakové krytiny střech do 10° fólií přilepenou v plné ploše PU lepidlem</t>
  </si>
  <si>
    <t>-2032354789</t>
  </si>
  <si>
    <t>12,6*24,76</t>
  </si>
  <si>
    <t>24,76*0,226*2</t>
  </si>
  <si>
    <t>43</t>
  </si>
  <si>
    <t>28322012</t>
  </si>
  <si>
    <t>fólie hydroizolační střešní tl 1,5 mm</t>
  </si>
  <si>
    <t>-1222940512</t>
  </si>
  <si>
    <t>strechafolie*0,15</t>
  </si>
  <si>
    <t>44</t>
  </si>
  <si>
    <t>998712102</t>
  </si>
  <si>
    <t>Přesun hmot tonážní tonážní pro krytiny povlakové v objektech v do 12 m</t>
  </si>
  <si>
    <t>-917136914</t>
  </si>
  <si>
    <t>713</t>
  </si>
  <si>
    <t>Izolace tepelné</t>
  </si>
  <si>
    <t>45</t>
  </si>
  <si>
    <t>713131141</t>
  </si>
  <si>
    <t>Montáž izolace tepelné stěn a základů lepením celoplošně rohoží, pásů, dílců, desek</t>
  </si>
  <si>
    <t>-8902524</t>
  </si>
  <si>
    <t>pod parapety</t>
  </si>
  <si>
    <t>46</t>
  </si>
  <si>
    <t>28376361</t>
  </si>
  <si>
    <t>polystyren extrudovaný - 1250 x 600 x 30 mm</t>
  </si>
  <si>
    <t>-937476481</t>
  </si>
  <si>
    <t>tipodparapet</t>
  </si>
  <si>
    <t>tipodparapet*0,02</t>
  </si>
  <si>
    <t>47</t>
  </si>
  <si>
    <t>713140821</t>
  </si>
  <si>
    <t>Odstranění tepelné izolace střech nadstřešní volně kladené z polystyrenu tl do 100 mm</t>
  </si>
  <si>
    <t>-40291973</t>
  </si>
  <si>
    <t>48</t>
  </si>
  <si>
    <t>713141131</t>
  </si>
  <si>
    <t>Montáž izolace tepelné střech plochých lepené za studena PU lepidlem PUK 1 vrstva rohoží, pásů, dílců, desek</t>
  </si>
  <si>
    <t>974459903</t>
  </si>
  <si>
    <t>12,2*24,2</t>
  </si>
  <si>
    <t>xps atika tl. 100</t>
  </si>
  <si>
    <t>24,76*0,2*2</t>
  </si>
  <si>
    <t>xps atika tl. 120</t>
  </si>
  <si>
    <t>12,2*0,12*2</t>
  </si>
  <si>
    <t>49</t>
  </si>
  <si>
    <t>283759930</t>
  </si>
  <si>
    <t>deska z pěnového polystyrenu EPS 150 S 1000 x 500 x 200 mm</t>
  </si>
  <si>
    <t>-1083932518</t>
  </si>
  <si>
    <t>tistrecha*0,02</t>
  </si>
  <si>
    <t>50</t>
  </si>
  <si>
    <t>28376382</t>
  </si>
  <si>
    <t>polystyren extrudovaný 1250 x 600 x 100 mm</t>
  </si>
  <si>
    <t>-478619691</t>
  </si>
  <si>
    <t>tiatika100*0,02</t>
  </si>
  <si>
    <t>51</t>
  </si>
  <si>
    <t>28376383</t>
  </si>
  <si>
    <t>polystyren extrudovaný 1250 x 600 x 120 mm</t>
  </si>
  <si>
    <t>1315455701</t>
  </si>
  <si>
    <t>tiatika120*0,02</t>
  </si>
  <si>
    <t>52</t>
  </si>
  <si>
    <t>998713102</t>
  </si>
  <si>
    <t>Přesun hmot tonážní pro izolace tepelné v objektech v do 12 m</t>
  </si>
  <si>
    <t>-878224120</t>
  </si>
  <si>
    <t>762</t>
  </si>
  <si>
    <t>Konstrukce tesařské</t>
  </si>
  <si>
    <t>53</t>
  </si>
  <si>
    <t>76219193</t>
  </si>
  <si>
    <t>Montáž a dodávka fošen tl. 40mm vč. impregnace</t>
  </si>
  <si>
    <t>1014339336</t>
  </si>
  <si>
    <t>24,76*0,25*2</t>
  </si>
  <si>
    <t>12,2*0,2*2</t>
  </si>
  <si>
    <t>12,2*0,15*2</t>
  </si>
  <si>
    <t>54</t>
  </si>
  <si>
    <t>762341831</t>
  </si>
  <si>
    <t>Demontáž bednění střech z desek měkkých</t>
  </si>
  <si>
    <t>-1089175013</t>
  </si>
  <si>
    <t>55</t>
  </si>
  <si>
    <t>998762102</t>
  </si>
  <si>
    <t>Přesun hmot tonážní pro kce tesařské v objektech v do 12 m</t>
  </si>
  <si>
    <t>-1974848545</t>
  </si>
  <si>
    <t>764</t>
  </si>
  <si>
    <t>Konstrukce klempířské</t>
  </si>
  <si>
    <t>56</t>
  </si>
  <si>
    <t>764002811</t>
  </si>
  <si>
    <t>Demontáž okapového plechu do suti v krytině povlakové</t>
  </si>
  <si>
    <t>-787861</t>
  </si>
  <si>
    <t>26,0+50,0</t>
  </si>
  <si>
    <t>57</t>
  </si>
  <si>
    <t>764002851</t>
  </si>
  <si>
    <t>Demontáž oplechování parapetů do suti</t>
  </si>
  <si>
    <t>1021654381</t>
  </si>
  <si>
    <t>1,8*8</t>
  </si>
  <si>
    <t>2,4*8</t>
  </si>
  <si>
    <t>58</t>
  </si>
  <si>
    <t>764004801</t>
  </si>
  <si>
    <t>Demontáž podokapního žlabu do suti</t>
  </si>
  <si>
    <t>-2147154073</t>
  </si>
  <si>
    <t>50,0</t>
  </si>
  <si>
    <t>59</t>
  </si>
  <si>
    <t>764004861</t>
  </si>
  <si>
    <t>Demontáž svodu do suti</t>
  </si>
  <si>
    <t>-1995298093</t>
  </si>
  <si>
    <t>28,0</t>
  </si>
  <si>
    <t>60</t>
  </si>
  <si>
    <t>76401140</t>
  </si>
  <si>
    <t>Okapnice poplastovaná rš 330 mm</t>
  </si>
  <si>
    <t>-711628603</t>
  </si>
  <si>
    <t>dle tabulky</t>
  </si>
  <si>
    <t>26,0</t>
  </si>
  <si>
    <t>61</t>
  </si>
  <si>
    <t>7640114</t>
  </si>
  <si>
    <t>Okapnice poplastovaná rš 150 mm</t>
  </si>
  <si>
    <t>1340514649</t>
  </si>
  <si>
    <t>62</t>
  </si>
  <si>
    <t>76422640</t>
  </si>
  <si>
    <t>Oplechování parapetů rovných mechanicky kotvené z Al plechu do  rš 330 mm vč. těsnících pásků a zatmelení</t>
  </si>
  <si>
    <t>-2011015844</t>
  </si>
  <si>
    <t>2,40*8</t>
  </si>
  <si>
    <t>63</t>
  </si>
  <si>
    <t>764511602</t>
  </si>
  <si>
    <t>Žlab podokapní půlkruhový z Pz s povrchovou úpravou rš 330 mm</t>
  </si>
  <si>
    <t>260582461</t>
  </si>
  <si>
    <t>64</t>
  </si>
  <si>
    <t>764511642</t>
  </si>
  <si>
    <t>Kotlík oválný (trychtýřový) pro podokapní žlaby z Pz s povrchovou úpravou 330/100 mm</t>
  </si>
  <si>
    <t>kus</t>
  </si>
  <si>
    <t>1327316161</t>
  </si>
  <si>
    <t>4,0</t>
  </si>
  <si>
    <t>65</t>
  </si>
  <si>
    <t>764518422</t>
  </si>
  <si>
    <t>Svody kruhové včetně objímek, kolen, odskoků z Pz plechu průměru 100 mm vč. napojení na stávající vpusť</t>
  </si>
  <si>
    <t>195814838</t>
  </si>
  <si>
    <t>66</t>
  </si>
  <si>
    <t>998764102</t>
  </si>
  <si>
    <t>Přesun hmot tonážní pro konstrukce klempířské v objektech v do 12 m</t>
  </si>
  <si>
    <t>341896527</t>
  </si>
  <si>
    <t>766</t>
  </si>
  <si>
    <t>Konstrukce truhlářské vč. přesunu hmot</t>
  </si>
  <si>
    <t>67</t>
  </si>
  <si>
    <t>766100100</t>
  </si>
  <si>
    <t>Montáž a dodávka plastových oken vel. 1800x600mm, 3-sklo vč. kování a systémových detailů (expanzní pásky, akryl. tmelu, zapěnění nizkoexpanzní pěnou, silikon. tmelu, atd..), ozn. P01</t>
  </si>
  <si>
    <t>ks</t>
  </si>
  <si>
    <t>13648266</t>
  </si>
  <si>
    <t>8,0</t>
  </si>
  <si>
    <t>68</t>
  </si>
  <si>
    <t>766100110</t>
  </si>
  <si>
    <t>Montáž a dodávka plastových oken vel. 2400x2400mm, 3-sklo vč. kování a systémových detailů (expanzní pásky, akryl. tmelu, zapěnění nizkoexpanzní pěnou, silikon. tmelu, atd..), ozn. P02</t>
  </si>
  <si>
    <t>-919274002</t>
  </si>
  <si>
    <t>69</t>
  </si>
  <si>
    <t>766100115</t>
  </si>
  <si>
    <t>Montáž a dodávka plastových oken vel. 2400x1500mm, 3-sklo vč. kování a systémových detailů (expanzní pásky, akryl. tmelu, zapěnění nizkoexpanzní pěnou, silikon. tmelu, atd..), ozn. P03</t>
  </si>
  <si>
    <t>1874185982</t>
  </si>
  <si>
    <t>70</t>
  </si>
  <si>
    <t>766100120</t>
  </si>
  <si>
    <t>Montáž a dodávka plastového vnitřního parapetu š-285mm vč. systémových detailů</t>
  </si>
  <si>
    <t>-37447874</t>
  </si>
  <si>
    <t>767</t>
  </si>
  <si>
    <t>Konstrukce zámečnické vč. přesunu hmot</t>
  </si>
  <si>
    <t>71</t>
  </si>
  <si>
    <t>767100100</t>
  </si>
  <si>
    <t>Montáž a dodávka ocelové ochranné mříže proti rozbití okna vel. 2500x1600mm vč. kotvení, povrchové úpravy a systémových detailů</t>
  </si>
  <si>
    <t>-765769081</t>
  </si>
  <si>
    <t>2,0</t>
  </si>
  <si>
    <t>72</t>
  </si>
  <si>
    <t>767100200</t>
  </si>
  <si>
    <t>Šetrná demontáž a zpětná montáž stávajících vnitřních mříží vel. cca 2,4x2,4 m vč. případné nové povrchové úpravy</t>
  </si>
  <si>
    <t>-1217677016</t>
  </si>
  <si>
    <t>73</t>
  </si>
  <si>
    <t>767100210</t>
  </si>
  <si>
    <t>Šetrná demontáž a zpětná montáž stávajících vnitřních mříží vel. cca 1,8x0,6 m vč. případné nové povrchové úpravy</t>
  </si>
  <si>
    <t>-97321275</t>
  </si>
  <si>
    <t>5,5</t>
  </si>
  <si>
    <t>zaruben</t>
  </si>
  <si>
    <t>1,459</t>
  </si>
  <si>
    <t>radiator</t>
  </si>
  <si>
    <t>2,5</t>
  </si>
  <si>
    <t>nosniky</t>
  </si>
  <si>
    <t>107,352</t>
  </si>
  <si>
    <t>OBLZSTE18 - 2. STAVEBNÍ ÚPRAVY TĚLOCVIČNY A NÁŘAĎOVNY + OSTATNÍ PRÁCE</t>
  </si>
  <si>
    <t>splh</t>
  </si>
  <si>
    <t>potrubi</t>
  </si>
  <si>
    <t>2,64</t>
  </si>
  <si>
    <t>malbanad5</t>
  </si>
  <si>
    <t>681</t>
  </si>
  <si>
    <t>malbado5</t>
  </si>
  <si>
    <t>sokl</t>
  </si>
  <si>
    <t>87</t>
  </si>
  <si>
    <t>zacisteni</t>
  </si>
  <si>
    <t>78,32</t>
  </si>
  <si>
    <t>sut</t>
  </si>
  <si>
    <t>2,729</t>
  </si>
  <si>
    <t xml:space="preserve">    741 - Elektroinstalace - silnoproud (vč. přesunu hmot)</t>
  </si>
  <si>
    <t xml:space="preserve">    783 - Dokončovací práce - nátěry</t>
  </si>
  <si>
    <t xml:space="preserve">    784 - Dokončovací práce - malby a tapety</t>
  </si>
  <si>
    <t>Penetrační nátěr vnějších ploch mazanin</t>
  </si>
  <si>
    <t>5,00</t>
  </si>
  <si>
    <t>chodba</t>
  </si>
  <si>
    <t>1,48*4*4</t>
  </si>
  <si>
    <t>(1,18+1,47)*2*1</t>
  </si>
  <si>
    <t>(0,58+0,85)*2*(3+6)</t>
  </si>
  <si>
    <t>(1,48+1,47)*2*4</t>
  </si>
  <si>
    <t>pro výměnu oken v nářaďovně na 4 dny</t>
  </si>
  <si>
    <t>15,00</t>
  </si>
  <si>
    <t>949101112.1</t>
  </si>
  <si>
    <t>Pojízdná lešení pomocné pro objekty pozemních staveb s lešeňovou podlahou v do 5 m zatížení do 150 kg/m2</t>
  </si>
  <si>
    <t>780964485</t>
  </si>
  <si>
    <t>pro úpravy v tělocvičně na 6 dní, pro omytí nosníků stropu na 7 dní</t>
  </si>
  <si>
    <t>11,36*23,65</t>
  </si>
  <si>
    <t>952901114.R</t>
  </si>
  <si>
    <t>Vyčištění budov bytové a občanské výstavby při výšce podlaží přes 4 m (úklid po interiérových malířských, natěračských a ostatních úpravách)</t>
  </si>
  <si>
    <t>-106332128</t>
  </si>
  <si>
    <t>2,4*1,5*6</t>
  </si>
  <si>
    <t>968062374</t>
  </si>
  <si>
    <t>Vybourání dřevěných rámů oken zdvojených včetně křídel pl do 1 m2</t>
  </si>
  <si>
    <t>-748623098</t>
  </si>
  <si>
    <t>0,58*0,85*3</t>
  </si>
  <si>
    <t>1,48*1,47*4</t>
  </si>
  <si>
    <t>1,18*1,47*1</t>
  </si>
  <si>
    <t>968072244</t>
  </si>
  <si>
    <t>Vybourání kovových rámů oken jednoduchých včetně křídel pl do 1 m2</t>
  </si>
  <si>
    <t>1008738884</t>
  </si>
  <si>
    <t>6*0,85*0,55</t>
  </si>
  <si>
    <t>968082015</t>
  </si>
  <si>
    <t>Vybourání plastových rámů oken včetně křídel plochy do 1 m2</t>
  </si>
  <si>
    <t>1564042442</t>
  </si>
  <si>
    <t>8*0,85*0,55</t>
  </si>
  <si>
    <t>968100810</t>
  </si>
  <si>
    <t>Demontáž střešního souvrství - fólie, dřevěného truhlíku, hlíny a fólie hydrolenu</t>
  </si>
  <si>
    <t>286791283</t>
  </si>
  <si>
    <t>999100650</t>
  </si>
  <si>
    <t>Zednické výpomoci pro úpravy elektro, popř. pro jiné instalace</t>
  </si>
  <si>
    <t>hod</t>
  </si>
  <si>
    <t>1448928901</t>
  </si>
  <si>
    <t>celková hmotnost suti</t>
  </si>
  <si>
    <t>2.729</t>
  </si>
  <si>
    <t>-sut</t>
  </si>
  <si>
    <t>35% suti</t>
  </si>
  <si>
    <t>sut*0.35</t>
  </si>
  <si>
    <t>30% z celkové suti</t>
  </si>
  <si>
    <t>sut*0.30</t>
  </si>
  <si>
    <t>15% z celkové suti</t>
  </si>
  <si>
    <t>sut*0.15</t>
  </si>
  <si>
    <t>20% suti</t>
  </si>
  <si>
    <t>sut*0.20</t>
  </si>
  <si>
    <t>5,50</t>
  </si>
  <si>
    <t>5,50*2</t>
  </si>
  <si>
    <t>741</t>
  </si>
  <si>
    <t>Elektroinstalace - silnoproud (vč. přesunu hmot)</t>
  </si>
  <si>
    <t>741110000.1</t>
  </si>
  <si>
    <t>Montáž a dodávka elektro rozvodu v PVC liště vč. napojení na svítidlo a vypínač</t>
  </si>
  <si>
    <t>933496735</t>
  </si>
  <si>
    <t>741110000.2</t>
  </si>
  <si>
    <t>Montáž a dodávka nové dvoutrubicové zářivky s krytem, rychlým zážehem, dl. min. 150 cm</t>
  </si>
  <si>
    <t>1421879246</t>
  </si>
  <si>
    <t>741110000.3</t>
  </si>
  <si>
    <t>Demontáž původního osvětlovacího tělesa (kopýtka)</t>
  </si>
  <si>
    <t>872548672</t>
  </si>
  <si>
    <t>741110000.4</t>
  </si>
  <si>
    <t>Výměna vypínače</t>
  </si>
  <si>
    <t>-1210817876</t>
  </si>
  <si>
    <t>plastová okna</t>
  </si>
  <si>
    <t>0,85*3</t>
  </si>
  <si>
    <t>1,50*5</t>
  </si>
  <si>
    <t>10,0</t>
  </si>
  <si>
    <t>766100116</t>
  </si>
  <si>
    <t>Montáž a dodávka plastových oken vel. 2400x1500mm, 3-sklo vč. kování a systémových detailů (expanzní pásky, akryl. tmelu, zapěnění nizkoexpanzní pěnou, silikon. tmelu, atd..)</t>
  </si>
  <si>
    <t>766100210</t>
  </si>
  <si>
    <t>Montáž a dodávka plastových oken vel. 850x550mm, sklopná, 2-sklo vč. kování a systémových detailů (expanzní pásky, akryl. tmelu, zapěnění nizkoexpanzní pěnou, silikon. tmelu, atd..)</t>
  </si>
  <si>
    <t>-2095086085</t>
  </si>
  <si>
    <t>766100211</t>
  </si>
  <si>
    <t>Příplatek na táhla otevírání oken</t>
  </si>
  <si>
    <t>-202225822</t>
  </si>
  <si>
    <t>766100220</t>
  </si>
  <si>
    <t>Montáž a dodávka plastových oken vel. 1480x1470mm, 2-sklo vč. kování a systémových detailů (expanzní pásky, akryl. tmelu, zapěnění nizkoexpanzní pěnou, silikon. tmelu, atd..)</t>
  </si>
  <si>
    <t>-1502314199</t>
  </si>
  <si>
    <t>766100230</t>
  </si>
  <si>
    <t>Montáž a dodávka plastových oken vel. 1180x1470mm, 2-sklo vč. kování a systémových detailů (expanzní pásky, akryl. tmelu, zapěnění nizkoexpanzní pěnou, silikon. tmelu, atd..)</t>
  </si>
  <si>
    <t>824928555</t>
  </si>
  <si>
    <t>766100240</t>
  </si>
  <si>
    <t>Montáž a dodávka plastových oken vel. 850x580mm, 2-sklo vč. kování a systémových detailů (expanzní pásky, akryl. tmelu, zapěnění nizkoexpanzní pěnou, silikon. tmelu, atd..)</t>
  </si>
  <si>
    <t>-1412266422</t>
  </si>
  <si>
    <t>766441811</t>
  </si>
  <si>
    <t>Demontáž parapetních desek dřevěných nebo plastových šířky do 30 cm délky do 1,0 m</t>
  </si>
  <si>
    <t>564670449</t>
  </si>
  <si>
    <t>766441821</t>
  </si>
  <si>
    <t>Demontáž parapetních desek dřevěných nebo plastových šířky do 30 cm délky přes 1,0 m</t>
  </si>
  <si>
    <t>2063109602</t>
  </si>
  <si>
    <t>783</t>
  </si>
  <si>
    <t>Dokončovací práce - nátěry</t>
  </si>
  <si>
    <t>783301303.R</t>
  </si>
  <si>
    <t>Bezoplachové odrezivění zámečnických konstrukcí kartáčovánim</t>
  </si>
  <si>
    <t>1204948615</t>
  </si>
  <si>
    <t>nosníky - předpoklad 30 kg/bm, 35 m2 / 1t</t>
  </si>
  <si>
    <t>30.00*11,36*9/1000*35.00</t>
  </si>
  <si>
    <t>783301303.R1</t>
  </si>
  <si>
    <t>Obroušení nátěrů zámečnických konstrukcí</t>
  </si>
  <si>
    <t>-209753047</t>
  </si>
  <si>
    <t>trubková konstrukce na šplh, držáky kruhů</t>
  </si>
  <si>
    <t>20,00</t>
  </si>
  <si>
    <t>783301313</t>
  </si>
  <si>
    <t>Odmaštění (omytí) zámečnických konstrukcí ředidlovým odmašťovačem</t>
  </si>
  <si>
    <t>1609600798</t>
  </si>
  <si>
    <t>zárubeň</t>
  </si>
  <si>
    <t>(1,55+2,03*2)*0,26</t>
  </si>
  <si>
    <t>radiátor</t>
  </si>
  <si>
    <t>1,25*1,00*2</t>
  </si>
  <si>
    <t>potrubí k topení</t>
  </si>
  <si>
    <t>783301401</t>
  </si>
  <si>
    <t>Ometení zámečnických konstrukcí</t>
  </si>
  <si>
    <t>-1061558129</t>
  </si>
  <si>
    <t>783314101</t>
  </si>
  <si>
    <t>Základní jednonásobný syntetický nátěr zámečnických konstrukcí</t>
  </si>
  <si>
    <t>1167164417</t>
  </si>
  <si>
    <t>783315101</t>
  </si>
  <si>
    <t>Mezinátěr jednonásobný syntetický standardní zámečnických konstrukcí</t>
  </si>
  <si>
    <t>-2098899593</t>
  </si>
  <si>
    <t>783317101</t>
  </si>
  <si>
    <t>Krycí jednonásobný syntetický standardní nátěr (email) zámečnických konstrukcí</t>
  </si>
  <si>
    <t>-1152100181</t>
  </si>
  <si>
    <t>7833180.1</t>
  </si>
  <si>
    <t>Krycí jednonásobný syntetický nátěr (email) ocelové stropní konstrukce dle stávajícího odstínu</t>
  </si>
  <si>
    <t>15599327</t>
  </si>
  <si>
    <t>783317101.R</t>
  </si>
  <si>
    <t>Příplatek na nátěr členité konstukce pro šplh a kruhy</t>
  </si>
  <si>
    <t>396042763</t>
  </si>
  <si>
    <t>783826311.R</t>
  </si>
  <si>
    <t>Sjednocující venkovní nátěr omítek ostění po osazení oken</t>
  </si>
  <si>
    <t>-1436824869</t>
  </si>
  <si>
    <t>zacisteni*0,20</t>
  </si>
  <si>
    <t>784</t>
  </si>
  <si>
    <t>Dokončovací práce - malby a tapety</t>
  </si>
  <si>
    <t>784111003.R</t>
  </si>
  <si>
    <t>Příprava podkladu - oprášení (ometení), omytí, oškrábání, lokálního vytmelení a zbroušení v místnostech výšky do 5,00 m</t>
  </si>
  <si>
    <t>-1325605526</t>
  </si>
  <si>
    <t>nářaďovna</t>
  </si>
  <si>
    <t>64,00</t>
  </si>
  <si>
    <t>sokl nářaďovny</t>
  </si>
  <si>
    <t>21,00</t>
  </si>
  <si>
    <t>sokl tělocvičny</t>
  </si>
  <si>
    <t>66,00</t>
  </si>
  <si>
    <t>784111005.R</t>
  </si>
  <si>
    <t>Příprava podkladu - oprášení (ometení), omytí, oškrábání, lokálního vytmelení a zbroušení v místnostech výšky přes 5,00 m</t>
  </si>
  <si>
    <t>-1676262556</t>
  </si>
  <si>
    <t>nářaďovna se světlíkem</t>
  </si>
  <si>
    <t>12,00</t>
  </si>
  <si>
    <t>tělocvična</t>
  </si>
  <si>
    <t>669,00</t>
  </si>
  <si>
    <t>784171115.R</t>
  </si>
  <si>
    <t>Zakrytí vnitřních ploch oken a jiných konstrukcí</t>
  </si>
  <si>
    <t>168545528</t>
  </si>
  <si>
    <t>okna</t>
  </si>
  <si>
    <t>0,55*0,85*8</t>
  </si>
  <si>
    <t>ostatní konstrukce</t>
  </si>
  <si>
    <t>10,00</t>
  </si>
  <si>
    <t>784211003.R</t>
  </si>
  <si>
    <t>Dvojnásobné bílé malby ze směsí vč. penetrace v místnostech výšky do 5,00 m</t>
  </si>
  <si>
    <t>1137414962</t>
  </si>
  <si>
    <t>přípočet na ostatní malované plochy (např. ostění v chodbě atd.)</t>
  </si>
  <si>
    <t>zacisteni*0,20*2</t>
  </si>
  <si>
    <t>30,00</t>
  </si>
  <si>
    <t>784211005.R</t>
  </si>
  <si>
    <t>Dvojnásobné bílé malby ze směsí vč. penetrace v místnostech výšky přes 5,0 m</t>
  </si>
  <si>
    <t>-519832639</t>
  </si>
  <si>
    <t>784211006.R1</t>
  </si>
  <si>
    <t>Nátěr stěnového soklu v interiéru syntetickou vodou ředitelnou barvou dvojnásobný vč. penetrace</t>
  </si>
  <si>
    <t>-84874217</t>
  </si>
  <si>
    <t>784211005.R1</t>
  </si>
  <si>
    <t>Úprava stěn a stropů izolačním protiplísňovým nátěrem poškozených průsaky a napadených plísněmi v rozích tělocvičny a u světlíků, likvidace degradovaných povrchů, zednické vyspravení</t>
  </si>
  <si>
    <t>-847284723</t>
  </si>
  <si>
    <t>rohy tělocvičny</t>
  </si>
  <si>
    <t>kolem světlíků</t>
  </si>
  <si>
    <t>VRN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</si>
  <si>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</si>
  <si>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</si>
  <si>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</si>
  <si>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>Vedlejší rozpočtové náklady</t>
  </si>
  <si>
    <t>VRN3</t>
  </si>
  <si>
    <t>Zařízení staveniště</t>
  </si>
  <si>
    <t>032103000</t>
  </si>
  <si>
    <t>Náklady na vybudování zařízení staveniště</t>
  </si>
  <si>
    <t>Kč</t>
  </si>
  <si>
    <t>032903000</t>
  </si>
  <si>
    <t>Náklady na provoz a údržbu vybavení staveniště vč. instalace poddružných měřáků</t>
  </si>
  <si>
    <t>034503000</t>
  </si>
  <si>
    <t>Informační tabule na staveništi</t>
  </si>
  <si>
    <t>039103000</t>
  </si>
  <si>
    <t>Rozebrání, bourání a odvoz zařízení staveniště, finální úklid kolem objektu</t>
  </si>
  <si>
    <t>VRN4</t>
  </si>
  <si>
    <t>Inženýrská činnost</t>
  </si>
  <si>
    <t>042501000</t>
  </si>
  <si>
    <t>Plán a zajištění BOZP na staveništi</t>
  </si>
  <si>
    <t>042502000</t>
  </si>
  <si>
    <t>Kompletační  a koordinační činnost hlavního dodavatele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</si>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</sst>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73" t="s">
        <v>16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29"/>
      <c r="AQ5" s="31"/>
      <c r="BE5" s="371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5" t="s">
        <v>19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29"/>
      <c r="AQ6" s="31"/>
      <c r="BE6" s="372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72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72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2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72"/>
      <c r="BS10" s="24" t="s">
        <v>20</v>
      </c>
    </row>
    <row r="11" spans="2:71" ht="18.4" customHeight="1">
      <c r="B11" s="28"/>
      <c r="C11" s="29"/>
      <c r="D11" s="29"/>
      <c r="E11" s="35" t="s">
        <v>26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33</v>
      </c>
      <c r="AL11" s="29"/>
      <c r="AM11" s="29"/>
      <c r="AN11" s="35" t="s">
        <v>22</v>
      </c>
      <c r="AO11" s="29"/>
      <c r="AP11" s="29"/>
      <c r="AQ11" s="31"/>
      <c r="BE11" s="372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2"/>
      <c r="BS12" s="24" t="s">
        <v>20</v>
      </c>
    </row>
    <row r="13" spans="2:71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35</v>
      </c>
      <c r="AO13" s="29"/>
      <c r="AP13" s="29"/>
      <c r="AQ13" s="31"/>
      <c r="BE13" s="372"/>
      <c r="BS13" s="24" t="s">
        <v>20</v>
      </c>
    </row>
    <row r="14" spans="2:71" ht="15">
      <c r="B14" s="28"/>
      <c r="C14" s="29"/>
      <c r="D14" s="29"/>
      <c r="E14" s="376" t="s">
        <v>35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" t="s">
        <v>33</v>
      </c>
      <c r="AL14" s="29"/>
      <c r="AM14" s="29"/>
      <c r="AN14" s="39" t="s">
        <v>35</v>
      </c>
      <c r="AO14" s="29"/>
      <c r="AP14" s="29"/>
      <c r="AQ14" s="31"/>
      <c r="BE14" s="372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2"/>
      <c r="BS15" s="24" t="s">
        <v>6</v>
      </c>
    </row>
    <row r="16" spans="2:71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72"/>
      <c r="BS16" s="24" t="s">
        <v>6</v>
      </c>
    </row>
    <row r="17" spans="2:71" ht="18.4" customHeight="1">
      <c r="B17" s="28"/>
      <c r="C17" s="29"/>
      <c r="D17" s="29"/>
      <c r="E17" s="35" t="s">
        <v>26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33</v>
      </c>
      <c r="AL17" s="29"/>
      <c r="AM17" s="29"/>
      <c r="AN17" s="35" t="s">
        <v>22</v>
      </c>
      <c r="AO17" s="29"/>
      <c r="AP17" s="29"/>
      <c r="AQ17" s="31"/>
      <c r="BE17" s="372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2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2"/>
      <c r="BS19" s="24" t="s">
        <v>8</v>
      </c>
    </row>
    <row r="20" spans="2:71" ht="16.5" customHeight="1">
      <c r="B20" s="28"/>
      <c r="C20" s="29"/>
      <c r="D20" s="29"/>
      <c r="E20" s="378" t="s">
        <v>22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29"/>
      <c r="AP20" s="29"/>
      <c r="AQ20" s="31"/>
      <c r="BE20" s="372"/>
      <c r="BS20" s="24" t="s">
        <v>37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2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2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9">
        <f>ROUND(AG51,2)</f>
        <v>0</v>
      </c>
      <c r="AL23" s="380"/>
      <c r="AM23" s="380"/>
      <c r="AN23" s="380"/>
      <c r="AO23" s="380"/>
      <c r="AP23" s="42"/>
      <c r="AQ23" s="45"/>
      <c r="BE23" s="372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2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1" t="s">
        <v>40</v>
      </c>
      <c r="M25" s="381"/>
      <c r="N25" s="381"/>
      <c r="O25" s="381"/>
      <c r="P25" s="42"/>
      <c r="Q25" s="42"/>
      <c r="R25" s="42"/>
      <c r="S25" s="42"/>
      <c r="T25" s="42"/>
      <c r="U25" s="42"/>
      <c r="V25" s="42"/>
      <c r="W25" s="381" t="s">
        <v>41</v>
      </c>
      <c r="X25" s="381"/>
      <c r="Y25" s="381"/>
      <c r="Z25" s="381"/>
      <c r="AA25" s="381"/>
      <c r="AB25" s="381"/>
      <c r="AC25" s="381"/>
      <c r="AD25" s="381"/>
      <c r="AE25" s="381"/>
      <c r="AF25" s="42"/>
      <c r="AG25" s="42"/>
      <c r="AH25" s="42"/>
      <c r="AI25" s="42"/>
      <c r="AJ25" s="42"/>
      <c r="AK25" s="381" t="s">
        <v>42</v>
      </c>
      <c r="AL25" s="381"/>
      <c r="AM25" s="381"/>
      <c r="AN25" s="381"/>
      <c r="AO25" s="381"/>
      <c r="AP25" s="42"/>
      <c r="AQ25" s="45"/>
      <c r="BE25" s="372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64">
        <v>0.21</v>
      </c>
      <c r="M26" s="365"/>
      <c r="N26" s="365"/>
      <c r="O26" s="365"/>
      <c r="P26" s="48"/>
      <c r="Q26" s="48"/>
      <c r="R26" s="48"/>
      <c r="S26" s="48"/>
      <c r="T26" s="48"/>
      <c r="U26" s="48"/>
      <c r="V26" s="48"/>
      <c r="W26" s="366">
        <f>ROUND(AZ51,2)</f>
        <v>0</v>
      </c>
      <c r="X26" s="365"/>
      <c r="Y26" s="365"/>
      <c r="Z26" s="365"/>
      <c r="AA26" s="365"/>
      <c r="AB26" s="365"/>
      <c r="AC26" s="365"/>
      <c r="AD26" s="365"/>
      <c r="AE26" s="365"/>
      <c r="AF26" s="48"/>
      <c r="AG26" s="48"/>
      <c r="AH26" s="48"/>
      <c r="AI26" s="48"/>
      <c r="AJ26" s="48"/>
      <c r="AK26" s="366">
        <f>ROUND(AV51,2)</f>
        <v>0</v>
      </c>
      <c r="AL26" s="365"/>
      <c r="AM26" s="365"/>
      <c r="AN26" s="365"/>
      <c r="AO26" s="365"/>
      <c r="AP26" s="48"/>
      <c r="AQ26" s="50"/>
      <c r="BE26" s="372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64">
        <v>0.15</v>
      </c>
      <c r="M27" s="365"/>
      <c r="N27" s="365"/>
      <c r="O27" s="365"/>
      <c r="P27" s="48"/>
      <c r="Q27" s="48"/>
      <c r="R27" s="48"/>
      <c r="S27" s="48"/>
      <c r="T27" s="48"/>
      <c r="U27" s="48"/>
      <c r="V27" s="48"/>
      <c r="W27" s="366">
        <f>ROUND(BA51,2)</f>
        <v>0</v>
      </c>
      <c r="X27" s="365"/>
      <c r="Y27" s="365"/>
      <c r="Z27" s="365"/>
      <c r="AA27" s="365"/>
      <c r="AB27" s="365"/>
      <c r="AC27" s="365"/>
      <c r="AD27" s="365"/>
      <c r="AE27" s="365"/>
      <c r="AF27" s="48"/>
      <c r="AG27" s="48"/>
      <c r="AH27" s="48"/>
      <c r="AI27" s="48"/>
      <c r="AJ27" s="48"/>
      <c r="AK27" s="366">
        <f>ROUND(AW51,2)</f>
        <v>0</v>
      </c>
      <c r="AL27" s="365"/>
      <c r="AM27" s="365"/>
      <c r="AN27" s="365"/>
      <c r="AO27" s="365"/>
      <c r="AP27" s="48"/>
      <c r="AQ27" s="50"/>
      <c r="BE27" s="372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64">
        <v>0.21</v>
      </c>
      <c r="M28" s="365"/>
      <c r="N28" s="365"/>
      <c r="O28" s="365"/>
      <c r="P28" s="48"/>
      <c r="Q28" s="48"/>
      <c r="R28" s="48"/>
      <c r="S28" s="48"/>
      <c r="T28" s="48"/>
      <c r="U28" s="48"/>
      <c r="V28" s="48"/>
      <c r="W28" s="366">
        <f>ROUND(BB51,2)</f>
        <v>0</v>
      </c>
      <c r="X28" s="365"/>
      <c r="Y28" s="365"/>
      <c r="Z28" s="365"/>
      <c r="AA28" s="365"/>
      <c r="AB28" s="365"/>
      <c r="AC28" s="365"/>
      <c r="AD28" s="365"/>
      <c r="AE28" s="365"/>
      <c r="AF28" s="48"/>
      <c r="AG28" s="48"/>
      <c r="AH28" s="48"/>
      <c r="AI28" s="48"/>
      <c r="AJ28" s="48"/>
      <c r="AK28" s="366">
        <v>0</v>
      </c>
      <c r="AL28" s="365"/>
      <c r="AM28" s="365"/>
      <c r="AN28" s="365"/>
      <c r="AO28" s="365"/>
      <c r="AP28" s="48"/>
      <c r="AQ28" s="50"/>
      <c r="BE28" s="372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64">
        <v>0.15</v>
      </c>
      <c r="M29" s="365"/>
      <c r="N29" s="365"/>
      <c r="O29" s="365"/>
      <c r="P29" s="48"/>
      <c r="Q29" s="48"/>
      <c r="R29" s="48"/>
      <c r="S29" s="48"/>
      <c r="T29" s="48"/>
      <c r="U29" s="48"/>
      <c r="V29" s="48"/>
      <c r="W29" s="366">
        <f>ROUND(BC51,2)</f>
        <v>0</v>
      </c>
      <c r="X29" s="365"/>
      <c r="Y29" s="365"/>
      <c r="Z29" s="365"/>
      <c r="AA29" s="365"/>
      <c r="AB29" s="365"/>
      <c r="AC29" s="365"/>
      <c r="AD29" s="365"/>
      <c r="AE29" s="365"/>
      <c r="AF29" s="48"/>
      <c r="AG29" s="48"/>
      <c r="AH29" s="48"/>
      <c r="AI29" s="48"/>
      <c r="AJ29" s="48"/>
      <c r="AK29" s="366">
        <v>0</v>
      </c>
      <c r="AL29" s="365"/>
      <c r="AM29" s="365"/>
      <c r="AN29" s="365"/>
      <c r="AO29" s="365"/>
      <c r="AP29" s="48"/>
      <c r="AQ29" s="50"/>
      <c r="BE29" s="372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64">
        <v>0</v>
      </c>
      <c r="M30" s="365"/>
      <c r="N30" s="365"/>
      <c r="O30" s="365"/>
      <c r="P30" s="48"/>
      <c r="Q30" s="48"/>
      <c r="R30" s="48"/>
      <c r="S30" s="48"/>
      <c r="T30" s="48"/>
      <c r="U30" s="48"/>
      <c r="V30" s="48"/>
      <c r="W30" s="366">
        <f>ROUND(BD51,2)</f>
        <v>0</v>
      </c>
      <c r="X30" s="365"/>
      <c r="Y30" s="365"/>
      <c r="Z30" s="365"/>
      <c r="AA30" s="365"/>
      <c r="AB30" s="365"/>
      <c r="AC30" s="365"/>
      <c r="AD30" s="365"/>
      <c r="AE30" s="365"/>
      <c r="AF30" s="48"/>
      <c r="AG30" s="48"/>
      <c r="AH30" s="48"/>
      <c r="AI30" s="48"/>
      <c r="AJ30" s="48"/>
      <c r="AK30" s="366">
        <v>0</v>
      </c>
      <c r="AL30" s="365"/>
      <c r="AM30" s="365"/>
      <c r="AN30" s="365"/>
      <c r="AO30" s="365"/>
      <c r="AP30" s="48"/>
      <c r="AQ30" s="50"/>
      <c r="BE30" s="372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2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67" t="s">
        <v>51</v>
      </c>
      <c r="Y32" s="368"/>
      <c r="Z32" s="368"/>
      <c r="AA32" s="368"/>
      <c r="AB32" s="368"/>
      <c r="AC32" s="53"/>
      <c r="AD32" s="53"/>
      <c r="AE32" s="53"/>
      <c r="AF32" s="53"/>
      <c r="AG32" s="53"/>
      <c r="AH32" s="53"/>
      <c r="AI32" s="53"/>
      <c r="AJ32" s="53"/>
      <c r="AK32" s="369">
        <f>SUM(AK23:AK30)</f>
        <v>0</v>
      </c>
      <c r="AL32" s="368"/>
      <c r="AM32" s="368"/>
      <c r="AN32" s="368"/>
      <c r="AO32" s="370"/>
      <c r="AP32" s="51"/>
      <c r="AQ32" s="55"/>
      <c r="BE32" s="372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TERPALZSOBL1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0" t="str">
        <f>K6</f>
        <v>ZÁKLADNÍ ŠKOLA OBLAČNÁ - OPRAVA STŘEŠNÍHO A OBVODOVÉHO PLÁŠTĚ TĚLOCVIČNY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52" t="str">
        <f>IF(AN8="","",AN8)</f>
        <v>9. 2. 2018</v>
      </c>
      <c r="AN44" s="352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36</v>
      </c>
      <c r="AJ46" s="63"/>
      <c r="AK46" s="63"/>
      <c r="AL46" s="63"/>
      <c r="AM46" s="353" t="str">
        <f>IF(E17="","",E17)</f>
        <v xml:space="preserve"> </v>
      </c>
      <c r="AN46" s="353"/>
      <c r="AO46" s="353"/>
      <c r="AP46" s="353"/>
      <c r="AQ46" s="63"/>
      <c r="AR46" s="61"/>
      <c r="AS46" s="354" t="s">
        <v>53</v>
      </c>
      <c r="AT46" s="355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34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6"/>
      <c r="AT47" s="357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58"/>
      <c r="AT48" s="359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0" t="s">
        <v>54</v>
      </c>
      <c r="D49" s="361"/>
      <c r="E49" s="361"/>
      <c r="F49" s="361"/>
      <c r="G49" s="361"/>
      <c r="H49" s="79"/>
      <c r="I49" s="362" t="s">
        <v>55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56</v>
      </c>
      <c r="AH49" s="361"/>
      <c r="AI49" s="361"/>
      <c r="AJ49" s="361"/>
      <c r="AK49" s="361"/>
      <c r="AL49" s="361"/>
      <c r="AM49" s="361"/>
      <c r="AN49" s="362" t="s">
        <v>57</v>
      </c>
      <c r="AO49" s="361"/>
      <c r="AP49" s="361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48">
        <f>ROUND(SUM(AG52:AG54),2)</f>
        <v>0</v>
      </c>
      <c r="AH51" s="348"/>
      <c r="AI51" s="348"/>
      <c r="AJ51" s="348"/>
      <c r="AK51" s="348"/>
      <c r="AL51" s="348"/>
      <c r="AM51" s="348"/>
      <c r="AN51" s="349">
        <f>SUM(AG51,AT51)</f>
        <v>0</v>
      </c>
      <c r="AO51" s="349"/>
      <c r="AP51" s="349"/>
      <c r="AQ51" s="89" t="s">
        <v>22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22</v>
      </c>
    </row>
    <row r="52" spans="1:91" s="5" customFormat="1" ht="31.5" customHeight="1">
      <c r="A52" s="96" t="s">
        <v>77</v>
      </c>
      <c r="B52" s="97"/>
      <c r="C52" s="98"/>
      <c r="D52" s="347" t="s">
        <v>78</v>
      </c>
      <c r="E52" s="347"/>
      <c r="F52" s="347"/>
      <c r="G52" s="347"/>
      <c r="H52" s="347"/>
      <c r="I52" s="99"/>
      <c r="J52" s="347" t="s">
        <v>79</v>
      </c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5">
        <f>'OBLZSTELO - 1. HLAVNÍ STA...'!J27</f>
        <v>0</v>
      </c>
      <c r="AH52" s="346"/>
      <c r="AI52" s="346"/>
      <c r="AJ52" s="346"/>
      <c r="AK52" s="346"/>
      <c r="AL52" s="346"/>
      <c r="AM52" s="346"/>
      <c r="AN52" s="345">
        <f>SUM(AG52,AT52)</f>
        <v>0</v>
      </c>
      <c r="AO52" s="346"/>
      <c r="AP52" s="346"/>
      <c r="AQ52" s="100" t="s">
        <v>80</v>
      </c>
      <c r="AR52" s="101"/>
      <c r="AS52" s="102">
        <v>0</v>
      </c>
      <c r="AT52" s="103">
        <f>ROUND(SUM(AV52:AW52),2)</f>
        <v>0</v>
      </c>
      <c r="AU52" s="104">
        <f>'OBLZSTELO - 1. HLAVNÍ STA...'!P88</f>
        <v>0</v>
      </c>
      <c r="AV52" s="103">
        <f>'OBLZSTELO - 1. HLAVNÍ STA...'!J30</f>
        <v>0</v>
      </c>
      <c r="AW52" s="103">
        <f>'OBLZSTELO - 1. HLAVNÍ STA...'!J31</f>
        <v>0</v>
      </c>
      <c r="AX52" s="103">
        <f>'OBLZSTELO - 1. HLAVNÍ STA...'!J32</f>
        <v>0</v>
      </c>
      <c r="AY52" s="103">
        <f>'OBLZSTELO - 1. HLAVNÍ STA...'!J33</f>
        <v>0</v>
      </c>
      <c r="AZ52" s="103">
        <f>'OBLZSTELO - 1. HLAVNÍ STA...'!F30</f>
        <v>0</v>
      </c>
      <c r="BA52" s="103">
        <f>'OBLZSTELO - 1. HLAVNÍ STA...'!F31</f>
        <v>0</v>
      </c>
      <c r="BB52" s="103">
        <f>'OBLZSTELO - 1. HLAVNÍ STA...'!F32</f>
        <v>0</v>
      </c>
      <c r="BC52" s="103">
        <f>'OBLZSTELO - 1. HLAVNÍ STA...'!F33</f>
        <v>0</v>
      </c>
      <c r="BD52" s="105">
        <f>'OBLZSTELO - 1. HLAVNÍ STA...'!F34</f>
        <v>0</v>
      </c>
      <c r="BT52" s="106" t="s">
        <v>24</v>
      </c>
      <c r="BV52" s="106" t="s">
        <v>75</v>
      </c>
      <c r="BW52" s="106" t="s">
        <v>81</v>
      </c>
      <c r="BX52" s="106" t="s">
        <v>7</v>
      </c>
      <c r="CL52" s="106" t="s">
        <v>22</v>
      </c>
      <c r="CM52" s="106" t="s">
        <v>82</v>
      </c>
    </row>
    <row r="53" spans="1:91" s="5" customFormat="1" ht="31.5" customHeight="1">
      <c r="A53" s="96" t="s">
        <v>77</v>
      </c>
      <c r="B53" s="97"/>
      <c r="C53" s="98"/>
      <c r="D53" s="347" t="s">
        <v>83</v>
      </c>
      <c r="E53" s="347"/>
      <c r="F53" s="347"/>
      <c r="G53" s="347"/>
      <c r="H53" s="347"/>
      <c r="I53" s="99"/>
      <c r="J53" s="347" t="s">
        <v>84</v>
      </c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5">
        <f>'OBLZSTE18 - 2. STAVEBNÍ Ú...'!J27</f>
        <v>0</v>
      </c>
      <c r="AH53" s="346"/>
      <c r="AI53" s="346"/>
      <c r="AJ53" s="346"/>
      <c r="AK53" s="346"/>
      <c r="AL53" s="346"/>
      <c r="AM53" s="346"/>
      <c r="AN53" s="345">
        <f>SUM(AG53,AT53)</f>
        <v>0</v>
      </c>
      <c r="AO53" s="346"/>
      <c r="AP53" s="346"/>
      <c r="AQ53" s="100" t="s">
        <v>80</v>
      </c>
      <c r="AR53" s="101"/>
      <c r="AS53" s="102">
        <v>0</v>
      </c>
      <c r="AT53" s="103">
        <f>ROUND(SUM(AV53:AW53),2)</f>
        <v>0</v>
      </c>
      <c r="AU53" s="104">
        <f>'OBLZSTE18 - 2. STAVEBNÍ Ú...'!P89</f>
        <v>0</v>
      </c>
      <c r="AV53" s="103">
        <f>'OBLZSTE18 - 2. STAVEBNÍ Ú...'!J30</f>
        <v>0</v>
      </c>
      <c r="AW53" s="103">
        <f>'OBLZSTE18 - 2. STAVEBNÍ Ú...'!J31</f>
        <v>0</v>
      </c>
      <c r="AX53" s="103">
        <f>'OBLZSTE18 - 2. STAVEBNÍ Ú...'!J32</f>
        <v>0</v>
      </c>
      <c r="AY53" s="103">
        <f>'OBLZSTE18 - 2. STAVEBNÍ Ú...'!J33</f>
        <v>0</v>
      </c>
      <c r="AZ53" s="103">
        <f>'OBLZSTE18 - 2. STAVEBNÍ Ú...'!F30</f>
        <v>0</v>
      </c>
      <c r="BA53" s="103">
        <f>'OBLZSTE18 - 2. STAVEBNÍ Ú...'!F31</f>
        <v>0</v>
      </c>
      <c r="BB53" s="103">
        <f>'OBLZSTE18 - 2. STAVEBNÍ Ú...'!F32</f>
        <v>0</v>
      </c>
      <c r="BC53" s="103">
        <f>'OBLZSTE18 - 2. STAVEBNÍ Ú...'!F33</f>
        <v>0</v>
      </c>
      <c r="BD53" s="105">
        <f>'OBLZSTE18 - 2. STAVEBNÍ Ú...'!F34</f>
        <v>0</v>
      </c>
      <c r="BT53" s="106" t="s">
        <v>24</v>
      </c>
      <c r="BV53" s="106" t="s">
        <v>75</v>
      </c>
      <c r="BW53" s="106" t="s">
        <v>85</v>
      </c>
      <c r="BX53" s="106" t="s">
        <v>7</v>
      </c>
      <c r="CL53" s="106" t="s">
        <v>22</v>
      </c>
      <c r="CM53" s="106" t="s">
        <v>82</v>
      </c>
    </row>
    <row r="54" spans="1:91" s="5" customFormat="1" ht="16.5" customHeight="1">
      <c r="A54" s="96" t="s">
        <v>77</v>
      </c>
      <c r="B54" s="97"/>
      <c r="C54" s="98"/>
      <c r="D54" s="347" t="s">
        <v>86</v>
      </c>
      <c r="E54" s="347"/>
      <c r="F54" s="347"/>
      <c r="G54" s="347"/>
      <c r="H54" s="347"/>
      <c r="I54" s="99"/>
      <c r="J54" s="347" t="s">
        <v>87</v>
      </c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5">
        <f>'VRN - VEDLEJŠÍ ROZPOČTOVÉ...'!J27</f>
        <v>0</v>
      </c>
      <c r="AH54" s="346"/>
      <c r="AI54" s="346"/>
      <c r="AJ54" s="346"/>
      <c r="AK54" s="346"/>
      <c r="AL54" s="346"/>
      <c r="AM54" s="346"/>
      <c r="AN54" s="345">
        <f>SUM(AG54,AT54)</f>
        <v>0</v>
      </c>
      <c r="AO54" s="346"/>
      <c r="AP54" s="346"/>
      <c r="AQ54" s="100" t="s">
        <v>80</v>
      </c>
      <c r="AR54" s="101"/>
      <c r="AS54" s="107">
        <v>0</v>
      </c>
      <c r="AT54" s="108">
        <f>ROUND(SUM(AV54:AW54),2)</f>
        <v>0</v>
      </c>
      <c r="AU54" s="109">
        <f>'VRN - VEDLEJŠÍ ROZPOČTOVÉ...'!P79</f>
        <v>0</v>
      </c>
      <c r="AV54" s="108">
        <f>'VRN - VEDLEJŠÍ ROZPOČTOVÉ...'!J30</f>
        <v>0</v>
      </c>
      <c r="AW54" s="108">
        <f>'VRN - VEDLEJŠÍ ROZPOČTOVÉ...'!J31</f>
        <v>0</v>
      </c>
      <c r="AX54" s="108">
        <f>'VRN - VEDLEJŠÍ ROZPOČTOVÉ...'!J32</f>
        <v>0</v>
      </c>
      <c r="AY54" s="108">
        <f>'VRN - VEDLEJŠÍ ROZPOČTOVÉ...'!J33</f>
        <v>0</v>
      </c>
      <c r="AZ54" s="108">
        <f>'VRN - VEDLEJŠÍ ROZPOČTOVÉ...'!F30</f>
        <v>0</v>
      </c>
      <c r="BA54" s="108">
        <f>'VRN - VEDLEJŠÍ ROZPOČTOVÉ...'!F31</f>
        <v>0</v>
      </c>
      <c r="BB54" s="108">
        <f>'VRN - VEDLEJŠÍ ROZPOČTOVÉ...'!F32</f>
        <v>0</v>
      </c>
      <c r="BC54" s="108">
        <f>'VRN - VEDLEJŠÍ ROZPOČTOVÉ...'!F33</f>
        <v>0</v>
      </c>
      <c r="BD54" s="110">
        <f>'VRN - VEDLEJŠÍ ROZPOČTOVÉ...'!F34</f>
        <v>0</v>
      </c>
      <c r="BT54" s="106" t="s">
        <v>24</v>
      </c>
      <c r="BV54" s="106" t="s">
        <v>75</v>
      </c>
      <c r="BW54" s="106" t="s">
        <v>88</v>
      </c>
      <c r="BX54" s="106" t="s">
        <v>7</v>
      </c>
      <c r="CL54" s="106" t="s">
        <v>22</v>
      </c>
      <c r="CM54" s="106" t="s">
        <v>82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algorithmName="SHA-512" hashValue="BL3hqND+0VjUbeWGNMszYOG0rjpEBcyGc1Qoqm2wbWX38ZuRGkxUsyojm2LC55aTqDK/Co0l8xO3Guccfep7Aw==" saltValue="0J8rNhztRNj+9+3J1f2NL/zBiV3WC44Jy3cPkxjmZR4NZzs/WYeQAdXcFU4hwcXS4o9qigUDJfk5JhG8DFNiBw==" spinCount="100000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OBLZSTELO - 1. HLAVNÍ STA...'!C2" display="/"/>
    <hyperlink ref="A53" location="'OBLZSTE18 - 2. STAVEBNÍ Ú...'!C2" display="/"/>
    <hyperlink ref="A54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89</v>
      </c>
      <c r="G1" s="386" t="s">
        <v>90</v>
      </c>
      <c r="H1" s="386"/>
      <c r="I1" s="115"/>
      <c r="J1" s="114" t="s">
        <v>91</v>
      </c>
      <c r="K1" s="113" t="s">
        <v>92</v>
      </c>
      <c r="L1" s="114" t="s">
        <v>93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4" t="s">
        <v>81</v>
      </c>
      <c r="AZ2" s="116" t="s">
        <v>94</v>
      </c>
      <c r="BA2" s="116" t="s">
        <v>22</v>
      </c>
      <c r="BB2" s="116" t="s">
        <v>22</v>
      </c>
      <c r="BC2" s="116" t="s">
        <v>95</v>
      </c>
      <c r="BD2" s="116" t="s">
        <v>82</v>
      </c>
    </row>
    <row r="3" spans="2:5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  <c r="AZ3" s="116" t="s">
        <v>96</v>
      </c>
      <c r="BA3" s="116" t="s">
        <v>22</v>
      </c>
      <c r="BB3" s="116" t="s">
        <v>22</v>
      </c>
      <c r="BC3" s="116" t="s">
        <v>97</v>
      </c>
      <c r="BD3" s="116" t="s">
        <v>82</v>
      </c>
    </row>
    <row r="4" spans="2:56" ht="36.95" customHeight="1">
      <c r="B4" s="28"/>
      <c r="C4" s="29"/>
      <c r="D4" s="30" t="s">
        <v>98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99</v>
      </c>
      <c r="BA4" s="116" t="s">
        <v>22</v>
      </c>
      <c r="BB4" s="116" t="s">
        <v>22</v>
      </c>
      <c r="BC4" s="116" t="s">
        <v>100</v>
      </c>
      <c r="BD4" s="116" t="s">
        <v>82</v>
      </c>
    </row>
    <row r="5" spans="2:56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101</v>
      </c>
      <c r="BA5" s="116" t="s">
        <v>22</v>
      </c>
      <c r="BB5" s="116" t="s">
        <v>22</v>
      </c>
      <c r="BC5" s="116" t="s">
        <v>102</v>
      </c>
      <c r="BD5" s="116" t="s">
        <v>82</v>
      </c>
    </row>
    <row r="6" spans="2:56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103</v>
      </c>
      <c r="BA6" s="116" t="s">
        <v>22</v>
      </c>
      <c r="BB6" s="116" t="s">
        <v>22</v>
      </c>
      <c r="BC6" s="116" t="s">
        <v>104</v>
      </c>
      <c r="BD6" s="116" t="s">
        <v>82</v>
      </c>
    </row>
    <row r="7" spans="2:56" ht="16.5" customHeight="1">
      <c r="B7" s="28"/>
      <c r="C7" s="29"/>
      <c r="D7" s="29"/>
      <c r="E7" s="387" t="str">
        <f>'Rekapitulace stavby'!K6</f>
        <v>ZÁKLADNÍ ŠKOLA OBLAČNÁ - OPRAVA STŘEŠNÍHO A OBVODOVÉHO PLÁŠTĚ TĚLOCVIČNY</v>
      </c>
      <c r="F7" s="388"/>
      <c r="G7" s="388"/>
      <c r="H7" s="388"/>
      <c r="I7" s="118"/>
      <c r="J7" s="29"/>
      <c r="K7" s="31"/>
      <c r="AZ7" s="116" t="s">
        <v>105</v>
      </c>
      <c r="BA7" s="116" t="s">
        <v>22</v>
      </c>
      <c r="BB7" s="116" t="s">
        <v>22</v>
      </c>
      <c r="BC7" s="116" t="s">
        <v>95</v>
      </c>
      <c r="BD7" s="116" t="s">
        <v>82</v>
      </c>
    </row>
    <row r="8" spans="2:56" s="1" customFormat="1" ht="15">
      <c r="B8" s="41"/>
      <c r="C8" s="42"/>
      <c r="D8" s="37" t="s">
        <v>106</v>
      </c>
      <c r="E8" s="42"/>
      <c r="F8" s="42"/>
      <c r="G8" s="42"/>
      <c r="H8" s="42"/>
      <c r="I8" s="119"/>
      <c r="J8" s="42"/>
      <c r="K8" s="45"/>
      <c r="AZ8" s="116" t="s">
        <v>107</v>
      </c>
      <c r="BA8" s="116" t="s">
        <v>22</v>
      </c>
      <c r="BB8" s="116" t="s">
        <v>22</v>
      </c>
      <c r="BC8" s="116" t="s">
        <v>108</v>
      </c>
      <c r="BD8" s="116" t="s">
        <v>82</v>
      </c>
    </row>
    <row r="9" spans="2:56" s="1" customFormat="1" ht="36.95" customHeight="1">
      <c r="B9" s="41"/>
      <c r="C9" s="42"/>
      <c r="D9" s="42"/>
      <c r="E9" s="389" t="s">
        <v>109</v>
      </c>
      <c r="F9" s="390"/>
      <c r="G9" s="390"/>
      <c r="H9" s="390"/>
      <c r="I9" s="119"/>
      <c r="J9" s="42"/>
      <c r="K9" s="45"/>
      <c r="AZ9" s="116" t="s">
        <v>110</v>
      </c>
      <c r="BA9" s="116" t="s">
        <v>22</v>
      </c>
      <c r="BB9" s="116" t="s">
        <v>22</v>
      </c>
      <c r="BC9" s="116" t="s">
        <v>111</v>
      </c>
      <c r="BD9" s="116" t="s">
        <v>82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112</v>
      </c>
      <c r="BA10" s="116" t="s">
        <v>22</v>
      </c>
      <c r="BB10" s="116" t="s">
        <v>22</v>
      </c>
      <c r="BC10" s="116" t="s">
        <v>113</v>
      </c>
      <c r="BD10" s="116" t="s">
        <v>82</v>
      </c>
    </row>
    <row r="11" spans="2:56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22</v>
      </c>
      <c r="K11" s="45"/>
      <c r="AZ11" s="116" t="s">
        <v>114</v>
      </c>
      <c r="BA11" s="116" t="s">
        <v>22</v>
      </c>
      <c r="BB11" s="116" t="s">
        <v>22</v>
      </c>
      <c r="BC11" s="116" t="s">
        <v>115</v>
      </c>
      <c r="BD11" s="116" t="s">
        <v>82</v>
      </c>
    </row>
    <row r="12" spans="2:56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0" t="s">
        <v>27</v>
      </c>
      <c r="J12" s="121" t="str">
        <f>'Rekapitulace stavby'!AN8</f>
        <v>9. 2. 2018</v>
      </c>
      <c r="K12" s="45"/>
      <c r="AZ12" s="116" t="s">
        <v>116</v>
      </c>
      <c r="BA12" s="116" t="s">
        <v>22</v>
      </c>
      <c r="BB12" s="116" t="s">
        <v>22</v>
      </c>
      <c r="BC12" s="116" t="s">
        <v>117</v>
      </c>
      <c r="BD12" s="116" t="s">
        <v>82</v>
      </c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0" t="s">
        <v>32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33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20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33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20" t="s">
        <v>32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33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78" t="s">
        <v>22</v>
      </c>
      <c r="F24" s="378"/>
      <c r="G24" s="378"/>
      <c r="H24" s="378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39</v>
      </c>
      <c r="E27" s="42"/>
      <c r="F27" s="42"/>
      <c r="G27" s="42"/>
      <c r="H27" s="42"/>
      <c r="I27" s="119"/>
      <c r="J27" s="129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30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1">
        <f>ROUND(SUM(BE88:BE420),2)</f>
        <v>0</v>
      </c>
      <c r="G30" s="42"/>
      <c r="H30" s="42"/>
      <c r="I30" s="132">
        <v>0.21</v>
      </c>
      <c r="J30" s="131">
        <f>ROUND(ROUND((SUM(BE88:BE420)),2)*I30,2)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1">
        <f>ROUND(SUM(BF88:BF420),2)</f>
        <v>0</v>
      </c>
      <c r="G31" s="42"/>
      <c r="H31" s="42"/>
      <c r="I31" s="132">
        <v>0.15</v>
      </c>
      <c r="J31" s="131">
        <f>ROUND(ROUND((SUM(BF88:BF420)),2)*I31,2)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1">
        <f>ROUND(SUM(BG88:BG420),2)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1">
        <f>ROUND(SUM(BH88:BH420),2)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1">
        <f>ROUND(SUM(BI88:BI420),2)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49</v>
      </c>
      <c r="E36" s="79"/>
      <c r="F36" s="79"/>
      <c r="G36" s="135" t="s">
        <v>50</v>
      </c>
      <c r="H36" s="136" t="s">
        <v>51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118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87" t="str">
        <f>E7</f>
        <v>ZÁKLADNÍ ŠKOLA OBLAČNÁ - OPRAVA STŘEŠNÍHO A OBVODOVÉHO PLÁŠTĚ TĚLOCVIČNY</v>
      </c>
      <c r="F45" s="388"/>
      <c r="G45" s="388"/>
      <c r="H45" s="388"/>
      <c r="I45" s="119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89" t="str">
        <f>E9</f>
        <v>OBLZSTELO - 1. HLAVNÍ STAVEBNÍ ÚPRAVY</v>
      </c>
      <c r="F47" s="390"/>
      <c r="G47" s="390"/>
      <c r="H47" s="390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0" t="s">
        <v>27</v>
      </c>
      <c r="J49" s="121" t="str">
        <f>IF(J12="","",J12)</f>
        <v>9. 2. 2018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0" t="s">
        <v>36</v>
      </c>
      <c r="J51" s="378" t="str">
        <f>E21</f>
        <v xml:space="preserve"> </v>
      </c>
      <c r="K51" s="45"/>
    </row>
    <row r="52" spans="2:11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9"/>
      <c r="J52" s="38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119</v>
      </c>
      <c r="D54" s="133"/>
      <c r="E54" s="133"/>
      <c r="F54" s="133"/>
      <c r="G54" s="133"/>
      <c r="H54" s="133"/>
      <c r="I54" s="146"/>
      <c r="J54" s="147" t="s">
        <v>120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121</v>
      </c>
      <c r="D56" s="42"/>
      <c r="E56" s="42"/>
      <c r="F56" s="42"/>
      <c r="G56" s="42"/>
      <c r="H56" s="42"/>
      <c r="I56" s="119"/>
      <c r="J56" s="129">
        <f>J88</f>
        <v>0</v>
      </c>
      <c r="K56" s="45"/>
      <c r="AU56" s="24" t="s">
        <v>122</v>
      </c>
    </row>
    <row r="57" spans="2:11" s="7" customFormat="1" ht="24.95" customHeight="1">
      <c r="B57" s="150"/>
      <c r="C57" s="151"/>
      <c r="D57" s="152" t="s">
        <v>123</v>
      </c>
      <c r="E57" s="153"/>
      <c r="F57" s="153"/>
      <c r="G57" s="153"/>
      <c r="H57" s="153"/>
      <c r="I57" s="154"/>
      <c r="J57" s="155">
        <f>J89</f>
        <v>0</v>
      </c>
      <c r="K57" s="156"/>
    </row>
    <row r="58" spans="2:11" s="8" customFormat="1" ht="19.9" customHeight="1">
      <c r="B58" s="157"/>
      <c r="C58" s="158"/>
      <c r="D58" s="159" t="s">
        <v>124</v>
      </c>
      <c r="E58" s="160"/>
      <c r="F58" s="160"/>
      <c r="G58" s="160"/>
      <c r="H58" s="160"/>
      <c r="I58" s="161"/>
      <c r="J58" s="162">
        <f>J90</f>
        <v>0</v>
      </c>
      <c r="K58" s="163"/>
    </row>
    <row r="59" spans="2:11" s="8" customFormat="1" ht="19.9" customHeight="1">
      <c r="B59" s="157"/>
      <c r="C59" s="158"/>
      <c r="D59" s="159" t="s">
        <v>125</v>
      </c>
      <c r="E59" s="160"/>
      <c r="F59" s="160"/>
      <c r="G59" s="160"/>
      <c r="H59" s="160"/>
      <c r="I59" s="161"/>
      <c r="J59" s="162">
        <f>J154</f>
        <v>0</v>
      </c>
      <c r="K59" s="163"/>
    </row>
    <row r="60" spans="2:11" s="8" customFormat="1" ht="19.9" customHeight="1">
      <c r="B60" s="157"/>
      <c r="C60" s="158"/>
      <c r="D60" s="159" t="s">
        <v>126</v>
      </c>
      <c r="E60" s="160"/>
      <c r="F60" s="160"/>
      <c r="G60" s="160"/>
      <c r="H60" s="160"/>
      <c r="I60" s="161"/>
      <c r="J60" s="162">
        <f>J217</f>
        <v>0</v>
      </c>
      <c r="K60" s="163"/>
    </row>
    <row r="61" spans="2:11" s="8" customFormat="1" ht="19.9" customHeight="1">
      <c r="B61" s="157"/>
      <c r="C61" s="158"/>
      <c r="D61" s="159" t="s">
        <v>127</v>
      </c>
      <c r="E61" s="160"/>
      <c r="F61" s="160"/>
      <c r="G61" s="160"/>
      <c r="H61" s="160"/>
      <c r="I61" s="161"/>
      <c r="J61" s="162">
        <f>J235</f>
        <v>0</v>
      </c>
      <c r="K61" s="163"/>
    </row>
    <row r="62" spans="2:11" s="7" customFormat="1" ht="24.95" customHeight="1">
      <c r="B62" s="150"/>
      <c r="C62" s="151"/>
      <c r="D62" s="152" t="s">
        <v>128</v>
      </c>
      <c r="E62" s="153"/>
      <c r="F62" s="153"/>
      <c r="G62" s="153"/>
      <c r="H62" s="153"/>
      <c r="I62" s="154"/>
      <c r="J62" s="155">
        <f>J237</f>
        <v>0</v>
      </c>
      <c r="K62" s="156"/>
    </row>
    <row r="63" spans="2:11" s="8" customFormat="1" ht="19.9" customHeight="1">
      <c r="B63" s="157"/>
      <c r="C63" s="158"/>
      <c r="D63" s="159" t="s">
        <v>129</v>
      </c>
      <c r="E63" s="160"/>
      <c r="F63" s="160"/>
      <c r="G63" s="160"/>
      <c r="H63" s="160"/>
      <c r="I63" s="161"/>
      <c r="J63" s="162">
        <f>J238</f>
        <v>0</v>
      </c>
      <c r="K63" s="163"/>
    </row>
    <row r="64" spans="2:11" s="8" customFormat="1" ht="19.9" customHeight="1">
      <c r="B64" s="157"/>
      <c r="C64" s="158"/>
      <c r="D64" s="159" t="s">
        <v>130</v>
      </c>
      <c r="E64" s="160"/>
      <c r="F64" s="160"/>
      <c r="G64" s="160"/>
      <c r="H64" s="160"/>
      <c r="I64" s="161"/>
      <c r="J64" s="162">
        <f>J278</f>
        <v>0</v>
      </c>
      <c r="K64" s="163"/>
    </row>
    <row r="65" spans="2:11" s="8" customFormat="1" ht="19.9" customHeight="1">
      <c r="B65" s="157"/>
      <c r="C65" s="158"/>
      <c r="D65" s="159" t="s">
        <v>131</v>
      </c>
      <c r="E65" s="160"/>
      <c r="F65" s="160"/>
      <c r="G65" s="160"/>
      <c r="H65" s="160"/>
      <c r="I65" s="161"/>
      <c r="J65" s="162">
        <f>J335</f>
        <v>0</v>
      </c>
      <c r="K65" s="163"/>
    </row>
    <row r="66" spans="2:11" s="8" customFormat="1" ht="19.9" customHeight="1">
      <c r="B66" s="157"/>
      <c r="C66" s="158"/>
      <c r="D66" s="159" t="s">
        <v>132</v>
      </c>
      <c r="E66" s="160"/>
      <c r="F66" s="160"/>
      <c r="G66" s="160"/>
      <c r="H66" s="160"/>
      <c r="I66" s="161"/>
      <c r="J66" s="162">
        <f>J349</f>
        <v>0</v>
      </c>
      <c r="K66" s="163"/>
    </row>
    <row r="67" spans="2:11" s="8" customFormat="1" ht="19.9" customHeight="1">
      <c r="B67" s="157"/>
      <c r="C67" s="158"/>
      <c r="D67" s="159" t="s">
        <v>133</v>
      </c>
      <c r="E67" s="160"/>
      <c r="F67" s="160"/>
      <c r="G67" s="160"/>
      <c r="H67" s="160"/>
      <c r="I67" s="161"/>
      <c r="J67" s="162">
        <f>J398</f>
        <v>0</v>
      </c>
      <c r="K67" s="163"/>
    </row>
    <row r="68" spans="2:11" s="8" customFormat="1" ht="19.9" customHeight="1">
      <c r="B68" s="157"/>
      <c r="C68" s="158"/>
      <c r="D68" s="159" t="s">
        <v>134</v>
      </c>
      <c r="E68" s="160"/>
      <c r="F68" s="160"/>
      <c r="G68" s="160"/>
      <c r="H68" s="160"/>
      <c r="I68" s="161"/>
      <c r="J68" s="162">
        <f>J410</f>
        <v>0</v>
      </c>
      <c r="K68" s="163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9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0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3"/>
      <c r="J74" s="60"/>
      <c r="K74" s="60"/>
      <c r="L74" s="61"/>
    </row>
    <row r="75" spans="2:12" s="1" customFormat="1" ht="36.95" customHeight="1">
      <c r="B75" s="41"/>
      <c r="C75" s="62" t="s">
        <v>135</v>
      </c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4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6.5" customHeight="1">
      <c r="B78" s="41"/>
      <c r="C78" s="63"/>
      <c r="D78" s="63"/>
      <c r="E78" s="383" t="str">
        <f>E7</f>
        <v>ZÁKLADNÍ ŠKOLA OBLAČNÁ - OPRAVA STŘEŠNÍHO A OBVODOVÉHO PLÁŠTĚ TĚLOCVIČNY</v>
      </c>
      <c r="F78" s="384"/>
      <c r="G78" s="384"/>
      <c r="H78" s="384"/>
      <c r="I78" s="164"/>
      <c r="J78" s="63"/>
      <c r="K78" s="63"/>
      <c r="L78" s="61"/>
    </row>
    <row r="79" spans="2:12" s="1" customFormat="1" ht="14.45" customHeight="1">
      <c r="B79" s="41"/>
      <c r="C79" s="65" t="s">
        <v>106</v>
      </c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 ht="17.25" customHeight="1">
      <c r="B80" s="41"/>
      <c r="C80" s="63"/>
      <c r="D80" s="63"/>
      <c r="E80" s="350" t="str">
        <f>E9</f>
        <v>OBLZSTELO - 1. HLAVNÍ STAVEBNÍ ÚPRAVY</v>
      </c>
      <c r="F80" s="385"/>
      <c r="G80" s="385"/>
      <c r="H80" s="385"/>
      <c r="I80" s="164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4"/>
      <c r="J81" s="63"/>
      <c r="K81" s="63"/>
      <c r="L81" s="61"/>
    </row>
    <row r="82" spans="2:12" s="1" customFormat="1" ht="18" customHeight="1">
      <c r="B82" s="41"/>
      <c r="C82" s="65" t="s">
        <v>25</v>
      </c>
      <c r="D82" s="63"/>
      <c r="E82" s="63"/>
      <c r="F82" s="165" t="str">
        <f>F12</f>
        <v xml:space="preserve"> </v>
      </c>
      <c r="G82" s="63"/>
      <c r="H82" s="63"/>
      <c r="I82" s="166" t="s">
        <v>27</v>
      </c>
      <c r="J82" s="73" t="str">
        <f>IF(J12="","",J12)</f>
        <v>9. 2. 2018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4"/>
      <c r="J83" s="63"/>
      <c r="K83" s="63"/>
      <c r="L83" s="61"/>
    </row>
    <row r="84" spans="2:12" s="1" customFormat="1" ht="15">
      <c r="B84" s="41"/>
      <c r="C84" s="65" t="s">
        <v>31</v>
      </c>
      <c r="D84" s="63"/>
      <c r="E84" s="63"/>
      <c r="F84" s="165" t="str">
        <f>E15</f>
        <v xml:space="preserve"> </v>
      </c>
      <c r="G84" s="63"/>
      <c r="H84" s="63"/>
      <c r="I84" s="166" t="s">
        <v>36</v>
      </c>
      <c r="J84" s="165" t="str">
        <f>E21</f>
        <v xml:space="preserve"> </v>
      </c>
      <c r="K84" s="63"/>
      <c r="L84" s="61"/>
    </row>
    <row r="85" spans="2:12" s="1" customFormat="1" ht="14.45" customHeight="1">
      <c r="B85" s="41"/>
      <c r="C85" s="65" t="s">
        <v>34</v>
      </c>
      <c r="D85" s="63"/>
      <c r="E85" s="63"/>
      <c r="F85" s="165" t="str">
        <f>IF(E18="","",E18)</f>
        <v/>
      </c>
      <c r="G85" s="63"/>
      <c r="H85" s="63"/>
      <c r="I85" s="164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4"/>
      <c r="J86" s="63"/>
      <c r="K86" s="63"/>
      <c r="L86" s="61"/>
    </row>
    <row r="87" spans="2:20" s="9" customFormat="1" ht="29.25" customHeight="1">
      <c r="B87" s="167"/>
      <c r="C87" s="168" t="s">
        <v>136</v>
      </c>
      <c r="D87" s="169" t="s">
        <v>58</v>
      </c>
      <c r="E87" s="169" t="s">
        <v>54</v>
      </c>
      <c r="F87" s="169" t="s">
        <v>137</v>
      </c>
      <c r="G87" s="169" t="s">
        <v>138</v>
      </c>
      <c r="H87" s="169" t="s">
        <v>139</v>
      </c>
      <c r="I87" s="170" t="s">
        <v>140</v>
      </c>
      <c r="J87" s="169" t="s">
        <v>120</v>
      </c>
      <c r="K87" s="171" t="s">
        <v>141</v>
      </c>
      <c r="L87" s="172"/>
      <c r="M87" s="81" t="s">
        <v>142</v>
      </c>
      <c r="N87" s="82" t="s">
        <v>43</v>
      </c>
      <c r="O87" s="82" t="s">
        <v>143</v>
      </c>
      <c r="P87" s="82" t="s">
        <v>144</v>
      </c>
      <c r="Q87" s="82" t="s">
        <v>145</v>
      </c>
      <c r="R87" s="82" t="s">
        <v>146</v>
      </c>
      <c r="S87" s="82" t="s">
        <v>147</v>
      </c>
      <c r="T87" s="83" t="s">
        <v>148</v>
      </c>
    </row>
    <row r="88" spans="2:63" s="1" customFormat="1" ht="29.25" customHeight="1">
      <c r="B88" s="41"/>
      <c r="C88" s="87" t="s">
        <v>121</v>
      </c>
      <c r="D88" s="63"/>
      <c r="E88" s="63"/>
      <c r="F88" s="63"/>
      <c r="G88" s="63"/>
      <c r="H88" s="63"/>
      <c r="I88" s="164"/>
      <c r="J88" s="173">
        <f>BK88</f>
        <v>0</v>
      </c>
      <c r="K88" s="63"/>
      <c r="L88" s="61"/>
      <c r="M88" s="84"/>
      <c r="N88" s="85"/>
      <c r="O88" s="85"/>
      <c r="P88" s="174">
        <f>P89+P237</f>
        <v>0</v>
      </c>
      <c r="Q88" s="85"/>
      <c r="R88" s="174">
        <f>R89+R237</f>
        <v>24.950202469999997</v>
      </c>
      <c r="S88" s="85"/>
      <c r="T88" s="175">
        <f>T89+T237</f>
        <v>34.48252</v>
      </c>
      <c r="AT88" s="24" t="s">
        <v>72</v>
      </c>
      <c r="AU88" s="24" t="s">
        <v>122</v>
      </c>
      <c r="BK88" s="176">
        <f>BK89+BK237</f>
        <v>0</v>
      </c>
    </row>
    <row r="89" spans="2:63" s="10" customFormat="1" ht="37.35" customHeight="1">
      <c r="B89" s="177"/>
      <c r="C89" s="178"/>
      <c r="D89" s="179" t="s">
        <v>72</v>
      </c>
      <c r="E89" s="180" t="s">
        <v>149</v>
      </c>
      <c r="F89" s="180" t="s">
        <v>150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P90+P154+P217+P235</f>
        <v>0</v>
      </c>
      <c r="Q89" s="185"/>
      <c r="R89" s="186">
        <f>R90+R154+R217+R235</f>
        <v>18.375982509999996</v>
      </c>
      <c r="S89" s="185"/>
      <c r="T89" s="187">
        <f>T90+T154+T217+T235</f>
        <v>24.81476</v>
      </c>
      <c r="AR89" s="188" t="s">
        <v>24</v>
      </c>
      <c r="AT89" s="189" t="s">
        <v>72</v>
      </c>
      <c r="AU89" s="189" t="s">
        <v>73</v>
      </c>
      <c r="AY89" s="188" t="s">
        <v>151</v>
      </c>
      <c r="BK89" s="190">
        <f>BK90+BK154+BK217+BK235</f>
        <v>0</v>
      </c>
    </row>
    <row r="90" spans="2:63" s="10" customFormat="1" ht="19.9" customHeight="1">
      <c r="B90" s="177"/>
      <c r="C90" s="178"/>
      <c r="D90" s="179" t="s">
        <v>72</v>
      </c>
      <c r="E90" s="191" t="s">
        <v>152</v>
      </c>
      <c r="F90" s="191" t="s">
        <v>153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SUM(P91:P153)</f>
        <v>0</v>
      </c>
      <c r="Q90" s="185"/>
      <c r="R90" s="186">
        <f>SUM(R91:R153)</f>
        <v>18.368517009999998</v>
      </c>
      <c r="S90" s="185"/>
      <c r="T90" s="187">
        <f>SUM(T91:T153)</f>
        <v>0</v>
      </c>
      <c r="AR90" s="188" t="s">
        <v>24</v>
      </c>
      <c r="AT90" s="189" t="s">
        <v>72</v>
      </c>
      <c r="AU90" s="189" t="s">
        <v>24</v>
      </c>
      <c r="AY90" s="188" t="s">
        <v>151</v>
      </c>
      <c r="BK90" s="190">
        <f>SUM(BK91:BK153)</f>
        <v>0</v>
      </c>
    </row>
    <row r="91" spans="2:65" s="1" customFormat="1" ht="16.5" customHeight="1">
      <c r="B91" s="41"/>
      <c r="C91" s="193" t="s">
        <v>24</v>
      </c>
      <c r="D91" s="193" t="s">
        <v>154</v>
      </c>
      <c r="E91" s="194" t="s">
        <v>155</v>
      </c>
      <c r="F91" s="195" t="s">
        <v>156</v>
      </c>
      <c r="G91" s="196" t="s">
        <v>157</v>
      </c>
      <c r="H91" s="197">
        <v>309.96</v>
      </c>
      <c r="I91" s="198"/>
      <c r="J91" s="199">
        <f>ROUND(I91*H91,2)</f>
        <v>0</v>
      </c>
      <c r="K91" s="195" t="s">
        <v>22</v>
      </c>
      <c r="L91" s="61"/>
      <c r="M91" s="200" t="s">
        <v>22</v>
      </c>
      <c r="N91" s="201" t="s">
        <v>44</v>
      </c>
      <c r="O91" s="42"/>
      <c r="P91" s="202">
        <f>O91*H91</f>
        <v>0</v>
      </c>
      <c r="Q91" s="202">
        <v>0.002</v>
      </c>
      <c r="R91" s="202">
        <f>Q91*H91</f>
        <v>0.61992</v>
      </c>
      <c r="S91" s="202">
        <v>0</v>
      </c>
      <c r="T91" s="203">
        <f>S91*H91</f>
        <v>0</v>
      </c>
      <c r="AR91" s="24" t="s">
        <v>158</v>
      </c>
      <c r="AT91" s="24" t="s">
        <v>154</v>
      </c>
      <c r="AU91" s="24" t="s">
        <v>82</v>
      </c>
      <c r="AY91" s="24" t="s">
        <v>151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24</v>
      </c>
      <c r="BK91" s="204">
        <f>ROUND(I91*H91,2)</f>
        <v>0</v>
      </c>
      <c r="BL91" s="24" t="s">
        <v>158</v>
      </c>
      <c r="BM91" s="24" t="s">
        <v>159</v>
      </c>
    </row>
    <row r="92" spans="2:51" s="11" customFormat="1" ht="13.5">
      <c r="B92" s="205"/>
      <c r="C92" s="206"/>
      <c r="D92" s="207" t="s">
        <v>160</v>
      </c>
      <c r="E92" s="208" t="s">
        <v>22</v>
      </c>
      <c r="F92" s="209" t="s">
        <v>161</v>
      </c>
      <c r="G92" s="206"/>
      <c r="H92" s="210">
        <v>309.96</v>
      </c>
      <c r="I92" s="211"/>
      <c r="J92" s="206"/>
      <c r="K92" s="206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160</v>
      </c>
      <c r="AU92" s="216" t="s">
        <v>82</v>
      </c>
      <c r="AV92" s="11" t="s">
        <v>82</v>
      </c>
      <c r="AW92" s="11" t="s">
        <v>37</v>
      </c>
      <c r="AX92" s="11" t="s">
        <v>73</v>
      </c>
      <c r="AY92" s="216" t="s">
        <v>151</v>
      </c>
    </row>
    <row r="93" spans="2:51" s="11" customFormat="1" ht="13.5">
      <c r="B93" s="205"/>
      <c r="C93" s="206"/>
      <c r="D93" s="207" t="s">
        <v>160</v>
      </c>
      <c r="E93" s="208" t="s">
        <v>22</v>
      </c>
      <c r="F93" s="209" t="s">
        <v>22</v>
      </c>
      <c r="G93" s="206"/>
      <c r="H93" s="210">
        <v>0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160</v>
      </c>
      <c r="AU93" s="216" t="s">
        <v>82</v>
      </c>
      <c r="AV93" s="11" t="s">
        <v>82</v>
      </c>
      <c r="AW93" s="11" t="s">
        <v>37</v>
      </c>
      <c r="AX93" s="11" t="s">
        <v>73</v>
      </c>
      <c r="AY93" s="216" t="s">
        <v>151</v>
      </c>
    </row>
    <row r="94" spans="2:51" s="12" customFormat="1" ht="13.5">
      <c r="B94" s="217"/>
      <c r="C94" s="218"/>
      <c r="D94" s="207" t="s">
        <v>160</v>
      </c>
      <c r="E94" s="219" t="s">
        <v>22</v>
      </c>
      <c r="F94" s="220" t="s">
        <v>162</v>
      </c>
      <c r="G94" s="218"/>
      <c r="H94" s="221">
        <v>309.96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160</v>
      </c>
      <c r="AU94" s="227" t="s">
        <v>82</v>
      </c>
      <c r="AV94" s="12" t="s">
        <v>158</v>
      </c>
      <c r="AW94" s="12" t="s">
        <v>37</v>
      </c>
      <c r="AX94" s="12" t="s">
        <v>24</v>
      </c>
      <c r="AY94" s="227" t="s">
        <v>151</v>
      </c>
    </row>
    <row r="95" spans="2:65" s="1" customFormat="1" ht="25.5" customHeight="1">
      <c r="B95" s="41"/>
      <c r="C95" s="193" t="s">
        <v>82</v>
      </c>
      <c r="D95" s="193" t="s">
        <v>154</v>
      </c>
      <c r="E95" s="194" t="s">
        <v>163</v>
      </c>
      <c r="F95" s="195" t="s">
        <v>164</v>
      </c>
      <c r="G95" s="196" t="s">
        <v>157</v>
      </c>
      <c r="H95" s="197">
        <v>5.577</v>
      </c>
      <c r="I95" s="198"/>
      <c r="J95" s="199">
        <f>ROUND(I95*H95,2)</f>
        <v>0</v>
      </c>
      <c r="K95" s="195" t="s">
        <v>165</v>
      </c>
      <c r="L95" s="61"/>
      <c r="M95" s="200" t="s">
        <v>22</v>
      </c>
      <c r="N95" s="201" t="s">
        <v>44</v>
      </c>
      <c r="O95" s="42"/>
      <c r="P95" s="202">
        <f>O95*H95</f>
        <v>0</v>
      </c>
      <c r="Q95" s="202">
        <v>0.00489</v>
      </c>
      <c r="R95" s="202">
        <f>Q95*H95</f>
        <v>0.027271530000000002</v>
      </c>
      <c r="S95" s="202">
        <v>0</v>
      </c>
      <c r="T95" s="203">
        <f>S95*H95</f>
        <v>0</v>
      </c>
      <c r="AR95" s="24" t="s">
        <v>158</v>
      </c>
      <c r="AT95" s="24" t="s">
        <v>154</v>
      </c>
      <c r="AU95" s="24" t="s">
        <v>82</v>
      </c>
      <c r="AY95" s="24" t="s">
        <v>151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24</v>
      </c>
      <c r="BK95" s="204">
        <f>ROUND(I95*H95,2)</f>
        <v>0</v>
      </c>
      <c r="BL95" s="24" t="s">
        <v>158</v>
      </c>
      <c r="BM95" s="24" t="s">
        <v>166</v>
      </c>
    </row>
    <row r="96" spans="2:51" s="13" customFormat="1" ht="13.5">
      <c r="B96" s="228"/>
      <c r="C96" s="229"/>
      <c r="D96" s="207" t="s">
        <v>160</v>
      </c>
      <c r="E96" s="230" t="s">
        <v>22</v>
      </c>
      <c r="F96" s="231" t="s">
        <v>167</v>
      </c>
      <c r="G96" s="229"/>
      <c r="H96" s="230" t="s">
        <v>22</v>
      </c>
      <c r="I96" s="232"/>
      <c r="J96" s="229"/>
      <c r="K96" s="229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160</v>
      </c>
      <c r="AU96" s="237" t="s">
        <v>82</v>
      </c>
      <c r="AV96" s="13" t="s">
        <v>24</v>
      </c>
      <c r="AW96" s="13" t="s">
        <v>37</v>
      </c>
      <c r="AX96" s="13" t="s">
        <v>73</v>
      </c>
      <c r="AY96" s="237" t="s">
        <v>151</v>
      </c>
    </row>
    <row r="97" spans="2:51" s="11" customFormat="1" ht="13.5">
      <c r="B97" s="205"/>
      <c r="C97" s="206"/>
      <c r="D97" s="207" t="s">
        <v>160</v>
      </c>
      <c r="E97" s="208" t="s">
        <v>22</v>
      </c>
      <c r="F97" s="209" t="s">
        <v>168</v>
      </c>
      <c r="G97" s="206"/>
      <c r="H97" s="210">
        <v>3.187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160</v>
      </c>
      <c r="AU97" s="216" t="s">
        <v>82</v>
      </c>
      <c r="AV97" s="11" t="s">
        <v>82</v>
      </c>
      <c r="AW97" s="11" t="s">
        <v>37</v>
      </c>
      <c r="AX97" s="11" t="s">
        <v>73</v>
      </c>
      <c r="AY97" s="216" t="s">
        <v>151</v>
      </c>
    </row>
    <row r="98" spans="2:51" s="11" customFormat="1" ht="13.5">
      <c r="B98" s="205"/>
      <c r="C98" s="206"/>
      <c r="D98" s="207" t="s">
        <v>160</v>
      </c>
      <c r="E98" s="208" t="s">
        <v>22</v>
      </c>
      <c r="F98" s="209" t="s">
        <v>169</v>
      </c>
      <c r="G98" s="206"/>
      <c r="H98" s="210">
        <v>2.39</v>
      </c>
      <c r="I98" s="211"/>
      <c r="J98" s="206"/>
      <c r="K98" s="206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160</v>
      </c>
      <c r="AU98" s="216" t="s">
        <v>82</v>
      </c>
      <c r="AV98" s="11" t="s">
        <v>82</v>
      </c>
      <c r="AW98" s="11" t="s">
        <v>37</v>
      </c>
      <c r="AX98" s="11" t="s">
        <v>73</v>
      </c>
      <c r="AY98" s="216" t="s">
        <v>151</v>
      </c>
    </row>
    <row r="99" spans="2:51" s="11" customFormat="1" ht="13.5">
      <c r="B99" s="205"/>
      <c r="C99" s="206"/>
      <c r="D99" s="207" t="s">
        <v>160</v>
      </c>
      <c r="E99" s="208" t="s">
        <v>22</v>
      </c>
      <c r="F99" s="209" t="s">
        <v>22</v>
      </c>
      <c r="G99" s="206"/>
      <c r="H99" s="210">
        <v>0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160</v>
      </c>
      <c r="AU99" s="216" t="s">
        <v>82</v>
      </c>
      <c r="AV99" s="11" t="s">
        <v>82</v>
      </c>
      <c r="AW99" s="11" t="s">
        <v>37</v>
      </c>
      <c r="AX99" s="11" t="s">
        <v>73</v>
      </c>
      <c r="AY99" s="216" t="s">
        <v>151</v>
      </c>
    </row>
    <row r="100" spans="2:51" s="12" customFormat="1" ht="13.5">
      <c r="B100" s="217"/>
      <c r="C100" s="218"/>
      <c r="D100" s="207" t="s">
        <v>160</v>
      </c>
      <c r="E100" s="219" t="s">
        <v>22</v>
      </c>
      <c r="F100" s="220" t="s">
        <v>162</v>
      </c>
      <c r="G100" s="218"/>
      <c r="H100" s="221">
        <v>5.577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160</v>
      </c>
      <c r="AU100" s="227" t="s">
        <v>82</v>
      </c>
      <c r="AV100" s="12" t="s">
        <v>158</v>
      </c>
      <c r="AW100" s="12" t="s">
        <v>37</v>
      </c>
      <c r="AX100" s="12" t="s">
        <v>24</v>
      </c>
      <c r="AY100" s="227" t="s">
        <v>151</v>
      </c>
    </row>
    <row r="101" spans="2:65" s="1" customFormat="1" ht="16.5" customHeight="1">
      <c r="B101" s="41"/>
      <c r="C101" s="193" t="s">
        <v>170</v>
      </c>
      <c r="D101" s="193" t="s">
        <v>154</v>
      </c>
      <c r="E101" s="194" t="s">
        <v>171</v>
      </c>
      <c r="F101" s="195" t="s">
        <v>172</v>
      </c>
      <c r="G101" s="196" t="s">
        <v>173</v>
      </c>
      <c r="H101" s="197">
        <v>130.8</v>
      </c>
      <c r="I101" s="198"/>
      <c r="J101" s="199">
        <f>ROUND(I101*H101,2)</f>
        <v>0</v>
      </c>
      <c r="K101" s="195" t="s">
        <v>22</v>
      </c>
      <c r="L101" s="61"/>
      <c r="M101" s="200" t="s">
        <v>22</v>
      </c>
      <c r="N101" s="201" t="s">
        <v>44</v>
      </c>
      <c r="O101" s="42"/>
      <c r="P101" s="202">
        <f>O101*H101</f>
        <v>0</v>
      </c>
      <c r="Q101" s="202">
        <v>0.0015</v>
      </c>
      <c r="R101" s="202">
        <f>Q101*H101</f>
        <v>0.1962</v>
      </c>
      <c r="S101" s="202">
        <v>0</v>
      </c>
      <c r="T101" s="203">
        <f>S101*H101</f>
        <v>0</v>
      </c>
      <c r="AR101" s="24" t="s">
        <v>158</v>
      </c>
      <c r="AT101" s="24" t="s">
        <v>154</v>
      </c>
      <c r="AU101" s="24" t="s">
        <v>82</v>
      </c>
      <c r="AY101" s="24" t="s">
        <v>151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24</v>
      </c>
      <c r="BK101" s="204">
        <f>ROUND(I101*H101,2)</f>
        <v>0</v>
      </c>
      <c r="BL101" s="24" t="s">
        <v>158</v>
      </c>
      <c r="BM101" s="24" t="s">
        <v>174</v>
      </c>
    </row>
    <row r="102" spans="2:51" s="11" customFormat="1" ht="13.5">
      <c r="B102" s="205"/>
      <c r="C102" s="206"/>
      <c r="D102" s="207" t="s">
        <v>160</v>
      </c>
      <c r="E102" s="208" t="s">
        <v>22</v>
      </c>
      <c r="F102" s="209" t="s">
        <v>175</v>
      </c>
      <c r="G102" s="206"/>
      <c r="H102" s="210">
        <v>76.8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160</v>
      </c>
      <c r="AU102" s="216" t="s">
        <v>82</v>
      </c>
      <c r="AV102" s="11" t="s">
        <v>82</v>
      </c>
      <c r="AW102" s="11" t="s">
        <v>37</v>
      </c>
      <c r="AX102" s="11" t="s">
        <v>73</v>
      </c>
      <c r="AY102" s="216" t="s">
        <v>151</v>
      </c>
    </row>
    <row r="103" spans="2:51" s="11" customFormat="1" ht="13.5">
      <c r="B103" s="205"/>
      <c r="C103" s="206"/>
      <c r="D103" s="207" t="s">
        <v>160</v>
      </c>
      <c r="E103" s="208" t="s">
        <v>22</v>
      </c>
      <c r="F103" s="209" t="s">
        <v>176</v>
      </c>
      <c r="G103" s="206"/>
      <c r="H103" s="210">
        <v>38.4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160</v>
      </c>
      <c r="AU103" s="216" t="s">
        <v>82</v>
      </c>
      <c r="AV103" s="11" t="s">
        <v>82</v>
      </c>
      <c r="AW103" s="11" t="s">
        <v>37</v>
      </c>
      <c r="AX103" s="11" t="s">
        <v>73</v>
      </c>
      <c r="AY103" s="216" t="s">
        <v>151</v>
      </c>
    </row>
    <row r="104" spans="2:51" s="11" customFormat="1" ht="13.5">
      <c r="B104" s="205"/>
      <c r="C104" s="206"/>
      <c r="D104" s="207" t="s">
        <v>160</v>
      </c>
      <c r="E104" s="208" t="s">
        <v>22</v>
      </c>
      <c r="F104" s="209" t="s">
        <v>177</v>
      </c>
      <c r="G104" s="206"/>
      <c r="H104" s="210">
        <v>15.6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160</v>
      </c>
      <c r="AU104" s="216" t="s">
        <v>82</v>
      </c>
      <c r="AV104" s="11" t="s">
        <v>82</v>
      </c>
      <c r="AW104" s="11" t="s">
        <v>37</v>
      </c>
      <c r="AX104" s="11" t="s">
        <v>73</v>
      </c>
      <c r="AY104" s="216" t="s">
        <v>151</v>
      </c>
    </row>
    <row r="105" spans="2:51" s="11" customFormat="1" ht="13.5">
      <c r="B105" s="205"/>
      <c r="C105" s="206"/>
      <c r="D105" s="207" t="s">
        <v>160</v>
      </c>
      <c r="E105" s="208" t="s">
        <v>22</v>
      </c>
      <c r="F105" s="209" t="s">
        <v>22</v>
      </c>
      <c r="G105" s="206"/>
      <c r="H105" s="210">
        <v>0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160</v>
      </c>
      <c r="AU105" s="216" t="s">
        <v>82</v>
      </c>
      <c r="AV105" s="11" t="s">
        <v>82</v>
      </c>
      <c r="AW105" s="11" t="s">
        <v>37</v>
      </c>
      <c r="AX105" s="11" t="s">
        <v>73</v>
      </c>
      <c r="AY105" s="216" t="s">
        <v>151</v>
      </c>
    </row>
    <row r="106" spans="2:51" s="11" customFormat="1" ht="13.5">
      <c r="B106" s="205"/>
      <c r="C106" s="206"/>
      <c r="D106" s="207" t="s">
        <v>160</v>
      </c>
      <c r="E106" s="208" t="s">
        <v>22</v>
      </c>
      <c r="F106" s="209" t="s">
        <v>22</v>
      </c>
      <c r="G106" s="206"/>
      <c r="H106" s="210">
        <v>0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160</v>
      </c>
      <c r="AU106" s="216" t="s">
        <v>82</v>
      </c>
      <c r="AV106" s="11" t="s">
        <v>82</v>
      </c>
      <c r="AW106" s="11" t="s">
        <v>37</v>
      </c>
      <c r="AX106" s="11" t="s">
        <v>73</v>
      </c>
      <c r="AY106" s="216" t="s">
        <v>151</v>
      </c>
    </row>
    <row r="107" spans="2:51" s="12" customFormat="1" ht="13.5">
      <c r="B107" s="217"/>
      <c r="C107" s="218"/>
      <c r="D107" s="207" t="s">
        <v>160</v>
      </c>
      <c r="E107" s="219" t="s">
        <v>22</v>
      </c>
      <c r="F107" s="220" t="s">
        <v>162</v>
      </c>
      <c r="G107" s="218"/>
      <c r="H107" s="221">
        <v>130.8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160</v>
      </c>
      <c r="AU107" s="227" t="s">
        <v>82</v>
      </c>
      <c r="AV107" s="12" t="s">
        <v>158</v>
      </c>
      <c r="AW107" s="12" t="s">
        <v>37</v>
      </c>
      <c r="AX107" s="12" t="s">
        <v>24</v>
      </c>
      <c r="AY107" s="227" t="s">
        <v>151</v>
      </c>
    </row>
    <row r="108" spans="2:65" s="1" customFormat="1" ht="16.5" customHeight="1">
      <c r="B108" s="41"/>
      <c r="C108" s="193" t="s">
        <v>158</v>
      </c>
      <c r="D108" s="193" t="s">
        <v>154</v>
      </c>
      <c r="E108" s="194" t="s">
        <v>178</v>
      </c>
      <c r="F108" s="195" t="s">
        <v>179</v>
      </c>
      <c r="G108" s="196" t="s">
        <v>173</v>
      </c>
      <c r="H108" s="197">
        <v>130.8</v>
      </c>
      <c r="I108" s="198"/>
      <c r="J108" s="199">
        <f>ROUND(I108*H108,2)</f>
        <v>0</v>
      </c>
      <c r="K108" s="195" t="s">
        <v>22</v>
      </c>
      <c r="L108" s="61"/>
      <c r="M108" s="200" t="s">
        <v>22</v>
      </c>
      <c r="N108" s="201" t="s">
        <v>44</v>
      </c>
      <c r="O108" s="42"/>
      <c r="P108" s="202">
        <f>O108*H108</f>
        <v>0</v>
      </c>
      <c r="Q108" s="202">
        <v>0.0015</v>
      </c>
      <c r="R108" s="202">
        <f>Q108*H108</f>
        <v>0.1962</v>
      </c>
      <c r="S108" s="202">
        <v>0</v>
      </c>
      <c r="T108" s="203">
        <f>S108*H108</f>
        <v>0</v>
      </c>
      <c r="AR108" s="24" t="s">
        <v>158</v>
      </c>
      <c r="AT108" s="24" t="s">
        <v>154</v>
      </c>
      <c r="AU108" s="24" t="s">
        <v>82</v>
      </c>
      <c r="AY108" s="24" t="s">
        <v>151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24</v>
      </c>
      <c r="BK108" s="204">
        <f>ROUND(I108*H108,2)</f>
        <v>0</v>
      </c>
      <c r="BL108" s="24" t="s">
        <v>158</v>
      </c>
      <c r="BM108" s="24" t="s">
        <v>180</v>
      </c>
    </row>
    <row r="109" spans="2:51" s="11" customFormat="1" ht="13.5">
      <c r="B109" s="205"/>
      <c r="C109" s="206"/>
      <c r="D109" s="207" t="s">
        <v>160</v>
      </c>
      <c r="E109" s="208" t="s">
        <v>22</v>
      </c>
      <c r="F109" s="209" t="s">
        <v>175</v>
      </c>
      <c r="G109" s="206"/>
      <c r="H109" s="210">
        <v>76.8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160</v>
      </c>
      <c r="AU109" s="216" t="s">
        <v>82</v>
      </c>
      <c r="AV109" s="11" t="s">
        <v>82</v>
      </c>
      <c r="AW109" s="11" t="s">
        <v>37</v>
      </c>
      <c r="AX109" s="11" t="s">
        <v>73</v>
      </c>
      <c r="AY109" s="216" t="s">
        <v>151</v>
      </c>
    </row>
    <row r="110" spans="2:51" s="11" customFormat="1" ht="13.5">
      <c r="B110" s="205"/>
      <c r="C110" s="206"/>
      <c r="D110" s="207" t="s">
        <v>160</v>
      </c>
      <c r="E110" s="208" t="s">
        <v>22</v>
      </c>
      <c r="F110" s="209" t="s">
        <v>176</v>
      </c>
      <c r="G110" s="206"/>
      <c r="H110" s="210">
        <v>38.4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160</v>
      </c>
      <c r="AU110" s="216" t="s">
        <v>82</v>
      </c>
      <c r="AV110" s="11" t="s">
        <v>82</v>
      </c>
      <c r="AW110" s="11" t="s">
        <v>37</v>
      </c>
      <c r="AX110" s="11" t="s">
        <v>73</v>
      </c>
      <c r="AY110" s="216" t="s">
        <v>151</v>
      </c>
    </row>
    <row r="111" spans="2:51" s="11" customFormat="1" ht="13.5">
      <c r="B111" s="205"/>
      <c r="C111" s="206"/>
      <c r="D111" s="207" t="s">
        <v>160</v>
      </c>
      <c r="E111" s="208" t="s">
        <v>22</v>
      </c>
      <c r="F111" s="209" t="s">
        <v>177</v>
      </c>
      <c r="G111" s="206"/>
      <c r="H111" s="210">
        <v>15.6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160</v>
      </c>
      <c r="AU111" s="216" t="s">
        <v>82</v>
      </c>
      <c r="AV111" s="11" t="s">
        <v>82</v>
      </c>
      <c r="AW111" s="11" t="s">
        <v>37</v>
      </c>
      <c r="AX111" s="11" t="s">
        <v>73</v>
      </c>
      <c r="AY111" s="216" t="s">
        <v>151</v>
      </c>
    </row>
    <row r="112" spans="2:51" s="11" customFormat="1" ht="13.5">
      <c r="B112" s="205"/>
      <c r="C112" s="206"/>
      <c r="D112" s="207" t="s">
        <v>160</v>
      </c>
      <c r="E112" s="208" t="s">
        <v>22</v>
      </c>
      <c r="F112" s="209" t="s">
        <v>22</v>
      </c>
      <c r="G112" s="206"/>
      <c r="H112" s="210">
        <v>0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160</v>
      </c>
      <c r="AU112" s="216" t="s">
        <v>82</v>
      </c>
      <c r="AV112" s="11" t="s">
        <v>82</v>
      </c>
      <c r="AW112" s="11" t="s">
        <v>37</v>
      </c>
      <c r="AX112" s="11" t="s">
        <v>73</v>
      </c>
      <c r="AY112" s="216" t="s">
        <v>151</v>
      </c>
    </row>
    <row r="113" spans="2:51" s="12" customFormat="1" ht="13.5">
      <c r="B113" s="217"/>
      <c r="C113" s="218"/>
      <c r="D113" s="207" t="s">
        <v>160</v>
      </c>
      <c r="E113" s="219" t="s">
        <v>22</v>
      </c>
      <c r="F113" s="220" t="s">
        <v>162</v>
      </c>
      <c r="G113" s="218"/>
      <c r="H113" s="221">
        <v>130.8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160</v>
      </c>
      <c r="AU113" s="227" t="s">
        <v>82</v>
      </c>
      <c r="AV113" s="12" t="s">
        <v>158</v>
      </c>
      <c r="AW113" s="12" t="s">
        <v>37</v>
      </c>
      <c r="AX113" s="12" t="s">
        <v>24</v>
      </c>
      <c r="AY113" s="227" t="s">
        <v>151</v>
      </c>
    </row>
    <row r="114" spans="2:65" s="1" customFormat="1" ht="25.5" customHeight="1">
      <c r="B114" s="41"/>
      <c r="C114" s="193" t="s">
        <v>181</v>
      </c>
      <c r="D114" s="193" t="s">
        <v>154</v>
      </c>
      <c r="E114" s="194" t="s">
        <v>182</v>
      </c>
      <c r="F114" s="195" t="s">
        <v>183</v>
      </c>
      <c r="G114" s="196" t="s">
        <v>157</v>
      </c>
      <c r="H114" s="197">
        <v>22.32</v>
      </c>
      <c r="I114" s="198"/>
      <c r="J114" s="199">
        <f>ROUND(I114*H114,2)</f>
        <v>0</v>
      </c>
      <c r="K114" s="195" t="s">
        <v>165</v>
      </c>
      <c r="L114" s="61"/>
      <c r="M114" s="200" t="s">
        <v>22</v>
      </c>
      <c r="N114" s="201" t="s">
        <v>44</v>
      </c>
      <c r="O114" s="42"/>
      <c r="P114" s="202">
        <f>O114*H114</f>
        <v>0</v>
      </c>
      <c r="Q114" s="202">
        <v>0.00825</v>
      </c>
      <c r="R114" s="202">
        <f>Q114*H114</f>
        <v>0.18414</v>
      </c>
      <c r="S114" s="202">
        <v>0</v>
      </c>
      <c r="T114" s="203">
        <f>S114*H114</f>
        <v>0</v>
      </c>
      <c r="AR114" s="24" t="s">
        <v>158</v>
      </c>
      <c r="AT114" s="24" t="s">
        <v>154</v>
      </c>
      <c r="AU114" s="24" t="s">
        <v>82</v>
      </c>
      <c r="AY114" s="24" t="s">
        <v>151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24</v>
      </c>
      <c r="BK114" s="204">
        <f>ROUND(I114*H114,2)</f>
        <v>0</v>
      </c>
      <c r="BL114" s="24" t="s">
        <v>158</v>
      </c>
      <c r="BM114" s="24" t="s">
        <v>184</v>
      </c>
    </row>
    <row r="115" spans="2:51" s="11" customFormat="1" ht="13.5">
      <c r="B115" s="205"/>
      <c r="C115" s="206"/>
      <c r="D115" s="207" t="s">
        <v>160</v>
      </c>
      <c r="E115" s="208" t="s">
        <v>22</v>
      </c>
      <c r="F115" s="209" t="s">
        <v>185</v>
      </c>
      <c r="G115" s="206"/>
      <c r="H115" s="210">
        <v>22.32</v>
      </c>
      <c r="I115" s="211"/>
      <c r="J115" s="206"/>
      <c r="K115" s="206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160</v>
      </c>
      <c r="AU115" s="216" t="s">
        <v>82</v>
      </c>
      <c r="AV115" s="11" t="s">
        <v>82</v>
      </c>
      <c r="AW115" s="11" t="s">
        <v>37</v>
      </c>
      <c r="AX115" s="11" t="s">
        <v>73</v>
      </c>
      <c r="AY115" s="216" t="s">
        <v>151</v>
      </c>
    </row>
    <row r="116" spans="2:51" s="11" customFormat="1" ht="13.5">
      <c r="B116" s="205"/>
      <c r="C116" s="206"/>
      <c r="D116" s="207" t="s">
        <v>160</v>
      </c>
      <c r="E116" s="208" t="s">
        <v>22</v>
      </c>
      <c r="F116" s="209" t="s">
        <v>22</v>
      </c>
      <c r="G116" s="206"/>
      <c r="H116" s="210">
        <v>0</v>
      </c>
      <c r="I116" s="211"/>
      <c r="J116" s="206"/>
      <c r="K116" s="206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160</v>
      </c>
      <c r="AU116" s="216" t="s">
        <v>82</v>
      </c>
      <c r="AV116" s="11" t="s">
        <v>82</v>
      </c>
      <c r="AW116" s="11" t="s">
        <v>37</v>
      </c>
      <c r="AX116" s="11" t="s">
        <v>73</v>
      </c>
      <c r="AY116" s="216" t="s">
        <v>151</v>
      </c>
    </row>
    <row r="117" spans="2:51" s="14" customFormat="1" ht="13.5">
      <c r="B117" s="238"/>
      <c r="C117" s="239"/>
      <c r="D117" s="207" t="s">
        <v>160</v>
      </c>
      <c r="E117" s="240" t="s">
        <v>96</v>
      </c>
      <c r="F117" s="241" t="s">
        <v>186</v>
      </c>
      <c r="G117" s="239"/>
      <c r="H117" s="242">
        <v>22.32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160</v>
      </c>
      <c r="AU117" s="248" t="s">
        <v>82</v>
      </c>
      <c r="AV117" s="14" t="s">
        <v>170</v>
      </c>
      <c r="AW117" s="14" t="s">
        <v>37</v>
      </c>
      <c r="AX117" s="14" t="s">
        <v>73</v>
      </c>
      <c r="AY117" s="248" t="s">
        <v>151</v>
      </c>
    </row>
    <row r="118" spans="2:51" s="12" customFormat="1" ht="13.5">
      <c r="B118" s="217"/>
      <c r="C118" s="218"/>
      <c r="D118" s="207" t="s">
        <v>160</v>
      </c>
      <c r="E118" s="219" t="s">
        <v>22</v>
      </c>
      <c r="F118" s="220" t="s">
        <v>162</v>
      </c>
      <c r="G118" s="218"/>
      <c r="H118" s="221">
        <v>22.32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160</v>
      </c>
      <c r="AU118" s="227" t="s">
        <v>82</v>
      </c>
      <c r="AV118" s="12" t="s">
        <v>158</v>
      </c>
      <c r="AW118" s="12" t="s">
        <v>37</v>
      </c>
      <c r="AX118" s="12" t="s">
        <v>24</v>
      </c>
      <c r="AY118" s="227" t="s">
        <v>151</v>
      </c>
    </row>
    <row r="119" spans="2:65" s="1" customFormat="1" ht="16.5" customHeight="1">
      <c r="B119" s="41"/>
      <c r="C119" s="249" t="s">
        <v>152</v>
      </c>
      <c r="D119" s="249" t="s">
        <v>187</v>
      </c>
      <c r="E119" s="250" t="s">
        <v>188</v>
      </c>
      <c r="F119" s="251" t="s">
        <v>189</v>
      </c>
      <c r="G119" s="252" t="s">
        <v>157</v>
      </c>
      <c r="H119" s="253">
        <v>22.766</v>
      </c>
      <c r="I119" s="254"/>
      <c r="J119" s="255">
        <f>ROUND(I119*H119,2)</f>
        <v>0</v>
      </c>
      <c r="K119" s="251" t="s">
        <v>165</v>
      </c>
      <c r="L119" s="256"/>
      <c r="M119" s="257" t="s">
        <v>22</v>
      </c>
      <c r="N119" s="258" t="s">
        <v>44</v>
      </c>
      <c r="O119" s="42"/>
      <c r="P119" s="202">
        <f>O119*H119</f>
        <v>0</v>
      </c>
      <c r="Q119" s="202">
        <v>0.0024</v>
      </c>
      <c r="R119" s="202">
        <f>Q119*H119</f>
        <v>0.05463839999999999</v>
      </c>
      <c r="S119" s="202">
        <v>0</v>
      </c>
      <c r="T119" s="203">
        <f>S119*H119</f>
        <v>0</v>
      </c>
      <c r="AR119" s="24" t="s">
        <v>190</v>
      </c>
      <c r="AT119" s="24" t="s">
        <v>187</v>
      </c>
      <c r="AU119" s="24" t="s">
        <v>82</v>
      </c>
      <c r="AY119" s="24" t="s">
        <v>151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4" t="s">
        <v>24</v>
      </c>
      <c r="BK119" s="204">
        <f>ROUND(I119*H119,2)</f>
        <v>0</v>
      </c>
      <c r="BL119" s="24" t="s">
        <v>158</v>
      </c>
      <c r="BM119" s="24" t="s">
        <v>191</v>
      </c>
    </row>
    <row r="120" spans="2:51" s="11" customFormat="1" ht="13.5">
      <c r="B120" s="205"/>
      <c r="C120" s="206"/>
      <c r="D120" s="207" t="s">
        <v>160</v>
      </c>
      <c r="E120" s="208" t="s">
        <v>22</v>
      </c>
      <c r="F120" s="209" t="s">
        <v>96</v>
      </c>
      <c r="G120" s="206"/>
      <c r="H120" s="210">
        <v>22.32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160</v>
      </c>
      <c r="AU120" s="216" t="s">
        <v>82</v>
      </c>
      <c r="AV120" s="11" t="s">
        <v>82</v>
      </c>
      <c r="AW120" s="11" t="s">
        <v>37</v>
      </c>
      <c r="AX120" s="11" t="s">
        <v>73</v>
      </c>
      <c r="AY120" s="216" t="s">
        <v>151</v>
      </c>
    </row>
    <row r="121" spans="2:51" s="11" customFormat="1" ht="13.5">
      <c r="B121" s="205"/>
      <c r="C121" s="206"/>
      <c r="D121" s="207" t="s">
        <v>160</v>
      </c>
      <c r="E121" s="208" t="s">
        <v>22</v>
      </c>
      <c r="F121" s="209" t="s">
        <v>22</v>
      </c>
      <c r="G121" s="206"/>
      <c r="H121" s="210">
        <v>0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160</v>
      </c>
      <c r="AU121" s="216" t="s">
        <v>82</v>
      </c>
      <c r="AV121" s="11" t="s">
        <v>82</v>
      </c>
      <c r="AW121" s="11" t="s">
        <v>37</v>
      </c>
      <c r="AX121" s="11" t="s">
        <v>73</v>
      </c>
      <c r="AY121" s="216" t="s">
        <v>151</v>
      </c>
    </row>
    <row r="122" spans="2:51" s="13" customFormat="1" ht="13.5">
      <c r="B122" s="228"/>
      <c r="C122" s="229"/>
      <c r="D122" s="207" t="s">
        <v>160</v>
      </c>
      <c r="E122" s="230" t="s">
        <v>22</v>
      </c>
      <c r="F122" s="231" t="s">
        <v>192</v>
      </c>
      <c r="G122" s="229"/>
      <c r="H122" s="230" t="s">
        <v>22</v>
      </c>
      <c r="I122" s="232"/>
      <c r="J122" s="229"/>
      <c r="K122" s="229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160</v>
      </c>
      <c r="AU122" s="237" t="s">
        <v>82</v>
      </c>
      <c r="AV122" s="13" t="s">
        <v>24</v>
      </c>
      <c r="AW122" s="13" t="s">
        <v>37</v>
      </c>
      <c r="AX122" s="13" t="s">
        <v>73</v>
      </c>
      <c r="AY122" s="237" t="s">
        <v>151</v>
      </c>
    </row>
    <row r="123" spans="2:51" s="11" customFormat="1" ht="13.5">
      <c r="B123" s="205"/>
      <c r="C123" s="206"/>
      <c r="D123" s="207" t="s">
        <v>160</v>
      </c>
      <c r="E123" s="208" t="s">
        <v>22</v>
      </c>
      <c r="F123" s="209" t="s">
        <v>193</v>
      </c>
      <c r="G123" s="206"/>
      <c r="H123" s="210">
        <v>0.446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160</v>
      </c>
      <c r="AU123" s="216" t="s">
        <v>82</v>
      </c>
      <c r="AV123" s="11" t="s">
        <v>82</v>
      </c>
      <c r="AW123" s="11" t="s">
        <v>37</v>
      </c>
      <c r="AX123" s="11" t="s">
        <v>73</v>
      </c>
      <c r="AY123" s="216" t="s">
        <v>151</v>
      </c>
    </row>
    <row r="124" spans="2:51" s="11" customFormat="1" ht="13.5">
      <c r="B124" s="205"/>
      <c r="C124" s="206"/>
      <c r="D124" s="207" t="s">
        <v>160</v>
      </c>
      <c r="E124" s="208" t="s">
        <v>22</v>
      </c>
      <c r="F124" s="209" t="s">
        <v>22</v>
      </c>
      <c r="G124" s="206"/>
      <c r="H124" s="210">
        <v>0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160</v>
      </c>
      <c r="AU124" s="216" t="s">
        <v>82</v>
      </c>
      <c r="AV124" s="11" t="s">
        <v>82</v>
      </c>
      <c r="AW124" s="11" t="s">
        <v>37</v>
      </c>
      <c r="AX124" s="11" t="s">
        <v>73</v>
      </c>
      <c r="AY124" s="216" t="s">
        <v>151</v>
      </c>
    </row>
    <row r="125" spans="2:51" s="11" customFormat="1" ht="13.5">
      <c r="B125" s="205"/>
      <c r="C125" s="206"/>
      <c r="D125" s="207" t="s">
        <v>160</v>
      </c>
      <c r="E125" s="208" t="s">
        <v>22</v>
      </c>
      <c r="F125" s="209" t="s">
        <v>22</v>
      </c>
      <c r="G125" s="206"/>
      <c r="H125" s="210">
        <v>0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160</v>
      </c>
      <c r="AU125" s="216" t="s">
        <v>82</v>
      </c>
      <c r="AV125" s="11" t="s">
        <v>82</v>
      </c>
      <c r="AW125" s="11" t="s">
        <v>37</v>
      </c>
      <c r="AX125" s="11" t="s">
        <v>73</v>
      </c>
      <c r="AY125" s="216" t="s">
        <v>151</v>
      </c>
    </row>
    <row r="126" spans="2:51" s="12" customFormat="1" ht="13.5">
      <c r="B126" s="217"/>
      <c r="C126" s="218"/>
      <c r="D126" s="207" t="s">
        <v>160</v>
      </c>
      <c r="E126" s="219" t="s">
        <v>22</v>
      </c>
      <c r="F126" s="220" t="s">
        <v>162</v>
      </c>
      <c r="G126" s="218"/>
      <c r="H126" s="221">
        <v>22.766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160</v>
      </c>
      <c r="AU126" s="227" t="s">
        <v>82</v>
      </c>
      <c r="AV126" s="12" t="s">
        <v>158</v>
      </c>
      <c r="AW126" s="12" t="s">
        <v>37</v>
      </c>
      <c r="AX126" s="12" t="s">
        <v>24</v>
      </c>
      <c r="AY126" s="227" t="s">
        <v>151</v>
      </c>
    </row>
    <row r="127" spans="2:65" s="1" customFormat="1" ht="16.5" customHeight="1">
      <c r="B127" s="41"/>
      <c r="C127" s="193" t="s">
        <v>194</v>
      </c>
      <c r="D127" s="193" t="s">
        <v>154</v>
      </c>
      <c r="E127" s="194" t="s">
        <v>195</v>
      </c>
      <c r="F127" s="195" t="s">
        <v>196</v>
      </c>
      <c r="G127" s="196" t="s">
        <v>173</v>
      </c>
      <c r="H127" s="197">
        <v>74.98</v>
      </c>
      <c r="I127" s="198"/>
      <c r="J127" s="199">
        <f>ROUND(I127*H127,2)</f>
        <v>0</v>
      </c>
      <c r="K127" s="195" t="s">
        <v>165</v>
      </c>
      <c r="L127" s="61"/>
      <c r="M127" s="200" t="s">
        <v>22</v>
      </c>
      <c r="N127" s="201" t="s">
        <v>44</v>
      </c>
      <c r="O127" s="42"/>
      <c r="P127" s="202">
        <f>O127*H127</f>
        <v>0</v>
      </c>
      <c r="Q127" s="202">
        <v>0.00025</v>
      </c>
      <c r="R127" s="202">
        <f>Q127*H127</f>
        <v>0.018745</v>
      </c>
      <c r="S127" s="202">
        <v>0</v>
      </c>
      <c r="T127" s="203">
        <f>S127*H127</f>
        <v>0</v>
      </c>
      <c r="AR127" s="24" t="s">
        <v>158</v>
      </c>
      <c r="AT127" s="24" t="s">
        <v>154</v>
      </c>
      <c r="AU127" s="24" t="s">
        <v>82</v>
      </c>
      <c r="AY127" s="24" t="s">
        <v>151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24</v>
      </c>
      <c r="BK127" s="204">
        <f>ROUND(I127*H127,2)</f>
        <v>0</v>
      </c>
      <c r="BL127" s="24" t="s">
        <v>158</v>
      </c>
      <c r="BM127" s="24" t="s">
        <v>197</v>
      </c>
    </row>
    <row r="128" spans="2:51" s="11" customFormat="1" ht="13.5">
      <c r="B128" s="205"/>
      <c r="C128" s="206"/>
      <c r="D128" s="207" t="s">
        <v>160</v>
      </c>
      <c r="E128" s="208" t="s">
        <v>22</v>
      </c>
      <c r="F128" s="209" t="s">
        <v>198</v>
      </c>
      <c r="G128" s="206"/>
      <c r="H128" s="210">
        <v>74.98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160</v>
      </c>
      <c r="AU128" s="216" t="s">
        <v>82</v>
      </c>
      <c r="AV128" s="11" t="s">
        <v>82</v>
      </c>
      <c r="AW128" s="11" t="s">
        <v>37</v>
      </c>
      <c r="AX128" s="11" t="s">
        <v>73</v>
      </c>
      <c r="AY128" s="216" t="s">
        <v>151</v>
      </c>
    </row>
    <row r="129" spans="2:51" s="11" customFormat="1" ht="13.5">
      <c r="B129" s="205"/>
      <c r="C129" s="206"/>
      <c r="D129" s="207" t="s">
        <v>160</v>
      </c>
      <c r="E129" s="208" t="s">
        <v>22</v>
      </c>
      <c r="F129" s="209" t="s">
        <v>22</v>
      </c>
      <c r="G129" s="206"/>
      <c r="H129" s="210">
        <v>0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160</v>
      </c>
      <c r="AU129" s="216" t="s">
        <v>82</v>
      </c>
      <c r="AV129" s="11" t="s">
        <v>82</v>
      </c>
      <c r="AW129" s="11" t="s">
        <v>37</v>
      </c>
      <c r="AX129" s="11" t="s">
        <v>73</v>
      </c>
      <c r="AY129" s="216" t="s">
        <v>151</v>
      </c>
    </row>
    <row r="130" spans="2:51" s="12" customFormat="1" ht="13.5">
      <c r="B130" s="217"/>
      <c r="C130" s="218"/>
      <c r="D130" s="207" t="s">
        <v>160</v>
      </c>
      <c r="E130" s="219" t="s">
        <v>103</v>
      </c>
      <c r="F130" s="220" t="s">
        <v>162</v>
      </c>
      <c r="G130" s="218"/>
      <c r="H130" s="221">
        <v>74.98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160</v>
      </c>
      <c r="AU130" s="227" t="s">
        <v>82</v>
      </c>
      <c r="AV130" s="12" t="s">
        <v>158</v>
      </c>
      <c r="AW130" s="12" t="s">
        <v>37</v>
      </c>
      <c r="AX130" s="12" t="s">
        <v>24</v>
      </c>
      <c r="AY130" s="227" t="s">
        <v>151</v>
      </c>
    </row>
    <row r="131" spans="2:65" s="1" customFormat="1" ht="16.5" customHeight="1">
      <c r="B131" s="41"/>
      <c r="C131" s="249" t="s">
        <v>190</v>
      </c>
      <c r="D131" s="249" t="s">
        <v>187</v>
      </c>
      <c r="E131" s="250" t="s">
        <v>199</v>
      </c>
      <c r="F131" s="251" t="s">
        <v>200</v>
      </c>
      <c r="G131" s="252" t="s">
        <v>173</v>
      </c>
      <c r="H131" s="253">
        <v>74.98</v>
      </c>
      <c r="I131" s="254"/>
      <c r="J131" s="255">
        <f>ROUND(I131*H131,2)</f>
        <v>0</v>
      </c>
      <c r="K131" s="251" t="s">
        <v>22</v>
      </c>
      <c r="L131" s="256"/>
      <c r="M131" s="257" t="s">
        <v>22</v>
      </c>
      <c r="N131" s="258" t="s">
        <v>44</v>
      </c>
      <c r="O131" s="42"/>
      <c r="P131" s="202">
        <f>O131*H131</f>
        <v>0</v>
      </c>
      <c r="Q131" s="202">
        <v>3E-05</v>
      </c>
      <c r="R131" s="202">
        <f>Q131*H131</f>
        <v>0.0022494000000000004</v>
      </c>
      <c r="S131" s="202">
        <v>0</v>
      </c>
      <c r="T131" s="203">
        <f>S131*H131</f>
        <v>0</v>
      </c>
      <c r="AR131" s="24" t="s">
        <v>190</v>
      </c>
      <c r="AT131" s="24" t="s">
        <v>187</v>
      </c>
      <c r="AU131" s="24" t="s">
        <v>82</v>
      </c>
      <c r="AY131" s="24" t="s">
        <v>151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24</v>
      </c>
      <c r="BK131" s="204">
        <f>ROUND(I131*H131,2)</f>
        <v>0</v>
      </c>
      <c r="BL131" s="24" t="s">
        <v>158</v>
      </c>
      <c r="BM131" s="24" t="s">
        <v>201</v>
      </c>
    </row>
    <row r="132" spans="2:51" s="11" customFormat="1" ht="13.5">
      <c r="B132" s="205"/>
      <c r="C132" s="206"/>
      <c r="D132" s="207" t="s">
        <v>160</v>
      </c>
      <c r="E132" s="208" t="s">
        <v>22</v>
      </c>
      <c r="F132" s="209" t="s">
        <v>103</v>
      </c>
      <c r="G132" s="206"/>
      <c r="H132" s="210">
        <v>74.98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160</v>
      </c>
      <c r="AU132" s="216" t="s">
        <v>82</v>
      </c>
      <c r="AV132" s="11" t="s">
        <v>82</v>
      </c>
      <c r="AW132" s="11" t="s">
        <v>37</v>
      </c>
      <c r="AX132" s="11" t="s">
        <v>73</v>
      </c>
      <c r="AY132" s="216" t="s">
        <v>151</v>
      </c>
    </row>
    <row r="133" spans="2:51" s="11" customFormat="1" ht="13.5">
      <c r="B133" s="205"/>
      <c r="C133" s="206"/>
      <c r="D133" s="207" t="s">
        <v>160</v>
      </c>
      <c r="E133" s="208" t="s">
        <v>22</v>
      </c>
      <c r="F133" s="209" t="s">
        <v>22</v>
      </c>
      <c r="G133" s="206"/>
      <c r="H133" s="210">
        <v>0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160</v>
      </c>
      <c r="AU133" s="216" t="s">
        <v>82</v>
      </c>
      <c r="AV133" s="11" t="s">
        <v>82</v>
      </c>
      <c r="AW133" s="11" t="s">
        <v>37</v>
      </c>
      <c r="AX133" s="11" t="s">
        <v>73</v>
      </c>
      <c r="AY133" s="216" t="s">
        <v>151</v>
      </c>
    </row>
    <row r="134" spans="2:51" s="12" customFormat="1" ht="13.5">
      <c r="B134" s="217"/>
      <c r="C134" s="218"/>
      <c r="D134" s="207" t="s">
        <v>160</v>
      </c>
      <c r="E134" s="219" t="s">
        <v>22</v>
      </c>
      <c r="F134" s="220" t="s">
        <v>162</v>
      </c>
      <c r="G134" s="218"/>
      <c r="H134" s="221">
        <v>74.98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160</v>
      </c>
      <c r="AU134" s="227" t="s">
        <v>82</v>
      </c>
      <c r="AV134" s="12" t="s">
        <v>158</v>
      </c>
      <c r="AW134" s="12" t="s">
        <v>37</v>
      </c>
      <c r="AX134" s="12" t="s">
        <v>24</v>
      </c>
      <c r="AY134" s="227" t="s">
        <v>151</v>
      </c>
    </row>
    <row r="135" spans="2:65" s="1" customFormat="1" ht="25.5" customHeight="1">
      <c r="B135" s="41"/>
      <c r="C135" s="193" t="s">
        <v>202</v>
      </c>
      <c r="D135" s="193" t="s">
        <v>154</v>
      </c>
      <c r="E135" s="194" t="s">
        <v>203</v>
      </c>
      <c r="F135" s="195" t="s">
        <v>204</v>
      </c>
      <c r="G135" s="196" t="s">
        <v>157</v>
      </c>
      <c r="H135" s="197">
        <v>28.323</v>
      </c>
      <c r="I135" s="198"/>
      <c r="J135" s="199">
        <f>ROUND(I135*H135,2)</f>
        <v>0</v>
      </c>
      <c r="K135" s="195" t="s">
        <v>165</v>
      </c>
      <c r="L135" s="61"/>
      <c r="M135" s="200" t="s">
        <v>22</v>
      </c>
      <c r="N135" s="201" t="s">
        <v>44</v>
      </c>
      <c r="O135" s="42"/>
      <c r="P135" s="202">
        <f>O135*H135</f>
        <v>0</v>
      </c>
      <c r="Q135" s="202">
        <v>0.00268</v>
      </c>
      <c r="R135" s="202">
        <f>Q135*H135</f>
        <v>0.07590564000000001</v>
      </c>
      <c r="S135" s="202">
        <v>0</v>
      </c>
      <c r="T135" s="203">
        <f>S135*H135</f>
        <v>0</v>
      </c>
      <c r="AR135" s="24" t="s">
        <v>158</v>
      </c>
      <c r="AT135" s="24" t="s">
        <v>154</v>
      </c>
      <c r="AU135" s="24" t="s">
        <v>82</v>
      </c>
      <c r="AY135" s="24" t="s">
        <v>151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24</v>
      </c>
      <c r="BK135" s="204">
        <f>ROUND(I135*H135,2)</f>
        <v>0</v>
      </c>
      <c r="BL135" s="24" t="s">
        <v>158</v>
      </c>
      <c r="BM135" s="24" t="s">
        <v>205</v>
      </c>
    </row>
    <row r="136" spans="2:51" s="11" customFormat="1" ht="13.5">
      <c r="B136" s="205"/>
      <c r="C136" s="206"/>
      <c r="D136" s="207" t="s">
        <v>160</v>
      </c>
      <c r="E136" s="208" t="s">
        <v>22</v>
      </c>
      <c r="F136" s="209" t="s">
        <v>96</v>
      </c>
      <c r="G136" s="206"/>
      <c r="H136" s="210">
        <v>22.32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160</v>
      </c>
      <c r="AU136" s="216" t="s">
        <v>82</v>
      </c>
      <c r="AV136" s="11" t="s">
        <v>82</v>
      </c>
      <c r="AW136" s="11" t="s">
        <v>37</v>
      </c>
      <c r="AX136" s="11" t="s">
        <v>73</v>
      </c>
      <c r="AY136" s="216" t="s">
        <v>151</v>
      </c>
    </row>
    <row r="137" spans="2:51" s="11" customFormat="1" ht="13.5">
      <c r="B137" s="205"/>
      <c r="C137" s="206"/>
      <c r="D137" s="207" t="s">
        <v>160</v>
      </c>
      <c r="E137" s="208" t="s">
        <v>22</v>
      </c>
      <c r="F137" s="209" t="s">
        <v>22</v>
      </c>
      <c r="G137" s="206"/>
      <c r="H137" s="210">
        <v>0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160</v>
      </c>
      <c r="AU137" s="216" t="s">
        <v>82</v>
      </c>
      <c r="AV137" s="11" t="s">
        <v>82</v>
      </c>
      <c r="AW137" s="11" t="s">
        <v>37</v>
      </c>
      <c r="AX137" s="11" t="s">
        <v>73</v>
      </c>
      <c r="AY137" s="216" t="s">
        <v>151</v>
      </c>
    </row>
    <row r="138" spans="2:51" s="13" customFormat="1" ht="13.5">
      <c r="B138" s="228"/>
      <c r="C138" s="229"/>
      <c r="D138" s="207" t="s">
        <v>160</v>
      </c>
      <c r="E138" s="230" t="s">
        <v>22</v>
      </c>
      <c r="F138" s="231" t="s">
        <v>206</v>
      </c>
      <c r="G138" s="229"/>
      <c r="H138" s="230" t="s">
        <v>22</v>
      </c>
      <c r="I138" s="232"/>
      <c r="J138" s="229"/>
      <c r="K138" s="229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160</v>
      </c>
      <c r="AU138" s="237" t="s">
        <v>82</v>
      </c>
      <c r="AV138" s="13" t="s">
        <v>24</v>
      </c>
      <c r="AW138" s="13" t="s">
        <v>37</v>
      </c>
      <c r="AX138" s="13" t="s">
        <v>73</v>
      </c>
      <c r="AY138" s="237" t="s">
        <v>151</v>
      </c>
    </row>
    <row r="139" spans="2:51" s="11" customFormat="1" ht="13.5">
      <c r="B139" s="205"/>
      <c r="C139" s="206"/>
      <c r="D139" s="207" t="s">
        <v>160</v>
      </c>
      <c r="E139" s="208" t="s">
        <v>22</v>
      </c>
      <c r="F139" s="209" t="s">
        <v>207</v>
      </c>
      <c r="G139" s="206"/>
      <c r="H139" s="210">
        <v>6.003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160</v>
      </c>
      <c r="AU139" s="216" t="s">
        <v>82</v>
      </c>
      <c r="AV139" s="11" t="s">
        <v>82</v>
      </c>
      <c r="AW139" s="11" t="s">
        <v>37</v>
      </c>
      <c r="AX139" s="11" t="s">
        <v>73</v>
      </c>
      <c r="AY139" s="216" t="s">
        <v>151</v>
      </c>
    </row>
    <row r="140" spans="2:51" s="11" customFormat="1" ht="13.5">
      <c r="B140" s="205"/>
      <c r="C140" s="206"/>
      <c r="D140" s="207" t="s">
        <v>160</v>
      </c>
      <c r="E140" s="208" t="s">
        <v>22</v>
      </c>
      <c r="F140" s="209" t="s">
        <v>22</v>
      </c>
      <c r="G140" s="206"/>
      <c r="H140" s="210">
        <v>0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160</v>
      </c>
      <c r="AU140" s="216" t="s">
        <v>82</v>
      </c>
      <c r="AV140" s="11" t="s">
        <v>82</v>
      </c>
      <c r="AW140" s="11" t="s">
        <v>37</v>
      </c>
      <c r="AX140" s="11" t="s">
        <v>73</v>
      </c>
      <c r="AY140" s="216" t="s">
        <v>151</v>
      </c>
    </row>
    <row r="141" spans="2:51" s="12" customFormat="1" ht="13.5">
      <c r="B141" s="217"/>
      <c r="C141" s="218"/>
      <c r="D141" s="207" t="s">
        <v>160</v>
      </c>
      <c r="E141" s="219" t="s">
        <v>22</v>
      </c>
      <c r="F141" s="220" t="s">
        <v>162</v>
      </c>
      <c r="G141" s="218"/>
      <c r="H141" s="221">
        <v>28.323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160</v>
      </c>
      <c r="AU141" s="227" t="s">
        <v>82</v>
      </c>
      <c r="AV141" s="12" t="s">
        <v>158</v>
      </c>
      <c r="AW141" s="12" t="s">
        <v>37</v>
      </c>
      <c r="AX141" s="12" t="s">
        <v>24</v>
      </c>
      <c r="AY141" s="227" t="s">
        <v>151</v>
      </c>
    </row>
    <row r="142" spans="2:65" s="1" customFormat="1" ht="16.5" customHeight="1">
      <c r="B142" s="41"/>
      <c r="C142" s="193" t="s">
        <v>29</v>
      </c>
      <c r="D142" s="193" t="s">
        <v>154</v>
      </c>
      <c r="E142" s="194" t="s">
        <v>208</v>
      </c>
      <c r="F142" s="195" t="s">
        <v>209</v>
      </c>
      <c r="G142" s="196" t="s">
        <v>157</v>
      </c>
      <c r="H142" s="197">
        <v>309.96</v>
      </c>
      <c r="I142" s="198"/>
      <c r="J142" s="199">
        <f>ROUND(I142*H142,2)</f>
        <v>0</v>
      </c>
      <c r="K142" s="195" t="s">
        <v>165</v>
      </c>
      <c r="L142" s="61"/>
      <c r="M142" s="200" t="s">
        <v>22</v>
      </c>
      <c r="N142" s="201" t="s">
        <v>44</v>
      </c>
      <c r="O142" s="42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4" t="s">
        <v>158</v>
      </c>
      <c r="AT142" s="24" t="s">
        <v>154</v>
      </c>
      <c r="AU142" s="24" t="s">
        <v>82</v>
      </c>
      <c r="AY142" s="24" t="s">
        <v>151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24</v>
      </c>
      <c r="BK142" s="204">
        <f>ROUND(I142*H142,2)</f>
        <v>0</v>
      </c>
      <c r="BL142" s="24" t="s">
        <v>158</v>
      </c>
      <c r="BM142" s="24" t="s">
        <v>210</v>
      </c>
    </row>
    <row r="143" spans="2:51" s="11" customFormat="1" ht="13.5">
      <c r="B143" s="205"/>
      <c r="C143" s="206"/>
      <c r="D143" s="207" t="s">
        <v>160</v>
      </c>
      <c r="E143" s="208" t="s">
        <v>22</v>
      </c>
      <c r="F143" s="209" t="s">
        <v>161</v>
      </c>
      <c r="G143" s="206"/>
      <c r="H143" s="210">
        <v>309.96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160</v>
      </c>
      <c r="AU143" s="216" t="s">
        <v>82</v>
      </c>
      <c r="AV143" s="11" t="s">
        <v>82</v>
      </c>
      <c r="AW143" s="11" t="s">
        <v>37</v>
      </c>
      <c r="AX143" s="11" t="s">
        <v>73</v>
      </c>
      <c r="AY143" s="216" t="s">
        <v>151</v>
      </c>
    </row>
    <row r="144" spans="2:51" s="11" customFormat="1" ht="13.5">
      <c r="B144" s="205"/>
      <c r="C144" s="206"/>
      <c r="D144" s="207" t="s">
        <v>160</v>
      </c>
      <c r="E144" s="208" t="s">
        <v>22</v>
      </c>
      <c r="F144" s="209" t="s">
        <v>22</v>
      </c>
      <c r="G144" s="206"/>
      <c r="H144" s="210">
        <v>0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160</v>
      </c>
      <c r="AU144" s="216" t="s">
        <v>82</v>
      </c>
      <c r="AV144" s="11" t="s">
        <v>82</v>
      </c>
      <c r="AW144" s="11" t="s">
        <v>37</v>
      </c>
      <c r="AX144" s="11" t="s">
        <v>73</v>
      </c>
      <c r="AY144" s="216" t="s">
        <v>151</v>
      </c>
    </row>
    <row r="145" spans="2:51" s="12" customFormat="1" ht="13.5">
      <c r="B145" s="217"/>
      <c r="C145" s="218"/>
      <c r="D145" s="207" t="s">
        <v>160</v>
      </c>
      <c r="E145" s="219" t="s">
        <v>22</v>
      </c>
      <c r="F145" s="220" t="s">
        <v>162</v>
      </c>
      <c r="G145" s="218"/>
      <c r="H145" s="221">
        <v>309.96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160</v>
      </c>
      <c r="AU145" s="227" t="s">
        <v>82</v>
      </c>
      <c r="AV145" s="12" t="s">
        <v>158</v>
      </c>
      <c r="AW145" s="12" t="s">
        <v>37</v>
      </c>
      <c r="AX145" s="12" t="s">
        <v>24</v>
      </c>
      <c r="AY145" s="227" t="s">
        <v>151</v>
      </c>
    </row>
    <row r="146" spans="2:65" s="1" customFormat="1" ht="25.5" customHeight="1">
      <c r="B146" s="41"/>
      <c r="C146" s="193" t="s">
        <v>211</v>
      </c>
      <c r="D146" s="193" t="s">
        <v>154</v>
      </c>
      <c r="E146" s="194" t="s">
        <v>212</v>
      </c>
      <c r="F146" s="195" t="s">
        <v>213</v>
      </c>
      <c r="G146" s="196" t="s">
        <v>157</v>
      </c>
      <c r="H146" s="197">
        <v>30.996</v>
      </c>
      <c r="I146" s="198"/>
      <c r="J146" s="199">
        <f>ROUND(I146*H146,2)</f>
        <v>0</v>
      </c>
      <c r="K146" s="195" t="s">
        <v>22</v>
      </c>
      <c r="L146" s="61"/>
      <c r="M146" s="200" t="s">
        <v>22</v>
      </c>
      <c r="N146" s="201" t="s">
        <v>44</v>
      </c>
      <c r="O146" s="42"/>
      <c r="P146" s="202">
        <f>O146*H146</f>
        <v>0</v>
      </c>
      <c r="Q146" s="202">
        <v>0.04984</v>
      </c>
      <c r="R146" s="202">
        <f>Q146*H146</f>
        <v>1.54484064</v>
      </c>
      <c r="S146" s="202">
        <v>0</v>
      </c>
      <c r="T146" s="203">
        <f>S146*H146</f>
        <v>0</v>
      </c>
      <c r="AR146" s="24" t="s">
        <v>158</v>
      </c>
      <c r="AT146" s="24" t="s">
        <v>154</v>
      </c>
      <c r="AU146" s="24" t="s">
        <v>82</v>
      </c>
      <c r="AY146" s="24" t="s">
        <v>151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24</v>
      </c>
      <c r="BK146" s="204">
        <f>ROUND(I146*H146,2)</f>
        <v>0</v>
      </c>
      <c r="BL146" s="24" t="s">
        <v>158</v>
      </c>
      <c r="BM146" s="24" t="s">
        <v>214</v>
      </c>
    </row>
    <row r="147" spans="2:51" s="11" customFormat="1" ht="13.5">
      <c r="B147" s="205"/>
      <c r="C147" s="206"/>
      <c r="D147" s="207" t="s">
        <v>160</v>
      </c>
      <c r="E147" s="208" t="s">
        <v>22</v>
      </c>
      <c r="F147" s="209" t="s">
        <v>215</v>
      </c>
      <c r="G147" s="206"/>
      <c r="H147" s="210">
        <v>30.996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160</v>
      </c>
      <c r="AU147" s="216" t="s">
        <v>82</v>
      </c>
      <c r="AV147" s="11" t="s">
        <v>82</v>
      </c>
      <c r="AW147" s="11" t="s">
        <v>37</v>
      </c>
      <c r="AX147" s="11" t="s">
        <v>73</v>
      </c>
      <c r="AY147" s="216" t="s">
        <v>151</v>
      </c>
    </row>
    <row r="148" spans="2:51" s="11" customFormat="1" ht="13.5">
      <c r="B148" s="205"/>
      <c r="C148" s="206"/>
      <c r="D148" s="207" t="s">
        <v>160</v>
      </c>
      <c r="E148" s="208" t="s">
        <v>22</v>
      </c>
      <c r="F148" s="209" t="s">
        <v>22</v>
      </c>
      <c r="G148" s="206"/>
      <c r="H148" s="210">
        <v>0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160</v>
      </c>
      <c r="AU148" s="216" t="s">
        <v>82</v>
      </c>
      <c r="AV148" s="11" t="s">
        <v>82</v>
      </c>
      <c r="AW148" s="11" t="s">
        <v>37</v>
      </c>
      <c r="AX148" s="11" t="s">
        <v>73</v>
      </c>
      <c r="AY148" s="216" t="s">
        <v>151</v>
      </c>
    </row>
    <row r="149" spans="2:51" s="12" customFormat="1" ht="13.5">
      <c r="B149" s="217"/>
      <c r="C149" s="218"/>
      <c r="D149" s="207" t="s">
        <v>160</v>
      </c>
      <c r="E149" s="219" t="s">
        <v>22</v>
      </c>
      <c r="F149" s="220" t="s">
        <v>162</v>
      </c>
      <c r="G149" s="218"/>
      <c r="H149" s="221">
        <v>30.996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160</v>
      </c>
      <c r="AU149" s="227" t="s">
        <v>82</v>
      </c>
      <c r="AV149" s="12" t="s">
        <v>158</v>
      </c>
      <c r="AW149" s="12" t="s">
        <v>37</v>
      </c>
      <c r="AX149" s="12" t="s">
        <v>24</v>
      </c>
      <c r="AY149" s="227" t="s">
        <v>151</v>
      </c>
    </row>
    <row r="150" spans="2:65" s="1" customFormat="1" ht="16.5" customHeight="1">
      <c r="B150" s="41"/>
      <c r="C150" s="193" t="s">
        <v>216</v>
      </c>
      <c r="D150" s="193" t="s">
        <v>154</v>
      </c>
      <c r="E150" s="194" t="s">
        <v>217</v>
      </c>
      <c r="F150" s="195" t="s">
        <v>218</v>
      </c>
      <c r="G150" s="196" t="s">
        <v>157</v>
      </c>
      <c r="H150" s="197">
        <v>309.96</v>
      </c>
      <c r="I150" s="198"/>
      <c r="J150" s="199">
        <f>ROUND(I150*H150,2)</f>
        <v>0</v>
      </c>
      <c r="K150" s="195" t="s">
        <v>165</v>
      </c>
      <c r="L150" s="61"/>
      <c r="M150" s="200" t="s">
        <v>22</v>
      </c>
      <c r="N150" s="201" t="s">
        <v>44</v>
      </c>
      <c r="O150" s="42"/>
      <c r="P150" s="202">
        <f>O150*H150</f>
        <v>0</v>
      </c>
      <c r="Q150" s="202">
        <v>0.04984</v>
      </c>
      <c r="R150" s="202">
        <f>Q150*H150</f>
        <v>15.4484064</v>
      </c>
      <c r="S150" s="202">
        <v>0</v>
      </c>
      <c r="T150" s="203">
        <f>S150*H150</f>
        <v>0</v>
      </c>
      <c r="AR150" s="24" t="s">
        <v>158</v>
      </c>
      <c r="AT150" s="24" t="s">
        <v>154</v>
      </c>
      <c r="AU150" s="24" t="s">
        <v>82</v>
      </c>
      <c r="AY150" s="24" t="s">
        <v>151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24</v>
      </c>
      <c r="BK150" s="204">
        <f>ROUND(I150*H150,2)</f>
        <v>0</v>
      </c>
      <c r="BL150" s="24" t="s">
        <v>158</v>
      </c>
      <c r="BM150" s="24" t="s">
        <v>219</v>
      </c>
    </row>
    <row r="151" spans="2:51" s="11" customFormat="1" ht="13.5">
      <c r="B151" s="205"/>
      <c r="C151" s="206"/>
      <c r="D151" s="207" t="s">
        <v>160</v>
      </c>
      <c r="E151" s="208" t="s">
        <v>22</v>
      </c>
      <c r="F151" s="209" t="s">
        <v>161</v>
      </c>
      <c r="G151" s="206"/>
      <c r="H151" s="210">
        <v>309.96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160</v>
      </c>
      <c r="AU151" s="216" t="s">
        <v>82</v>
      </c>
      <c r="AV151" s="11" t="s">
        <v>82</v>
      </c>
      <c r="AW151" s="11" t="s">
        <v>37</v>
      </c>
      <c r="AX151" s="11" t="s">
        <v>73</v>
      </c>
      <c r="AY151" s="216" t="s">
        <v>151</v>
      </c>
    </row>
    <row r="152" spans="2:51" s="11" customFormat="1" ht="13.5">
      <c r="B152" s="205"/>
      <c r="C152" s="206"/>
      <c r="D152" s="207" t="s">
        <v>160</v>
      </c>
      <c r="E152" s="208" t="s">
        <v>22</v>
      </c>
      <c r="F152" s="209" t="s">
        <v>22</v>
      </c>
      <c r="G152" s="206"/>
      <c r="H152" s="210">
        <v>0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160</v>
      </c>
      <c r="AU152" s="216" t="s">
        <v>82</v>
      </c>
      <c r="AV152" s="11" t="s">
        <v>82</v>
      </c>
      <c r="AW152" s="11" t="s">
        <v>37</v>
      </c>
      <c r="AX152" s="11" t="s">
        <v>73</v>
      </c>
      <c r="AY152" s="216" t="s">
        <v>151</v>
      </c>
    </row>
    <row r="153" spans="2:51" s="12" customFormat="1" ht="13.5">
      <c r="B153" s="217"/>
      <c r="C153" s="218"/>
      <c r="D153" s="207" t="s">
        <v>160</v>
      </c>
      <c r="E153" s="219" t="s">
        <v>22</v>
      </c>
      <c r="F153" s="220" t="s">
        <v>162</v>
      </c>
      <c r="G153" s="218"/>
      <c r="H153" s="221">
        <v>309.96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160</v>
      </c>
      <c r="AU153" s="227" t="s">
        <v>82</v>
      </c>
      <c r="AV153" s="12" t="s">
        <v>158</v>
      </c>
      <c r="AW153" s="12" t="s">
        <v>37</v>
      </c>
      <c r="AX153" s="12" t="s">
        <v>24</v>
      </c>
      <c r="AY153" s="227" t="s">
        <v>151</v>
      </c>
    </row>
    <row r="154" spans="2:63" s="10" customFormat="1" ht="29.85" customHeight="1">
      <c r="B154" s="177"/>
      <c r="C154" s="178"/>
      <c r="D154" s="179" t="s">
        <v>72</v>
      </c>
      <c r="E154" s="191" t="s">
        <v>202</v>
      </c>
      <c r="F154" s="191" t="s">
        <v>220</v>
      </c>
      <c r="G154" s="178"/>
      <c r="H154" s="178"/>
      <c r="I154" s="181"/>
      <c r="J154" s="192">
        <f>BK154</f>
        <v>0</v>
      </c>
      <c r="K154" s="178"/>
      <c r="L154" s="183"/>
      <c r="M154" s="184"/>
      <c r="N154" s="185"/>
      <c r="O154" s="185"/>
      <c r="P154" s="186">
        <f>SUM(P155:P216)</f>
        <v>0</v>
      </c>
      <c r="Q154" s="185"/>
      <c r="R154" s="186">
        <f>SUM(R155:R216)</f>
        <v>0.0074655</v>
      </c>
      <c r="S154" s="185"/>
      <c r="T154" s="187">
        <f>SUM(T155:T216)</f>
        <v>24.81476</v>
      </c>
      <c r="AR154" s="188" t="s">
        <v>24</v>
      </c>
      <c r="AT154" s="189" t="s">
        <v>72</v>
      </c>
      <c r="AU154" s="189" t="s">
        <v>24</v>
      </c>
      <c r="AY154" s="188" t="s">
        <v>151</v>
      </c>
      <c r="BK154" s="190">
        <f>SUM(BK155:BK216)</f>
        <v>0</v>
      </c>
    </row>
    <row r="155" spans="2:65" s="1" customFormat="1" ht="25.5" customHeight="1">
      <c r="B155" s="41"/>
      <c r="C155" s="193" t="s">
        <v>221</v>
      </c>
      <c r="D155" s="193" t="s">
        <v>154</v>
      </c>
      <c r="E155" s="194" t="s">
        <v>222</v>
      </c>
      <c r="F155" s="195" t="s">
        <v>223</v>
      </c>
      <c r="G155" s="196" t="s">
        <v>157</v>
      </c>
      <c r="H155" s="197">
        <v>560.88</v>
      </c>
      <c r="I155" s="198"/>
      <c r="J155" s="199">
        <f>ROUND(I155*H155,2)</f>
        <v>0</v>
      </c>
      <c r="K155" s="195" t="s">
        <v>165</v>
      </c>
      <c r="L155" s="61"/>
      <c r="M155" s="200" t="s">
        <v>22</v>
      </c>
      <c r="N155" s="201" t="s">
        <v>44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158</v>
      </c>
      <c r="AT155" s="24" t="s">
        <v>154</v>
      </c>
      <c r="AU155" s="24" t="s">
        <v>82</v>
      </c>
      <c r="AY155" s="24" t="s">
        <v>151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24</v>
      </c>
      <c r="BK155" s="204">
        <f>ROUND(I155*H155,2)</f>
        <v>0</v>
      </c>
      <c r="BL155" s="24" t="s">
        <v>158</v>
      </c>
      <c r="BM155" s="24" t="s">
        <v>224</v>
      </c>
    </row>
    <row r="156" spans="2:51" s="11" customFormat="1" ht="13.5">
      <c r="B156" s="205"/>
      <c r="C156" s="206"/>
      <c r="D156" s="207" t="s">
        <v>160</v>
      </c>
      <c r="E156" s="208" t="s">
        <v>22</v>
      </c>
      <c r="F156" s="209" t="s">
        <v>225</v>
      </c>
      <c r="G156" s="206"/>
      <c r="H156" s="210">
        <v>236.16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160</v>
      </c>
      <c r="AU156" s="216" t="s">
        <v>82</v>
      </c>
      <c r="AV156" s="11" t="s">
        <v>82</v>
      </c>
      <c r="AW156" s="11" t="s">
        <v>37</v>
      </c>
      <c r="AX156" s="11" t="s">
        <v>73</v>
      </c>
      <c r="AY156" s="216" t="s">
        <v>151</v>
      </c>
    </row>
    <row r="157" spans="2:51" s="11" customFormat="1" ht="13.5">
      <c r="B157" s="205"/>
      <c r="C157" s="206"/>
      <c r="D157" s="207" t="s">
        <v>160</v>
      </c>
      <c r="E157" s="208" t="s">
        <v>22</v>
      </c>
      <c r="F157" s="209" t="s">
        <v>226</v>
      </c>
      <c r="G157" s="206"/>
      <c r="H157" s="210">
        <v>216.48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160</v>
      </c>
      <c r="AU157" s="216" t="s">
        <v>82</v>
      </c>
      <c r="AV157" s="11" t="s">
        <v>82</v>
      </c>
      <c r="AW157" s="11" t="s">
        <v>37</v>
      </c>
      <c r="AX157" s="11" t="s">
        <v>73</v>
      </c>
      <c r="AY157" s="216" t="s">
        <v>151</v>
      </c>
    </row>
    <row r="158" spans="2:51" s="11" customFormat="1" ht="13.5">
      <c r="B158" s="205"/>
      <c r="C158" s="206"/>
      <c r="D158" s="207" t="s">
        <v>160</v>
      </c>
      <c r="E158" s="208" t="s">
        <v>22</v>
      </c>
      <c r="F158" s="209" t="s">
        <v>227</v>
      </c>
      <c r="G158" s="206"/>
      <c r="H158" s="210">
        <v>108.24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160</v>
      </c>
      <c r="AU158" s="216" t="s">
        <v>82</v>
      </c>
      <c r="AV158" s="11" t="s">
        <v>82</v>
      </c>
      <c r="AW158" s="11" t="s">
        <v>37</v>
      </c>
      <c r="AX158" s="11" t="s">
        <v>73</v>
      </c>
      <c r="AY158" s="216" t="s">
        <v>151</v>
      </c>
    </row>
    <row r="159" spans="2:51" s="11" customFormat="1" ht="13.5">
      <c r="B159" s="205"/>
      <c r="C159" s="206"/>
      <c r="D159" s="207" t="s">
        <v>160</v>
      </c>
      <c r="E159" s="208" t="s">
        <v>22</v>
      </c>
      <c r="F159" s="209" t="s">
        <v>22</v>
      </c>
      <c r="G159" s="206"/>
      <c r="H159" s="210">
        <v>0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160</v>
      </c>
      <c r="AU159" s="216" t="s">
        <v>82</v>
      </c>
      <c r="AV159" s="11" t="s">
        <v>82</v>
      </c>
      <c r="AW159" s="11" t="s">
        <v>37</v>
      </c>
      <c r="AX159" s="11" t="s">
        <v>73</v>
      </c>
      <c r="AY159" s="216" t="s">
        <v>151</v>
      </c>
    </row>
    <row r="160" spans="2:51" s="14" customFormat="1" ht="13.5">
      <c r="B160" s="238"/>
      <c r="C160" s="239"/>
      <c r="D160" s="207" t="s">
        <v>160</v>
      </c>
      <c r="E160" s="240" t="s">
        <v>99</v>
      </c>
      <c r="F160" s="241" t="s">
        <v>186</v>
      </c>
      <c r="G160" s="239"/>
      <c r="H160" s="242">
        <v>560.88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160</v>
      </c>
      <c r="AU160" s="248" t="s">
        <v>82</v>
      </c>
      <c r="AV160" s="14" t="s">
        <v>170</v>
      </c>
      <c r="AW160" s="14" t="s">
        <v>37</v>
      </c>
      <c r="AX160" s="14" t="s">
        <v>73</v>
      </c>
      <c r="AY160" s="248" t="s">
        <v>151</v>
      </c>
    </row>
    <row r="161" spans="2:51" s="12" customFormat="1" ht="13.5">
      <c r="B161" s="217"/>
      <c r="C161" s="218"/>
      <c r="D161" s="207" t="s">
        <v>160</v>
      </c>
      <c r="E161" s="219" t="s">
        <v>22</v>
      </c>
      <c r="F161" s="220" t="s">
        <v>162</v>
      </c>
      <c r="G161" s="218"/>
      <c r="H161" s="221">
        <v>560.88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160</v>
      </c>
      <c r="AU161" s="227" t="s">
        <v>82</v>
      </c>
      <c r="AV161" s="12" t="s">
        <v>158</v>
      </c>
      <c r="AW161" s="12" t="s">
        <v>37</v>
      </c>
      <c r="AX161" s="12" t="s">
        <v>24</v>
      </c>
      <c r="AY161" s="227" t="s">
        <v>151</v>
      </c>
    </row>
    <row r="162" spans="2:65" s="1" customFormat="1" ht="25.5" customHeight="1">
      <c r="B162" s="41"/>
      <c r="C162" s="193" t="s">
        <v>228</v>
      </c>
      <c r="D162" s="193" t="s">
        <v>154</v>
      </c>
      <c r="E162" s="194" t="s">
        <v>229</v>
      </c>
      <c r="F162" s="195" t="s">
        <v>230</v>
      </c>
      <c r="G162" s="196" t="s">
        <v>157</v>
      </c>
      <c r="H162" s="197">
        <v>560.88</v>
      </c>
      <c r="I162" s="198"/>
      <c r="J162" s="199">
        <f>ROUND(I162*H162,2)</f>
        <v>0</v>
      </c>
      <c r="K162" s="195" t="s">
        <v>22</v>
      </c>
      <c r="L162" s="61"/>
      <c r="M162" s="200" t="s">
        <v>22</v>
      </c>
      <c r="N162" s="201" t="s">
        <v>44</v>
      </c>
      <c r="O162" s="4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4" t="s">
        <v>158</v>
      </c>
      <c r="AT162" s="24" t="s">
        <v>154</v>
      </c>
      <c r="AU162" s="24" t="s">
        <v>82</v>
      </c>
      <c r="AY162" s="24" t="s">
        <v>151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24</v>
      </c>
      <c r="BK162" s="204">
        <f>ROUND(I162*H162,2)</f>
        <v>0</v>
      </c>
      <c r="BL162" s="24" t="s">
        <v>158</v>
      </c>
      <c r="BM162" s="24" t="s">
        <v>231</v>
      </c>
    </row>
    <row r="163" spans="2:51" s="11" customFormat="1" ht="13.5">
      <c r="B163" s="205"/>
      <c r="C163" s="206"/>
      <c r="D163" s="207" t="s">
        <v>160</v>
      </c>
      <c r="E163" s="208" t="s">
        <v>22</v>
      </c>
      <c r="F163" s="209" t="s">
        <v>99</v>
      </c>
      <c r="G163" s="206"/>
      <c r="H163" s="210">
        <v>560.88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160</v>
      </c>
      <c r="AU163" s="216" t="s">
        <v>82</v>
      </c>
      <c r="AV163" s="11" t="s">
        <v>82</v>
      </c>
      <c r="AW163" s="11" t="s">
        <v>37</v>
      </c>
      <c r="AX163" s="11" t="s">
        <v>24</v>
      </c>
      <c r="AY163" s="216" t="s">
        <v>151</v>
      </c>
    </row>
    <row r="164" spans="2:65" s="1" customFormat="1" ht="25.5" customHeight="1">
      <c r="B164" s="41"/>
      <c r="C164" s="193" t="s">
        <v>10</v>
      </c>
      <c r="D164" s="193" t="s">
        <v>154</v>
      </c>
      <c r="E164" s="194" t="s">
        <v>232</v>
      </c>
      <c r="F164" s="195" t="s">
        <v>233</v>
      </c>
      <c r="G164" s="196" t="s">
        <v>157</v>
      </c>
      <c r="H164" s="197">
        <v>560.88</v>
      </c>
      <c r="I164" s="198"/>
      <c r="J164" s="199">
        <f>ROUND(I164*H164,2)</f>
        <v>0</v>
      </c>
      <c r="K164" s="195" t="s">
        <v>165</v>
      </c>
      <c r="L164" s="61"/>
      <c r="M164" s="200" t="s">
        <v>22</v>
      </c>
      <c r="N164" s="201" t="s">
        <v>44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4" t="s">
        <v>158</v>
      </c>
      <c r="AT164" s="24" t="s">
        <v>154</v>
      </c>
      <c r="AU164" s="24" t="s">
        <v>82</v>
      </c>
      <c r="AY164" s="24" t="s">
        <v>151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24</v>
      </c>
      <c r="BK164" s="204">
        <f>ROUND(I164*H164,2)</f>
        <v>0</v>
      </c>
      <c r="BL164" s="24" t="s">
        <v>158</v>
      </c>
      <c r="BM164" s="24" t="s">
        <v>234</v>
      </c>
    </row>
    <row r="165" spans="2:51" s="11" customFormat="1" ht="13.5">
      <c r="B165" s="205"/>
      <c r="C165" s="206"/>
      <c r="D165" s="207" t="s">
        <v>160</v>
      </c>
      <c r="E165" s="208" t="s">
        <v>22</v>
      </c>
      <c r="F165" s="209" t="s">
        <v>99</v>
      </c>
      <c r="G165" s="206"/>
      <c r="H165" s="210">
        <v>560.88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160</v>
      </c>
      <c r="AU165" s="216" t="s">
        <v>82</v>
      </c>
      <c r="AV165" s="11" t="s">
        <v>82</v>
      </c>
      <c r="AW165" s="11" t="s">
        <v>37</v>
      </c>
      <c r="AX165" s="11" t="s">
        <v>24</v>
      </c>
      <c r="AY165" s="216" t="s">
        <v>151</v>
      </c>
    </row>
    <row r="166" spans="2:65" s="1" customFormat="1" ht="25.5" customHeight="1">
      <c r="B166" s="41"/>
      <c r="C166" s="193" t="s">
        <v>235</v>
      </c>
      <c r="D166" s="193" t="s">
        <v>154</v>
      </c>
      <c r="E166" s="194" t="s">
        <v>236</v>
      </c>
      <c r="F166" s="195" t="s">
        <v>237</v>
      </c>
      <c r="G166" s="196" t="s">
        <v>173</v>
      </c>
      <c r="H166" s="197">
        <v>74.4</v>
      </c>
      <c r="I166" s="198"/>
      <c r="J166" s="199">
        <f>ROUND(I166*H166,2)</f>
        <v>0</v>
      </c>
      <c r="K166" s="195" t="s">
        <v>165</v>
      </c>
      <c r="L166" s="61"/>
      <c r="M166" s="200" t="s">
        <v>22</v>
      </c>
      <c r="N166" s="201" t="s">
        <v>44</v>
      </c>
      <c r="O166" s="4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AR166" s="24" t="s">
        <v>158</v>
      </c>
      <c r="AT166" s="24" t="s">
        <v>154</v>
      </c>
      <c r="AU166" s="24" t="s">
        <v>82</v>
      </c>
      <c r="AY166" s="24" t="s">
        <v>151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24</v>
      </c>
      <c r="BK166" s="204">
        <f>ROUND(I166*H166,2)</f>
        <v>0</v>
      </c>
      <c r="BL166" s="24" t="s">
        <v>158</v>
      </c>
      <c r="BM166" s="24" t="s">
        <v>238</v>
      </c>
    </row>
    <row r="167" spans="2:51" s="11" customFormat="1" ht="13.5">
      <c r="B167" s="205"/>
      <c r="C167" s="206"/>
      <c r="D167" s="207" t="s">
        <v>160</v>
      </c>
      <c r="E167" s="208" t="s">
        <v>22</v>
      </c>
      <c r="F167" s="209" t="s">
        <v>239</v>
      </c>
      <c r="G167" s="206"/>
      <c r="H167" s="210">
        <v>74.4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160</v>
      </c>
      <c r="AU167" s="216" t="s">
        <v>82</v>
      </c>
      <c r="AV167" s="11" t="s">
        <v>82</v>
      </c>
      <c r="AW167" s="11" t="s">
        <v>37</v>
      </c>
      <c r="AX167" s="11" t="s">
        <v>73</v>
      </c>
      <c r="AY167" s="216" t="s">
        <v>151</v>
      </c>
    </row>
    <row r="168" spans="2:51" s="11" customFormat="1" ht="13.5">
      <c r="B168" s="205"/>
      <c r="C168" s="206"/>
      <c r="D168" s="207" t="s">
        <v>160</v>
      </c>
      <c r="E168" s="208" t="s">
        <v>22</v>
      </c>
      <c r="F168" s="209" t="s">
        <v>22</v>
      </c>
      <c r="G168" s="206"/>
      <c r="H168" s="210">
        <v>0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160</v>
      </c>
      <c r="AU168" s="216" t="s">
        <v>82</v>
      </c>
      <c r="AV168" s="11" t="s">
        <v>82</v>
      </c>
      <c r="AW168" s="11" t="s">
        <v>37</v>
      </c>
      <c r="AX168" s="11" t="s">
        <v>73</v>
      </c>
      <c r="AY168" s="216" t="s">
        <v>151</v>
      </c>
    </row>
    <row r="169" spans="2:51" s="14" customFormat="1" ht="13.5">
      <c r="B169" s="238"/>
      <c r="C169" s="239"/>
      <c r="D169" s="207" t="s">
        <v>160</v>
      </c>
      <c r="E169" s="240" t="s">
        <v>101</v>
      </c>
      <c r="F169" s="241" t="s">
        <v>186</v>
      </c>
      <c r="G169" s="239"/>
      <c r="H169" s="242">
        <v>74.4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160</v>
      </c>
      <c r="AU169" s="248" t="s">
        <v>82</v>
      </c>
      <c r="AV169" s="14" t="s">
        <v>170</v>
      </c>
      <c r="AW169" s="14" t="s">
        <v>37</v>
      </c>
      <c r="AX169" s="14" t="s">
        <v>73</v>
      </c>
      <c r="AY169" s="248" t="s">
        <v>151</v>
      </c>
    </row>
    <row r="170" spans="2:51" s="12" customFormat="1" ht="13.5">
      <c r="B170" s="217"/>
      <c r="C170" s="218"/>
      <c r="D170" s="207" t="s">
        <v>160</v>
      </c>
      <c r="E170" s="219" t="s">
        <v>22</v>
      </c>
      <c r="F170" s="220" t="s">
        <v>162</v>
      </c>
      <c r="G170" s="218"/>
      <c r="H170" s="221">
        <v>74.4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160</v>
      </c>
      <c r="AU170" s="227" t="s">
        <v>82</v>
      </c>
      <c r="AV170" s="12" t="s">
        <v>158</v>
      </c>
      <c r="AW170" s="12" t="s">
        <v>37</v>
      </c>
      <c r="AX170" s="12" t="s">
        <v>24</v>
      </c>
      <c r="AY170" s="227" t="s">
        <v>151</v>
      </c>
    </row>
    <row r="171" spans="2:65" s="1" customFormat="1" ht="25.5" customHeight="1">
      <c r="B171" s="41"/>
      <c r="C171" s="193" t="s">
        <v>240</v>
      </c>
      <c r="D171" s="193" t="s">
        <v>154</v>
      </c>
      <c r="E171" s="194" t="s">
        <v>241</v>
      </c>
      <c r="F171" s="195" t="s">
        <v>242</v>
      </c>
      <c r="G171" s="196" t="s">
        <v>173</v>
      </c>
      <c r="H171" s="197">
        <v>74.4</v>
      </c>
      <c r="I171" s="198"/>
      <c r="J171" s="199">
        <f>ROUND(I171*H171,2)</f>
        <v>0</v>
      </c>
      <c r="K171" s="195" t="s">
        <v>165</v>
      </c>
      <c r="L171" s="61"/>
      <c r="M171" s="200" t="s">
        <v>22</v>
      </c>
      <c r="N171" s="201" t="s">
        <v>44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4" t="s">
        <v>158</v>
      </c>
      <c r="AT171" s="24" t="s">
        <v>154</v>
      </c>
      <c r="AU171" s="24" t="s">
        <v>82</v>
      </c>
      <c r="AY171" s="24" t="s">
        <v>151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24</v>
      </c>
      <c r="BK171" s="204">
        <f>ROUND(I171*H171,2)</f>
        <v>0</v>
      </c>
      <c r="BL171" s="24" t="s">
        <v>158</v>
      </c>
      <c r="BM171" s="24" t="s">
        <v>243</v>
      </c>
    </row>
    <row r="172" spans="2:51" s="11" customFormat="1" ht="13.5">
      <c r="B172" s="205"/>
      <c r="C172" s="206"/>
      <c r="D172" s="207" t="s">
        <v>160</v>
      </c>
      <c r="E172" s="208" t="s">
        <v>22</v>
      </c>
      <c r="F172" s="209" t="s">
        <v>101</v>
      </c>
      <c r="G172" s="206"/>
      <c r="H172" s="210">
        <v>74.4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160</v>
      </c>
      <c r="AU172" s="216" t="s">
        <v>82</v>
      </c>
      <c r="AV172" s="11" t="s">
        <v>82</v>
      </c>
      <c r="AW172" s="11" t="s">
        <v>37</v>
      </c>
      <c r="AX172" s="11" t="s">
        <v>73</v>
      </c>
      <c r="AY172" s="216" t="s">
        <v>151</v>
      </c>
    </row>
    <row r="173" spans="2:51" s="11" customFormat="1" ht="13.5">
      <c r="B173" s="205"/>
      <c r="C173" s="206"/>
      <c r="D173" s="207" t="s">
        <v>160</v>
      </c>
      <c r="E173" s="208" t="s">
        <v>22</v>
      </c>
      <c r="F173" s="209" t="s">
        <v>22</v>
      </c>
      <c r="G173" s="206"/>
      <c r="H173" s="210">
        <v>0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160</v>
      </c>
      <c r="AU173" s="216" t="s">
        <v>82</v>
      </c>
      <c r="AV173" s="11" t="s">
        <v>82</v>
      </c>
      <c r="AW173" s="11" t="s">
        <v>37</v>
      </c>
      <c r="AX173" s="11" t="s">
        <v>73</v>
      </c>
      <c r="AY173" s="216" t="s">
        <v>151</v>
      </c>
    </row>
    <row r="174" spans="2:51" s="12" customFormat="1" ht="13.5">
      <c r="B174" s="217"/>
      <c r="C174" s="218"/>
      <c r="D174" s="207" t="s">
        <v>160</v>
      </c>
      <c r="E174" s="219" t="s">
        <v>22</v>
      </c>
      <c r="F174" s="220" t="s">
        <v>162</v>
      </c>
      <c r="G174" s="218"/>
      <c r="H174" s="221">
        <v>74.4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160</v>
      </c>
      <c r="AU174" s="227" t="s">
        <v>82</v>
      </c>
      <c r="AV174" s="12" t="s">
        <v>158</v>
      </c>
      <c r="AW174" s="12" t="s">
        <v>37</v>
      </c>
      <c r="AX174" s="12" t="s">
        <v>24</v>
      </c>
      <c r="AY174" s="227" t="s">
        <v>151</v>
      </c>
    </row>
    <row r="175" spans="2:65" s="1" customFormat="1" ht="25.5" customHeight="1">
      <c r="B175" s="41"/>
      <c r="C175" s="193" t="s">
        <v>244</v>
      </c>
      <c r="D175" s="193" t="s">
        <v>154</v>
      </c>
      <c r="E175" s="194" t="s">
        <v>245</v>
      </c>
      <c r="F175" s="195" t="s">
        <v>246</v>
      </c>
      <c r="G175" s="196" t="s">
        <v>173</v>
      </c>
      <c r="H175" s="197">
        <v>74.4</v>
      </c>
      <c r="I175" s="198"/>
      <c r="J175" s="199">
        <f>ROUND(I175*H175,2)</f>
        <v>0</v>
      </c>
      <c r="K175" s="195" t="s">
        <v>165</v>
      </c>
      <c r="L175" s="61"/>
      <c r="M175" s="200" t="s">
        <v>22</v>
      </c>
      <c r="N175" s="201" t="s">
        <v>44</v>
      </c>
      <c r="O175" s="42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AR175" s="24" t="s">
        <v>158</v>
      </c>
      <c r="AT175" s="24" t="s">
        <v>154</v>
      </c>
      <c r="AU175" s="24" t="s">
        <v>82</v>
      </c>
      <c r="AY175" s="24" t="s">
        <v>151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4" t="s">
        <v>24</v>
      </c>
      <c r="BK175" s="204">
        <f>ROUND(I175*H175,2)</f>
        <v>0</v>
      </c>
      <c r="BL175" s="24" t="s">
        <v>158</v>
      </c>
      <c r="BM175" s="24" t="s">
        <v>247</v>
      </c>
    </row>
    <row r="176" spans="2:51" s="11" customFormat="1" ht="13.5">
      <c r="B176" s="205"/>
      <c r="C176" s="206"/>
      <c r="D176" s="207" t="s">
        <v>160</v>
      </c>
      <c r="E176" s="208" t="s">
        <v>22</v>
      </c>
      <c r="F176" s="209" t="s">
        <v>101</v>
      </c>
      <c r="G176" s="206"/>
      <c r="H176" s="210">
        <v>74.4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160</v>
      </c>
      <c r="AU176" s="216" t="s">
        <v>82</v>
      </c>
      <c r="AV176" s="11" t="s">
        <v>82</v>
      </c>
      <c r="AW176" s="11" t="s">
        <v>37</v>
      </c>
      <c r="AX176" s="11" t="s">
        <v>73</v>
      </c>
      <c r="AY176" s="216" t="s">
        <v>151</v>
      </c>
    </row>
    <row r="177" spans="2:51" s="11" customFormat="1" ht="13.5">
      <c r="B177" s="205"/>
      <c r="C177" s="206"/>
      <c r="D177" s="207" t="s">
        <v>160</v>
      </c>
      <c r="E177" s="208" t="s">
        <v>22</v>
      </c>
      <c r="F177" s="209" t="s">
        <v>22</v>
      </c>
      <c r="G177" s="206"/>
      <c r="H177" s="210">
        <v>0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160</v>
      </c>
      <c r="AU177" s="216" t="s">
        <v>82</v>
      </c>
      <c r="AV177" s="11" t="s">
        <v>82</v>
      </c>
      <c r="AW177" s="11" t="s">
        <v>37</v>
      </c>
      <c r="AX177" s="11" t="s">
        <v>73</v>
      </c>
      <c r="AY177" s="216" t="s">
        <v>151</v>
      </c>
    </row>
    <row r="178" spans="2:51" s="12" customFormat="1" ht="13.5">
      <c r="B178" s="217"/>
      <c r="C178" s="218"/>
      <c r="D178" s="207" t="s">
        <v>160</v>
      </c>
      <c r="E178" s="219" t="s">
        <v>22</v>
      </c>
      <c r="F178" s="220" t="s">
        <v>162</v>
      </c>
      <c r="G178" s="218"/>
      <c r="H178" s="221">
        <v>74.4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160</v>
      </c>
      <c r="AU178" s="227" t="s">
        <v>82</v>
      </c>
      <c r="AV178" s="12" t="s">
        <v>158</v>
      </c>
      <c r="AW178" s="12" t="s">
        <v>37</v>
      </c>
      <c r="AX178" s="12" t="s">
        <v>24</v>
      </c>
      <c r="AY178" s="227" t="s">
        <v>151</v>
      </c>
    </row>
    <row r="179" spans="2:65" s="1" customFormat="1" ht="25.5" customHeight="1">
      <c r="B179" s="41"/>
      <c r="C179" s="193" t="s">
        <v>248</v>
      </c>
      <c r="D179" s="193" t="s">
        <v>154</v>
      </c>
      <c r="E179" s="194" t="s">
        <v>249</v>
      </c>
      <c r="F179" s="195" t="s">
        <v>250</v>
      </c>
      <c r="G179" s="196" t="s">
        <v>157</v>
      </c>
      <c r="H179" s="197">
        <v>35.55</v>
      </c>
      <c r="I179" s="198"/>
      <c r="J179" s="199">
        <f>ROUND(I179*H179,2)</f>
        <v>0</v>
      </c>
      <c r="K179" s="195" t="s">
        <v>165</v>
      </c>
      <c r="L179" s="61"/>
      <c r="M179" s="200" t="s">
        <v>22</v>
      </c>
      <c r="N179" s="201" t="s">
        <v>44</v>
      </c>
      <c r="O179" s="42"/>
      <c r="P179" s="202">
        <f>O179*H179</f>
        <v>0</v>
      </c>
      <c r="Q179" s="202">
        <v>0.00021</v>
      </c>
      <c r="R179" s="202">
        <f>Q179*H179</f>
        <v>0.0074655</v>
      </c>
      <c r="S179" s="202">
        <v>0</v>
      </c>
      <c r="T179" s="203">
        <f>S179*H179</f>
        <v>0</v>
      </c>
      <c r="AR179" s="24" t="s">
        <v>158</v>
      </c>
      <c r="AT179" s="24" t="s">
        <v>154</v>
      </c>
      <c r="AU179" s="24" t="s">
        <v>82</v>
      </c>
      <c r="AY179" s="24" t="s">
        <v>151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24</v>
      </c>
      <c r="BK179" s="204">
        <f>ROUND(I179*H179,2)</f>
        <v>0</v>
      </c>
      <c r="BL179" s="24" t="s">
        <v>158</v>
      </c>
      <c r="BM179" s="24" t="s">
        <v>251</v>
      </c>
    </row>
    <row r="180" spans="2:51" s="11" customFormat="1" ht="13.5">
      <c r="B180" s="205"/>
      <c r="C180" s="206"/>
      <c r="D180" s="207" t="s">
        <v>160</v>
      </c>
      <c r="E180" s="208" t="s">
        <v>22</v>
      </c>
      <c r="F180" s="209" t="s">
        <v>252</v>
      </c>
      <c r="G180" s="206"/>
      <c r="H180" s="210">
        <v>35.55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160</v>
      </c>
      <c r="AU180" s="216" t="s">
        <v>82</v>
      </c>
      <c r="AV180" s="11" t="s">
        <v>82</v>
      </c>
      <c r="AW180" s="11" t="s">
        <v>37</v>
      </c>
      <c r="AX180" s="11" t="s">
        <v>73</v>
      </c>
      <c r="AY180" s="216" t="s">
        <v>151</v>
      </c>
    </row>
    <row r="181" spans="2:51" s="11" customFormat="1" ht="13.5">
      <c r="B181" s="205"/>
      <c r="C181" s="206"/>
      <c r="D181" s="207" t="s">
        <v>160</v>
      </c>
      <c r="E181" s="208" t="s">
        <v>22</v>
      </c>
      <c r="F181" s="209" t="s">
        <v>22</v>
      </c>
      <c r="G181" s="206"/>
      <c r="H181" s="210">
        <v>0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160</v>
      </c>
      <c r="AU181" s="216" t="s">
        <v>82</v>
      </c>
      <c r="AV181" s="11" t="s">
        <v>82</v>
      </c>
      <c r="AW181" s="11" t="s">
        <v>37</v>
      </c>
      <c r="AX181" s="11" t="s">
        <v>73</v>
      </c>
      <c r="AY181" s="216" t="s">
        <v>151</v>
      </c>
    </row>
    <row r="182" spans="2:51" s="12" customFormat="1" ht="13.5">
      <c r="B182" s="217"/>
      <c r="C182" s="218"/>
      <c r="D182" s="207" t="s">
        <v>160</v>
      </c>
      <c r="E182" s="219" t="s">
        <v>22</v>
      </c>
      <c r="F182" s="220" t="s">
        <v>162</v>
      </c>
      <c r="G182" s="218"/>
      <c r="H182" s="221">
        <v>35.55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160</v>
      </c>
      <c r="AU182" s="227" t="s">
        <v>82</v>
      </c>
      <c r="AV182" s="12" t="s">
        <v>158</v>
      </c>
      <c r="AW182" s="12" t="s">
        <v>37</v>
      </c>
      <c r="AX182" s="12" t="s">
        <v>24</v>
      </c>
      <c r="AY182" s="227" t="s">
        <v>151</v>
      </c>
    </row>
    <row r="183" spans="2:65" s="1" customFormat="1" ht="16.5" customHeight="1">
      <c r="B183" s="41"/>
      <c r="C183" s="193" t="s">
        <v>253</v>
      </c>
      <c r="D183" s="193" t="s">
        <v>154</v>
      </c>
      <c r="E183" s="194" t="s">
        <v>254</v>
      </c>
      <c r="F183" s="195" t="s">
        <v>255</v>
      </c>
      <c r="G183" s="196" t="s">
        <v>157</v>
      </c>
      <c r="H183" s="197">
        <v>7.2</v>
      </c>
      <c r="I183" s="198"/>
      <c r="J183" s="199">
        <f>ROUND(I183*H183,2)</f>
        <v>0</v>
      </c>
      <c r="K183" s="195" t="s">
        <v>165</v>
      </c>
      <c r="L183" s="61"/>
      <c r="M183" s="200" t="s">
        <v>22</v>
      </c>
      <c r="N183" s="201" t="s">
        <v>44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0.055</v>
      </c>
      <c r="T183" s="203">
        <f>S183*H183</f>
        <v>0.396</v>
      </c>
      <c r="AR183" s="24" t="s">
        <v>158</v>
      </c>
      <c r="AT183" s="24" t="s">
        <v>154</v>
      </c>
      <c r="AU183" s="24" t="s">
        <v>82</v>
      </c>
      <c r="AY183" s="24" t="s">
        <v>151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24</v>
      </c>
      <c r="BK183" s="204">
        <f>ROUND(I183*H183,2)</f>
        <v>0</v>
      </c>
      <c r="BL183" s="24" t="s">
        <v>158</v>
      </c>
      <c r="BM183" s="24" t="s">
        <v>256</v>
      </c>
    </row>
    <row r="184" spans="2:51" s="11" customFormat="1" ht="13.5">
      <c r="B184" s="205"/>
      <c r="C184" s="206"/>
      <c r="D184" s="207" t="s">
        <v>160</v>
      </c>
      <c r="E184" s="208" t="s">
        <v>22</v>
      </c>
      <c r="F184" s="209" t="s">
        <v>257</v>
      </c>
      <c r="G184" s="206"/>
      <c r="H184" s="210">
        <v>7.2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160</v>
      </c>
      <c r="AU184" s="216" t="s">
        <v>82</v>
      </c>
      <c r="AV184" s="11" t="s">
        <v>82</v>
      </c>
      <c r="AW184" s="11" t="s">
        <v>37</v>
      </c>
      <c r="AX184" s="11" t="s">
        <v>73</v>
      </c>
      <c r="AY184" s="216" t="s">
        <v>151</v>
      </c>
    </row>
    <row r="185" spans="2:51" s="11" customFormat="1" ht="13.5">
      <c r="B185" s="205"/>
      <c r="C185" s="206"/>
      <c r="D185" s="207" t="s">
        <v>160</v>
      </c>
      <c r="E185" s="208" t="s">
        <v>22</v>
      </c>
      <c r="F185" s="209" t="s">
        <v>22</v>
      </c>
      <c r="G185" s="206"/>
      <c r="H185" s="210">
        <v>0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160</v>
      </c>
      <c r="AU185" s="216" t="s">
        <v>82</v>
      </c>
      <c r="AV185" s="11" t="s">
        <v>82</v>
      </c>
      <c r="AW185" s="11" t="s">
        <v>37</v>
      </c>
      <c r="AX185" s="11" t="s">
        <v>73</v>
      </c>
      <c r="AY185" s="216" t="s">
        <v>151</v>
      </c>
    </row>
    <row r="186" spans="2:51" s="12" customFormat="1" ht="13.5">
      <c r="B186" s="217"/>
      <c r="C186" s="218"/>
      <c r="D186" s="207" t="s">
        <v>160</v>
      </c>
      <c r="E186" s="219" t="s">
        <v>22</v>
      </c>
      <c r="F186" s="220" t="s">
        <v>162</v>
      </c>
      <c r="G186" s="218"/>
      <c r="H186" s="221">
        <v>7.2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160</v>
      </c>
      <c r="AU186" s="227" t="s">
        <v>82</v>
      </c>
      <c r="AV186" s="12" t="s">
        <v>158</v>
      </c>
      <c r="AW186" s="12" t="s">
        <v>37</v>
      </c>
      <c r="AX186" s="12" t="s">
        <v>24</v>
      </c>
      <c r="AY186" s="227" t="s">
        <v>151</v>
      </c>
    </row>
    <row r="187" spans="2:65" s="1" customFormat="1" ht="25.5" customHeight="1">
      <c r="B187" s="41"/>
      <c r="C187" s="193" t="s">
        <v>9</v>
      </c>
      <c r="D187" s="193" t="s">
        <v>154</v>
      </c>
      <c r="E187" s="194" t="s">
        <v>258</v>
      </c>
      <c r="F187" s="195" t="s">
        <v>259</v>
      </c>
      <c r="G187" s="196" t="s">
        <v>260</v>
      </c>
      <c r="H187" s="197">
        <v>9.299</v>
      </c>
      <c r="I187" s="198"/>
      <c r="J187" s="199">
        <f>ROUND(I187*H187,2)</f>
        <v>0</v>
      </c>
      <c r="K187" s="195" t="s">
        <v>165</v>
      </c>
      <c r="L187" s="61"/>
      <c r="M187" s="200" t="s">
        <v>22</v>
      </c>
      <c r="N187" s="201" t="s">
        <v>44</v>
      </c>
      <c r="O187" s="42"/>
      <c r="P187" s="202">
        <f>O187*H187</f>
        <v>0</v>
      </c>
      <c r="Q187" s="202">
        <v>0</v>
      </c>
      <c r="R187" s="202">
        <f>Q187*H187</f>
        <v>0</v>
      </c>
      <c r="S187" s="202">
        <v>2.2</v>
      </c>
      <c r="T187" s="203">
        <f>S187*H187</f>
        <v>20.4578</v>
      </c>
      <c r="AR187" s="24" t="s">
        <v>158</v>
      </c>
      <c r="AT187" s="24" t="s">
        <v>154</v>
      </c>
      <c r="AU187" s="24" t="s">
        <v>82</v>
      </c>
      <c r="AY187" s="24" t="s">
        <v>151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4" t="s">
        <v>24</v>
      </c>
      <c r="BK187" s="204">
        <f>ROUND(I187*H187,2)</f>
        <v>0</v>
      </c>
      <c r="BL187" s="24" t="s">
        <v>158</v>
      </c>
      <c r="BM187" s="24" t="s">
        <v>261</v>
      </c>
    </row>
    <row r="188" spans="2:51" s="13" customFormat="1" ht="13.5">
      <c r="B188" s="228"/>
      <c r="C188" s="229"/>
      <c r="D188" s="207" t="s">
        <v>160</v>
      </c>
      <c r="E188" s="230" t="s">
        <v>22</v>
      </c>
      <c r="F188" s="231" t="s">
        <v>262</v>
      </c>
      <c r="G188" s="229"/>
      <c r="H188" s="230" t="s">
        <v>22</v>
      </c>
      <c r="I188" s="232"/>
      <c r="J188" s="229"/>
      <c r="K188" s="229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160</v>
      </c>
      <c r="AU188" s="237" t="s">
        <v>82</v>
      </c>
      <c r="AV188" s="13" t="s">
        <v>24</v>
      </c>
      <c r="AW188" s="13" t="s">
        <v>37</v>
      </c>
      <c r="AX188" s="13" t="s">
        <v>73</v>
      </c>
      <c r="AY188" s="237" t="s">
        <v>151</v>
      </c>
    </row>
    <row r="189" spans="2:51" s="11" customFormat="1" ht="13.5">
      <c r="B189" s="205"/>
      <c r="C189" s="206"/>
      <c r="D189" s="207" t="s">
        <v>160</v>
      </c>
      <c r="E189" s="208" t="s">
        <v>22</v>
      </c>
      <c r="F189" s="209" t="s">
        <v>263</v>
      </c>
      <c r="G189" s="206"/>
      <c r="H189" s="210">
        <v>9.299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160</v>
      </c>
      <c r="AU189" s="216" t="s">
        <v>82</v>
      </c>
      <c r="AV189" s="11" t="s">
        <v>82</v>
      </c>
      <c r="AW189" s="11" t="s">
        <v>37</v>
      </c>
      <c r="AX189" s="11" t="s">
        <v>73</v>
      </c>
      <c r="AY189" s="216" t="s">
        <v>151</v>
      </c>
    </row>
    <row r="190" spans="2:51" s="11" customFormat="1" ht="13.5">
      <c r="B190" s="205"/>
      <c r="C190" s="206"/>
      <c r="D190" s="207" t="s">
        <v>160</v>
      </c>
      <c r="E190" s="208" t="s">
        <v>22</v>
      </c>
      <c r="F190" s="209" t="s">
        <v>22</v>
      </c>
      <c r="G190" s="206"/>
      <c r="H190" s="210">
        <v>0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160</v>
      </c>
      <c r="AU190" s="216" t="s">
        <v>82</v>
      </c>
      <c r="AV190" s="11" t="s">
        <v>82</v>
      </c>
      <c r="AW190" s="11" t="s">
        <v>37</v>
      </c>
      <c r="AX190" s="11" t="s">
        <v>73</v>
      </c>
      <c r="AY190" s="216" t="s">
        <v>151</v>
      </c>
    </row>
    <row r="191" spans="2:51" s="12" customFormat="1" ht="13.5">
      <c r="B191" s="217"/>
      <c r="C191" s="218"/>
      <c r="D191" s="207" t="s">
        <v>160</v>
      </c>
      <c r="E191" s="219" t="s">
        <v>22</v>
      </c>
      <c r="F191" s="220" t="s">
        <v>162</v>
      </c>
      <c r="G191" s="218"/>
      <c r="H191" s="221">
        <v>9.299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160</v>
      </c>
      <c r="AU191" s="227" t="s">
        <v>82</v>
      </c>
      <c r="AV191" s="12" t="s">
        <v>158</v>
      </c>
      <c r="AW191" s="12" t="s">
        <v>37</v>
      </c>
      <c r="AX191" s="12" t="s">
        <v>24</v>
      </c>
      <c r="AY191" s="227" t="s">
        <v>151</v>
      </c>
    </row>
    <row r="192" spans="2:65" s="1" customFormat="1" ht="16.5" customHeight="1">
      <c r="B192" s="41"/>
      <c r="C192" s="193" t="s">
        <v>264</v>
      </c>
      <c r="D192" s="193" t="s">
        <v>154</v>
      </c>
      <c r="E192" s="194" t="s">
        <v>265</v>
      </c>
      <c r="F192" s="195" t="s">
        <v>266</v>
      </c>
      <c r="G192" s="196" t="s">
        <v>157</v>
      </c>
      <c r="H192" s="197">
        <v>8.64</v>
      </c>
      <c r="I192" s="198"/>
      <c r="J192" s="199">
        <f>ROUND(I192*H192,2)</f>
        <v>0</v>
      </c>
      <c r="K192" s="195" t="s">
        <v>165</v>
      </c>
      <c r="L192" s="61"/>
      <c r="M192" s="200" t="s">
        <v>22</v>
      </c>
      <c r="N192" s="201" t="s">
        <v>44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0.038</v>
      </c>
      <c r="T192" s="203">
        <f>S192*H192</f>
        <v>0.32832</v>
      </c>
      <c r="AR192" s="24" t="s">
        <v>158</v>
      </c>
      <c r="AT192" s="24" t="s">
        <v>154</v>
      </c>
      <c r="AU192" s="24" t="s">
        <v>82</v>
      </c>
      <c r="AY192" s="24" t="s">
        <v>151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4" t="s">
        <v>24</v>
      </c>
      <c r="BK192" s="204">
        <f>ROUND(I192*H192,2)</f>
        <v>0</v>
      </c>
      <c r="BL192" s="24" t="s">
        <v>158</v>
      </c>
      <c r="BM192" s="24" t="s">
        <v>267</v>
      </c>
    </row>
    <row r="193" spans="2:51" s="11" customFormat="1" ht="13.5">
      <c r="B193" s="205"/>
      <c r="C193" s="206"/>
      <c r="D193" s="207" t="s">
        <v>160</v>
      </c>
      <c r="E193" s="208" t="s">
        <v>22</v>
      </c>
      <c r="F193" s="209" t="s">
        <v>268</v>
      </c>
      <c r="G193" s="206"/>
      <c r="H193" s="210">
        <v>8.64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160</v>
      </c>
      <c r="AU193" s="216" t="s">
        <v>82</v>
      </c>
      <c r="AV193" s="11" t="s">
        <v>82</v>
      </c>
      <c r="AW193" s="11" t="s">
        <v>37</v>
      </c>
      <c r="AX193" s="11" t="s">
        <v>73</v>
      </c>
      <c r="AY193" s="216" t="s">
        <v>151</v>
      </c>
    </row>
    <row r="194" spans="2:51" s="11" customFormat="1" ht="13.5">
      <c r="B194" s="205"/>
      <c r="C194" s="206"/>
      <c r="D194" s="207" t="s">
        <v>160</v>
      </c>
      <c r="E194" s="208" t="s">
        <v>22</v>
      </c>
      <c r="F194" s="209" t="s">
        <v>22</v>
      </c>
      <c r="G194" s="206"/>
      <c r="H194" s="210">
        <v>0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160</v>
      </c>
      <c r="AU194" s="216" t="s">
        <v>82</v>
      </c>
      <c r="AV194" s="11" t="s">
        <v>82</v>
      </c>
      <c r="AW194" s="11" t="s">
        <v>37</v>
      </c>
      <c r="AX194" s="11" t="s">
        <v>73</v>
      </c>
      <c r="AY194" s="216" t="s">
        <v>151</v>
      </c>
    </row>
    <row r="195" spans="2:51" s="12" customFormat="1" ht="13.5">
      <c r="B195" s="217"/>
      <c r="C195" s="218"/>
      <c r="D195" s="207" t="s">
        <v>160</v>
      </c>
      <c r="E195" s="219" t="s">
        <v>22</v>
      </c>
      <c r="F195" s="220" t="s">
        <v>162</v>
      </c>
      <c r="G195" s="218"/>
      <c r="H195" s="221">
        <v>8.64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160</v>
      </c>
      <c r="AU195" s="227" t="s">
        <v>82</v>
      </c>
      <c r="AV195" s="12" t="s">
        <v>158</v>
      </c>
      <c r="AW195" s="12" t="s">
        <v>37</v>
      </c>
      <c r="AX195" s="12" t="s">
        <v>24</v>
      </c>
      <c r="AY195" s="227" t="s">
        <v>151</v>
      </c>
    </row>
    <row r="196" spans="2:65" s="1" customFormat="1" ht="16.5" customHeight="1">
      <c r="B196" s="41"/>
      <c r="C196" s="193" t="s">
        <v>269</v>
      </c>
      <c r="D196" s="193" t="s">
        <v>154</v>
      </c>
      <c r="E196" s="194" t="s">
        <v>270</v>
      </c>
      <c r="F196" s="195" t="s">
        <v>271</v>
      </c>
      <c r="G196" s="196" t="s">
        <v>157</v>
      </c>
      <c r="H196" s="197">
        <v>46.08</v>
      </c>
      <c r="I196" s="198"/>
      <c r="J196" s="199">
        <f>ROUND(I196*H196,2)</f>
        <v>0</v>
      </c>
      <c r="K196" s="195" t="s">
        <v>22</v>
      </c>
      <c r="L196" s="61"/>
      <c r="M196" s="200" t="s">
        <v>22</v>
      </c>
      <c r="N196" s="201" t="s">
        <v>44</v>
      </c>
      <c r="O196" s="42"/>
      <c r="P196" s="202">
        <f>O196*H196</f>
        <v>0</v>
      </c>
      <c r="Q196" s="202">
        <v>0</v>
      </c>
      <c r="R196" s="202">
        <f>Q196*H196</f>
        <v>0</v>
      </c>
      <c r="S196" s="202">
        <v>0.043</v>
      </c>
      <c r="T196" s="203">
        <f>S196*H196</f>
        <v>1.9814399999999999</v>
      </c>
      <c r="AR196" s="24" t="s">
        <v>158</v>
      </c>
      <c r="AT196" s="24" t="s">
        <v>154</v>
      </c>
      <c r="AU196" s="24" t="s">
        <v>82</v>
      </c>
      <c r="AY196" s="24" t="s">
        <v>151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24</v>
      </c>
      <c r="BK196" s="204">
        <f>ROUND(I196*H196,2)</f>
        <v>0</v>
      </c>
      <c r="BL196" s="24" t="s">
        <v>158</v>
      </c>
      <c r="BM196" s="24" t="s">
        <v>272</v>
      </c>
    </row>
    <row r="197" spans="2:51" s="11" customFormat="1" ht="13.5">
      <c r="B197" s="205"/>
      <c r="C197" s="206"/>
      <c r="D197" s="207" t="s">
        <v>160</v>
      </c>
      <c r="E197" s="208" t="s">
        <v>22</v>
      </c>
      <c r="F197" s="209" t="s">
        <v>273</v>
      </c>
      <c r="G197" s="206"/>
      <c r="H197" s="210">
        <v>46.08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160</v>
      </c>
      <c r="AU197" s="216" t="s">
        <v>82</v>
      </c>
      <c r="AV197" s="11" t="s">
        <v>82</v>
      </c>
      <c r="AW197" s="11" t="s">
        <v>37</v>
      </c>
      <c r="AX197" s="11" t="s">
        <v>24</v>
      </c>
      <c r="AY197" s="216" t="s">
        <v>151</v>
      </c>
    </row>
    <row r="198" spans="2:65" s="1" customFormat="1" ht="16.5" customHeight="1">
      <c r="B198" s="41"/>
      <c r="C198" s="193" t="s">
        <v>274</v>
      </c>
      <c r="D198" s="193" t="s">
        <v>154</v>
      </c>
      <c r="E198" s="194" t="s">
        <v>275</v>
      </c>
      <c r="F198" s="195" t="s">
        <v>276</v>
      </c>
      <c r="G198" s="196" t="s">
        <v>173</v>
      </c>
      <c r="H198" s="197">
        <v>206.4</v>
      </c>
      <c r="I198" s="198"/>
      <c r="J198" s="199">
        <f>ROUND(I198*H198,2)</f>
        <v>0</v>
      </c>
      <c r="K198" s="195" t="s">
        <v>165</v>
      </c>
      <c r="L198" s="61"/>
      <c r="M198" s="200" t="s">
        <v>22</v>
      </c>
      <c r="N198" s="201" t="s">
        <v>44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0.008</v>
      </c>
      <c r="T198" s="203">
        <f>S198*H198</f>
        <v>1.6512</v>
      </c>
      <c r="AR198" s="24" t="s">
        <v>158</v>
      </c>
      <c r="AT198" s="24" t="s">
        <v>154</v>
      </c>
      <c r="AU198" s="24" t="s">
        <v>82</v>
      </c>
      <c r="AY198" s="24" t="s">
        <v>151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24</v>
      </c>
      <c r="BK198" s="204">
        <f>ROUND(I198*H198,2)</f>
        <v>0</v>
      </c>
      <c r="BL198" s="24" t="s">
        <v>158</v>
      </c>
      <c r="BM198" s="24" t="s">
        <v>277</v>
      </c>
    </row>
    <row r="199" spans="2:51" s="13" customFormat="1" ht="13.5">
      <c r="B199" s="228"/>
      <c r="C199" s="229"/>
      <c r="D199" s="207" t="s">
        <v>160</v>
      </c>
      <c r="E199" s="230" t="s">
        <v>22</v>
      </c>
      <c r="F199" s="231" t="s">
        <v>278</v>
      </c>
      <c r="G199" s="229"/>
      <c r="H199" s="230" t="s">
        <v>22</v>
      </c>
      <c r="I199" s="232"/>
      <c r="J199" s="229"/>
      <c r="K199" s="229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160</v>
      </c>
      <c r="AU199" s="237" t="s">
        <v>82</v>
      </c>
      <c r="AV199" s="13" t="s">
        <v>24</v>
      </c>
      <c r="AW199" s="13" t="s">
        <v>37</v>
      </c>
      <c r="AX199" s="13" t="s">
        <v>73</v>
      </c>
      <c r="AY199" s="237" t="s">
        <v>151</v>
      </c>
    </row>
    <row r="200" spans="2:51" s="11" customFormat="1" ht="13.5">
      <c r="B200" s="205"/>
      <c r="C200" s="206"/>
      <c r="D200" s="207" t="s">
        <v>160</v>
      </c>
      <c r="E200" s="208" t="s">
        <v>22</v>
      </c>
      <c r="F200" s="209" t="s">
        <v>279</v>
      </c>
      <c r="G200" s="206"/>
      <c r="H200" s="210">
        <v>206.4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160</v>
      </c>
      <c r="AU200" s="216" t="s">
        <v>82</v>
      </c>
      <c r="AV200" s="11" t="s">
        <v>82</v>
      </c>
      <c r="AW200" s="11" t="s">
        <v>37</v>
      </c>
      <c r="AX200" s="11" t="s">
        <v>73</v>
      </c>
      <c r="AY200" s="216" t="s">
        <v>151</v>
      </c>
    </row>
    <row r="201" spans="2:51" s="11" customFormat="1" ht="13.5">
      <c r="B201" s="205"/>
      <c r="C201" s="206"/>
      <c r="D201" s="207" t="s">
        <v>160</v>
      </c>
      <c r="E201" s="208" t="s">
        <v>22</v>
      </c>
      <c r="F201" s="209" t="s">
        <v>22</v>
      </c>
      <c r="G201" s="206"/>
      <c r="H201" s="210">
        <v>0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160</v>
      </c>
      <c r="AU201" s="216" t="s">
        <v>82</v>
      </c>
      <c r="AV201" s="11" t="s">
        <v>82</v>
      </c>
      <c r="AW201" s="11" t="s">
        <v>37</v>
      </c>
      <c r="AX201" s="11" t="s">
        <v>73</v>
      </c>
      <c r="AY201" s="216" t="s">
        <v>151</v>
      </c>
    </row>
    <row r="202" spans="2:51" s="12" customFormat="1" ht="13.5">
      <c r="B202" s="217"/>
      <c r="C202" s="218"/>
      <c r="D202" s="207" t="s">
        <v>160</v>
      </c>
      <c r="E202" s="219" t="s">
        <v>22</v>
      </c>
      <c r="F202" s="220" t="s">
        <v>162</v>
      </c>
      <c r="G202" s="218"/>
      <c r="H202" s="221">
        <v>206.4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160</v>
      </c>
      <c r="AU202" s="227" t="s">
        <v>82</v>
      </c>
      <c r="AV202" s="12" t="s">
        <v>158</v>
      </c>
      <c r="AW202" s="12" t="s">
        <v>37</v>
      </c>
      <c r="AX202" s="12" t="s">
        <v>24</v>
      </c>
      <c r="AY202" s="227" t="s">
        <v>151</v>
      </c>
    </row>
    <row r="203" spans="2:65" s="1" customFormat="1" ht="16.5" customHeight="1">
      <c r="B203" s="41"/>
      <c r="C203" s="193" t="s">
        <v>280</v>
      </c>
      <c r="D203" s="193" t="s">
        <v>154</v>
      </c>
      <c r="E203" s="194" t="s">
        <v>281</v>
      </c>
      <c r="F203" s="195" t="s">
        <v>282</v>
      </c>
      <c r="G203" s="196" t="s">
        <v>283</v>
      </c>
      <c r="H203" s="197">
        <v>1</v>
      </c>
      <c r="I203" s="198"/>
      <c r="J203" s="199">
        <f>ROUND(I203*H203,2)</f>
        <v>0</v>
      </c>
      <c r="K203" s="195" t="s">
        <v>22</v>
      </c>
      <c r="L203" s="61"/>
      <c r="M203" s="200" t="s">
        <v>22</v>
      </c>
      <c r="N203" s="201" t="s">
        <v>44</v>
      </c>
      <c r="O203" s="42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AR203" s="24" t="s">
        <v>158</v>
      </c>
      <c r="AT203" s="24" t="s">
        <v>154</v>
      </c>
      <c r="AU203" s="24" t="s">
        <v>82</v>
      </c>
      <c r="AY203" s="24" t="s">
        <v>151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4" t="s">
        <v>24</v>
      </c>
      <c r="BK203" s="204">
        <f>ROUND(I203*H203,2)</f>
        <v>0</v>
      </c>
      <c r="BL203" s="24" t="s">
        <v>158</v>
      </c>
      <c r="BM203" s="24" t="s">
        <v>284</v>
      </c>
    </row>
    <row r="204" spans="2:51" s="11" customFormat="1" ht="13.5">
      <c r="B204" s="205"/>
      <c r="C204" s="206"/>
      <c r="D204" s="207" t="s">
        <v>160</v>
      </c>
      <c r="E204" s="208" t="s">
        <v>22</v>
      </c>
      <c r="F204" s="209" t="s">
        <v>285</v>
      </c>
      <c r="G204" s="206"/>
      <c r="H204" s="210">
        <v>1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160</v>
      </c>
      <c r="AU204" s="216" t="s">
        <v>82</v>
      </c>
      <c r="AV204" s="11" t="s">
        <v>82</v>
      </c>
      <c r="AW204" s="11" t="s">
        <v>37</v>
      </c>
      <c r="AX204" s="11" t="s">
        <v>73</v>
      </c>
      <c r="AY204" s="216" t="s">
        <v>151</v>
      </c>
    </row>
    <row r="205" spans="2:51" s="11" customFormat="1" ht="13.5">
      <c r="B205" s="205"/>
      <c r="C205" s="206"/>
      <c r="D205" s="207" t="s">
        <v>160</v>
      </c>
      <c r="E205" s="208" t="s">
        <v>22</v>
      </c>
      <c r="F205" s="209" t="s">
        <v>22</v>
      </c>
      <c r="G205" s="206"/>
      <c r="H205" s="210">
        <v>0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160</v>
      </c>
      <c r="AU205" s="216" t="s">
        <v>82</v>
      </c>
      <c r="AV205" s="11" t="s">
        <v>82</v>
      </c>
      <c r="AW205" s="11" t="s">
        <v>37</v>
      </c>
      <c r="AX205" s="11" t="s">
        <v>73</v>
      </c>
      <c r="AY205" s="216" t="s">
        <v>151</v>
      </c>
    </row>
    <row r="206" spans="2:51" s="12" customFormat="1" ht="13.5">
      <c r="B206" s="217"/>
      <c r="C206" s="218"/>
      <c r="D206" s="207" t="s">
        <v>160</v>
      </c>
      <c r="E206" s="219" t="s">
        <v>22</v>
      </c>
      <c r="F206" s="220" t="s">
        <v>162</v>
      </c>
      <c r="G206" s="218"/>
      <c r="H206" s="221">
        <v>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160</v>
      </c>
      <c r="AU206" s="227" t="s">
        <v>82</v>
      </c>
      <c r="AV206" s="12" t="s">
        <v>158</v>
      </c>
      <c r="AW206" s="12" t="s">
        <v>37</v>
      </c>
      <c r="AX206" s="12" t="s">
        <v>24</v>
      </c>
      <c r="AY206" s="227" t="s">
        <v>151</v>
      </c>
    </row>
    <row r="207" spans="2:65" s="1" customFormat="1" ht="16.5" customHeight="1">
      <c r="B207" s="41"/>
      <c r="C207" s="193" t="s">
        <v>286</v>
      </c>
      <c r="D207" s="193" t="s">
        <v>154</v>
      </c>
      <c r="E207" s="194" t="s">
        <v>287</v>
      </c>
      <c r="F207" s="195" t="s">
        <v>288</v>
      </c>
      <c r="G207" s="196" t="s">
        <v>283</v>
      </c>
      <c r="H207" s="197">
        <v>1</v>
      </c>
      <c r="I207" s="198"/>
      <c r="J207" s="199">
        <f>ROUND(I207*H207,2)</f>
        <v>0</v>
      </c>
      <c r="K207" s="195" t="s">
        <v>22</v>
      </c>
      <c r="L207" s="61"/>
      <c r="M207" s="200" t="s">
        <v>22</v>
      </c>
      <c r="N207" s="201" t="s">
        <v>44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AR207" s="24" t="s">
        <v>158</v>
      </c>
      <c r="AT207" s="24" t="s">
        <v>154</v>
      </c>
      <c r="AU207" s="24" t="s">
        <v>82</v>
      </c>
      <c r="AY207" s="24" t="s">
        <v>151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4" t="s">
        <v>24</v>
      </c>
      <c r="BK207" s="204">
        <f>ROUND(I207*H207,2)</f>
        <v>0</v>
      </c>
      <c r="BL207" s="24" t="s">
        <v>158</v>
      </c>
      <c r="BM207" s="24" t="s">
        <v>289</v>
      </c>
    </row>
    <row r="208" spans="2:51" s="11" customFormat="1" ht="13.5">
      <c r="B208" s="205"/>
      <c r="C208" s="206"/>
      <c r="D208" s="207" t="s">
        <v>160</v>
      </c>
      <c r="E208" s="208" t="s">
        <v>22</v>
      </c>
      <c r="F208" s="209" t="s">
        <v>285</v>
      </c>
      <c r="G208" s="206"/>
      <c r="H208" s="210">
        <v>1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160</v>
      </c>
      <c r="AU208" s="216" t="s">
        <v>82</v>
      </c>
      <c r="AV208" s="11" t="s">
        <v>82</v>
      </c>
      <c r="AW208" s="11" t="s">
        <v>37</v>
      </c>
      <c r="AX208" s="11" t="s">
        <v>73</v>
      </c>
      <c r="AY208" s="216" t="s">
        <v>151</v>
      </c>
    </row>
    <row r="209" spans="2:51" s="11" customFormat="1" ht="13.5">
      <c r="B209" s="205"/>
      <c r="C209" s="206"/>
      <c r="D209" s="207" t="s">
        <v>160</v>
      </c>
      <c r="E209" s="208" t="s">
        <v>22</v>
      </c>
      <c r="F209" s="209" t="s">
        <v>22</v>
      </c>
      <c r="G209" s="206"/>
      <c r="H209" s="210">
        <v>0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160</v>
      </c>
      <c r="AU209" s="216" t="s">
        <v>82</v>
      </c>
      <c r="AV209" s="11" t="s">
        <v>82</v>
      </c>
      <c r="AW209" s="11" t="s">
        <v>37</v>
      </c>
      <c r="AX209" s="11" t="s">
        <v>73</v>
      </c>
      <c r="AY209" s="216" t="s">
        <v>151</v>
      </c>
    </row>
    <row r="210" spans="2:51" s="12" customFormat="1" ht="13.5">
      <c r="B210" s="217"/>
      <c r="C210" s="218"/>
      <c r="D210" s="207" t="s">
        <v>160</v>
      </c>
      <c r="E210" s="219" t="s">
        <v>22</v>
      </c>
      <c r="F210" s="220" t="s">
        <v>162</v>
      </c>
      <c r="G210" s="218"/>
      <c r="H210" s="221">
        <v>1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160</v>
      </c>
      <c r="AU210" s="227" t="s">
        <v>82</v>
      </c>
      <c r="AV210" s="12" t="s">
        <v>158</v>
      </c>
      <c r="AW210" s="12" t="s">
        <v>37</v>
      </c>
      <c r="AX210" s="12" t="s">
        <v>24</v>
      </c>
      <c r="AY210" s="227" t="s">
        <v>151</v>
      </c>
    </row>
    <row r="211" spans="2:65" s="1" customFormat="1" ht="25.5" customHeight="1">
      <c r="B211" s="41"/>
      <c r="C211" s="193" t="s">
        <v>290</v>
      </c>
      <c r="D211" s="193" t="s">
        <v>154</v>
      </c>
      <c r="E211" s="194" t="s">
        <v>291</v>
      </c>
      <c r="F211" s="195" t="s">
        <v>292</v>
      </c>
      <c r="G211" s="196" t="s">
        <v>157</v>
      </c>
      <c r="H211" s="197">
        <v>75</v>
      </c>
      <c r="I211" s="198"/>
      <c r="J211" s="199">
        <f>ROUND(I211*H211,2)</f>
        <v>0</v>
      </c>
      <c r="K211" s="195" t="s">
        <v>22</v>
      </c>
      <c r="L211" s="61"/>
      <c r="M211" s="200" t="s">
        <v>22</v>
      </c>
      <c r="N211" s="201" t="s">
        <v>44</v>
      </c>
      <c r="O211" s="4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AR211" s="24" t="s">
        <v>158</v>
      </c>
      <c r="AT211" s="24" t="s">
        <v>154</v>
      </c>
      <c r="AU211" s="24" t="s">
        <v>82</v>
      </c>
      <c r="AY211" s="24" t="s">
        <v>151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4" t="s">
        <v>24</v>
      </c>
      <c r="BK211" s="204">
        <f>ROUND(I211*H211,2)</f>
        <v>0</v>
      </c>
      <c r="BL211" s="24" t="s">
        <v>158</v>
      </c>
      <c r="BM211" s="24" t="s">
        <v>293</v>
      </c>
    </row>
    <row r="212" spans="2:51" s="13" customFormat="1" ht="13.5">
      <c r="B212" s="228"/>
      <c r="C212" s="229"/>
      <c r="D212" s="207" t="s">
        <v>160</v>
      </c>
      <c r="E212" s="230" t="s">
        <v>22</v>
      </c>
      <c r="F212" s="231" t="s">
        <v>294</v>
      </c>
      <c r="G212" s="229"/>
      <c r="H212" s="230" t="s">
        <v>22</v>
      </c>
      <c r="I212" s="232"/>
      <c r="J212" s="229"/>
      <c r="K212" s="229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160</v>
      </c>
      <c r="AU212" s="237" t="s">
        <v>82</v>
      </c>
      <c r="AV212" s="13" t="s">
        <v>24</v>
      </c>
      <c r="AW212" s="13" t="s">
        <v>37</v>
      </c>
      <c r="AX212" s="13" t="s">
        <v>73</v>
      </c>
      <c r="AY212" s="237" t="s">
        <v>151</v>
      </c>
    </row>
    <row r="213" spans="2:51" s="11" customFormat="1" ht="13.5">
      <c r="B213" s="205"/>
      <c r="C213" s="206"/>
      <c r="D213" s="207" t="s">
        <v>160</v>
      </c>
      <c r="E213" s="208" t="s">
        <v>22</v>
      </c>
      <c r="F213" s="209" t="s">
        <v>295</v>
      </c>
      <c r="G213" s="206"/>
      <c r="H213" s="210">
        <v>75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160</v>
      </c>
      <c r="AU213" s="216" t="s">
        <v>82</v>
      </c>
      <c r="AV213" s="11" t="s">
        <v>82</v>
      </c>
      <c r="AW213" s="11" t="s">
        <v>37</v>
      </c>
      <c r="AX213" s="11" t="s">
        <v>73</v>
      </c>
      <c r="AY213" s="216" t="s">
        <v>151</v>
      </c>
    </row>
    <row r="214" spans="2:51" s="11" customFormat="1" ht="13.5">
      <c r="B214" s="205"/>
      <c r="C214" s="206"/>
      <c r="D214" s="207" t="s">
        <v>160</v>
      </c>
      <c r="E214" s="208" t="s">
        <v>22</v>
      </c>
      <c r="F214" s="209" t="s">
        <v>22</v>
      </c>
      <c r="G214" s="206"/>
      <c r="H214" s="210">
        <v>0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160</v>
      </c>
      <c r="AU214" s="216" t="s">
        <v>82</v>
      </c>
      <c r="AV214" s="11" t="s">
        <v>82</v>
      </c>
      <c r="AW214" s="11" t="s">
        <v>37</v>
      </c>
      <c r="AX214" s="11" t="s">
        <v>73</v>
      </c>
      <c r="AY214" s="216" t="s">
        <v>151</v>
      </c>
    </row>
    <row r="215" spans="2:51" s="12" customFormat="1" ht="13.5">
      <c r="B215" s="217"/>
      <c r="C215" s="218"/>
      <c r="D215" s="207" t="s">
        <v>160</v>
      </c>
      <c r="E215" s="219" t="s">
        <v>22</v>
      </c>
      <c r="F215" s="220" t="s">
        <v>162</v>
      </c>
      <c r="G215" s="218"/>
      <c r="H215" s="221">
        <v>75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160</v>
      </c>
      <c r="AU215" s="227" t="s">
        <v>82</v>
      </c>
      <c r="AV215" s="12" t="s">
        <v>158</v>
      </c>
      <c r="AW215" s="12" t="s">
        <v>37</v>
      </c>
      <c r="AX215" s="12" t="s">
        <v>24</v>
      </c>
      <c r="AY215" s="227" t="s">
        <v>151</v>
      </c>
    </row>
    <row r="216" spans="2:65" s="1" customFormat="1" ht="16.5" customHeight="1">
      <c r="B216" s="41"/>
      <c r="C216" s="193" t="s">
        <v>296</v>
      </c>
      <c r="D216" s="193" t="s">
        <v>154</v>
      </c>
      <c r="E216" s="194" t="s">
        <v>297</v>
      </c>
      <c r="F216" s="195" t="s">
        <v>298</v>
      </c>
      <c r="G216" s="196" t="s">
        <v>283</v>
      </c>
      <c r="H216" s="197">
        <v>1</v>
      </c>
      <c r="I216" s="198"/>
      <c r="J216" s="199">
        <f>ROUND(I216*H216,2)</f>
        <v>0</v>
      </c>
      <c r="K216" s="195" t="s">
        <v>22</v>
      </c>
      <c r="L216" s="61"/>
      <c r="M216" s="200" t="s">
        <v>22</v>
      </c>
      <c r="N216" s="201" t="s">
        <v>44</v>
      </c>
      <c r="O216" s="4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24" t="s">
        <v>158</v>
      </c>
      <c r="AT216" s="24" t="s">
        <v>154</v>
      </c>
      <c r="AU216" s="24" t="s">
        <v>82</v>
      </c>
      <c r="AY216" s="24" t="s">
        <v>151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24</v>
      </c>
      <c r="BK216" s="204">
        <f>ROUND(I216*H216,2)</f>
        <v>0</v>
      </c>
      <c r="BL216" s="24" t="s">
        <v>158</v>
      </c>
      <c r="BM216" s="24" t="s">
        <v>299</v>
      </c>
    </row>
    <row r="217" spans="2:63" s="10" customFormat="1" ht="29.85" customHeight="1">
      <c r="B217" s="177"/>
      <c r="C217" s="178"/>
      <c r="D217" s="179" t="s">
        <v>72</v>
      </c>
      <c r="E217" s="191" t="s">
        <v>300</v>
      </c>
      <c r="F217" s="191" t="s">
        <v>301</v>
      </c>
      <c r="G217" s="178"/>
      <c r="H217" s="178"/>
      <c r="I217" s="181"/>
      <c r="J217" s="192">
        <f>BK217</f>
        <v>0</v>
      </c>
      <c r="K217" s="178"/>
      <c r="L217" s="183"/>
      <c r="M217" s="184"/>
      <c r="N217" s="185"/>
      <c r="O217" s="185"/>
      <c r="P217" s="186">
        <f>SUM(P218:P234)</f>
        <v>0</v>
      </c>
      <c r="Q217" s="185"/>
      <c r="R217" s="186">
        <f>SUM(R218:R234)</f>
        <v>0</v>
      </c>
      <c r="S217" s="185"/>
      <c r="T217" s="187">
        <f>SUM(T218:T234)</f>
        <v>0</v>
      </c>
      <c r="AR217" s="188" t="s">
        <v>24</v>
      </c>
      <c r="AT217" s="189" t="s">
        <v>72</v>
      </c>
      <c r="AU217" s="189" t="s">
        <v>24</v>
      </c>
      <c r="AY217" s="188" t="s">
        <v>151</v>
      </c>
      <c r="BK217" s="190">
        <f>SUM(BK218:BK234)</f>
        <v>0</v>
      </c>
    </row>
    <row r="218" spans="2:65" s="1" customFormat="1" ht="25.5" customHeight="1">
      <c r="B218" s="41"/>
      <c r="C218" s="193" t="s">
        <v>302</v>
      </c>
      <c r="D218" s="193" t="s">
        <v>154</v>
      </c>
      <c r="E218" s="194" t="s">
        <v>303</v>
      </c>
      <c r="F218" s="195" t="s">
        <v>304</v>
      </c>
      <c r="G218" s="196" t="s">
        <v>305</v>
      </c>
      <c r="H218" s="197">
        <v>34.483</v>
      </c>
      <c r="I218" s="198"/>
      <c r="J218" s="199">
        <f>ROUND(I218*H218,2)</f>
        <v>0</v>
      </c>
      <c r="K218" s="195" t="s">
        <v>165</v>
      </c>
      <c r="L218" s="61"/>
      <c r="M218" s="200" t="s">
        <v>22</v>
      </c>
      <c r="N218" s="201" t="s">
        <v>44</v>
      </c>
      <c r="O218" s="4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4" t="s">
        <v>158</v>
      </c>
      <c r="AT218" s="24" t="s">
        <v>154</v>
      </c>
      <c r="AU218" s="24" t="s">
        <v>82</v>
      </c>
      <c r="AY218" s="24" t="s">
        <v>151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4" t="s">
        <v>24</v>
      </c>
      <c r="BK218" s="204">
        <f>ROUND(I218*H218,2)</f>
        <v>0</v>
      </c>
      <c r="BL218" s="24" t="s">
        <v>158</v>
      </c>
      <c r="BM218" s="24" t="s">
        <v>306</v>
      </c>
    </row>
    <row r="219" spans="2:65" s="1" customFormat="1" ht="25.5" customHeight="1">
      <c r="B219" s="41"/>
      <c r="C219" s="193" t="s">
        <v>307</v>
      </c>
      <c r="D219" s="193" t="s">
        <v>154</v>
      </c>
      <c r="E219" s="194" t="s">
        <v>308</v>
      </c>
      <c r="F219" s="195" t="s">
        <v>309</v>
      </c>
      <c r="G219" s="196" t="s">
        <v>305</v>
      </c>
      <c r="H219" s="197">
        <v>34.483</v>
      </c>
      <c r="I219" s="198"/>
      <c r="J219" s="199">
        <f>ROUND(I219*H219,2)</f>
        <v>0</v>
      </c>
      <c r="K219" s="195" t="s">
        <v>22</v>
      </c>
      <c r="L219" s="61"/>
      <c r="M219" s="200" t="s">
        <v>22</v>
      </c>
      <c r="N219" s="201" t="s">
        <v>44</v>
      </c>
      <c r="O219" s="42"/>
      <c r="P219" s="202">
        <f>O219*H219</f>
        <v>0</v>
      </c>
      <c r="Q219" s="202">
        <v>0</v>
      </c>
      <c r="R219" s="202">
        <f>Q219*H219</f>
        <v>0</v>
      </c>
      <c r="S219" s="202">
        <v>0</v>
      </c>
      <c r="T219" s="203">
        <f>S219*H219</f>
        <v>0</v>
      </c>
      <c r="AR219" s="24" t="s">
        <v>158</v>
      </c>
      <c r="AT219" s="24" t="s">
        <v>154</v>
      </c>
      <c r="AU219" s="24" t="s">
        <v>82</v>
      </c>
      <c r="AY219" s="24" t="s">
        <v>151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24" t="s">
        <v>24</v>
      </c>
      <c r="BK219" s="204">
        <f>ROUND(I219*H219,2)</f>
        <v>0</v>
      </c>
      <c r="BL219" s="24" t="s">
        <v>158</v>
      </c>
      <c r="BM219" s="24" t="s">
        <v>310</v>
      </c>
    </row>
    <row r="220" spans="2:65" s="1" customFormat="1" ht="25.5" customHeight="1">
      <c r="B220" s="41"/>
      <c r="C220" s="193" t="s">
        <v>311</v>
      </c>
      <c r="D220" s="193" t="s">
        <v>154</v>
      </c>
      <c r="E220" s="194" t="s">
        <v>312</v>
      </c>
      <c r="F220" s="195" t="s">
        <v>313</v>
      </c>
      <c r="G220" s="196" t="s">
        <v>305</v>
      </c>
      <c r="H220" s="197">
        <v>34.483</v>
      </c>
      <c r="I220" s="198"/>
      <c r="J220" s="199">
        <f>ROUND(I220*H220,2)</f>
        <v>0</v>
      </c>
      <c r="K220" s="195" t="s">
        <v>165</v>
      </c>
      <c r="L220" s="61"/>
      <c r="M220" s="200" t="s">
        <v>22</v>
      </c>
      <c r="N220" s="201" t="s">
        <v>44</v>
      </c>
      <c r="O220" s="42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AR220" s="24" t="s">
        <v>158</v>
      </c>
      <c r="AT220" s="24" t="s">
        <v>154</v>
      </c>
      <c r="AU220" s="24" t="s">
        <v>82</v>
      </c>
      <c r="AY220" s="24" t="s">
        <v>151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4" t="s">
        <v>24</v>
      </c>
      <c r="BK220" s="204">
        <f>ROUND(I220*H220,2)</f>
        <v>0</v>
      </c>
      <c r="BL220" s="24" t="s">
        <v>158</v>
      </c>
      <c r="BM220" s="24" t="s">
        <v>314</v>
      </c>
    </row>
    <row r="221" spans="2:65" s="1" customFormat="1" ht="16.5" customHeight="1">
      <c r="B221" s="41"/>
      <c r="C221" s="193" t="s">
        <v>315</v>
      </c>
      <c r="D221" s="193" t="s">
        <v>154</v>
      </c>
      <c r="E221" s="194" t="s">
        <v>316</v>
      </c>
      <c r="F221" s="195" t="s">
        <v>317</v>
      </c>
      <c r="G221" s="196" t="s">
        <v>305</v>
      </c>
      <c r="H221" s="197">
        <v>21</v>
      </c>
      <c r="I221" s="198"/>
      <c r="J221" s="199">
        <f>ROUND(I221*H221,2)</f>
        <v>0</v>
      </c>
      <c r="K221" s="195" t="s">
        <v>22</v>
      </c>
      <c r="L221" s="61"/>
      <c r="M221" s="200" t="s">
        <v>22</v>
      </c>
      <c r="N221" s="201" t="s">
        <v>44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4" t="s">
        <v>158</v>
      </c>
      <c r="AT221" s="24" t="s">
        <v>154</v>
      </c>
      <c r="AU221" s="24" t="s">
        <v>82</v>
      </c>
      <c r="AY221" s="24" t="s">
        <v>151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24</v>
      </c>
      <c r="BK221" s="204">
        <f>ROUND(I221*H221,2)</f>
        <v>0</v>
      </c>
      <c r="BL221" s="24" t="s">
        <v>158</v>
      </c>
      <c r="BM221" s="24" t="s">
        <v>318</v>
      </c>
    </row>
    <row r="222" spans="2:51" s="11" customFormat="1" ht="13.5">
      <c r="B222" s="205"/>
      <c r="C222" s="206"/>
      <c r="D222" s="207" t="s">
        <v>160</v>
      </c>
      <c r="E222" s="208" t="s">
        <v>22</v>
      </c>
      <c r="F222" s="209" t="s">
        <v>319</v>
      </c>
      <c r="G222" s="206"/>
      <c r="H222" s="210">
        <v>21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160</v>
      </c>
      <c r="AU222" s="216" t="s">
        <v>82</v>
      </c>
      <c r="AV222" s="11" t="s">
        <v>82</v>
      </c>
      <c r="AW222" s="11" t="s">
        <v>37</v>
      </c>
      <c r="AX222" s="11" t="s">
        <v>24</v>
      </c>
      <c r="AY222" s="216" t="s">
        <v>151</v>
      </c>
    </row>
    <row r="223" spans="2:65" s="1" customFormat="1" ht="25.5" customHeight="1">
      <c r="B223" s="41"/>
      <c r="C223" s="193" t="s">
        <v>320</v>
      </c>
      <c r="D223" s="193" t="s">
        <v>154</v>
      </c>
      <c r="E223" s="194" t="s">
        <v>321</v>
      </c>
      <c r="F223" s="195" t="s">
        <v>322</v>
      </c>
      <c r="G223" s="196" t="s">
        <v>305</v>
      </c>
      <c r="H223" s="197">
        <v>5</v>
      </c>
      <c r="I223" s="198"/>
      <c r="J223" s="199">
        <f>ROUND(I223*H223,2)</f>
        <v>0</v>
      </c>
      <c r="K223" s="195" t="s">
        <v>22</v>
      </c>
      <c r="L223" s="61"/>
      <c r="M223" s="200" t="s">
        <v>22</v>
      </c>
      <c r="N223" s="201" t="s">
        <v>44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4" t="s">
        <v>158</v>
      </c>
      <c r="AT223" s="24" t="s">
        <v>154</v>
      </c>
      <c r="AU223" s="24" t="s">
        <v>82</v>
      </c>
      <c r="AY223" s="24" t="s">
        <v>151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4" t="s">
        <v>24</v>
      </c>
      <c r="BK223" s="204">
        <f>ROUND(I223*H223,2)</f>
        <v>0</v>
      </c>
      <c r="BL223" s="24" t="s">
        <v>158</v>
      </c>
      <c r="BM223" s="24" t="s">
        <v>323</v>
      </c>
    </row>
    <row r="224" spans="2:51" s="11" customFormat="1" ht="13.5">
      <c r="B224" s="205"/>
      <c r="C224" s="206"/>
      <c r="D224" s="207" t="s">
        <v>160</v>
      </c>
      <c r="E224" s="208" t="s">
        <v>22</v>
      </c>
      <c r="F224" s="209" t="s">
        <v>324</v>
      </c>
      <c r="G224" s="206"/>
      <c r="H224" s="210">
        <v>5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160</v>
      </c>
      <c r="AU224" s="216" t="s">
        <v>82</v>
      </c>
      <c r="AV224" s="11" t="s">
        <v>82</v>
      </c>
      <c r="AW224" s="11" t="s">
        <v>37</v>
      </c>
      <c r="AX224" s="11" t="s">
        <v>73</v>
      </c>
      <c r="AY224" s="216" t="s">
        <v>151</v>
      </c>
    </row>
    <row r="225" spans="2:51" s="11" customFormat="1" ht="13.5">
      <c r="B225" s="205"/>
      <c r="C225" s="206"/>
      <c r="D225" s="207" t="s">
        <v>160</v>
      </c>
      <c r="E225" s="208" t="s">
        <v>22</v>
      </c>
      <c r="F225" s="209" t="s">
        <v>22</v>
      </c>
      <c r="G225" s="206"/>
      <c r="H225" s="210">
        <v>0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160</v>
      </c>
      <c r="AU225" s="216" t="s">
        <v>82</v>
      </c>
      <c r="AV225" s="11" t="s">
        <v>82</v>
      </c>
      <c r="AW225" s="11" t="s">
        <v>37</v>
      </c>
      <c r="AX225" s="11" t="s">
        <v>73</v>
      </c>
      <c r="AY225" s="216" t="s">
        <v>151</v>
      </c>
    </row>
    <row r="226" spans="2:51" s="12" customFormat="1" ht="13.5">
      <c r="B226" s="217"/>
      <c r="C226" s="218"/>
      <c r="D226" s="207" t="s">
        <v>160</v>
      </c>
      <c r="E226" s="219" t="s">
        <v>22</v>
      </c>
      <c r="F226" s="220" t="s">
        <v>162</v>
      </c>
      <c r="G226" s="218"/>
      <c r="H226" s="221">
        <v>5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160</v>
      </c>
      <c r="AU226" s="227" t="s">
        <v>82</v>
      </c>
      <c r="AV226" s="12" t="s">
        <v>158</v>
      </c>
      <c r="AW226" s="12" t="s">
        <v>37</v>
      </c>
      <c r="AX226" s="12" t="s">
        <v>24</v>
      </c>
      <c r="AY226" s="227" t="s">
        <v>151</v>
      </c>
    </row>
    <row r="227" spans="2:65" s="1" customFormat="1" ht="25.5" customHeight="1">
      <c r="B227" s="41"/>
      <c r="C227" s="193" t="s">
        <v>325</v>
      </c>
      <c r="D227" s="193" t="s">
        <v>154</v>
      </c>
      <c r="E227" s="194" t="s">
        <v>326</v>
      </c>
      <c r="F227" s="195" t="s">
        <v>327</v>
      </c>
      <c r="G227" s="196" t="s">
        <v>305</v>
      </c>
      <c r="H227" s="197">
        <v>5</v>
      </c>
      <c r="I227" s="198"/>
      <c r="J227" s="199">
        <f>ROUND(I227*H227,2)</f>
        <v>0</v>
      </c>
      <c r="K227" s="195" t="s">
        <v>165</v>
      </c>
      <c r="L227" s="61"/>
      <c r="M227" s="200" t="s">
        <v>22</v>
      </c>
      <c r="N227" s="201" t="s">
        <v>44</v>
      </c>
      <c r="O227" s="4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AR227" s="24" t="s">
        <v>158</v>
      </c>
      <c r="AT227" s="24" t="s">
        <v>154</v>
      </c>
      <c r="AU227" s="24" t="s">
        <v>82</v>
      </c>
      <c r="AY227" s="24" t="s">
        <v>151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4" t="s">
        <v>24</v>
      </c>
      <c r="BK227" s="204">
        <f>ROUND(I227*H227,2)</f>
        <v>0</v>
      </c>
      <c r="BL227" s="24" t="s">
        <v>158</v>
      </c>
      <c r="BM227" s="24" t="s">
        <v>328</v>
      </c>
    </row>
    <row r="228" spans="2:51" s="11" customFormat="1" ht="13.5">
      <c r="B228" s="205"/>
      <c r="C228" s="206"/>
      <c r="D228" s="207" t="s">
        <v>160</v>
      </c>
      <c r="E228" s="208" t="s">
        <v>22</v>
      </c>
      <c r="F228" s="209" t="s">
        <v>324</v>
      </c>
      <c r="G228" s="206"/>
      <c r="H228" s="210">
        <v>5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160</v>
      </c>
      <c r="AU228" s="216" t="s">
        <v>82</v>
      </c>
      <c r="AV228" s="11" t="s">
        <v>82</v>
      </c>
      <c r="AW228" s="11" t="s">
        <v>37</v>
      </c>
      <c r="AX228" s="11" t="s">
        <v>73</v>
      </c>
      <c r="AY228" s="216" t="s">
        <v>151</v>
      </c>
    </row>
    <row r="229" spans="2:51" s="11" customFormat="1" ht="13.5">
      <c r="B229" s="205"/>
      <c r="C229" s="206"/>
      <c r="D229" s="207" t="s">
        <v>160</v>
      </c>
      <c r="E229" s="208" t="s">
        <v>22</v>
      </c>
      <c r="F229" s="209" t="s">
        <v>22</v>
      </c>
      <c r="G229" s="206"/>
      <c r="H229" s="210">
        <v>0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160</v>
      </c>
      <c r="AU229" s="216" t="s">
        <v>82</v>
      </c>
      <c r="AV229" s="11" t="s">
        <v>82</v>
      </c>
      <c r="AW229" s="11" t="s">
        <v>37</v>
      </c>
      <c r="AX229" s="11" t="s">
        <v>73</v>
      </c>
      <c r="AY229" s="216" t="s">
        <v>151</v>
      </c>
    </row>
    <row r="230" spans="2:51" s="12" customFormat="1" ht="13.5">
      <c r="B230" s="217"/>
      <c r="C230" s="218"/>
      <c r="D230" s="207" t="s">
        <v>160</v>
      </c>
      <c r="E230" s="219" t="s">
        <v>22</v>
      </c>
      <c r="F230" s="220" t="s">
        <v>162</v>
      </c>
      <c r="G230" s="218"/>
      <c r="H230" s="221">
        <v>5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160</v>
      </c>
      <c r="AU230" s="227" t="s">
        <v>82</v>
      </c>
      <c r="AV230" s="12" t="s">
        <v>158</v>
      </c>
      <c r="AW230" s="12" t="s">
        <v>37</v>
      </c>
      <c r="AX230" s="12" t="s">
        <v>24</v>
      </c>
      <c r="AY230" s="227" t="s">
        <v>151</v>
      </c>
    </row>
    <row r="231" spans="2:65" s="1" customFormat="1" ht="16.5" customHeight="1">
      <c r="B231" s="41"/>
      <c r="C231" s="193" t="s">
        <v>329</v>
      </c>
      <c r="D231" s="193" t="s">
        <v>154</v>
      </c>
      <c r="E231" s="194" t="s">
        <v>330</v>
      </c>
      <c r="F231" s="195" t="s">
        <v>331</v>
      </c>
      <c r="G231" s="196" t="s">
        <v>305</v>
      </c>
      <c r="H231" s="197">
        <v>3.483</v>
      </c>
      <c r="I231" s="198"/>
      <c r="J231" s="199">
        <f>ROUND(I231*H231,2)</f>
        <v>0</v>
      </c>
      <c r="K231" s="195" t="s">
        <v>22</v>
      </c>
      <c r="L231" s="61"/>
      <c r="M231" s="200" t="s">
        <v>22</v>
      </c>
      <c r="N231" s="201" t="s">
        <v>44</v>
      </c>
      <c r="O231" s="42"/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AR231" s="24" t="s">
        <v>158</v>
      </c>
      <c r="AT231" s="24" t="s">
        <v>154</v>
      </c>
      <c r="AU231" s="24" t="s">
        <v>82</v>
      </c>
      <c r="AY231" s="24" t="s">
        <v>151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4" t="s">
        <v>24</v>
      </c>
      <c r="BK231" s="204">
        <f>ROUND(I231*H231,2)</f>
        <v>0</v>
      </c>
      <c r="BL231" s="24" t="s">
        <v>158</v>
      </c>
      <c r="BM231" s="24" t="s">
        <v>332</v>
      </c>
    </row>
    <row r="232" spans="2:51" s="11" customFormat="1" ht="13.5">
      <c r="B232" s="205"/>
      <c r="C232" s="206"/>
      <c r="D232" s="207" t="s">
        <v>160</v>
      </c>
      <c r="E232" s="208" t="s">
        <v>22</v>
      </c>
      <c r="F232" s="209" t="s">
        <v>333</v>
      </c>
      <c r="G232" s="206"/>
      <c r="H232" s="210">
        <v>3.483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160</v>
      </c>
      <c r="AU232" s="216" t="s">
        <v>82</v>
      </c>
      <c r="AV232" s="11" t="s">
        <v>82</v>
      </c>
      <c r="AW232" s="11" t="s">
        <v>37</v>
      </c>
      <c r="AX232" s="11" t="s">
        <v>73</v>
      </c>
      <c r="AY232" s="216" t="s">
        <v>151</v>
      </c>
    </row>
    <row r="233" spans="2:51" s="11" customFormat="1" ht="13.5">
      <c r="B233" s="205"/>
      <c r="C233" s="206"/>
      <c r="D233" s="207" t="s">
        <v>160</v>
      </c>
      <c r="E233" s="208" t="s">
        <v>22</v>
      </c>
      <c r="F233" s="209" t="s">
        <v>22</v>
      </c>
      <c r="G233" s="206"/>
      <c r="H233" s="210">
        <v>0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160</v>
      </c>
      <c r="AU233" s="216" t="s">
        <v>82</v>
      </c>
      <c r="AV233" s="11" t="s">
        <v>82</v>
      </c>
      <c r="AW233" s="11" t="s">
        <v>37</v>
      </c>
      <c r="AX233" s="11" t="s">
        <v>73</v>
      </c>
      <c r="AY233" s="216" t="s">
        <v>151</v>
      </c>
    </row>
    <row r="234" spans="2:51" s="12" customFormat="1" ht="13.5">
      <c r="B234" s="217"/>
      <c r="C234" s="218"/>
      <c r="D234" s="207" t="s">
        <v>160</v>
      </c>
      <c r="E234" s="219" t="s">
        <v>22</v>
      </c>
      <c r="F234" s="220" t="s">
        <v>162</v>
      </c>
      <c r="G234" s="218"/>
      <c r="H234" s="221">
        <v>3.483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160</v>
      </c>
      <c r="AU234" s="227" t="s">
        <v>82</v>
      </c>
      <c r="AV234" s="12" t="s">
        <v>158</v>
      </c>
      <c r="AW234" s="12" t="s">
        <v>37</v>
      </c>
      <c r="AX234" s="12" t="s">
        <v>24</v>
      </c>
      <c r="AY234" s="227" t="s">
        <v>151</v>
      </c>
    </row>
    <row r="235" spans="2:63" s="10" customFormat="1" ht="29.85" customHeight="1">
      <c r="B235" s="177"/>
      <c r="C235" s="178"/>
      <c r="D235" s="179" t="s">
        <v>72</v>
      </c>
      <c r="E235" s="191" t="s">
        <v>334</v>
      </c>
      <c r="F235" s="191" t="s">
        <v>335</v>
      </c>
      <c r="G235" s="178"/>
      <c r="H235" s="178"/>
      <c r="I235" s="181"/>
      <c r="J235" s="192">
        <f>BK235</f>
        <v>0</v>
      </c>
      <c r="K235" s="178"/>
      <c r="L235" s="183"/>
      <c r="M235" s="184"/>
      <c r="N235" s="185"/>
      <c r="O235" s="185"/>
      <c r="P235" s="186">
        <f>P236</f>
        <v>0</v>
      </c>
      <c r="Q235" s="185"/>
      <c r="R235" s="186">
        <f>R236</f>
        <v>0</v>
      </c>
      <c r="S235" s="185"/>
      <c r="T235" s="187">
        <f>T236</f>
        <v>0</v>
      </c>
      <c r="AR235" s="188" t="s">
        <v>24</v>
      </c>
      <c r="AT235" s="189" t="s">
        <v>72</v>
      </c>
      <c r="AU235" s="189" t="s">
        <v>24</v>
      </c>
      <c r="AY235" s="188" t="s">
        <v>151</v>
      </c>
      <c r="BK235" s="190">
        <f>BK236</f>
        <v>0</v>
      </c>
    </row>
    <row r="236" spans="2:65" s="1" customFormat="1" ht="16.5" customHeight="1">
      <c r="B236" s="41"/>
      <c r="C236" s="193" t="s">
        <v>336</v>
      </c>
      <c r="D236" s="193" t="s">
        <v>154</v>
      </c>
      <c r="E236" s="194" t="s">
        <v>337</v>
      </c>
      <c r="F236" s="195" t="s">
        <v>338</v>
      </c>
      <c r="G236" s="196" t="s">
        <v>305</v>
      </c>
      <c r="H236" s="197">
        <v>18.376</v>
      </c>
      <c r="I236" s="198"/>
      <c r="J236" s="199">
        <f>ROUND(I236*H236,2)</f>
        <v>0</v>
      </c>
      <c r="K236" s="195" t="s">
        <v>165</v>
      </c>
      <c r="L236" s="61"/>
      <c r="M236" s="200" t="s">
        <v>22</v>
      </c>
      <c r="N236" s="201" t="s">
        <v>44</v>
      </c>
      <c r="O236" s="4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4" t="s">
        <v>158</v>
      </c>
      <c r="AT236" s="24" t="s">
        <v>154</v>
      </c>
      <c r="AU236" s="24" t="s">
        <v>82</v>
      </c>
      <c r="AY236" s="24" t="s">
        <v>151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4" t="s">
        <v>24</v>
      </c>
      <c r="BK236" s="204">
        <f>ROUND(I236*H236,2)</f>
        <v>0</v>
      </c>
      <c r="BL236" s="24" t="s">
        <v>158</v>
      </c>
      <c r="BM236" s="24" t="s">
        <v>339</v>
      </c>
    </row>
    <row r="237" spans="2:63" s="10" customFormat="1" ht="37.35" customHeight="1">
      <c r="B237" s="177"/>
      <c r="C237" s="178"/>
      <c r="D237" s="179" t="s">
        <v>72</v>
      </c>
      <c r="E237" s="180" t="s">
        <v>340</v>
      </c>
      <c r="F237" s="180" t="s">
        <v>341</v>
      </c>
      <c r="G237" s="178"/>
      <c r="H237" s="178"/>
      <c r="I237" s="181"/>
      <c r="J237" s="182">
        <f>BK237</f>
        <v>0</v>
      </c>
      <c r="K237" s="178"/>
      <c r="L237" s="183"/>
      <c r="M237" s="184"/>
      <c r="N237" s="185"/>
      <c r="O237" s="185"/>
      <c r="P237" s="186">
        <f>P238+P278+P335+P349+P398+P410</f>
        <v>0</v>
      </c>
      <c r="Q237" s="185"/>
      <c r="R237" s="186">
        <f>R238+R278+R335+R349+R398+R410</f>
        <v>6.57421996</v>
      </c>
      <c r="S237" s="185"/>
      <c r="T237" s="187">
        <f>T238+T278+T335+T349+T398+T410</f>
        <v>9.66776</v>
      </c>
      <c r="AR237" s="188" t="s">
        <v>82</v>
      </c>
      <c r="AT237" s="189" t="s">
        <v>72</v>
      </c>
      <c r="AU237" s="189" t="s">
        <v>73</v>
      </c>
      <c r="AY237" s="188" t="s">
        <v>151</v>
      </c>
      <c r="BK237" s="190">
        <f>BK238+BK278+BK335+BK349+BK398+BK410</f>
        <v>0</v>
      </c>
    </row>
    <row r="238" spans="2:63" s="10" customFormat="1" ht="19.9" customHeight="1">
      <c r="B238" s="177"/>
      <c r="C238" s="178"/>
      <c r="D238" s="179" t="s">
        <v>72</v>
      </c>
      <c r="E238" s="191" t="s">
        <v>342</v>
      </c>
      <c r="F238" s="191" t="s">
        <v>343</v>
      </c>
      <c r="G238" s="178"/>
      <c r="H238" s="178"/>
      <c r="I238" s="181"/>
      <c r="J238" s="192">
        <f>BK238</f>
        <v>0</v>
      </c>
      <c r="K238" s="178"/>
      <c r="L238" s="183"/>
      <c r="M238" s="184"/>
      <c r="N238" s="185"/>
      <c r="O238" s="185"/>
      <c r="P238" s="186">
        <f>SUM(P239:P277)</f>
        <v>0</v>
      </c>
      <c r="Q238" s="185"/>
      <c r="R238" s="186">
        <f>SUM(R239:R277)</f>
        <v>3.10583746</v>
      </c>
      <c r="S238" s="185"/>
      <c r="T238" s="187">
        <f>SUM(T239:T277)</f>
        <v>4.33944</v>
      </c>
      <c r="AR238" s="188" t="s">
        <v>82</v>
      </c>
      <c r="AT238" s="189" t="s">
        <v>72</v>
      </c>
      <c r="AU238" s="189" t="s">
        <v>24</v>
      </c>
      <c r="AY238" s="188" t="s">
        <v>151</v>
      </c>
      <c r="BK238" s="190">
        <f>SUM(BK239:BK277)</f>
        <v>0</v>
      </c>
    </row>
    <row r="239" spans="2:65" s="1" customFormat="1" ht="16.5" customHeight="1">
      <c r="B239" s="41"/>
      <c r="C239" s="193" t="s">
        <v>344</v>
      </c>
      <c r="D239" s="193" t="s">
        <v>154</v>
      </c>
      <c r="E239" s="194" t="s">
        <v>345</v>
      </c>
      <c r="F239" s="195" t="s">
        <v>346</v>
      </c>
      <c r="G239" s="196" t="s">
        <v>157</v>
      </c>
      <c r="H239" s="197">
        <v>309.96</v>
      </c>
      <c r="I239" s="198"/>
      <c r="J239" s="199">
        <f>ROUND(I239*H239,2)</f>
        <v>0</v>
      </c>
      <c r="K239" s="195" t="s">
        <v>165</v>
      </c>
      <c r="L239" s="61"/>
      <c r="M239" s="200" t="s">
        <v>22</v>
      </c>
      <c r="N239" s="201" t="s">
        <v>44</v>
      </c>
      <c r="O239" s="42"/>
      <c r="P239" s="202">
        <f>O239*H239</f>
        <v>0</v>
      </c>
      <c r="Q239" s="202">
        <v>0</v>
      </c>
      <c r="R239" s="202">
        <f>Q239*H239</f>
        <v>0</v>
      </c>
      <c r="S239" s="202">
        <v>0.014</v>
      </c>
      <c r="T239" s="203">
        <f>S239*H239</f>
        <v>4.33944</v>
      </c>
      <c r="AR239" s="24" t="s">
        <v>235</v>
      </c>
      <c r="AT239" s="24" t="s">
        <v>154</v>
      </c>
      <c r="AU239" s="24" t="s">
        <v>82</v>
      </c>
      <c r="AY239" s="24" t="s">
        <v>151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4" t="s">
        <v>24</v>
      </c>
      <c r="BK239" s="204">
        <f>ROUND(I239*H239,2)</f>
        <v>0</v>
      </c>
      <c r="BL239" s="24" t="s">
        <v>235</v>
      </c>
      <c r="BM239" s="24" t="s">
        <v>347</v>
      </c>
    </row>
    <row r="240" spans="2:51" s="11" customFormat="1" ht="13.5">
      <c r="B240" s="205"/>
      <c r="C240" s="206"/>
      <c r="D240" s="207" t="s">
        <v>160</v>
      </c>
      <c r="E240" s="208" t="s">
        <v>22</v>
      </c>
      <c r="F240" s="209" t="s">
        <v>161</v>
      </c>
      <c r="G240" s="206"/>
      <c r="H240" s="210">
        <v>309.96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160</v>
      </c>
      <c r="AU240" s="216" t="s">
        <v>82</v>
      </c>
      <c r="AV240" s="11" t="s">
        <v>82</v>
      </c>
      <c r="AW240" s="11" t="s">
        <v>37</v>
      </c>
      <c r="AX240" s="11" t="s">
        <v>73</v>
      </c>
      <c r="AY240" s="216" t="s">
        <v>151</v>
      </c>
    </row>
    <row r="241" spans="2:51" s="11" customFormat="1" ht="13.5">
      <c r="B241" s="205"/>
      <c r="C241" s="206"/>
      <c r="D241" s="207" t="s">
        <v>160</v>
      </c>
      <c r="E241" s="208" t="s">
        <v>22</v>
      </c>
      <c r="F241" s="209" t="s">
        <v>22</v>
      </c>
      <c r="G241" s="206"/>
      <c r="H241" s="210">
        <v>0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160</v>
      </c>
      <c r="AU241" s="216" t="s">
        <v>82</v>
      </c>
      <c r="AV241" s="11" t="s">
        <v>82</v>
      </c>
      <c r="AW241" s="11" t="s">
        <v>37</v>
      </c>
      <c r="AX241" s="11" t="s">
        <v>73</v>
      </c>
      <c r="AY241" s="216" t="s">
        <v>151</v>
      </c>
    </row>
    <row r="242" spans="2:51" s="12" customFormat="1" ht="13.5">
      <c r="B242" s="217"/>
      <c r="C242" s="218"/>
      <c r="D242" s="207" t="s">
        <v>160</v>
      </c>
      <c r="E242" s="219" t="s">
        <v>22</v>
      </c>
      <c r="F242" s="220" t="s">
        <v>162</v>
      </c>
      <c r="G242" s="218"/>
      <c r="H242" s="221">
        <v>309.96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160</v>
      </c>
      <c r="AU242" s="227" t="s">
        <v>82</v>
      </c>
      <c r="AV242" s="12" t="s">
        <v>158</v>
      </c>
      <c r="AW242" s="12" t="s">
        <v>37</v>
      </c>
      <c r="AX242" s="12" t="s">
        <v>24</v>
      </c>
      <c r="AY242" s="227" t="s">
        <v>151</v>
      </c>
    </row>
    <row r="243" spans="2:65" s="1" customFormat="1" ht="25.5" customHeight="1">
      <c r="B243" s="41"/>
      <c r="C243" s="193" t="s">
        <v>348</v>
      </c>
      <c r="D243" s="193" t="s">
        <v>154</v>
      </c>
      <c r="E243" s="194" t="s">
        <v>349</v>
      </c>
      <c r="F243" s="195" t="s">
        <v>350</v>
      </c>
      <c r="G243" s="196" t="s">
        <v>157</v>
      </c>
      <c r="H243" s="197">
        <v>309.96</v>
      </c>
      <c r="I243" s="198"/>
      <c r="J243" s="199">
        <f>ROUND(I243*H243,2)</f>
        <v>0</v>
      </c>
      <c r="K243" s="195" t="s">
        <v>165</v>
      </c>
      <c r="L243" s="61"/>
      <c r="M243" s="200" t="s">
        <v>22</v>
      </c>
      <c r="N243" s="201" t="s">
        <v>44</v>
      </c>
      <c r="O243" s="42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AR243" s="24" t="s">
        <v>235</v>
      </c>
      <c r="AT243" s="24" t="s">
        <v>154</v>
      </c>
      <c r="AU243" s="24" t="s">
        <v>82</v>
      </c>
      <c r="AY243" s="24" t="s">
        <v>151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4" t="s">
        <v>24</v>
      </c>
      <c r="BK243" s="204">
        <f>ROUND(I243*H243,2)</f>
        <v>0</v>
      </c>
      <c r="BL243" s="24" t="s">
        <v>235</v>
      </c>
      <c r="BM243" s="24" t="s">
        <v>351</v>
      </c>
    </row>
    <row r="244" spans="2:51" s="11" customFormat="1" ht="13.5">
      <c r="B244" s="205"/>
      <c r="C244" s="206"/>
      <c r="D244" s="207" t="s">
        <v>160</v>
      </c>
      <c r="E244" s="208" t="s">
        <v>22</v>
      </c>
      <c r="F244" s="209" t="s">
        <v>161</v>
      </c>
      <c r="G244" s="206"/>
      <c r="H244" s="210">
        <v>309.96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160</v>
      </c>
      <c r="AU244" s="216" t="s">
        <v>82</v>
      </c>
      <c r="AV244" s="11" t="s">
        <v>82</v>
      </c>
      <c r="AW244" s="11" t="s">
        <v>37</v>
      </c>
      <c r="AX244" s="11" t="s">
        <v>73</v>
      </c>
      <c r="AY244" s="216" t="s">
        <v>151</v>
      </c>
    </row>
    <row r="245" spans="2:51" s="11" customFormat="1" ht="13.5">
      <c r="B245" s="205"/>
      <c r="C245" s="206"/>
      <c r="D245" s="207" t="s">
        <v>160</v>
      </c>
      <c r="E245" s="208" t="s">
        <v>22</v>
      </c>
      <c r="F245" s="209" t="s">
        <v>22</v>
      </c>
      <c r="G245" s="206"/>
      <c r="H245" s="210">
        <v>0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160</v>
      </c>
      <c r="AU245" s="216" t="s">
        <v>82</v>
      </c>
      <c r="AV245" s="11" t="s">
        <v>82</v>
      </c>
      <c r="AW245" s="11" t="s">
        <v>37</v>
      </c>
      <c r="AX245" s="11" t="s">
        <v>73</v>
      </c>
      <c r="AY245" s="216" t="s">
        <v>151</v>
      </c>
    </row>
    <row r="246" spans="2:51" s="14" customFormat="1" ht="13.5">
      <c r="B246" s="238"/>
      <c r="C246" s="239"/>
      <c r="D246" s="207" t="s">
        <v>160</v>
      </c>
      <c r="E246" s="240" t="s">
        <v>105</v>
      </c>
      <c r="F246" s="241" t="s">
        <v>186</v>
      </c>
      <c r="G246" s="239"/>
      <c r="H246" s="242">
        <v>309.96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AT246" s="248" t="s">
        <v>160</v>
      </c>
      <c r="AU246" s="248" t="s">
        <v>82</v>
      </c>
      <c r="AV246" s="14" t="s">
        <v>170</v>
      </c>
      <c r="AW246" s="14" t="s">
        <v>37</v>
      </c>
      <c r="AX246" s="14" t="s">
        <v>73</v>
      </c>
      <c r="AY246" s="248" t="s">
        <v>151</v>
      </c>
    </row>
    <row r="247" spans="2:51" s="12" customFormat="1" ht="13.5">
      <c r="B247" s="217"/>
      <c r="C247" s="218"/>
      <c r="D247" s="207" t="s">
        <v>160</v>
      </c>
      <c r="E247" s="219" t="s">
        <v>22</v>
      </c>
      <c r="F247" s="220" t="s">
        <v>162</v>
      </c>
      <c r="G247" s="218"/>
      <c r="H247" s="221">
        <v>309.96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160</v>
      </c>
      <c r="AU247" s="227" t="s">
        <v>82</v>
      </c>
      <c r="AV247" s="12" t="s">
        <v>158</v>
      </c>
      <c r="AW247" s="12" t="s">
        <v>37</v>
      </c>
      <c r="AX247" s="12" t="s">
        <v>24</v>
      </c>
      <c r="AY247" s="227" t="s">
        <v>151</v>
      </c>
    </row>
    <row r="248" spans="2:65" s="1" customFormat="1" ht="16.5" customHeight="1">
      <c r="B248" s="41"/>
      <c r="C248" s="249" t="s">
        <v>352</v>
      </c>
      <c r="D248" s="249" t="s">
        <v>187</v>
      </c>
      <c r="E248" s="250" t="s">
        <v>353</v>
      </c>
      <c r="F248" s="251" t="s">
        <v>354</v>
      </c>
      <c r="G248" s="252" t="s">
        <v>305</v>
      </c>
      <c r="H248" s="253">
        <v>0.112</v>
      </c>
      <c r="I248" s="254"/>
      <c r="J248" s="255">
        <f>ROUND(I248*H248,2)</f>
        <v>0</v>
      </c>
      <c r="K248" s="251" t="s">
        <v>165</v>
      </c>
      <c r="L248" s="256"/>
      <c r="M248" s="257" t="s">
        <v>22</v>
      </c>
      <c r="N248" s="258" t="s">
        <v>44</v>
      </c>
      <c r="O248" s="42"/>
      <c r="P248" s="202">
        <f>O248*H248</f>
        <v>0</v>
      </c>
      <c r="Q248" s="202">
        <v>1</v>
      </c>
      <c r="R248" s="202">
        <f>Q248*H248</f>
        <v>0.112</v>
      </c>
      <c r="S248" s="202">
        <v>0</v>
      </c>
      <c r="T248" s="203">
        <f>S248*H248</f>
        <v>0</v>
      </c>
      <c r="AR248" s="24" t="s">
        <v>315</v>
      </c>
      <c r="AT248" s="24" t="s">
        <v>187</v>
      </c>
      <c r="AU248" s="24" t="s">
        <v>82</v>
      </c>
      <c r="AY248" s="24" t="s">
        <v>151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24</v>
      </c>
      <c r="BK248" s="204">
        <f>ROUND(I248*H248,2)</f>
        <v>0</v>
      </c>
      <c r="BL248" s="24" t="s">
        <v>235</v>
      </c>
      <c r="BM248" s="24" t="s">
        <v>355</v>
      </c>
    </row>
    <row r="249" spans="2:51" s="11" customFormat="1" ht="13.5">
      <c r="B249" s="205"/>
      <c r="C249" s="206"/>
      <c r="D249" s="207" t="s">
        <v>160</v>
      </c>
      <c r="E249" s="208" t="s">
        <v>22</v>
      </c>
      <c r="F249" s="209" t="s">
        <v>356</v>
      </c>
      <c r="G249" s="206"/>
      <c r="H249" s="210">
        <v>0.112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160</v>
      </c>
      <c r="AU249" s="216" t="s">
        <v>82</v>
      </c>
      <c r="AV249" s="11" t="s">
        <v>82</v>
      </c>
      <c r="AW249" s="11" t="s">
        <v>37</v>
      </c>
      <c r="AX249" s="11" t="s">
        <v>73</v>
      </c>
      <c r="AY249" s="216" t="s">
        <v>151</v>
      </c>
    </row>
    <row r="250" spans="2:51" s="11" customFormat="1" ht="13.5">
      <c r="B250" s="205"/>
      <c r="C250" s="206"/>
      <c r="D250" s="207" t="s">
        <v>160</v>
      </c>
      <c r="E250" s="208" t="s">
        <v>22</v>
      </c>
      <c r="F250" s="209" t="s">
        <v>22</v>
      </c>
      <c r="G250" s="206"/>
      <c r="H250" s="210">
        <v>0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160</v>
      </c>
      <c r="AU250" s="216" t="s">
        <v>82</v>
      </c>
      <c r="AV250" s="11" t="s">
        <v>82</v>
      </c>
      <c r="AW250" s="11" t="s">
        <v>37</v>
      </c>
      <c r="AX250" s="11" t="s">
        <v>73</v>
      </c>
      <c r="AY250" s="216" t="s">
        <v>151</v>
      </c>
    </row>
    <row r="251" spans="2:51" s="12" customFormat="1" ht="13.5">
      <c r="B251" s="217"/>
      <c r="C251" s="218"/>
      <c r="D251" s="207" t="s">
        <v>160</v>
      </c>
      <c r="E251" s="219" t="s">
        <v>22</v>
      </c>
      <c r="F251" s="220" t="s">
        <v>162</v>
      </c>
      <c r="G251" s="218"/>
      <c r="H251" s="221">
        <v>0.112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160</v>
      </c>
      <c r="AU251" s="227" t="s">
        <v>82</v>
      </c>
      <c r="AV251" s="12" t="s">
        <v>158</v>
      </c>
      <c r="AW251" s="12" t="s">
        <v>37</v>
      </c>
      <c r="AX251" s="12" t="s">
        <v>24</v>
      </c>
      <c r="AY251" s="227" t="s">
        <v>151</v>
      </c>
    </row>
    <row r="252" spans="2:65" s="1" customFormat="1" ht="25.5" customHeight="1">
      <c r="B252" s="41"/>
      <c r="C252" s="193" t="s">
        <v>357</v>
      </c>
      <c r="D252" s="193" t="s">
        <v>154</v>
      </c>
      <c r="E252" s="194" t="s">
        <v>358</v>
      </c>
      <c r="F252" s="195" t="s">
        <v>359</v>
      </c>
      <c r="G252" s="196" t="s">
        <v>157</v>
      </c>
      <c r="H252" s="197">
        <v>309.96</v>
      </c>
      <c r="I252" s="198"/>
      <c r="J252" s="199">
        <f>ROUND(I252*H252,2)</f>
        <v>0</v>
      </c>
      <c r="K252" s="195" t="s">
        <v>165</v>
      </c>
      <c r="L252" s="61"/>
      <c r="M252" s="200" t="s">
        <v>22</v>
      </c>
      <c r="N252" s="201" t="s">
        <v>44</v>
      </c>
      <c r="O252" s="42"/>
      <c r="P252" s="202">
        <f>O252*H252</f>
        <v>0</v>
      </c>
      <c r="Q252" s="202">
        <v>0.00088</v>
      </c>
      <c r="R252" s="202">
        <f>Q252*H252</f>
        <v>0.2727648</v>
      </c>
      <c r="S252" s="202">
        <v>0</v>
      </c>
      <c r="T252" s="203">
        <f>S252*H252</f>
        <v>0</v>
      </c>
      <c r="AR252" s="24" t="s">
        <v>235</v>
      </c>
      <c r="AT252" s="24" t="s">
        <v>154</v>
      </c>
      <c r="AU252" s="24" t="s">
        <v>82</v>
      </c>
      <c r="AY252" s="24" t="s">
        <v>151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4" t="s">
        <v>24</v>
      </c>
      <c r="BK252" s="204">
        <f>ROUND(I252*H252,2)</f>
        <v>0</v>
      </c>
      <c r="BL252" s="24" t="s">
        <v>235</v>
      </c>
      <c r="BM252" s="24" t="s">
        <v>360</v>
      </c>
    </row>
    <row r="253" spans="2:51" s="11" customFormat="1" ht="13.5">
      <c r="B253" s="205"/>
      <c r="C253" s="206"/>
      <c r="D253" s="207" t="s">
        <v>160</v>
      </c>
      <c r="E253" s="208" t="s">
        <v>22</v>
      </c>
      <c r="F253" s="209" t="s">
        <v>161</v>
      </c>
      <c r="G253" s="206"/>
      <c r="H253" s="210">
        <v>309.96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160</v>
      </c>
      <c r="AU253" s="216" t="s">
        <v>82</v>
      </c>
      <c r="AV253" s="11" t="s">
        <v>82</v>
      </c>
      <c r="AW253" s="11" t="s">
        <v>37</v>
      </c>
      <c r="AX253" s="11" t="s">
        <v>73</v>
      </c>
      <c r="AY253" s="216" t="s">
        <v>151</v>
      </c>
    </row>
    <row r="254" spans="2:51" s="11" customFormat="1" ht="13.5">
      <c r="B254" s="205"/>
      <c r="C254" s="206"/>
      <c r="D254" s="207" t="s">
        <v>160</v>
      </c>
      <c r="E254" s="208" t="s">
        <v>22</v>
      </c>
      <c r="F254" s="209" t="s">
        <v>22</v>
      </c>
      <c r="G254" s="206"/>
      <c r="H254" s="210">
        <v>0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160</v>
      </c>
      <c r="AU254" s="216" t="s">
        <v>82</v>
      </c>
      <c r="AV254" s="11" t="s">
        <v>82</v>
      </c>
      <c r="AW254" s="11" t="s">
        <v>37</v>
      </c>
      <c r="AX254" s="11" t="s">
        <v>73</v>
      </c>
      <c r="AY254" s="216" t="s">
        <v>151</v>
      </c>
    </row>
    <row r="255" spans="2:51" s="14" customFormat="1" ht="13.5">
      <c r="B255" s="238"/>
      <c r="C255" s="239"/>
      <c r="D255" s="207" t="s">
        <v>160</v>
      </c>
      <c r="E255" s="240" t="s">
        <v>94</v>
      </c>
      <c r="F255" s="241" t="s">
        <v>186</v>
      </c>
      <c r="G255" s="239"/>
      <c r="H255" s="242">
        <v>309.96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160</v>
      </c>
      <c r="AU255" s="248" t="s">
        <v>82</v>
      </c>
      <c r="AV255" s="14" t="s">
        <v>170</v>
      </c>
      <c r="AW255" s="14" t="s">
        <v>37</v>
      </c>
      <c r="AX255" s="14" t="s">
        <v>73</v>
      </c>
      <c r="AY255" s="248" t="s">
        <v>151</v>
      </c>
    </row>
    <row r="256" spans="2:51" s="12" customFormat="1" ht="13.5">
      <c r="B256" s="217"/>
      <c r="C256" s="218"/>
      <c r="D256" s="207" t="s">
        <v>160</v>
      </c>
      <c r="E256" s="219" t="s">
        <v>22</v>
      </c>
      <c r="F256" s="220" t="s">
        <v>162</v>
      </c>
      <c r="G256" s="218"/>
      <c r="H256" s="221">
        <v>309.96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160</v>
      </c>
      <c r="AU256" s="227" t="s">
        <v>82</v>
      </c>
      <c r="AV256" s="12" t="s">
        <v>158</v>
      </c>
      <c r="AW256" s="12" t="s">
        <v>37</v>
      </c>
      <c r="AX256" s="12" t="s">
        <v>24</v>
      </c>
      <c r="AY256" s="227" t="s">
        <v>151</v>
      </c>
    </row>
    <row r="257" spans="2:65" s="1" customFormat="1" ht="16.5" customHeight="1">
      <c r="B257" s="41"/>
      <c r="C257" s="249" t="s">
        <v>361</v>
      </c>
      <c r="D257" s="249" t="s">
        <v>187</v>
      </c>
      <c r="E257" s="250" t="s">
        <v>362</v>
      </c>
      <c r="F257" s="251" t="s">
        <v>363</v>
      </c>
      <c r="G257" s="252" t="s">
        <v>157</v>
      </c>
      <c r="H257" s="253">
        <v>356.454</v>
      </c>
      <c r="I257" s="254"/>
      <c r="J257" s="255">
        <f>ROUND(I257*H257,2)</f>
        <v>0</v>
      </c>
      <c r="K257" s="251" t="s">
        <v>165</v>
      </c>
      <c r="L257" s="256"/>
      <c r="M257" s="257" t="s">
        <v>22</v>
      </c>
      <c r="N257" s="258" t="s">
        <v>44</v>
      </c>
      <c r="O257" s="42"/>
      <c r="P257" s="202">
        <f>O257*H257</f>
        <v>0</v>
      </c>
      <c r="Q257" s="202">
        <v>0.005</v>
      </c>
      <c r="R257" s="202">
        <f>Q257*H257</f>
        <v>1.78227</v>
      </c>
      <c r="S257" s="202">
        <v>0</v>
      </c>
      <c r="T257" s="203">
        <f>S257*H257</f>
        <v>0</v>
      </c>
      <c r="AR257" s="24" t="s">
        <v>315</v>
      </c>
      <c r="AT257" s="24" t="s">
        <v>187</v>
      </c>
      <c r="AU257" s="24" t="s">
        <v>82</v>
      </c>
      <c r="AY257" s="24" t="s">
        <v>151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4" t="s">
        <v>24</v>
      </c>
      <c r="BK257" s="204">
        <f>ROUND(I257*H257,2)</f>
        <v>0</v>
      </c>
      <c r="BL257" s="24" t="s">
        <v>235</v>
      </c>
      <c r="BM257" s="24" t="s">
        <v>364</v>
      </c>
    </row>
    <row r="258" spans="2:51" s="11" customFormat="1" ht="13.5">
      <c r="B258" s="205"/>
      <c r="C258" s="206"/>
      <c r="D258" s="207" t="s">
        <v>160</v>
      </c>
      <c r="E258" s="208" t="s">
        <v>22</v>
      </c>
      <c r="F258" s="209" t="s">
        <v>94</v>
      </c>
      <c r="G258" s="206"/>
      <c r="H258" s="210">
        <v>309.96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160</v>
      </c>
      <c r="AU258" s="216" t="s">
        <v>82</v>
      </c>
      <c r="AV258" s="11" t="s">
        <v>82</v>
      </c>
      <c r="AW258" s="11" t="s">
        <v>37</v>
      </c>
      <c r="AX258" s="11" t="s">
        <v>73</v>
      </c>
      <c r="AY258" s="216" t="s">
        <v>151</v>
      </c>
    </row>
    <row r="259" spans="2:51" s="11" customFormat="1" ht="13.5">
      <c r="B259" s="205"/>
      <c r="C259" s="206"/>
      <c r="D259" s="207" t="s">
        <v>160</v>
      </c>
      <c r="E259" s="208" t="s">
        <v>22</v>
      </c>
      <c r="F259" s="209" t="s">
        <v>22</v>
      </c>
      <c r="G259" s="206"/>
      <c r="H259" s="210">
        <v>0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160</v>
      </c>
      <c r="AU259" s="216" t="s">
        <v>82</v>
      </c>
      <c r="AV259" s="11" t="s">
        <v>82</v>
      </c>
      <c r="AW259" s="11" t="s">
        <v>37</v>
      </c>
      <c r="AX259" s="11" t="s">
        <v>73</v>
      </c>
      <c r="AY259" s="216" t="s">
        <v>151</v>
      </c>
    </row>
    <row r="260" spans="2:51" s="13" customFormat="1" ht="13.5">
      <c r="B260" s="228"/>
      <c r="C260" s="229"/>
      <c r="D260" s="207" t="s">
        <v>160</v>
      </c>
      <c r="E260" s="230" t="s">
        <v>22</v>
      </c>
      <c r="F260" s="231" t="s">
        <v>192</v>
      </c>
      <c r="G260" s="229"/>
      <c r="H260" s="230" t="s">
        <v>22</v>
      </c>
      <c r="I260" s="232"/>
      <c r="J260" s="229"/>
      <c r="K260" s="229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160</v>
      </c>
      <c r="AU260" s="237" t="s">
        <v>82</v>
      </c>
      <c r="AV260" s="13" t="s">
        <v>24</v>
      </c>
      <c r="AW260" s="13" t="s">
        <v>37</v>
      </c>
      <c r="AX260" s="13" t="s">
        <v>73</v>
      </c>
      <c r="AY260" s="237" t="s">
        <v>151</v>
      </c>
    </row>
    <row r="261" spans="2:51" s="11" customFormat="1" ht="13.5">
      <c r="B261" s="205"/>
      <c r="C261" s="206"/>
      <c r="D261" s="207" t="s">
        <v>160</v>
      </c>
      <c r="E261" s="208" t="s">
        <v>22</v>
      </c>
      <c r="F261" s="209" t="s">
        <v>365</v>
      </c>
      <c r="G261" s="206"/>
      <c r="H261" s="210">
        <v>46.494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160</v>
      </c>
      <c r="AU261" s="216" t="s">
        <v>82</v>
      </c>
      <c r="AV261" s="11" t="s">
        <v>82</v>
      </c>
      <c r="AW261" s="11" t="s">
        <v>37</v>
      </c>
      <c r="AX261" s="11" t="s">
        <v>73</v>
      </c>
      <c r="AY261" s="216" t="s">
        <v>151</v>
      </c>
    </row>
    <row r="262" spans="2:51" s="11" customFormat="1" ht="13.5">
      <c r="B262" s="205"/>
      <c r="C262" s="206"/>
      <c r="D262" s="207" t="s">
        <v>160</v>
      </c>
      <c r="E262" s="208" t="s">
        <v>22</v>
      </c>
      <c r="F262" s="209" t="s">
        <v>22</v>
      </c>
      <c r="G262" s="206"/>
      <c r="H262" s="210">
        <v>0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160</v>
      </c>
      <c r="AU262" s="216" t="s">
        <v>82</v>
      </c>
      <c r="AV262" s="11" t="s">
        <v>82</v>
      </c>
      <c r="AW262" s="11" t="s">
        <v>37</v>
      </c>
      <c r="AX262" s="11" t="s">
        <v>73</v>
      </c>
      <c r="AY262" s="216" t="s">
        <v>151</v>
      </c>
    </row>
    <row r="263" spans="2:51" s="12" customFormat="1" ht="13.5">
      <c r="B263" s="217"/>
      <c r="C263" s="218"/>
      <c r="D263" s="207" t="s">
        <v>160</v>
      </c>
      <c r="E263" s="219" t="s">
        <v>22</v>
      </c>
      <c r="F263" s="220" t="s">
        <v>162</v>
      </c>
      <c r="G263" s="218"/>
      <c r="H263" s="221">
        <v>356.454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160</v>
      </c>
      <c r="AU263" s="227" t="s">
        <v>82</v>
      </c>
      <c r="AV263" s="12" t="s">
        <v>158</v>
      </c>
      <c r="AW263" s="12" t="s">
        <v>37</v>
      </c>
      <c r="AX263" s="12" t="s">
        <v>24</v>
      </c>
      <c r="AY263" s="227" t="s">
        <v>151</v>
      </c>
    </row>
    <row r="264" spans="2:65" s="1" customFormat="1" ht="25.5" customHeight="1">
      <c r="B264" s="41"/>
      <c r="C264" s="193" t="s">
        <v>366</v>
      </c>
      <c r="D264" s="193" t="s">
        <v>154</v>
      </c>
      <c r="E264" s="194" t="s">
        <v>367</v>
      </c>
      <c r="F264" s="195" t="s">
        <v>368</v>
      </c>
      <c r="G264" s="196" t="s">
        <v>157</v>
      </c>
      <c r="H264" s="197">
        <v>323.168</v>
      </c>
      <c r="I264" s="198"/>
      <c r="J264" s="199">
        <f>ROUND(I264*H264,2)</f>
        <v>0</v>
      </c>
      <c r="K264" s="195" t="s">
        <v>22</v>
      </c>
      <c r="L264" s="61"/>
      <c r="M264" s="200" t="s">
        <v>22</v>
      </c>
      <c r="N264" s="201" t="s">
        <v>44</v>
      </c>
      <c r="O264" s="42"/>
      <c r="P264" s="202">
        <f>O264*H264</f>
        <v>0</v>
      </c>
      <c r="Q264" s="202">
        <v>0.00072</v>
      </c>
      <c r="R264" s="202">
        <f>Q264*H264</f>
        <v>0.23268096000000002</v>
      </c>
      <c r="S264" s="202">
        <v>0</v>
      </c>
      <c r="T264" s="203">
        <f>S264*H264</f>
        <v>0</v>
      </c>
      <c r="AR264" s="24" t="s">
        <v>235</v>
      </c>
      <c r="AT264" s="24" t="s">
        <v>154</v>
      </c>
      <c r="AU264" s="24" t="s">
        <v>82</v>
      </c>
      <c r="AY264" s="24" t="s">
        <v>151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24</v>
      </c>
      <c r="BK264" s="204">
        <f>ROUND(I264*H264,2)</f>
        <v>0</v>
      </c>
      <c r="BL264" s="24" t="s">
        <v>235</v>
      </c>
      <c r="BM264" s="24" t="s">
        <v>369</v>
      </c>
    </row>
    <row r="265" spans="2:51" s="11" customFormat="1" ht="13.5">
      <c r="B265" s="205"/>
      <c r="C265" s="206"/>
      <c r="D265" s="207" t="s">
        <v>160</v>
      </c>
      <c r="E265" s="208" t="s">
        <v>22</v>
      </c>
      <c r="F265" s="209" t="s">
        <v>370</v>
      </c>
      <c r="G265" s="206"/>
      <c r="H265" s="210">
        <v>311.976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160</v>
      </c>
      <c r="AU265" s="216" t="s">
        <v>82</v>
      </c>
      <c r="AV265" s="11" t="s">
        <v>82</v>
      </c>
      <c r="AW265" s="11" t="s">
        <v>37</v>
      </c>
      <c r="AX265" s="11" t="s">
        <v>73</v>
      </c>
      <c r="AY265" s="216" t="s">
        <v>151</v>
      </c>
    </row>
    <row r="266" spans="2:51" s="11" customFormat="1" ht="13.5">
      <c r="B266" s="205"/>
      <c r="C266" s="206"/>
      <c r="D266" s="207" t="s">
        <v>160</v>
      </c>
      <c r="E266" s="208" t="s">
        <v>22</v>
      </c>
      <c r="F266" s="209" t="s">
        <v>371</v>
      </c>
      <c r="G266" s="206"/>
      <c r="H266" s="210">
        <v>11.192</v>
      </c>
      <c r="I266" s="211"/>
      <c r="J266" s="206"/>
      <c r="K266" s="206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160</v>
      </c>
      <c r="AU266" s="216" t="s">
        <v>82</v>
      </c>
      <c r="AV266" s="11" t="s">
        <v>82</v>
      </c>
      <c r="AW266" s="11" t="s">
        <v>37</v>
      </c>
      <c r="AX266" s="11" t="s">
        <v>73</v>
      </c>
      <c r="AY266" s="216" t="s">
        <v>151</v>
      </c>
    </row>
    <row r="267" spans="2:51" s="11" customFormat="1" ht="13.5">
      <c r="B267" s="205"/>
      <c r="C267" s="206"/>
      <c r="D267" s="207" t="s">
        <v>160</v>
      </c>
      <c r="E267" s="208" t="s">
        <v>22</v>
      </c>
      <c r="F267" s="209" t="s">
        <v>22</v>
      </c>
      <c r="G267" s="206"/>
      <c r="H267" s="210">
        <v>0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160</v>
      </c>
      <c r="AU267" s="216" t="s">
        <v>82</v>
      </c>
      <c r="AV267" s="11" t="s">
        <v>82</v>
      </c>
      <c r="AW267" s="11" t="s">
        <v>37</v>
      </c>
      <c r="AX267" s="11" t="s">
        <v>73</v>
      </c>
      <c r="AY267" s="216" t="s">
        <v>151</v>
      </c>
    </row>
    <row r="268" spans="2:51" s="14" customFormat="1" ht="13.5">
      <c r="B268" s="238"/>
      <c r="C268" s="239"/>
      <c r="D268" s="207" t="s">
        <v>160</v>
      </c>
      <c r="E268" s="240" t="s">
        <v>107</v>
      </c>
      <c r="F268" s="241" t="s">
        <v>186</v>
      </c>
      <c r="G268" s="239"/>
      <c r="H268" s="242">
        <v>323.168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AT268" s="248" t="s">
        <v>160</v>
      </c>
      <c r="AU268" s="248" t="s">
        <v>82</v>
      </c>
      <c r="AV268" s="14" t="s">
        <v>170</v>
      </c>
      <c r="AW268" s="14" t="s">
        <v>37</v>
      </c>
      <c r="AX268" s="14" t="s">
        <v>73</v>
      </c>
      <c r="AY268" s="248" t="s">
        <v>151</v>
      </c>
    </row>
    <row r="269" spans="2:51" s="12" customFormat="1" ht="13.5">
      <c r="B269" s="217"/>
      <c r="C269" s="218"/>
      <c r="D269" s="207" t="s">
        <v>160</v>
      </c>
      <c r="E269" s="219" t="s">
        <v>22</v>
      </c>
      <c r="F269" s="220" t="s">
        <v>162</v>
      </c>
      <c r="G269" s="218"/>
      <c r="H269" s="221">
        <v>323.168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160</v>
      </c>
      <c r="AU269" s="227" t="s">
        <v>82</v>
      </c>
      <c r="AV269" s="12" t="s">
        <v>158</v>
      </c>
      <c r="AW269" s="12" t="s">
        <v>37</v>
      </c>
      <c r="AX269" s="12" t="s">
        <v>24</v>
      </c>
      <c r="AY269" s="227" t="s">
        <v>151</v>
      </c>
    </row>
    <row r="270" spans="2:65" s="1" customFormat="1" ht="16.5" customHeight="1">
      <c r="B270" s="41"/>
      <c r="C270" s="249" t="s">
        <v>372</v>
      </c>
      <c r="D270" s="249" t="s">
        <v>187</v>
      </c>
      <c r="E270" s="250" t="s">
        <v>373</v>
      </c>
      <c r="F270" s="251" t="s">
        <v>374</v>
      </c>
      <c r="G270" s="252" t="s">
        <v>157</v>
      </c>
      <c r="H270" s="253">
        <v>371.643</v>
      </c>
      <c r="I270" s="254"/>
      <c r="J270" s="255">
        <f>ROUND(I270*H270,2)</f>
        <v>0</v>
      </c>
      <c r="K270" s="251" t="s">
        <v>165</v>
      </c>
      <c r="L270" s="256"/>
      <c r="M270" s="257" t="s">
        <v>22</v>
      </c>
      <c r="N270" s="258" t="s">
        <v>44</v>
      </c>
      <c r="O270" s="42"/>
      <c r="P270" s="202">
        <f>O270*H270</f>
        <v>0</v>
      </c>
      <c r="Q270" s="202">
        <v>0.0019</v>
      </c>
      <c r="R270" s="202">
        <f>Q270*H270</f>
        <v>0.7061217</v>
      </c>
      <c r="S270" s="202">
        <v>0</v>
      </c>
      <c r="T270" s="203">
        <f>S270*H270</f>
        <v>0</v>
      </c>
      <c r="AR270" s="24" t="s">
        <v>315</v>
      </c>
      <c r="AT270" s="24" t="s">
        <v>187</v>
      </c>
      <c r="AU270" s="24" t="s">
        <v>82</v>
      </c>
      <c r="AY270" s="24" t="s">
        <v>151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24</v>
      </c>
      <c r="BK270" s="204">
        <f>ROUND(I270*H270,2)</f>
        <v>0</v>
      </c>
      <c r="BL270" s="24" t="s">
        <v>235</v>
      </c>
      <c r="BM270" s="24" t="s">
        <v>375</v>
      </c>
    </row>
    <row r="271" spans="2:51" s="11" customFormat="1" ht="13.5">
      <c r="B271" s="205"/>
      <c r="C271" s="206"/>
      <c r="D271" s="207" t="s">
        <v>160</v>
      </c>
      <c r="E271" s="208" t="s">
        <v>22</v>
      </c>
      <c r="F271" s="209" t="s">
        <v>107</v>
      </c>
      <c r="G271" s="206"/>
      <c r="H271" s="210">
        <v>323.168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160</v>
      </c>
      <c r="AU271" s="216" t="s">
        <v>82</v>
      </c>
      <c r="AV271" s="11" t="s">
        <v>82</v>
      </c>
      <c r="AW271" s="11" t="s">
        <v>37</v>
      </c>
      <c r="AX271" s="11" t="s">
        <v>73</v>
      </c>
      <c r="AY271" s="216" t="s">
        <v>151</v>
      </c>
    </row>
    <row r="272" spans="2:51" s="11" customFormat="1" ht="13.5">
      <c r="B272" s="205"/>
      <c r="C272" s="206"/>
      <c r="D272" s="207" t="s">
        <v>160</v>
      </c>
      <c r="E272" s="208" t="s">
        <v>22</v>
      </c>
      <c r="F272" s="209" t="s">
        <v>22</v>
      </c>
      <c r="G272" s="206"/>
      <c r="H272" s="210">
        <v>0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160</v>
      </c>
      <c r="AU272" s="216" t="s">
        <v>82</v>
      </c>
      <c r="AV272" s="11" t="s">
        <v>82</v>
      </c>
      <c r="AW272" s="11" t="s">
        <v>37</v>
      </c>
      <c r="AX272" s="11" t="s">
        <v>73</v>
      </c>
      <c r="AY272" s="216" t="s">
        <v>151</v>
      </c>
    </row>
    <row r="273" spans="2:51" s="13" customFormat="1" ht="13.5">
      <c r="B273" s="228"/>
      <c r="C273" s="229"/>
      <c r="D273" s="207" t="s">
        <v>160</v>
      </c>
      <c r="E273" s="230" t="s">
        <v>22</v>
      </c>
      <c r="F273" s="231" t="s">
        <v>192</v>
      </c>
      <c r="G273" s="229"/>
      <c r="H273" s="230" t="s">
        <v>22</v>
      </c>
      <c r="I273" s="232"/>
      <c r="J273" s="229"/>
      <c r="K273" s="229"/>
      <c r="L273" s="233"/>
      <c r="M273" s="234"/>
      <c r="N273" s="235"/>
      <c r="O273" s="235"/>
      <c r="P273" s="235"/>
      <c r="Q273" s="235"/>
      <c r="R273" s="235"/>
      <c r="S273" s="235"/>
      <c r="T273" s="236"/>
      <c r="AT273" s="237" t="s">
        <v>160</v>
      </c>
      <c r="AU273" s="237" t="s">
        <v>82</v>
      </c>
      <c r="AV273" s="13" t="s">
        <v>24</v>
      </c>
      <c r="AW273" s="13" t="s">
        <v>37</v>
      </c>
      <c r="AX273" s="13" t="s">
        <v>73</v>
      </c>
      <c r="AY273" s="237" t="s">
        <v>151</v>
      </c>
    </row>
    <row r="274" spans="2:51" s="11" customFormat="1" ht="13.5">
      <c r="B274" s="205"/>
      <c r="C274" s="206"/>
      <c r="D274" s="207" t="s">
        <v>160</v>
      </c>
      <c r="E274" s="208" t="s">
        <v>22</v>
      </c>
      <c r="F274" s="209" t="s">
        <v>376</v>
      </c>
      <c r="G274" s="206"/>
      <c r="H274" s="210">
        <v>48.475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160</v>
      </c>
      <c r="AU274" s="216" t="s">
        <v>82</v>
      </c>
      <c r="AV274" s="11" t="s">
        <v>82</v>
      </c>
      <c r="AW274" s="11" t="s">
        <v>37</v>
      </c>
      <c r="AX274" s="11" t="s">
        <v>73</v>
      </c>
      <c r="AY274" s="216" t="s">
        <v>151</v>
      </c>
    </row>
    <row r="275" spans="2:51" s="11" customFormat="1" ht="13.5">
      <c r="B275" s="205"/>
      <c r="C275" s="206"/>
      <c r="D275" s="207" t="s">
        <v>160</v>
      </c>
      <c r="E275" s="208" t="s">
        <v>22</v>
      </c>
      <c r="F275" s="209" t="s">
        <v>22</v>
      </c>
      <c r="G275" s="206"/>
      <c r="H275" s="210">
        <v>0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160</v>
      </c>
      <c r="AU275" s="216" t="s">
        <v>82</v>
      </c>
      <c r="AV275" s="11" t="s">
        <v>82</v>
      </c>
      <c r="AW275" s="11" t="s">
        <v>37</v>
      </c>
      <c r="AX275" s="11" t="s">
        <v>73</v>
      </c>
      <c r="AY275" s="216" t="s">
        <v>151</v>
      </c>
    </row>
    <row r="276" spans="2:51" s="12" customFormat="1" ht="13.5">
      <c r="B276" s="217"/>
      <c r="C276" s="218"/>
      <c r="D276" s="207" t="s">
        <v>160</v>
      </c>
      <c r="E276" s="219" t="s">
        <v>22</v>
      </c>
      <c r="F276" s="220" t="s">
        <v>162</v>
      </c>
      <c r="G276" s="218"/>
      <c r="H276" s="221">
        <v>371.643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160</v>
      </c>
      <c r="AU276" s="227" t="s">
        <v>82</v>
      </c>
      <c r="AV276" s="12" t="s">
        <v>158</v>
      </c>
      <c r="AW276" s="12" t="s">
        <v>37</v>
      </c>
      <c r="AX276" s="12" t="s">
        <v>24</v>
      </c>
      <c r="AY276" s="227" t="s">
        <v>151</v>
      </c>
    </row>
    <row r="277" spans="2:65" s="1" customFormat="1" ht="16.5" customHeight="1">
      <c r="B277" s="41"/>
      <c r="C277" s="193" t="s">
        <v>377</v>
      </c>
      <c r="D277" s="193" t="s">
        <v>154</v>
      </c>
      <c r="E277" s="194" t="s">
        <v>378</v>
      </c>
      <c r="F277" s="195" t="s">
        <v>379</v>
      </c>
      <c r="G277" s="196" t="s">
        <v>305</v>
      </c>
      <c r="H277" s="197">
        <v>3.106</v>
      </c>
      <c r="I277" s="198"/>
      <c r="J277" s="199">
        <f>ROUND(I277*H277,2)</f>
        <v>0</v>
      </c>
      <c r="K277" s="195" t="s">
        <v>165</v>
      </c>
      <c r="L277" s="61"/>
      <c r="M277" s="200" t="s">
        <v>22</v>
      </c>
      <c r="N277" s="201" t="s">
        <v>44</v>
      </c>
      <c r="O277" s="42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4" t="s">
        <v>235</v>
      </c>
      <c r="AT277" s="24" t="s">
        <v>154</v>
      </c>
      <c r="AU277" s="24" t="s">
        <v>82</v>
      </c>
      <c r="AY277" s="24" t="s">
        <v>151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4" t="s">
        <v>24</v>
      </c>
      <c r="BK277" s="204">
        <f>ROUND(I277*H277,2)</f>
        <v>0</v>
      </c>
      <c r="BL277" s="24" t="s">
        <v>235</v>
      </c>
      <c r="BM277" s="24" t="s">
        <v>380</v>
      </c>
    </row>
    <row r="278" spans="2:63" s="10" customFormat="1" ht="29.85" customHeight="1">
      <c r="B278" s="177"/>
      <c r="C278" s="178"/>
      <c r="D278" s="179" t="s">
        <v>72</v>
      </c>
      <c r="E278" s="191" t="s">
        <v>381</v>
      </c>
      <c r="F278" s="191" t="s">
        <v>382</v>
      </c>
      <c r="G278" s="178"/>
      <c r="H278" s="178"/>
      <c r="I278" s="181"/>
      <c r="J278" s="192">
        <f>BK278</f>
        <v>0</v>
      </c>
      <c r="K278" s="178"/>
      <c r="L278" s="183"/>
      <c r="M278" s="184"/>
      <c r="N278" s="185"/>
      <c r="O278" s="185"/>
      <c r="P278" s="186">
        <f>SUM(P279:P334)</f>
        <v>0</v>
      </c>
      <c r="Q278" s="185"/>
      <c r="R278" s="186">
        <f>SUM(R279:R334)</f>
        <v>2.24709002</v>
      </c>
      <c r="S278" s="185"/>
      <c r="T278" s="187">
        <f>SUM(T279:T334)</f>
        <v>0.557928</v>
      </c>
      <c r="AR278" s="188" t="s">
        <v>82</v>
      </c>
      <c r="AT278" s="189" t="s">
        <v>72</v>
      </c>
      <c r="AU278" s="189" t="s">
        <v>24</v>
      </c>
      <c r="AY278" s="188" t="s">
        <v>151</v>
      </c>
      <c r="BK278" s="190">
        <f>SUM(BK279:BK334)</f>
        <v>0</v>
      </c>
    </row>
    <row r="279" spans="2:65" s="1" customFormat="1" ht="25.5" customHeight="1">
      <c r="B279" s="41"/>
      <c r="C279" s="193" t="s">
        <v>383</v>
      </c>
      <c r="D279" s="193" t="s">
        <v>154</v>
      </c>
      <c r="E279" s="194" t="s">
        <v>384</v>
      </c>
      <c r="F279" s="195" t="s">
        <v>385</v>
      </c>
      <c r="G279" s="196" t="s">
        <v>157</v>
      </c>
      <c r="H279" s="197">
        <v>5.577</v>
      </c>
      <c r="I279" s="198"/>
      <c r="J279" s="199">
        <f>ROUND(I279*H279,2)</f>
        <v>0</v>
      </c>
      <c r="K279" s="195" t="s">
        <v>165</v>
      </c>
      <c r="L279" s="61"/>
      <c r="M279" s="200" t="s">
        <v>22</v>
      </c>
      <c r="N279" s="201" t="s">
        <v>44</v>
      </c>
      <c r="O279" s="42"/>
      <c r="P279" s="202">
        <f>O279*H279</f>
        <v>0</v>
      </c>
      <c r="Q279" s="202">
        <v>0.006</v>
      </c>
      <c r="R279" s="202">
        <f>Q279*H279</f>
        <v>0.033462</v>
      </c>
      <c r="S279" s="202">
        <v>0</v>
      </c>
      <c r="T279" s="203">
        <f>S279*H279</f>
        <v>0</v>
      </c>
      <c r="AR279" s="24" t="s">
        <v>235</v>
      </c>
      <c r="AT279" s="24" t="s">
        <v>154</v>
      </c>
      <c r="AU279" s="24" t="s">
        <v>82</v>
      </c>
      <c r="AY279" s="24" t="s">
        <v>151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4" t="s">
        <v>24</v>
      </c>
      <c r="BK279" s="204">
        <f>ROUND(I279*H279,2)</f>
        <v>0</v>
      </c>
      <c r="BL279" s="24" t="s">
        <v>235</v>
      </c>
      <c r="BM279" s="24" t="s">
        <v>386</v>
      </c>
    </row>
    <row r="280" spans="2:51" s="13" customFormat="1" ht="13.5">
      <c r="B280" s="228"/>
      <c r="C280" s="229"/>
      <c r="D280" s="207" t="s">
        <v>160</v>
      </c>
      <c r="E280" s="230" t="s">
        <v>22</v>
      </c>
      <c r="F280" s="231" t="s">
        <v>387</v>
      </c>
      <c r="G280" s="229"/>
      <c r="H280" s="230" t="s">
        <v>22</v>
      </c>
      <c r="I280" s="232"/>
      <c r="J280" s="229"/>
      <c r="K280" s="229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160</v>
      </c>
      <c r="AU280" s="237" t="s">
        <v>82</v>
      </c>
      <c r="AV280" s="13" t="s">
        <v>24</v>
      </c>
      <c r="AW280" s="13" t="s">
        <v>37</v>
      </c>
      <c r="AX280" s="13" t="s">
        <v>73</v>
      </c>
      <c r="AY280" s="237" t="s">
        <v>151</v>
      </c>
    </row>
    <row r="281" spans="2:51" s="11" customFormat="1" ht="13.5">
      <c r="B281" s="205"/>
      <c r="C281" s="206"/>
      <c r="D281" s="207" t="s">
        <v>160</v>
      </c>
      <c r="E281" s="208" t="s">
        <v>22</v>
      </c>
      <c r="F281" s="209" t="s">
        <v>168</v>
      </c>
      <c r="G281" s="206"/>
      <c r="H281" s="210">
        <v>3.187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160</v>
      </c>
      <c r="AU281" s="216" t="s">
        <v>82</v>
      </c>
      <c r="AV281" s="11" t="s">
        <v>82</v>
      </c>
      <c r="AW281" s="11" t="s">
        <v>37</v>
      </c>
      <c r="AX281" s="11" t="s">
        <v>73</v>
      </c>
      <c r="AY281" s="216" t="s">
        <v>151</v>
      </c>
    </row>
    <row r="282" spans="2:51" s="11" customFormat="1" ht="13.5">
      <c r="B282" s="205"/>
      <c r="C282" s="206"/>
      <c r="D282" s="207" t="s">
        <v>160</v>
      </c>
      <c r="E282" s="208" t="s">
        <v>22</v>
      </c>
      <c r="F282" s="209" t="s">
        <v>169</v>
      </c>
      <c r="G282" s="206"/>
      <c r="H282" s="210">
        <v>2.39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160</v>
      </c>
      <c r="AU282" s="216" t="s">
        <v>82</v>
      </c>
      <c r="AV282" s="11" t="s">
        <v>82</v>
      </c>
      <c r="AW282" s="11" t="s">
        <v>37</v>
      </c>
      <c r="AX282" s="11" t="s">
        <v>73</v>
      </c>
      <c r="AY282" s="216" t="s">
        <v>151</v>
      </c>
    </row>
    <row r="283" spans="2:51" s="11" customFormat="1" ht="13.5">
      <c r="B283" s="205"/>
      <c r="C283" s="206"/>
      <c r="D283" s="207" t="s">
        <v>160</v>
      </c>
      <c r="E283" s="208" t="s">
        <v>22</v>
      </c>
      <c r="F283" s="209" t="s">
        <v>22</v>
      </c>
      <c r="G283" s="206"/>
      <c r="H283" s="210">
        <v>0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160</v>
      </c>
      <c r="AU283" s="216" t="s">
        <v>82</v>
      </c>
      <c r="AV283" s="11" t="s">
        <v>82</v>
      </c>
      <c r="AW283" s="11" t="s">
        <v>37</v>
      </c>
      <c r="AX283" s="11" t="s">
        <v>73</v>
      </c>
      <c r="AY283" s="216" t="s">
        <v>151</v>
      </c>
    </row>
    <row r="284" spans="2:51" s="14" customFormat="1" ht="13.5">
      <c r="B284" s="238"/>
      <c r="C284" s="239"/>
      <c r="D284" s="207" t="s">
        <v>160</v>
      </c>
      <c r="E284" s="240" t="s">
        <v>114</v>
      </c>
      <c r="F284" s="241" t="s">
        <v>186</v>
      </c>
      <c r="G284" s="239"/>
      <c r="H284" s="242">
        <v>5.577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160</v>
      </c>
      <c r="AU284" s="248" t="s">
        <v>82</v>
      </c>
      <c r="AV284" s="14" t="s">
        <v>170</v>
      </c>
      <c r="AW284" s="14" t="s">
        <v>37</v>
      </c>
      <c r="AX284" s="14" t="s">
        <v>73</v>
      </c>
      <c r="AY284" s="248" t="s">
        <v>151</v>
      </c>
    </row>
    <row r="285" spans="2:51" s="12" customFormat="1" ht="13.5">
      <c r="B285" s="217"/>
      <c r="C285" s="218"/>
      <c r="D285" s="207" t="s">
        <v>160</v>
      </c>
      <c r="E285" s="219" t="s">
        <v>22</v>
      </c>
      <c r="F285" s="220" t="s">
        <v>162</v>
      </c>
      <c r="G285" s="218"/>
      <c r="H285" s="221">
        <v>5.577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160</v>
      </c>
      <c r="AU285" s="227" t="s">
        <v>82</v>
      </c>
      <c r="AV285" s="12" t="s">
        <v>158</v>
      </c>
      <c r="AW285" s="12" t="s">
        <v>37</v>
      </c>
      <c r="AX285" s="12" t="s">
        <v>24</v>
      </c>
      <c r="AY285" s="227" t="s">
        <v>151</v>
      </c>
    </row>
    <row r="286" spans="2:65" s="1" customFormat="1" ht="16.5" customHeight="1">
      <c r="B286" s="41"/>
      <c r="C286" s="249" t="s">
        <v>388</v>
      </c>
      <c r="D286" s="249" t="s">
        <v>187</v>
      </c>
      <c r="E286" s="250" t="s">
        <v>389</v>
      </c>
      <c r="F286" s="251" t="s">
        <v>390</v>
      </c>
      <c r="G286" s="252" t="s">
        <v>157</v>
      </c>
      <c r="H286" s="253">
        <v>5.689</v>
      </c>
      <c r="I286" s="254"/>
      <c r="J286" s="255">
        <f>ROUND(I286*H286,2)</f>
        <v>0</v>
      </c>
      <c r="K286" s="251" t="s">
        <v>165</v>
      </c>
      <c r="L286" s="256"/>
      <c r="M286" s="257" t="s">
        <v>22</v>
      </c>
      <c r="N286" s="258" t="s">
        <v>44</v>
      </c>
      <c r="O286" s="42"/>
      <c r="P286" s="202">
        <f>O286*H286</f>
        <v>0</v>
      </c>
      <c r="Q286" s="202">
        <v>0.0009</v>
      </c>
      <c r="R286" s="202">
        <f>Q286*H286</f>
        <v>0.0051201</v>
      </c>
      <c r="S286" s="202">
        <v>0</v>
      </c>
      <c r="T286" s="203">
        <f>S286*H286</f>
        <v>0</v>
      </c>
      <c r="AR286" s="24" t="s">
        <v>315</v>
      </c>
      <c r="AT286" s="24" t="s">
        <v>187</v>
      </c>
      <c r="AU286" s="24" t="s">
        <v>82</v>
      </c>
      <c r="AY286" s="24" t="s">
        <v>151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4" t="s">
        <v>24</v>
      </c>
      <c r="BK286" s="204">
        <f>ROUND(I286*H286,2)</f>
        <v>0</v>
      </c>
      <c r="BL286" s="24" t="s">
        <v>235</v>
      </c>
      <c r="BM286" s="24" t="s">
        <v>391</v>
      </c>
    </row>
    <row r="287" spans="2:51" s="11" customFormat="1" ht="13.5">
      <c r="B287" s="205"/>
      <c r="C287" s="206"/>
      <c r="D287" s="207" t="s">
        <v>160</v>
      </c>
      <c r="E287" s="208" t="s">
        <v>22</v>
      </c>
      <c r="F287" s="209" t="s">
        <v>392</v>
      </c>
      <c r="G287" s="206"/>
      <c r="H287" s="210">
        <v>5.577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160</v>
      </c>
      <c r="AU287" s="216" t="s">
        <v>82</v>
      </c>
      <c r="AV287" s="11" t="s">
        <v>82</v>
      </c>
      <c r="AW287" s="11" t="s">
        <v>37</v>
      </c>
      <c r="AX287" s="11" t="s">
        <v>73</v>
      </c>
      <c r="AY287" s="216" t="s">
        <v>151</v>
      </c>
    </row>
    <row r="288" spans="2:51" s="11" customFormat="1" ht="13.5">
      <c r="B288" s="205"/>
      <c r="C288" s="206"/>
      <c r="D288" s="207" t="s">
        <v>160</v>
      </c>
      <c r="E288" s="208" t="s">
        <v>22</v>
      </c>
      <c r="F288" s="209" t="s">
        <v>22</v>
      </c>
      <c r="G288" s="206"/>
      <c r="H288" s="210">
        <v>0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160</v>
      </c>
      <c r="AU288" s="216" t="s">
        <v>82</v>
      </c>
      <c r="AV288" s="11" t="s">
        <v>82</v>
      </c>
      <c r="AW288" s="11" t="s">
        <v>37</v>
      </c>
      <c r="AX288" s="11" t="s">
        <v>73</v>
      </c>
      <c r="AY288" s="216" t="s">
        <v>151</v>
      </c>
    </row>
    <row r="289" spans="2:51" s="13" customFormat="1" ht="13.5">
      <c r="B289" s="228"/>
      <c r="C289" s="229"/>
      <c r="D289" s="207" t="s">
        <v>160</v>
      </c>
      <c r="E289" s="230" t="s">
        <v>22</v>
      </c>
      <c r="F289" s="231" t="s">
        <v>192</v>
      </c>
      <c r="G289" s="229"/>
      <c r="H289" s="230" t="s">
        <v>22</v>
      </c>
      <c r="I289" s="232"/>
      <c r="J289" s="229"/>
      <c r="K289" s="229"/>
      <c r="L289" s="233"/>
      <c r="M289" s="234"/>
      <c r="N289" s="235"/>
      <c r="O289" s="235"/>
      <c r="P289" s="235"/>
      <c r="Q289" s="235"/>
      <c r="R289" s="235"/>
      <c r="S289" s="235"/>
      <c r="T289" s="236"/>
      <c r="AT289" s="237" t="s">
        <v>160</v>
      </c>
      <c r="AU289" s="237" t="s">
        <v>82</v>
      </c>
      <c r="AV289" s="13" t="s">
        <v>24</v>
      </c>
      <c r="AW289" s="13" t="s">
        <v>37</v>
      </c>
      <c r="AX289" s="13" t="s">
        <v>73</v>
      </c>
      <c r="AY289" s="237" t="s">
        <v>151</v>
      </c>
    </row>
    <row r="290" spans="2:51" s="11" customFormat="1" ht="13.5">
      <c r="B290" s="205"/>
      <c r="C290" s="206"/>
      <c r="D290" s="207" t="s">
        <v>160</v>
      </c>
      <c r="E290" s="208" t="s">
        <v>22</v>
      </c>
      <c r="F290" s="209" t="s">
        <v>393</v>
      </c>
      <c r="G290" s="206"/>
      <c r="H290" s="210">
        <v>0.112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160</v>
      </c>
      <c r="AU290" s="216" t="s">
        <v>82</v>
      </c>
      <c r="AV290" s="11" t="s">
        <v>82</v>
      </c>
      <c r="AW290" s="11" t="s">
        <v>37</v>
      </c>
      <c r="AX290" s="11" t="s">
        <v>73</v>
      </c>
      <c r="AY290" s="216" t="s">
        <v>151</v>
      </c>
    </row>
    <row r="291" spans="2:51" s="11" customFormat="1" ht="13.5">
      <c r="B291" s="205"/>
      <c r="C291" s="206"/>
      <c r="D291" s="207" t="s">
        <v>160</v>
      </c>
      <c r="E291" s="208" t="s">
        <v>22</v>
      </c>
      <c r="F291" s="209" t="s">
        <v>22</v>
      </c>
      <c r="G291" s="206"/>
      <c r="H291" s="210">
        <v>0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160</v>
      </c>
      <c r="AU291" s="216" t="s">
        <v>82</v>
      </c>
      <c r="AV291" s="11" t="s">
        <v>82</v>
      </c>
      <c r="AW291" s="11" t="s">
        <v>37</v>
      </c>
      <c r="AX291" s="11" t="s">
        <v>73</v>
      </c>
      <c r="AY291" s="216" t="s">
        <v>151</v>
      </c>
    </row>
    <row r="292" spans="2:51" s="12" customFormat="1" ht="13.5">
      <c r="B292" s="217"/>
      <c r="C292" s="218"/>
      <c r="D292" s="207" t="s">
        <v>160</v>
      </c>
      <c r="E292" s="219" t="s">
        <v>22</v>
      </c>
      <c r="F292" s="220" t="s">
        <v>162</v>
      </c>
      <c r="G292" s="218"/>
      <c r="H292" s="221">
        <v>5.689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160</v>
      </c>
      <c r="AU292" s="227" t="s">
        <v>82</v>
      </c>
      <c r="AV292" s="12" t="s">
        <v>158</v>
      </c>
      <c r="AW292" s="12" t="s">
        <v>37</v>
      </c>
      <c r="AX292" s="12" t="s">
        <v>24</v>
      </c>
      <c r="AY292" s="227" t="s">
        <v>151</v>
      </c>
    </row>
    <row r="293" spans="2:65" s="1" customFormat="1" ht="25.5" customHeight="1">
      <c r="B293" s="41"/>
      <c r="C293" s="193" t="s">
        <v>394</v>
      </c>
      <c r="D293" s="193" t="s">
        <v>154</v>
      </c>
      <c r="E293" s="194" t="s">
        <v>395</v>
      </c>
      <c r="F293" s="195" t="s">
        <v>396</v>
      </c>
      <c r="G293" s="196" t="s">
        <v>157</v>
      </c>
      <c r="H293" s="197">
        <v>309.96</v>
      </c>
      <c r="I293" s="198"/>
      <c r="J293" s="199">
        <f>ROUND(I293*H293,2)</f>
        <v>0</v>
      </c>
      <c r="K293" s="195" t="s">
        <v>165</v>
      </c>
      <c r="L293" s="61"/>
      <c r="M293" s="200" t="s">
        <v>22</v>
      </c>
      <c r="N293" s="201" t="s">
        <v>44</v>
      </c>
      <c r="O293" s="42"/>
      <c r="P293" s="202">
        <f>O293*H293</f>
        <v>0</v>
      </c>
      <c r="Q293" s="202">
        <v>0</v>
      </c>
      <c r="R293" s="202">
        <f>Q293*H293</f>
        <v>0</v>
      </c>
      <c r="S293" s="202">
        <v>0.0018</v>
      </c>
      <c r="T293" s="203">
        <f>S293*H293</f>
        <v>0.557928</v>
      </c>
      <c r="AR293" s="24" t="s">
        <v>235</v>
      </c>
      <c r="AT293" s="24" t="s">
        <v>154</v>
      </c>
      <c r="AU293" s="24" t="s">
        <v>82</v>
      </c>
      <c r="AY293" s="24" t="s">
        <v>151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4" t="s">
        <v>24</v>
      </c>
      <c r="BK293" s="204">
        <f>ROUND(I293*H293,2)</f>
        <v>0</v>
      </c>
      <c r="BL293" s="24" t="s">
        <v>235</v>
      </c>
      <c r="BM293" s="24" t="s">
        <v>397</v>
      </c>
    </row>
    <row r="294" spans="2:51" s="11" customFormat="1" ht="13.5">
      <c r="B294" s="205"/>
      <c r="C294" s="206"/>
      <c r="D294" s="207" t="s">
        <v>160</v>
      </c>
      <c r="E294" s="208" t="s">
        <v>22</v>
      </c>
      <c r="F294" s="209" t="s">
        <v>161</v>
      </c>
      <c r="G294" s="206"/>
      <c r="H294" s="210">
        <v>309.96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160</v>
      </c>
      <c r="AU294" s="216" t="s">
        <v>82</v>
      </c>
      <c r="AV294" s="11" t="s">
        <v>82</v>
      </c>
      <c r="AW294" s="11" t="s">
        <v>37</v>
      </c>
      <c r="AX294" s="11" t="s">
        <v>73</v>
      </c>
      <c r="AY294" s="216" t="s">
        <v>151</v>
      </c>
    </row>
    <row r="295" spans="2:51" s="11" customFormat="1" ht="13.5">
      <c r="B295" s="205"/>
      <c r="C295" s="206"/>
      <c r="D295" s="207" t="s">
        <v>160</v>
      </c>
      <c r="E295" s="208" t="s">
        <v>22</v>
      </c>
      <c r="F295" s="209" t="s">
        <v>22</v>
      </c>
      <c r="G295" s="206"/>
      <c r="H295" s="210">
        <v>0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160</v>
      </c>
      <c r="AU295" s="216" t="s">
        <v>82</v>
      </c>
      <c r="AV295" s="11" t="s">
        <v>82</v>
      </c>
      <c r="AW295" s="11" t="s">
        <v>37</v>
      </c>
      <c r="AX295" s="11" t="s">
        <v>73</v>
      </c>
      <c r="AY295" s="216" t="s">
        <v>151</v>
      </c>
    </row>
    <row r="296" spans="2:51" s="12" customFormat="1" ht="13.5">
      <c r="B296" s="217"/>
      <c r="C296" s="218"/>
      <c r="D296" s="207" t="s">
        <v>160</v>
      </c>
      <c r="E296" s="219" t="s">
        <v>22</v>
      </c>
      <c r="F296" s="220" t="s">
        <v>162</v>
      </c>
      <c r="G296" s="218"/>
      <c r="H296" s="221">
        <v>309.96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160</v>
      </c>
      <c r="AU296" s="227" t="s">
        <v>82</v>
      </c>
      <c r="AV296" s="12" t="s">
        <v>158</v>
      </c>
      <c r="AW296" s="12" t="s">
        <v>37</v>
      </c>
      <c r="AX296" s="12" t="s">
        <v>24</v>
      </c>
      <c r="AY296" s="227" t="s">
        <v>151</v>
      </c>
    </row>
    <row r="297" spans="2:65" s="1" customFormat="1" ht="25.5" customHeight="1">
      <c r="B297" s="41"/>
      <c r="C297" s="193" t="s">
        <v>398</v>
      </c>
      <c r="D297" s="193" t="s">
        <v>154</v>
      </c>
      <c r="E297" s="194" t="s">
        <v>399</v>
      </c>
      <c r="F297" s="195" t="s">
        <v>400</v>
      </c>
      <c r="G297" s="196" t="s">
        <v>157</v>
      </c>
      <c r="H297" s="197">
        <v>308.072</v>
      </c>
      <c r="I297" s="198"/>
      <c r="J297" s="199">
        <f>ROUND(I297*H297,2)</f>
        <v>0</v>
      </c>
      <c r="K297" s="195" t="s">
        <v>165</v>
      </c>
      <c r="L297" s="61"/>
      <c r="M297" s="200" t="s">
        <v>22</v>
      </c>
      <c r="N297" s="201" t="s">
        <v>44</v>
      </c>
      <c r="O297" s="42"/>
      <c r="P297" s="202">
        <f>O297*H297</f>
        <v>0</v>
      </c>
      <c r="Q297" s="202">
        <v>0.00116</v>
      </c>
      <c r="R297" s="202">
        <f>Q297*H297</f>
        <v>0.35736352</v>
      </c>
      <c r="S297" s="202">
        <v>0</v>
      </c>
      <c r="T297" s="203">
        <f>S297*H297</f>
        <v>0</v>
      </c>
      <c r="AR297" s="24" t="s">
        <v>235</v>
      </c>
      <c r="AT297" s="24" t="s">
        <v>154</v>
      </c>
      <c r="AU297" s="24" t="s">
        <v>82</v>
      </c>
      <c r="AY297" s="24" t="s">
        <v>151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24" t="s">
        <v>24</v>
      </c>
      <c r="BK297" s="204">
        <f>ROUND(I297*H297,2)</f>
        <v>0</v>
      </c>
      <c r="BL297" s="24" t="s">
        <v>235</v>
      </c>
      <c r="BM297" s="24" t="s">
        <v>401</v>
      </c>
    </row>
    <row r="298" spans="2:51" s="11" customFormat="1" ht="13.5">
      <c r="B298" s="205"/>
      <c r="C298" s="206"/>
      <c r="D298" s="207" t="s">
        <v>160</v>
      </c>
      <c r="E298" s="208" t="s">
        <v>22</v>
      </c>
      <c r="F298" s="209" t="s">
        <v>402</v>
      </c>
      <c r="G298" s="206"/>
      <c r="H298" s="210">
        <v>295.24</v>
      </c>
      <c r="I298" s="211"/>
      <c r="J298" s="206"/>
      <c r="K298" s="206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160</v>
      </c>
      <c r="AU298" s="216" t="s">
        <v>82</v>
      </c>
      <c r="AV298" s="11" t="s">
        <v>82</v>
      </c>
      <c r="AW298" s="11" t="s">
        <v>37</v>
      </c>
      <c r="AX298" s="11" t="s">
        <v>73</v>
      </c>
      <c r="AY298" s="216" t="s">
        <v>151</v>
      </c>
    </row>
    <row r="299" spans="2:51" s="11" customFormat="1" ht="13.5">
      <c r="B299" s="205"/>
      <c r="C299" s="206"/>
      <c r="D299" s="207" t="s">
        <v>160</v>
      </c>
      <c r="E299" s="208" t="s">
        <v>22</v>
      </c>
      <c r="F299" s="209" t="s">
        <v>22</v>
      </c>
      <c r="G299" s="206"/>
      <c r="H299" s="210">
        <v>0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160</v>
      </c>
      <c r="AU299" s="216" t="s">
        <v>82</v>
      </c>
      <c r="AV299" s="11" t="s">
        <v>82</v>
      </c>
      <c r="AW299" s="11" t="s">
        <v>37</v>
      </c>
      <c r="AX299" s="11" t="s">
        <v>73</v>
      </c>
      <c r="AY299" s="216" t="s">
        <v>151</v>
      </c>
    </row>
    <row r="300" spans="2:51" s="14" customFormat="1" ht="13.5">
      <c r="B300" s="238"/>
      <c r="C300" s="239"/>
      <c r="D300" s="207" t="s">
        <v>160</v>
      </c>
      <c r="E300" s="240" t="s">
        <v>116</v>
      </c>
      <c r="F300" s="241" t="s">
        <v>186</v>
      </c>
      <c r="G300" s="239"/>
      <c r="H300" s="242">
        <v>295.24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160</v>
      </c>
      <c r="AU300" s="248" t="s">
        <v>82</v>
      </c>
      <c r="AV300" s="14" t="s">
        <v>170</v>
      </c>
      <c r="AW300" s="14" t="s">
        <v>37</v>
      </c>
      <c r="AX300" s="14" t="s">
        <v>73</v>
      </c>
      <c r="AY300" s="248" t="s">
        <v>151</v>
      </c>
    </row>
    <row r="301" spans="2:51" s="11" customFormat="1" ht="13.5">
      <c r="B301" s="205"/>
      <c r="C301" s="206"/>
      <c r="D301" s="207" t="s">
        <v>160</v>
      </c>
      <c r="E301" s="208" t="s">
        <v>22</v>
      </c>
      <c r="F301" s="209" t="s">
        <v>22</v>
      </c>
      <c r="G301" s="206"/>
      <c r="H301" s="210">
        <v>0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160</v>
      </c>
      <c r="AU301" s="216" t="s">
        <v>82</v>
      </c>
      <c r="AV301" s="11" t="s">
        <v>82</v>
      </c>
      <c r="AW301" s="11" t="s">
        <v>37</v>
      </c>
      <c r="AX301" s="11" t="s">
        <v>73</v>
      </c>
      <c r="AY301" s="216" t="s">
        <v>151</v>
      </c>
    </row>
    <row r="302" spans="2:51" s="13" customFormat="1" ht="13.5">
      <c r="B302" s="228"/>
      <c r="C302" s="229"/>
      <c r="D302" s="207" t="s">
        <v>160</v>
      </c>
      <c r="E302" s="230" t="s">
        <v>22</v>
      </c>
      <c r="F302" s="231" t="s">
        <v>403</v>
      </c>
      <c r="G302" s="229"/>
      <c r="H302" s="230" t="s">
        <v>22</v>
      </c>
      <c r="I302" s="232"/>
      <c r="J302" s="229"/>
      <c r="K302" s="229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160</v>
      </c>
      <c r="AU302" s="237" t="s">
        <v>82</v>
      </c>
      <c r="AV302" s="13" t="s">
        <v>24</v>
      </c>
      <c r="AW302" s="13" t="s">
        <v>37</v>
      </c>
      <c r="AX302" s="13" t="s">
        <v>73</v>
      </c>
      <c r="AY302" s="237" t="s">
        <v>151</v>
      </c>
    </row>
    <row r="303" spans="2:51" s="11" customFormat="1" ht="13.5">
      <c r="B303" s="205"/>
      <c r="C303" s="206"/>
      <c r="D303" s="207" t="s">
        <v>160</v>
      </c>
      <c r="E303" s="208" t="s">
        <v>22</v>
      </c>
      <c r="F303" s="209" t="s">
        <v>404</v>
      </c>
      <c r="G303" s="206"/>
      <c r="H303" s="210">
        <v>9.904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160</v>
      </c>
      <c r="AU303" s="216" t="s">
        <v>82</v>
      </c>
      <c r="AV303" s="11" t="s">
        <v>82</v>
      </c>
      <c r="AW303" s="11" t="s">
        <v>37</v>
      </c>
      <c r="AX303" s="11" t="s">
        <v>73</v>
      </c>
      <c r="AY303" s="216" t="s">
        <v>151</v>
      </c>
    </row>
    <row r="304" spans="2:51" s="11" customFormat="1" ht="13.5">
      <c r="B304" s="205"/>
      <c r="C304" s="206"/>
      <c r="D304" s="207" t="s">
        <v>160</v>
      </c>
      <c r="E304" s="208" t="s">
        <v>22</v>
      </c>
      <c r="F304" s="209" t="s">
        <v>22</v>
      </c>
      <c r="G304" s="206"/>
      <c r="H304" s="210">
        <v>0</v>
      </c>
      <c r="I304" s="211"/>
      <c r="J304" s="206"/>
      <c r="K304" s="206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160</v>
      </c>
      <c r="AU304" s="216" t="s">
        <v>82</v>
      </c>
      <c r="AV304" s="11" t="s">
        <v>82</v>
      </c>
      <c r="AW304" s="11" t="s">
        <v>37</v>
      </c>
      <c r="AX304" s="11" t="s">
        <v>73</v>
      </c>
      <c r="AY304" s="216" t="s">
        <v>151</v>
      </c>
    </row>
    <row r="305" spans="2:51" s="14" customFormat="1" ht="13.5">
      <c r="B305" s="238"/>
      <c r="C305" s="239"/>
      <c r="D305" s="207" t="s">
        <v>160</v>
      </c>
      <c r="E305" s="240" t="s">
        <v>110</v>
      </c>
      <c r="F305" s="241" t="s">
        <v>186</v>
      </c>
      <c r="G305" s="239"/>
      <c r="H305" s="242">
        <v>9.904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160</v>
      </c>
      <c r="AU305" s="248" t="s">
        <v>82</v>
      </c>
      <c r="AV305" s="14" t="s">
        <v>170</v>
      </c>
      <c r="AW305" s="14" t="s">
        <v>37</v>
      </c>
      <c r="AX305" s="14" t="s">
        <v>73</v>
      </c>
      <c r="AY305" s="248" t="s">
        <v>151</v>
      </c>
    </row>
    <row r="306" spans="2:51" s="11" customFormat="1" ht="13.5">
      <c r="B306" s="205"/>
      <c r="C306" s="206"/>
      <c r="D306" s="207" t="s">
        <v>160</v>
      </c>
      <c r="E306" s="208" t="s">
        <v>22</v>
      </c>
      <c r="F306" s="209" t="s">
        <v>22</v>
      </c>
      <c r="G306" s="206"/>
      <c r="H306" s="210">
        <v>0</v>
      </c>
      <c r="I306" s="211"/>
      <c r="J306" s="206"/>
      <c r="K306" s="206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160</v>
      </c>
      <c r="AU306" s="216" t="s">
        <v>82</v>
      </c>
      <c r="AV306" s="11" t="s">
        <v>82</v>
      </c>
      <c r="AW306" s="11" t="s">
        <v>37</v>
      </c>
      <c r="AX306" s="11" t="s">
        <v>73</v>
      </c>
      <c r="AY306" s="216" t="s">
        <v>151</v>
      </c>
    </row>
    <row r="307" spans="2:51" s="13" customFormat="1" ht="13.5">
      <c r="B307" s="228"/>
      <c r="C307" s="229"/>
      <c r="D307" s="207" t="s">
        <v>160</v>
      </c>
      <c r="E307" s="230" t="s">
        <v>22</v>
      </c>
      <c r="F307" s="231" t="s">
        <v>405</v>
      </c>
      <c r="G307" s="229"/>
      <c r="H307" s="230" t="s">
        <v>22</v>
      </c>
      <c r="I307" s="232"/>
      <c r="J307" s="229"/>
      <c r="K307" s="229"/>
      <c r="L307" s="233"/>
      <c r="M307" s="234"/>
      <c r="N307" s="235"/>
      <c r="O307" s="235"/>
      <c r="P307" s="235"/>
      <c r="Q307" s="235"/>
      <c r="R307" s="235"/>
      <c r="S307" s="235"/>
      <c r="T307" s="236"/>
      <c r="AT307" s="237" t="s">
        <v>160</v>
      </c>
      <c r="AU307" s="237" t="s">
        <v>82</v>
      </c>
      <c r="AV307" s="13" t="s">
        <v>24</v>
      </c>
      <c r="AW307" s="13" t="s">
        <v>37</v>
      </c>
      <c r="AX307" s="13" t="s">
        <v>73</v>
      </c>
      <c r="AY307" s="237" t="s">
        <v>151</v>
      </c>
    </row>
    <row r="308" spans="2:51" s="11" customFormat="1" ht="13.5">
      <c r="B308" s="205"/>
      <c r="C308" s="206"/>
      <c r="D308" s="207" t="s">
        <v>160</v>
      </c>
      <c r="E308" s="208" t="s">
        <v>22</v>
      </c>
      <c r="F308" s="209" t="s">
        <v>406</v>
      </c>
      <c r="G308" s="206"/>
      <c r="H308" s="210">
        <v>2.928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160</v>
      </c>
      <c r="AU308" s="216" t="s">
        <v>82</v>
      </c>
      <c r="AV308" s="11" t="s">
        <v>82</v>
      </c>
      <c r="AW308" s="11" t="s">
        <v>37</v>
      </c>
      <c r="AX308" s="11" t="s">
        <v>73</v>
      </c>
      <c r="AY308" s="216" t="s">
        <v>151</v>
      </c>
    </row>
    <row r="309" spans="2:51" s="11" customFormat="1" ht="13.5">
      <c r="B309" s="205"/>
      <c r="C309" s="206"/>
      <c r="D309" s="207" t="s">
        <v>160</v>
      </c>
      <c r="E309" s="208" t="s">
        <v>22</v>
      </c>
      <c r="F309" s="209" t="s">
        <v>22</v>
      </c>
      <c r="G309" s="206"/>
      <c r="H309" s="210">
        <v>0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160</v>
      </c>
      <c r="AU309" s="216" t="s">
        <v>82</v>
      </c>
      <c r="AV309" s="11" t="s">
        <v>82</v>
      </c>
      <c r="AW309" s="11" t="s">
        <v>37</v>
      </c>
      <c r="AX309" s="11" t="s">
        <v>73</v>
      </c>
      <c r="AY309" s="216" t="s">
        <v>151</v>
      </c>
    </row>
    <row r="310" spans="2:51" s="14" customFormat="1" ht="13.5">
      <c r="B310" s="238"/>
      <c r="C310" s="239"/>
      <c r="D310" s="207" t="s">
        <v>160</v>
      </c>
      <c r="E310" s="240" t="s">
        <v>112</v>
      </c>
      <c r="F310" s="241" t="s">
        <v>186</v>
      </c>
      <c r="G310" s="239"/>
      <c r="H310" s="242">
        <v>2.928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160</v>
      </c>
      <c r="AU310" s="248" t="s">
        <v>82</v>
      </c>
      <c r="AV310" s="14" t="s">
        <v>170</v>
      </c>
      <c r="AW310" s="14" t="s">
        <v>37</v>
      </c>
      <c r="AX310" s="14" t="s">
        <v>73</v>
      </c>
      <c r="AY310" s="248" t="s">
        <v>151</v>
      </c>
    </row>
    <row r="311" spans="2:51" s="11" customFormat="1" ht="13.5">
      <c r="B311" s="205"/>
      <c r="C311" s="206"/>
      <c r="D311" s="207" t="s">
        <v>160</v>
      </c>
      <c r="E311" s="208" t="s">
        <v>22</v>
      </c>
      <c r="F311" s="209" t="s">
        <v>22</v>
      </c>
      <c r="G311" s="206"/>
      <c r="H311" s="210">
        <v>0</v>
      </c>
      <c r="I311" s="211"/>
      <c r="J311" s="206"/>
      <c r="K311" s="206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160</v>
      </c>
      <c r="AU311" s="216" t="s">
        <v>82</v>
      </c>
      <c r="AV311" s="11" t="s">
        <v>82</v>
      </c>
      <c r="AW311" s="11" t="s">
        <v>37</v>
      </c>
      <c r="AX311" s="11" t="s">
        <v>73</v>
      </c>
      <c r="AY311" s="216" t="s">
        <v>151</v>
      </c>
    </row>
    <row r="312" spans="2:51" s="12" customFormat="1" ht="13.5">
      <c r="B312" s="217"/>
      <c r="C312" s="218"/>
      <c r="D312" s="207" t="s">
        <v>160</v>
      </c>
      <c r="E312" s="219" t="s">
        <v>22</v>
      </c>
      <c r="F312" s="220" t="s">
        <v>162</v>
      </c>
      <c r="G312" s="218"/>
      <c r="H312" s="221">
        <v>308.072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160</v>
      </c>
      <c r="AU312" s="227" t="s">
        <v>82</v>
      </c>
      <c r="AV312" s="12" t="s">
        <v>158</v>
      </c>
      <c r="AW312" s="12" t="s">
        <v>37</v>
      </c>
      <c r="AX312" s="12" t="s">
        <v>24</v>
      </c>
      <c r="AY312" s="227" t="s">
        <v>151</v>
      </c>
    </row>
    <row r="313" spans="2:65" s="1" customFormat="1" ht="16.5" customHeight="1">
      <c r="B313" s="41"/>
      <c r="C313" s="249" t="s">
        <v>407</v>
      </c>
      <c r="D313" s="249" t="s">
        <v>187</v>
      </c>
      <c r="E313" s="250" t="s">
        <v>408</v>
      </c>
      <c r="F313" s="251" t="s">
        <v>409</v>
      </c>
      <c r="G313" s="252" t="s">
        <v>157</v>
      </c>
      <c r="H313" s="253">
        <v>301.145</v>
      </c>
      <c r="I313" s="254"/>
      <c r="J313" s="255">
        <f>ROUND(I313*H313,2)</f>
        <v>0</v>
      </c>
      <c r="K313" s="251" t="s">
        <v>165</v>
      </c>
      <c r="L313" s="256"/>
      <c r="M313" s="257" t="s">
        <v>22</v>
      </c>
      <c r="N313" s="258" t="s">
        <v>44</v>
      </c>
      <c r="O313" s="42"/>
      <c r="P313" s="202">
        <f>O313*H313</f>
        <v>0</v>
      </c>
      <c r="Q313" s="202">
        <v>0.006</v>
      </c>
      <c r="R313" s="202">
        <f>Q313*H313</f>
        <v>1.80687</v>
      </c>
      <c r="S313" s="202">
        <v>0</v>
      </c>
      <c r="T313" s="203">
        <f>S313*H313</f>
        <v>0</v>
      </c>
      <c r="AR313" s="24" t="s">
        <v>315</v>
      </c>
      <c r="AT313" s="24" t="s">
        <v>187</v>
      </c>
      <c r="AU313" s="24" t="s">
        <v>82</v>
      </c>
      <c r="AY313" s="24" t="s">
        <v>151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4" t="s">
        <v>24</v>
      </c>
      <c r="BK313" s="204">
        <f>ROUND(I313*H313,2)</f>
        <v>0</v>
      </c>
      <c r="BL313" s="24" t="s">
        <v>235</v>
      </c>
      <c r="BM313" s="24" t="s">
        <v>410</v>
      </c>
    </row>
    <row r="314" spans="2:51" s="11" customFormat="1" ht="13.5">
      <c r="B314" s="205"/>
      <c r="C314" s="206"/>
      <c r="D314" s="207" t="s">
        <v>160</v>
      </c>
      <c r="E314" s="208" t="s">
        <v>22</v>
      </c>
      <c r="F314" s="209" t="s">
        <v>116</v>
      </c>
      <c r="G314" s="206"/>
      <c r="H314" s="210">
        <v>295.24</v>
      </c>
      <c r="I314" s="211"/>
      <c r="J314" s="206"/>
      <c r="K314" s="206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160</v>
      </c>
      <c r="AU314" s="216" t="s">
        <v>82</v>
      </c>
      <c r="AV314" s="11" t="s">
        <v>82</v>
      </c>
      <c r="AW314" s="11" t="s">
        <v>37</v>
      </c>
      <c r="AX314" s="11" t="s">
        <v>73</v>
      </c>
      <c r="AY314" s="216" t="s">
        <v>151</v>
      </c>
    </row>
    <row r="315" spans="2:51" s="11" customFormat="1" ht="13.5">
      <c r="B315" s="205"/>
      <c r="C315" s="206"/>
      <c r="D315" s="207" t="s">
        <v>160</v>
      </c>
      <c r="E315" s="208" t="s">
        <v>22</v>
      </c>
      <c r="F315" s="209" t="s">
        <v>22</v>
      </c>
      <c r="G315" s="206"/>
      <c r="H315" s="210">
        <v>0</v>
      </c>
      <c r="I315" s="211"/>
      <c r="J315" s="206"/>
      <c r="K315" s="206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160</v>
      </c>
      <c r="AU315" s="216" t="s">
        <v>82</v>
      </c>
      <c r="AV315" s="11" t="s">
        <v>82</v>
      </c>
      <c r="AW315" s="11" t="s">
        <v>37</v>
      </c>
      <c r="AX315" s="11" t="s">
        <v>73</v>
      </c>
      <c r="AY315" s="216" t="s">
        <v>151</v>
      </c>
    </row>
    <row r="316" spans="2:51" s="13" customFormat="1" ht="13.5">
      <c r="B316" s="228"/>
      <c r="C316" s="229"/>
      <c r="D316" s="207" t="s">
        <v>160</v>
      </c>
      <c r="E316" s="230" t="s">
        <v>22</v>
      </c>
      <c r="F316" s="231" t="s">
        <v>192</v>
      </c>
      <c r="G316" s="229"/>
      <c r="H316" s="230" t="s">
        <v>22</v>
      </c>
      <c r="I316" s="232"/>
      <c r="J316" s="229"/>
      <c r="K316" s="229"/>
      <c r="L316" s="233"/>
      <c r="M316" s="234"/>
      <c r="N316" s="235"/>
      <c r="O316" s="235"/>
      <c r="P316" s="235"/>
      <c r="Q316" s="235"/>
      <c r="R316" s="235"/>
      <c r="S316" s="235"/>
      <c r="T316" s="236"/>
      <c r="AT316" s="237" t="s">
        <v>160</v>
      </c>
      <c r="AU316" s="237" t="s">
        <v>82</v>
      </c>
      <c r="AV316" s="13" t="s">
        <v>24</v>
      </c>
      <c r="AW316" s="13" t="s">
        <v>37</v>
      </c>
      <c r="AX316" s="13" t="s">
        <v>73</v>
      </c>
      <c r="AY316" s="237" t="s">
        <v>151</v>
      </c>
    </row>
    <row r="317" spans="2:51" s="11" customFormat="1" ht="13.5">
      <c r="B317" s="205"/>
      <c r="C317" s="206"/>
      <c r="D317" s="207" t="s">
        <v>160</v>
      </c>
      <c r="E317" s="208" t="s">
        <v>22</v>
      </c>
      <c r="F317" s="209" t="s">
        <v>411</v>
      </c>
      <c r="G317" s="206"/>
      <c r="H317" s="210">
        <v>5.905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160</v>
      </c>
      <c r="AU317" s="216" t="s">
        <v>82</v>
      </c>
      <c r="AV317" s="11" t="s">
        <v>82</v>
      </c>
      <c r="AW317" s="11" t="s">
        <v>37</v>
      </c>
      <c r="AX317" s="11" t="s">
        <v>73</v>
      </c>
      <c r="AY317" s="216" t="s">
        <v>151</v>
      </c>
    </row>
    <row r="318" spans="2:51" s="11" customFormat="1" ht="13.5">
      <c r="B318" s="205"/>
      <c r="C318" s="206"/>
      <c r="D318" s="207" t="s">
        <v>160</v>
      </c>
      <c r="E318" s="208" t="s">
        <v>22</v>
      </c>
      <c r="F318" s="209" t="s">
        <v>22</v>
      </c>
      <c r="G318" s="206"/>
      <c r="H318" s="210">
        <v>0</v>
      </c>
      <c r="I318" s="211"/>
      <c r="J318" s="206"/>
      <c r="K318" s="206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160</v>
      </c>
      <c r="AU318" s="216" t="s">
        <v>82</v>
      </c>
      <c r="AV318" s="11" t="s">
        <v>82</v>
      </c>
      <c r="AW318" s="11" t="s">
        <v>37</v>
      </c>
      <c r="AX318" s="11" t="s">
        <v>73</v>
      </c>
      <c r="AY318" s="216" t="s">
        <v>151</v>
      </c>
    </row>
    <row r="319" spans="2:51" s="12" customFormat="1" ht="13.5">
      <c r="B319" s="217"/>
      <c r="C319" s="218"/>
      <c r="D319" s="207" t="s">
        <v>160</v>
      </c>
      <c r="E319" s="219" t="s">
        <v>22</v>
      </c>
      <c r="F319" s="220" t="s">
        <v>162</v>
      </c>
      <c r="G319" s="218"/>
      <c r="H319" s="221">
        <v>301.145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160</v>
      </c>
      <c r="AU319" s="227" t="s">
        <v>82</v>
      </c>
      <c r="AV319" s="12" t="s">
        <v>158</v>
      </c>
      <c r="AW319" s="12" t="s">
        <v>37</v>
      </c>
      <c r="AX319" s="12" t="s">
        <v>24</v>
      </c>
      <c r="AY319" s="227" t="s">
        <v>151</v>
      </c>
    </row>
    <row r="320" spans="2:65" s="1" customFormat="1" ht="16.5" customHeight="1">
      <c r="B320" s="41"/>
      <c r="C320" s="249" t="s">
        <v>412</v>
      </c>
      <c r="D320" s="249" t="s">
        <v>187</v>
      </c>
      <c r="E320" s="250" t="s">
        <v>413</v>
      </c>
      <c r="F320" s="251" t="s">
        <v>414</v>
      </c>
      <c r="G320" s="252" t="s">
        <v>157</v>
      </c>
      <c r="H320" s="253">
        <v>10.102</v>
      </c>
      <c r="I320" s="254"/>
      <c r="J320" s="255">
        <f>ROUND(I320*H320,2)</f>
        <v>0</v>
      </c>
      <c r="K320" s="251" t="s">
        <v>165</v>
      </c>
      <c r="L320" s="256"/>
      <c r="M320" s="257" t="s">
        <v>22</v>
      </c>
      <c r="N320" s="258" t="s">
        <v>44</v>
      </c>
      <c r="O320" s="42"/>
      <c r="P320" s="202">
        <f>O320*H320</f>
        <v>0</v>
      </c>
      <c r="Q320" s="202">
        <v>0.0032</v>
      </c>
      <c r="R320" s="202">
        <f>Q320*H320</f>
        <v>0.032326400000000005</v>
      </c>
      <c r="S320" s="202">
        <v>0</v>
      </c>
      <c r="T320" s="203">
        <f>S320*H320</f>
        <v>0</v>
      </c>
      <c r="AR320" s="24" t="s">
        <v>315</v>
      </c>
      <c r="AT320" s="24" t="s">
        <v>187</v>
      </c>
      <c r="AU320" s="24" t="s">
        <v>82</v>
      </c>
      <c r="AY320" s="24" t="s">
        <v>151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24" t="s">
        <v>24</v>
      </c>
      <c r="BK320" s="204">
        <f>ROUND(I320*H320,2)</f>
        <v>0</v>
      </c>
      <c r="BL320" s="24" t="s">
        <v>235</v>
      </c>
      <c r="BM320" s="24" t="s">
        <v>415</v>
      </c>
    </row>
    <row r="321" spans="2:51" s="11" customFormat="1" ht="13.5">
      <c r="B321" s="205"/>
      <c r="C321" s="206"/>
      <c r="D321" s="207" t="s">
        <v>160</v>
      </c>
      <c r="E321" s="208" t="s">
        <v>22</v>
      </c>
      <c r="F321" s="209" t="s">
        <v>110</v>
      </c>
      <c r="G321" s="206"/>
      <c r="H321" s="210">
        <v>9.904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160</v>
      </c>
      <c r="AU321" s="216" t="s">
        <v>82</v>
      </c>
      <c r="AV321" s="11" t="s">
        <v>82</v>
      </c>
      <c r="AW321" s="11" t="s">
        <v>37</v>
      </c>
      <c r="AX321" s="11" t="s">
        <v>73</v>
      </c>
      <c r="AY321" s="216" t="s">
        <v>151</v>
      </c>
    </row>
    <row r="322" spans="2:51" s="11" customFormat="1" ht="13.5">
      <c r="B322" s="205"/>
      <c r="C322" s="206"/>
      <c r="D322" s="207" t="s">
        <v>160</v>
      </c>
      <c r="E322" s="208" t="s">
        <v>22</v>
      </c>
      <c r="F322" s="209" t="s">
        <v>22</v>
      </c>
      <c r="G322" s="206"/>
      <c r="H322" s="210">
        <v>0</v>
      </c>
      <c r="I322" s="211"/>
      <c r="J322" s="206"/>
      <c r="K322" s="206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160</v>
      </c>
      <c r="AU322" s="216" t="s">
        <v>82</v>
      </c>
      <c r="AV322" s="11" t="s">
        <v>82</v>
      </c>
      <c r="AW322" s="11" t="s">
        <v>37</v>
      </c>
      <c r="AX322" s="11" t="s">
        <v>73</v>
      </c>
      <c r="AY322" s="216" t="s">
        <v>151</v>
      </c>
    </row>
    <row r="323" spans="2:51" s="13" customFormat="1" ht="13.5">
      <c r="B323" s="228"/>
      <c r="C323" s="229"/>
      <c r="D323" s="207" t="s">
        <v>160</v>
      </c>
      <c r="E323" s="230" t="s">
        <v>22</v>
      </c>
      <c r="F323" s="231" t="s">
        <v>192</v>
      </c>
      <c r="G323" s="229"/>
      <c r="H323" s="230" t="s">
        <v>22</v>
      </c>
      <c r="I323" s="232"/>
      <c r="J323" s="229"/>
      <c r="K323" s="229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160</v>
      </c>
      <c r="AU323" s="237" t="s">
        <v>82</v>
      </c>
      <c r="AV323" s="13" t="s">
        <v>24</v>
      </c>
      <c r="AW323" s="13" t="s">
        <v>37</v>
      </c>
      <c r="AX323" s="13" t="s">
        <v>73</v>
      </c>
      <c r="AY323" s="237" t="s">
        <v>151</v>
      </c>
    </row>
    <row r="324" spans="2:51" s="11" customFormat="1" ht="13.5">
      <c r="B324" s="205"/>
      <c r="C324" s="206"/>
      <c r="D324" s="207" t="s">
        <v>160</v>
      </c>
      <c r="E324" s="208" t="s">
        <v>22</v>
      </c>
      <c r="F324" s="209" t="s">
        <v>416</v>
      </c>
      <c r="G324" s="206"/>
      <c r="H324" s="210">
        <v>0.198</v>
      </c>
      <c r="I324" s="211"/>
      <c r="J324" s="206"/>
      <c r="K324" s="206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160</v>
      </c>
      <c r="AU324" s="216" t="s">
        <v>82</v>
      </c>
      <c r="AV324" s="11" t="s">
        <v>82</v>
      </c>
      <c r="AW324" s="11" t="s">
        <v>37</v>
      </c>
      <c r="AX324" s="11" t="s">
        <v>73</v>
      </c>
      <c r="AY324" s="216" t="s">
        <v>151</v>
      </c>
    </row>
    <row r="325" spans="2:51" s="11" customFormat="1" ht="13.5">
      <c r="B325" s="205"/>
      <c r="C325" s="206"/>
      <c r="D325" s="207" t="s">
        <v>160</v>
      </c>
      <c r="E325" s="208" t="s">
        <v>22</v>
      </c>
      <c r="F325" s="209" t="s">
        <v>22</v>
      </c>
      <c r="G325" s="206"/>
      <c r="H325" s="210">
        <v>0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160</v>
      </c>
      <c r="AU325" s="216" t="s">
        <v>82</v>
      </c>
      <c r="AV325" s="11" t="s">
        <v>82</v>
      </c>
      <c r="AW325" s="11" t="s">
        <v>37</v>
      </c>
      <c r="AX325" s="11" t="s">
        <v>73</v>
      </c>
      <c r="AY325" s="216" t="s">
        <v>151</v>
      </c>
    </row>
    <row r="326" spans="2:51" s="12" customFormat="1" ht="13.5">
      <c r="B326" s="217"/>
      <c r="C326" s="218"/>
      <c r="D326" s="207" t="s">
        <v>160</v>
      </c>
      <c r="E326" s="219" t="s">
        <v>22</v>
      </c>
      <c r="F326" s="220" t="s">
        <v>162</v>
      </c>
      <c r="G326" s="218"/>
      <c r="H326" s="221">
        <v>10.102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160</v>
      </c>
      <c r="AU326" s="227" t="s">
        <v>82</v>
      </c>
      <c r="AV326" s="12" t="s">
        <v>158</v>
      </c>
      <c r="AW326" s="12" t="s">
        <v>37</v>
      </c>
      <c r="AX326" s="12" t="s">
        <v>24</v>
      </c>
      <c r="AY326" s="227" t="s">
        <v>151</v>
      </c>
    </row>
    <row r="327" spans="2:65" s="1" customFormat="1" ht="16.5" customHeight="1">
      <c r="B327" s="41"/>
      <c r="C327" s="249" t="s">
        <v>417</v>
      </c>
      <c r="D327" s="249" t="s">
        <v>187</v>
      </c>
      <c r="E327" s="250" t="s">
        <v>418</v>
      </c>
      <c r="F327" s="251" t="s">
        <v>419</v>
      </c>
      <c r="G327" s="252" t="s">
        <v>157</v>
      </c>
      <c r="H327" s="253">
        <v>2.987</v>
      </c>
      <c r="I327" s="254"/>
      <c r="J327" s="255">
        <f>ROUND(I327*H327,2)</f>
        <v>0</v>
      </c>
      <c r="K327" s="251" t="s">
        <v>165</v>
      </c>
      <c r="L327" s="256"/>
      <c r="M327" s="257" t="s">
        <v>22</v>
      </c>
      <c r="N327" s="258" t="s">
        <v>44</v>
      </c>
      <c r="O327" s="42"/>
      <c r="P327" s="202">
        <f>O327*H327</f>
        <v>0</v>
      </c>
      <c r="Q327" s="202">
        <v>0.004</v>
      </c>
      <c r="R327" s="202">
        <f>Q327*H327</f>
        <v>0.011948</v>
      </c>
      <c r="S327" s="202">
        <v>0</v>
      </c>
      <c r="T327" s="203">
        <f>S327*H327</f>
        <v>0</v>
      </c>
      <c r="AR327" s="24" t="s">
        <v>315</v>
      </c>
      <c r="AT327" s="24" t="s">
        <v>187</v>
      </c>
      <c r="AU327" s="24" t="s">
        <v>82</v>
      </c>
      <c r="AY327" s="24" t="s">
        <v>151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24</v>
      </c>
      <c r="BK327" s="204">
        <f>ROUND(I327*H327,2)</f>
        <v>0</v>
      </c>
      <c r="BL327" s="24" t="s">
        <v>235</v>
      </c>
      <c r="BM327" s="24" t="s">
        <v>420</v>
      </c>
    </row>
    <row r="328" spans="2:51" s="11" customFormat="1" ht="13.5">
      <c r="B328" s="205"/>
      <c r="C328" s="206"/>
      <c r="D328" s="207" t="s">
        <v>160</v>
      </c>
      <c r="E328" s="208" t="s">
        <v>22</v>
      </c>
      <c r="F328" s="209" t="s">
        <v>112</v>
      </c>
      <c r="G328" s="206"/>
      <c r="H328" s="210">
        <v>2.928</v>
      </c>
      <c r="I328" s="211"/>
      <c r="J328" s="206"/>
      <c r="K328" s="206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160</v>
      </c>
      <c r="AU328" s="216" t="s">
        <v>82</v>
      </c>
      <c r="AV328" s="11" t="s">
        <v>82</v>
      </c>
      <c r="AW328" s="11" t="s">
        <v>37</v>
      </c>
      <c r="AX328" s="11" t="s">
        <v>73</v>
      </c>
      <c r="AY328" s="216" t="s">
        <v>151</v>
      </c>
    </row>
    <row r="329" spans="2:51" s="11" customFormat="1" ht="13.5">
      <c r="B329" s="205"/>
      <c r="C329" s="206"/>
      <c r="D329" s="207" t="s">
        <v>160</v>
      </c>
      <c r="E329" s="208" t="s">
        <v>22</v>
      </c>
      <c r="F329" s="209" t="s">
        <v>22</v>
      </c>
      <c r="G329" s="206"/>
      <c r="H329" s="210">
        <v>0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160</v>
      </c>
      <c r="AU329" s="216" t="s">
        <v>82</v>
      </c>
      <c r="AV329" s="11" t="s">
        <v>82</v>
      </c>
      <c r="AW329" s="11" t="s">
        <v>37</v>
      </c>
      <c r="AX329" s="11" t="s">
        <v>73</v>
      </c>
      <c r="AY329" s="216" t="s">
        <v>151</v>
      </c>
    </row>
    <row r="330" spans="2:51" s="13" customFormat="1" ht="13.5">
      <c r="B330" s="228"/>
      <c r="C330" s="229"/>
      <c r="D330" s="207" t="s">
        <v>160</v>
      </c>
      <c r="E330" s="230" t="s">
        <v>22</v>
      </c>
      <c r="F330" s="231" t="s">
        <v>192</v>
      </c>
      <c r="G330" s="229"/>
      <c r="H330" s="230" t="s">
        <v>22</v>
      </c>
      <c r="I330" s="232"/>
      <c r="J330" s="229"/>
      <c r="K330" s="229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160</v>
      </c>
      <c r="AU330" s="237" t="s">
        <v>82</v>
      </c>
      <c r="AV330" s="13" t="s">
        <v>24</v>
      </c>
      <c r="AW330" s="13" t="s">
        <v>37</v>
      </c>
      <c r="AX330" s="13" t="s">
        <v>73</v>
      </c>
      <c r="AY330" s="237" t="s">
        <v>151</v>
      </c>
    </row>
    <row r="331" spans="2:51" s="11" customFormat="1" ht="13.5">
      <c r="B331" s="205"/>
      <c r="C331" s="206"/>
      <c r="D331" s="207" t="s">
        <v>160</v>
      </c>
      <c r="E331" s="208" t="s">
        <v>22</v>
      </c>
      <c r="F331" s="209" t="s">
        <v>421</v>
      </c>
      <c r="G331" s="206"/>
      <c r="H331" s="210">
        <v>0.059</v>
      </c>
      <c r="I331" s="211"/>
      <c r="J331" s="206"/>
      <c r="K331" s="206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160</v>
      </c>
      <c r="AU331" s="216" t="s">
        <v>82</v>
      </c>
      <c r="AV331" s="11" t="s">
        <v>82</v>
      </c>
      <c r="AW331" s="11" t="s">
        <v>37</v>
      </c>
      <c r="AX331" s="11" t="s">
        <v>73</v>
      </c>
      <c r="AY331" s="216" t="s">
        <v>151</v>
      </c>
    </row>
    <row r="332" spans="2:51" s="11" customFormat="1" ht="13.5">
      <c r="B332" s="205"/>
      <c r="C332" s="206"/>
      <c r="D332" s="207" t="s">
        <v>160</v>
      </c>
      <c r="E332" s="208" t="s">
        <v>22</v>
      </c>
      <c r="F332" s="209" t="s">
        <v>22</v>
      </c>
      <c r="G332" s="206"/>
      <c r="H332" s="210">
        <v>0</v>
      </c>
      <c r="I332" s="211"/>
      <c r="J332" s="206"/>
      <c r="K332" s="206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160</v>
      </c>
      <c r="AU332" s="216" t="s">
        <v>82</v>
      </c>
      <c r="AV332" s="11" t="s">
        <v>82</v>
      </c>
      <c r="AW332" s="11" t="s">
        <v>37</v>
      </c>
      <c r="AX332" s="11" t="s">
        <v>73</v>
      </c>
      <c r="AY332" s="216" t="s">
        <v>151</v>
      </c>
    </row>
    <row r="333" spans="2:51" s="12" customFormat="1" ht="13.5">
      <c r="B333" s="217"/>
      <c r="C333" s="218"/>
      <c r="D333" s="207" t="s">
        <v>160</v>
      </c>
      <c r="E333" s="219" t="s">
        <v>22</v>
      </c>
      <c r="F333" s="220" t="s">
        <v>162</v>
      </c>
      <c r="G333" s="218"/>
      <c r="H333" s="221">
        <v>2.987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160</v>
      </c>
      <c r="AU333" s="227" t="s">
        <v>82</v>
      </c>
      <c r="AV333" s="12" t="s">
        <v>158</v>
      </c>
      <c r="AW333" s="12" t="s">
        <v>37</v>
      </c>
      <c r="AX333" s="12" t="s">
        <v>24</v>
      </c>
      <c r="AY333" s="227" t="s">
        <v>151</v>
      </c>
    </row>
    <row r="334" spans="2:65" s="1" customFormat="1" ht="16.5" customHeight="1">
      <c r="B334" s="41"/>
      <c r="C334" s="193" t="s">
        <v>422</v>
      </c>
      <c r="D334" s="193" t="s">
        <v>154</v>
      </c>
      <c r="E334" s="194" t="s">
        <v>423</v>
      </c>
      <c r="F334" s="195" t="s">
        <v>424</v>
      </c>
      <c r="G334" s="196" t="s">
        <v>305</v>
      </c>
      <c r="H334" s="197">
        <v>2.247</v>
      </c>
      <c r="I334" s="198"/>
      <c r="J334" s="199">
        <f>ROUND(I334*H334,2)</f>
        <v>0</v>
      </c>
      <c r="K334" s="195" t="s">
        <v>165</v>
      </c>
      <c r="L334" s="61"/>
      <c r="M334" s="200" t="s">
        <v>22</v>
      </c>
      <c r="N334" s="201" t="s">
        <v>44</v>
      </c>
      <c r="O334" s="42"/>
      <c r="P334" s="202">
        <f>O334*H334</f>
        <v>0</v>
      </c>
      <c r="Q334" s="202">
        <v>0</v>
      </c>
      <c r="R334" s="202">
        <f>Q334*H334</f>
        <v>0</v>
      </c>
      <c r="S334" s="202">
        <v>0</v>
      </c>
      <c r="T334" s="203">
        <f>S334*H334</f>
        <v>0</v>
      </c>
      <c r="AR334" s="24" t="s">
        <v>235</v>
      </c>
      <c r="AT334" s="24" t="s">
        <v>154</v>
      </c>
      <c r="AU334" s="24" t="s">
        <v>82</v>
      </c>
      <c r="AY334" s="24" t="s">
        <v>151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24</v>
      </c>
      <c r="BK334" s="204">
        <f>ROUND(I334*H334,2)</f>
        <v>0</v>
      </c>
      <c r="BL334" s="24" t="s">
        <v>235</v>
      </c>
      <c r="BM334" s="24" t="s">
        <v>425</v>
      </c>
    </row>
    <row r="335" spans="2:63" s="10" customFormat="1" ht="29.85" customHeight="1">
      <c r="B335" s="177"/>
      <c r="C335" s="178"/>
      <c r="D335" s="179" t="s">
        <v>72</v>
      </c>
      <c r="E335" s="191" t="s">
        <v>426</v>
      </c>
      <c r="F335" s="191" t="s">
        <v>427</v>
      </c>
      <c r="G335" s="178"/>
      <c r="H335" s="178"/>
      <c r="I335" s="181"/>
      <c r="J335" s="192">
        <f>BK335</f>
        <v>0</v>
      </c>
      <c r="K335" s="178"/>
      <c r="L335" s="183"/>
      <c r="M335" s="184"/>
      <c r="N335" s="185"/>
      <c r="O335" s="185"/>
      <c r="P335" s="186">
        <f>SUM(P336:P348)</f>
        <v>0</v>
      </c>
      <c r="Q335" s="185"/>
      <c r="R335" s="186">
        <f>SUM(R336:R348)</f>
        <v>0.94074848</v>
      </c>
      <c r="S335" s="185"/>
      <c r="T335" s="187">
        <f>SUM(T336:T348)</f>
        <v>4.33944</v>
      </c>
      <c r="AR335" s="188" t="s">
        <v>82</v>
      </c>
      <c r="AT335" s="189" t="s">
        <v>72</v>
      </c>
      <c r="AU335" s="189" t="s">
        <v>24</v>
      </c>
      <c r="AY335" s="188" t="s">
        <v>151</v>
      </c>
      <c r="BK335" s="190">
        <f>SUM(BK336:BK348)</f>
        <v>0</v>
      </c>
    </row>
    <row r="336" spans="2:65" s="1" customFormat="1" ht="16.5" customHeight="1">
      <c r="B336" s="41"/>
      <c r="C336" s="193" t="s">
        <v>428</v>
      </c>
      <c r="D336" s="193" t="s">
        <v>154</v>
      </c>
      <c r="E336" s="194" t="s">
        <v>429</v>
      </c>
      <c r="F336" s="195" t="s">
        <v>430</v>
      </c>
      <c r="G336" s="196" t="s">
        <v>157</v>
      </c>
      <c r="H336" s="197">
        <v>30.824</v>
      </c>
      <c r="I336" s="198"/>
      <c r="J336" s="199">
        <f>ROUND(I336*H336,2)</f>
        <v>0</v>
      </c>
      <c r="K336" s="195" t="s">
        <v>22</v>
      </c>
      <c r="L336" s="61"/>
      <c r="M336" s="200" t="s">
        <v>22</v>
      </c>
      <c r="N336" s="201" t="s">
        <v>44</v>
      </c>
      <c r="O336" s="42"/>
      <c r="P336" s="202">
        <f>O336*H336</f>
        <v>0</v>
      </c>
      <c r="Q336" s="202">
        <v>0.03052</v>
      </c>
      <c r="R336" s="202">
        <f>Q336*H336</f>
        <v>0.94074848</v>
      </c>
      <c r="S336" s="202">
        <v>0</v>
      </c>
      <c r="T336" s="203">
        <f>S336*H336</f>
        <v>0</v>
      </c>
      <c r="AR336" s="24" t="s">
        <v>235</v>
      </c>
      <c r="AT336" s="24" t="s">
        <v>154</v>
      </c>
      <c r="AU336" s="24" t="s">
        <v>82</v>
      </c>
      <c r="AY336" s="24" t="s">
        <v>151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24</v>
      </c>
      <c r="BK336" s="204">
        <f>ROUND(I336*H336,2)</f>
        <v>0</v>
      </c>
      <c r="BL336" s="24" t="s">
        <v>235</v>
      </c>
      <c r="BM336" s="24" t="s">
        <v>431</v>
      </c>
    </row>
    <row r="337" spans="2:51" s="11" customFormat="1" ht="13.5">
      <c r="B337" s="205"/>
      <c r="C337" s="206"/>
      <c r="D337" s="207" t="s">
        <v>160</v>
      </c>
      <c r="E337" s="208" t="s">
        <v>22</v>
      </c>
      <c r="F337" s="209" t="s">
        <v>432</v>
      </c>
      <c r="G337" s="206"/>
      <c r="H337" s="210">
        <v>12.38</v>
      </c>
      <c r="I337" s="211"/>
      <c r="J337" s="206"/>
      <c r="K337" s="206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160</v>
      </c>
      <c r="AU337" s="216" t="s">
        <v>82</v>
      </c>
      <c r="AV337" s="11" t="s">
        <v>82</v>
      </c>
      <c r="AW337" s="11" t="s">
        <v>37</v>
      </c>
      <c r="AX337" s="11" t="s">
        <v>73</v>
      </c>
      <c r="AY337" s="216" t="s">
        <v>151</v>
      </c>
    </row>
    <row r="338" spans="2:51" s="11" customFormat="1" ht="13.5">
      <c r="B338" s="205"/>
      <c r="C338" s="206"/>
      <c r="D338" s="207" t="s">
        <v>160</v>
      </c>
      <c r="E338" s="208" t="s">
        <v>22</v>
      </c>
      <c r="F338" s="209" t="s">
        <v>404</v>
      </c>
      <c r="G338" s="206"/>
      <c r="H338" s="210">
        <v>9.904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160</v>
      </c>
      <c r="AU338" s="216" t="s">
        <v>82</v>
      </c>
      <c r="AV338" s="11" t="s">
        <v>82</v>
      </c>
      <c r="AW338" s="11" t="s">
        <v>37</v>
      </c>
      <c r="AX338" s="11" t="s">
        <v>73</v>
      </c>
      <c r="AY338" s="216" t="s">
        <v>151</v>
      </c>
    </row>
    <row r="339" spans="2:51" s="11" customFormat="1" ht="13.5">
      <c r="B339" s="205"/>
      <c r="C339" s="206"/>
      <c r="D339" s="207" t="s">
        <v>160</v>
      </c>
      <c r="E339" s="208" t="s">
        <v>22</v>
      </c>
      <c r="F339" s="209" t="s">
        <v>22</v>
      </c>
      <c r="G339" s="206"/>
      <c r="H339" s="210">
        <v>0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160</v>
      </c>
      <c r="AU339" s="216" t="s">
        <v>82</v>
      </c>
      <c r="AV339" s="11" t="s">
        <v>82</v>
      </c>
      <c r="AW339" s="11" t="s">
        <v>37</v>
      </c>
      <c r="AX339" s="11" t="s">
        <v>73</v>
      </c>
      <c r="AY339" s="216" t="s">
        <v>151</v>
      </c>
    </row>
    <row r="340" spans="2:51" s="11" customFormat="1" ht="13.5">
      <c r="B340" s="205"/>
      <c r="C340" s="206"/>
      <c r="D340" s="207" t="s">
        <v>160</v>
      </c>
      <c r="E340" s="208" t="s">
        <v>22</v>
      </c>
      <c r="F340" s="209" t="s">
        <v>433</v>
      </c>
      <c r="G340" s="206"/>
      <c r="H340" s="210">
        <v>4.88</v>
      </c>
      <c r="I340" s="211"/>
      <c r="J340" s="206"/>
      <c r="K340" s="206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160</v>
      </c>
      <c r="AU340" s="216" t="s">
        <v>82</v>
      </c>
      <c r="AV340" s="11" t="s">
        <v>82</v>
      </c>
      <c r="AW340" s="11" t="s">
        <v>37</v>
      </c>
      <c r="AX340" s="11" t="s">
        <v>73</v>
      </c>
      <c r="AY340" s="216" t="s">
        <v>151</v>
      </c>
    </row>
    <row r="341" spans="2:51" s="11" customFormat="1" ht="13.5">
      <c r="B341" s="205"/>
      <c r="C341" s="206"/>
      <c r="D341" s="207" t="s">
        <v>160</v>
      </c>
      <c r="E341" s="208" t="s">
        <v>22</v>
      </c>
      <c r="F341" s="209" t="s">
        <v>434</v>
      </c>
      <c r="G341" s="206"/>
      <c r="H341" s="210">
        <v>3.66</v>
      </c>
      <c r="I341" s="211"/>
      <c r="J341" s="206"/>
      <c r="K341" s="206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160</v>
      </c>
      <c r="AU341" s="216" t="s">
        <v>82</v>
      </c>
      <c r="AV341" s="11" t="s">
        <v>82</v>
      </c>
      <c r="AW341" s="11" t="s">
        <v>37</v>
      </c>
      <c r="AX341" s="11" t="s">
        <v>73</v>
      </c>
      <c r="AY341" s="216" t="s">
        <v>151</v>
      </c>
    </row>
    <row r="342" spans="2:51" s="11" customFormat="1" ht="13.5">
      <c r="B342" s="205"/>
      <c r="C342" s="206"/>
      <c r="D342" s="207" t="s">
        <v>160</v>
      </c>
      <c r="E342" s="208" t="s">
        <v>22</v>
      </c>
      <c r="F342" s="209" t="s">
        <v>22</v>
      </c>
      <c r="G342" s="206"/>
      <c r="H342" s="210">
        <v>0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160</v>
      </c>
      <c r="AU342" s="216" t="s">
        <v>82</v>
      </c>
      <c r="AV342" s="11" t="s">
        <v>82</v>
      </c>
      <c r="AW342" s="11" t="s">
        <v>37</v>
      </c>
      <c r="AX342" s="11" t="s">
        <v>73</v>
      </c>
      <c r="AY342" s="216" t="s">
        <v>151</v>
      </c>
    </row>
    <row r="343" spans="2:51" s="12" customFormat="1" ht="13.5">
      <c r="B343" s="217"/>
      <c r="C343" s="218"/>
      <c r="D343" s="207" t="s">
        <v>160</v>
      </c>
      <c r="E343" s="219" t="s">
        <v>22</v>
      </c>
      <c r="F343" s="220" t="s">
        <v>162</v>
      </c>
      <c r="G343" s="218"/>
      <c r="H343" s="221">
        <v>30.824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160</v>
      </c>
      <c r="AU343" s="227" t="s">
        <v>82</v>
      </c>
      <c r="AV343" s="12" t="s">
        <v>158</v>
      </c>
      <c r="AW343" s="12" t="s">
        <v>37</v>
      </c>
      <c r="AX343" s="12" t="s">
        <v>24</v>
      </c>
      <c r="AY343" s="227" t="s">
        <v>151</v>
      </c>
    </row>
    <row r="344" spans="2:65" s="1" customFormat="1" ht="16.5" customHeight="1">
      <c r="B344" s="41"/>
      <c r="C344" s="193" t="s">
        <v>435</v>
      </c>
      <c r="D344" s="193" t="s">
        <v>154</v>
      </c>
      <c r="E344" s="194" t="s">
        <v>436</v>
      </c>
      <c r="F344" s="195" t="s">
        <v>437</v>
      </c>
      <c r="G344" s="196" t="s">
        <v>157</v>
      </c>
      <c r="H344" s="197">
        <v>309.96</v>
      </c>
      <c r="I344" s="198"/>
      <c r="J344" s="199">
        <f>ROUND(I344*H344,2)</f>
        <v>0</v>
      </c>
      <c r="K344" s="195" t="s">
        <v>165</v>
      </c>
      <c r="L344" s="61"/>
      <c r="M344" s="200" t="s">
        <v>22</v>
      </c>
      <c r="N344" s="201" t="s">
        <v>44</v>
      </c>
      <c r="O344" s="42"/>
      <c r="P344" s="202">
        <f>O344*H344</f>
        <v>0</v>
      </c>
      <c r="Q344" s="202">
        <v>0</v>
      </c>
      <c r="R344" s="202">
        <f>Q344*H344</f>
        <v>0</v>
      </c>
      <c r="S344" s="202">
        <v>0.014</v>
      </c>
      <c r="T344" s="203">
        <f>S344*H344</f>
        <v>4.33944</v>
      </c>
      <c r="AR344" s="24" t="s">
        <v>235</v>
      </c>
      <c r="AT344" s="24" t="s">
        <v>154</v>
      </c>
      <c r="AU344" s="24" t="s">
        <v>82</v>
      </c>
      <c r="AY344" s="24" t="s">
        <v>151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24" t="s">
        <v>24</v>
      </c>
      <c r="BK344" s="204">
        <f>ROUND(I344*H344,2)</f>
        <v>0</v>
      </c>
      <c r="BL344" s="24" t="s">
        <v>235</v>
      </c>
      <c r="BM344" s="24" t="s">
        <v>438</v>
      </c>
    </row>
    <row r="345" spans="2:51" s="11" customFormat="1" ht="13.5">
      <c r="B345" s="205"/>
      <c r="C345" s="206"/>
      <c r="D345" s="207" t="s">
        <v>160</v>
      </c>
      <c r="E345" s="208" t="s">
        <v>22</v>
      </c>
      <c r="F345" s="209" t="s">
        <v>161</v>
      </c>
      <c r="G345" s="206"/>
      <c r="H345" s="210">
        <v>309.96</v>
      </c>
      <c r="I345" s="211"/>
      <c r="J345" s="206"/>
      <c r="K345" s="206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160</v>
      </c>
      <c r="AU345" s="216" t="s">
        <v>82</v>
      </c>
      <c r="AV345" s="11" t="s">
        <v>82</v>
      </c>
      <c r="AW345" s="11" t="s">
        <v>37</v>
      </c>
      <c r="AX345" s="11" t="s">
        <v>73</v>
      </c>
      <c r="AY345" s="216" t="s">
        <v>151</v>
      </c>
    </row>
    <row r="346" spans="2:51" s="11" customFormat="1" ht="13.5">
      <c r="B346" s="205"/>
      <c r="C346" s="206"/>
      <c r="D346" s="207" t="s">
        <v>160</v>
      </c>
      <c r="E346" s="208" t="s">
        <v>22</v>
      </c>
      <c r="F346" s="209" t="s">
        <v>22</v>
      </c>
      <c r="G346" s="206"/>
      <c r="H346" s="210">
        <v>0</v>
      </c>
      <c r="I346" s="211"/>
      <c r="J346" s="206"/>
      <c r="K346" s="206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160</v>
      </c>
      <c r="AU346" s="216" t="s">
        <v>82</v>
      </c>
      <c r="AV346" s="11" t="s">
        <v>82</v>
      </c>
      <c r="AW346" s="11" t="s">
        <v>37</v>
      </c>
      <c r="AX346" s="11" t="s">
        <v>73</v>
      </c>
      <c r="AY346" s="216" t="s">
        <v>151</v>
      </c>
    </row>
    <row r="347" spans="2:51" s="12" customFormat="1" ht="13.5">
      <c r="B347" s="217"/>
      <c r="C347" s="218"/>
      <c r="D347" s="207" t="s">
        <v>160</v>
      </c>
      <c r="E347" s="219" t="s">
        <v>22</v>
      </c>
      <c r="F347" s="220" t="s">
        <v>162</v>
      </c>
      <c r="G347" s="218"/>
      <c r="H347" s="221">
        <v>309.96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160</v>
      </c>
      <c r="AU347" s="227" t="s">
        <v>82</v>
      </c>
      <c r="AV347" s="12" t="s">
        <v>158</v>
      </c>
      <c r="AW347" s="12" t="s">
        <v>37</v>
      </c>
      <c r="AX347" s="12" t="s">
        <v>24</v>
      </c>
      <c r="AY347" s="227" t="s">
        <v>151</v>
      </c>
    </row>
    <row r="348" spans="2:65" s="1" customFormat="1" ht="16.5" customHeight="1">
      <c r="B348" s="41"/>
      <c r="C348" s="193" t="s">
        <v>439</v>
      </c>
      <c r="D348" s="193" t="s">
        <v>154</v>
      </c>
      <c r="E348" s="194" t="s">
        <v>440</v>
      </c>
      <c r="F348" s="195" t="s">
        <v>441</v>
      </c>
      <c r="G348" s="196" t="s">
        <v>305</v>
      </c>
      <c r="H348" s="197">
        <v>0.941</v>
      </c>
      <c r="I348" s="198"/>
      <c r="J348" s="199">
        <f>ROUND(I348*H348,2)</f>
        <v>0</v>
      </c>
      <c r="K348" s="195" t="s">
        <v>165</v>
      </c>
      <c r="L348" s="61"/>
      <c r="M348" s="200" t="s">
        <v>22</v>
      </c>
      <c r="N348" s="201" t="s">
        <v>44</v>
      </c>
      <c r="O348" s="42"/>
      <c r="P348" s="202">
        <f>O348*H348</f>
        <v>0</v>
      </c>
      <c r="Q348" s="202">
        <v>0</v>
      </c>
      <c r="R348" s="202">
        <f>Q348*H348</f>
        <v>0</v>
      </c>
      <c r="S348" s="202">
        <v>0</v>
      </c>
      <c r="T348" s="203">
        <f>S348*H348</f>
        <v>0</v>
      </c>
      <c r="AR348" s="24" t="s">
        <v>235</v>
      </c>
      <c r="AT348" s="24" t="s">
        <v>154</v>
      </c>
      <c r="AU348" s="24" t="s">
        <v>82</v>
      </c>
      <c r="AY348" s="24" t="s">
        <v>151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24" t="s">
        <v>24</v>
      </c>
      <c r="BK348" s="204">
        <f>ROUND(I348*H348,2)</f>
        <v>0</v>
      </c>
      <c r="BL348" s="24" t="s">
        <v>235</v>
      </c>
      <c r="BM348" s="24" t="s">
        <v>442</v>
      </c>
    </row>
    <row r="349" spans="2:63" s="10" customFormat="1" ht="29.85" customHeight="1">
      <c r="B349" s="177"/>
      <c r="C349" s="178"/>
      <c r="D349" s="179" t="s">
        <v>72</v>
      </c>
      <c r="E349" s="191" t="s">
        <v>443</v>
      </c>
      <c r="F349" s="191" t="s">
        <v>444</v>
      </c>
      <c r="G349" s="178"/>
      <c r="H349" s="178"/>
      <c r="I349" s="181"/>
      <c r="J349" s="192">
        <f>BK349</f>
        <v>0</v>
      </c>
      <c r="K349" s="178"/>
      <c r="L349" s="183"/>
      <c r="M349" s="184"/>
      <c r="N349" s="185"/>
      <c r="O349" s="185"/>
      <c r="P349" s="186">
        <f>SUM(P350:P397)</f>
        <v>0</v>
      </c>
      <c r="Q349" s="185"/>
      <c r="R349" s="186">
        <f>SUM(R350:R397)</f>
        <v>0.280544</v>
      </c>
      <c r="S349" s="185"/>
      <c r="T349" s="187">
        <f>SUM(T350:T397)</f>
        <v>0.430952</v>
      </c>
      <c r="AR349" s="188" t="s">
        <v>82</v>
      </c>
      <c r="AT349" s="189" t="s">
        <v>72</v>
      </c>
      <c r="AU349" s="189" t="s">
        <v>24</v>
      </c>
      <c r="AY349" s="188" t="s">
        <v>151</v>
      </c>
      <c r="BK349" s="190">
        <f>SUM(BK350:BK397)</f>
        <v>0</v>
      </c>
    </row>
    <row r="350" spans="2:65" s="1" customFormat="1" ht="16.5" customHeight="1">
      <c r="B350" s="41"/>
      <c r="C350" s="193" t="s">
        <v>445</v>
      </c>
      <c r="D350" s="193" t="s">
        <v>154</v>
      </c>
      <c r="E350" s="194" t="s">
        <v>446</v>
      </c>
      <c r="F350" s="195" t="s">
        <v>447</v>
      </c>
      <c r="G350" s="196" t="s">
        <v>173</v>
      </c>
      <c r="H350" s="197">
        <v>76</v>
      </c>
      <c r="I350" s="198"/>
      <c r="J350" s="199">
        <f>ROUND(I350*H350,2)</f>
        <v>0</v>
      </c>
      <c r="K350" s="195" t="s">
        <v>165</v>
      </c>
      <c r="L350" s="61"/>
      <c r="M350" s="200" t="s">
        <v>22</v>
      </c>
      <c r="N350" s="201" t="s">
        <v>44</v>
      </c>
      <c r="O350" s="42"/>
      <c r="P350" s="202">
        <f>O350*H350</f>
        <v>0</v>
      </c>
      <c r="Q350" s="202">
        <v>0</v>
      </c>
      <c r="R350" s="202">
        <f>Q350*H350</f>
        <v>0</v>
      </c>
      <c r="S350" s="202">
        <v>0.00177</v>
      </c>
      <c r="T350" s="203">
        <f>S350*H350</f>
        <v>0.13452</v>
      </c>
      <c r="AR350" s="24" t="s">
        <v>235</v>
      </c>
      <c r="AT350" s="24" t="s">
        <v>154</v>
      </c>
      <c r="AU350" s="24" t="s">
        <v>82</v>
      </c>
      <c r="AY350" s="24" t="s">
        <v>151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24" t="s">
        <v>24</v>
      </c>
      <c r="BK350" s="204">
        <f>ROUND(I350*H350,2)</f>
        <v>0</v>
      </c>
      <c r="BL350" s="24" t="s">
        <v>235</v>
      </c>
      <c r="BM350" s="24" t="s">
        <v>448</v>
      </c>
    </row>
    <row r="351" spans="2:51" s="11" customFormat="1" ht="13.5">
      <c r="B351" s="205"/>
      <c r="C351" s="206"/>
      <c r="D351" s="207" t="s">
        <v>160</v>
      </c>
      <c r="E351" s="208" t="s">
        <v>22</v>
      </c>
      <c r="F351" s="209" t="s">
        <v>449</v>
      </c>
      <c r="G351" s="206"/>
      <c r="H351" s="210">
        <v>76</v>
      </c>
      <c r="I351" s="211"/>
      <c r="J351" s="206"/>
      <c r="K351" s="206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160</v>
      </c>
      <c r="AU351" s="216" t="s">
        <v>82</v>
      </c>
      <c r="AV351" s="11" t="s">
        <v>82</v>
      </c>
      <c r="AW351" s="11" t="s">
        <v>37</v>
      </c>
      <c r="AX351" s="11" t="s">
        <v>73</v>
      </c>
      <c r="AY351" s="216" t="s">
        <v>151</v>
      </c>
    </row>
    <row r="352" spans="2:51" s="11" customFormat="1" ht="13.5">
      <c r="B352" s="205"/>
      <c r="C352" s="206"/>
      <c r="D352" s="207" t="s">
        <v>160</v>
      </c>
      <c r="E352" s="208" t="s">
        <v>22</v>
      </c>
      <c r="F352" s="209" t="s">
        <v>22</v>
      </c>
      <c r="G352" s="206"/>
      <c r="H352" s="210">
        <v>0</v>
      </c>
      <c r="I352" s="211"/>
      <c r="J352" s="206"/>
      <c r="K352" s="206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160</v>
      </c>
      <c r="AU352" s="216" t="s">
        <v>82</v>
      </c>
      <c r="AV352" s="11" t="s">
        <v>82</v>
      </c>
      <c r="AW352" s="11" t="s">
        <v>37</v>
      </c>
      <c r="AX352" s="11" t="s">
        <v>73</v>
      </c>
      <c r="AY352" s="216" t="s">
        <v>151</v>
      </c>
    </row>
    <row r="353" spans="2:51" s="12" customFormat="1" ht="13.5">
      <c r="B353" s="217"/>
      <c r="C353" s="218"/>
      <c r="D353" s="207" t="s">
        <v>160</v>
      </c>
      <c r="E353" s="219" t="s">
        <v>22</v>
      </c>
      <c r="F353" s="220" t="s">
        <v>162</v>
      </c>
      <c r="G353" s="218"/>
      <c r="H353" s="221">
        <v>76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160</v>
      </c>
      <c r="AU353" s="227" t="s">
        <v>82</v>
      </c>
      <c r="AV353" s="12" t="s">
        <v>158</v>
      </c>
      <c r="AW353" s="12" t="s">
        <v>37</v>
      </c>
      <c r="AX353" s="12" t="s">
        <v>24</v>
      </c>
      <c r="AY353" s="227" t="s">
        <v>151</v>
      </c>
    </row>
    <row r="354" spans="2:65" s="1" customFormat="1" ht="16.5" customHeight="1">
      <c r="B354" s="41"/>
      <c r="C354" s="193" t="s">
        <v>450</v>
      </c>
      <c r="D354" s="193" t="s">
        <v>154</v>
      </c>
      <c r="E354" s="194" t="s">
        <v>451</v>
      </c>
      <c r="F354" s="195" t="s">
        <v>452</v>
      </c>
      <c r="G354" s="196" t="s">
        <v>173</v>
      </c>
      <c r="H354" s="197">
        <v>33.6</v>
      </c>
      <c r="I354" s="198"/>
      <c r="J354" s="199">
        <f>ROUND(I354*H354,2)</f>
        <v>0</v>
      </c>
      <c r="K354" s="195" t="s">
        <v>165</v>
      </c>
      <c r="L354" s="61"/>
      <c r="M354" s="200" t="s">
        <v>22</v>
      </c>
      <c r="N354" s="201" t="s">
        <v>44</v>
      </c>
      <c r="O354" s="42"/>
      <c r="P354" s="202">
        <f>O354*H354</f>
        <v>0</v>
      </c>
      <c r="Q354" s="202">
        <v>0</v>
      </c>
      <c r="R354" s="202">
        <f>Q354*H354</f>
        <v>0</v>
      </c>
      <c r="S354" s="202">
        <v>0.00167</v>
      </c>
      <c r="T354" s="203">
        <f>S354*H354</f>
        <v>0.056112</v>
      </c>
      <c r="AR354" s="24" t="s">
        <v>235</v>
      </c>
      <c r="AT354" s="24" t="s">
        <v>154</v>
      </c>
      <c r="AU354" s="24" t="s">
        <v>82</v>
      </c>
      <c r="AY354" s="24" t="s">
        <v>151</v>
      </c>
      <c r="BE354" s="204">
        <f>IF(N354="základní",J354,0)</f>
        <v>0</v>
      </c>
      <c r="BF354" s="204">
        <f>IF(N354="snížená",J354,0)</f>
        <v>0</v>
      </c>
      <c r="BG354" s="204">
        <f>IF(N354="zákl. přenesená",J354,0)</f>
        <v>0</v>
      </c>
      <c r="BH354" s="204">
        <f>IF(N354="sníž. přenesená",J354,0)</f>
        <v>0</v>
      </c>
      <c r="BI354" s="204">
        <f>IF(N354="nulová",J354,0)</f>
        <v>0</v>
      </c>
      <c r="BJ354" s="24" t="s">
        <v>24</v>
      </c>
      <c r="BK354" s="204">
        <f>ROUND(I354*H354,2)</f>
        <v>0</v>
      </c>
      <c r="BL354" s="24" t="s">
        <v>235</v>
      </c>
      <c r="BM354" s="24" t="s">
        <v>453</v>
      </c>
    </row>
    <row r="355" spans="2:51" s="11" customFormat="1" ht="13.5">
      <c r="B355" s="205"/>
      <c r="C355" s="206"/>
      <c r="D355" s="207" t="s">
        <v>160</v>
      </c>
      <c r="E355" s="208" t="s">
        <v>22</v>
      </c>
      <c r="F355" s="209" t="s">
        <v>454</v>
      </c>
      <c r="G355" s="206"/>
      <c r="H355" s="210">
        <v>14.4</v>
      </c>
      <c r="I355" s="211"/>
      <c r="J355" s="206"/>
      <c r="K355" s="206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160</v>
      </c>
      <c r="AU355" s="216" t="s">
        <v>82</v>
      </c>
      <c r="AV355" s="11" t="s">
        <v>82</v>
      </c>
      <c r="AW355" s="11" t="s">
        <v>37</v>
      </c>
      <c r="AX355" s="11" t="s">
        <v>73</v>
      </c>
      <c r="AY355" s="216" t="s">
        <v>151</v>
      </c>
    </row>
    <row r="356" spans="2:51" s="11" customFormat="1" ht="13.5">
      <c r="B356" s="205"/>
      <c r="C356" s="206"/>
      <c r="D356" s="207" t="s">
        <v>160</v>
      </c>
      <c r="E356" s="208" t="s">
        <v>22</v>
      </c>
      <c r="F356" s="209" t="s">
        <v>455</v>
      </c>
      <c r="G356" s="206"/>
      <c r="H356" s="210">
        <v>19.2</v>
      </c>
      <c r="I356" s="211"/>
      <c r="J356" s="206"/>
      <c r="K356" s="206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160</v>
      </c>
      <c r="AU356" s="216" t="s">
        <v>82</v>
      </c>
      <c r="AV356" s="11" t="s">
        <v>82</v>
      </c>
      <c r="AW356" s="11" t="s">
        <v>37</v>
      </c>
      <c r="AX356" s="11" t="s">
        <v>73</v>
      </c>
      <c r="AY356" s="216" t="s">
        <v>151</v>
      </c>
    </row>
    <row r="357" spans="2:51" s="11" customFormat="1" ht="13.5">
      <c r="B357" s="205"/>
      <c r="C357" s="206"/>
      <c r="D357" s="207" t="s">
        <v>160</v>
      </c>
      <c r="E357" s="208" t="s">
        <v>22</v>
      </c>
      <c r="F357" s="209" t="s">
        <v>22</v>
      </c>
      <c r="G357" s="206"/>
      <c r="H357" s="210">
        <v>0</v>
      </c>
      <c r="I357" s="211"/>
      <c r="J357" s="206"/>
      <c r="K357" s="206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160</v>
      </c>
      <c r="AU357" s="216" t="s">
        <v>82</v>
      </c>
      <c r="AV357" s="11" t="s">
        <v>82</v>
      </c>
      <c r="AW357" s="11" t="s">
        <v>37</v>
      </c>
      <c r="AX357" s="11" t="s">
        <v>73</v>
      </c>
      <c r="AY357" s="216" t="s">
        <v>151</v>
      </c>
    </row>
    <row r="358" spans="2:51" s="12" customFormat="1" ht="13.5">
      <c r="B358" s="217"/>
      <c r="C358" s="218"/>
      <c r="D358" s="207" t="s">
        <v>160</v>
      </c>
      <c r="E358" s="219" t="s">
        <v>22</v>
      </c>
      <c r="F358" s="220" t="s">
        <v>162</v>
      </c>
      <c r="G358" s="218"/>
      <c r="H358" s="221">
        <v>33.6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160</v>
      </c>
      <c r="AU358" s="227" t="s">
        <v>82</v>
      </c>
      <c r="AV358" s="12" t="s">
        <v>158</v>
      </c>
      <c r="AW358" s="12" t="s">
        <v>37</v>
      </c>
      <c r="AX358" s="12" t="s">
        <v>24</v>
      </c>
      <c r="AY358" s="227" t="s">
        <v>151</v>
      </c>
    </row>
    <row r="359" spans="2:65" s="1" customFormat="1" ht="16.5" customHeight="1">
      <c r="B359" s="41"/>
      <c r="C359" s="193" t="s">
        <v>456</v>
      </c>
      <c r="D359" s="193" t="s">
        <v>154</v>
      </c>
      <c r="E359" s="194" t="s">
        <v>457</v>
      </c>
      <c r="F359" s="195" t="s">
        <v>458</v>
      </c>
      <c r="G359" s="196" t="s">
        <v>173</v>
      </c>
      <c r="H359" s="197">
        <v>50</v>
      </c>
      <c r="I359" s="198"/>
      <c r="J359" s="199">
        <f>ROUND(I359*H359,2)</f>
        <v>0</v>
      </c>
      <c r="K359" s="195" t="s">
        <v>165</v>
      </c>
      <c r="L359" s="61"/>
      <c r="M359" s="200" t="s">
        <v>22</v>
      </c>
      <c r="N359" s="201" t="s">
        <v>44</v>
      </c>
      <c r="O359" s="42"/>
      <c r="P359" s="202">
        <f>O359*H359</f>
        <v>0</v>
      </c>
      <c r="Q359" s="202">
        <v>0</v>
      </c>
      <c r="R359" s="202">
        <f>Q359*H359</f>
        <v>0</v>
      </c>
      <c r="S359" s="202">
        <v>0.0026</v>
      </c>
      <c r="T359" s="203">
        <f>S359*H359</f>
        <v>0.13</v>
      </c>
      <c r="AR359" s="24" t="s">
        <v>235</v>
      </c>
      <c r="AT359" s="24" t="s">
        <v>154</v>
      </c>
      <c r="AU359" s="24" t="s">
        <v>82</v>
      </c>
      <c r="AY359" s="24" t="s">
        <v>151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24" t="s">
        <v>24</v>
      </c>
      <c r="BK359" s="204">
        <f>ROUND(I359*H359,2)</f>
        <v>0</v>
      </c>
      <c r="BL359" s="24" t="s">
        <v>235</v>
      </c>
      <c r="BM359" s="24" t="s">
        <v>459</v>
      </c>
    </row>
    <row r="360" spans="2:51" s="11" customFormat="1" ht="13.5">
      <c r="B360" s="205"/>
      <c r="C360" s="206"/>
      <c r="D360" s="207" t="s">
        <v>160</v>
      </c>
      <c r="E360" s="208" t="s">
        <v>22</v>
      </c>
      <c r="F360" s="209" t="s">
        <v>460</v>
      </c>
      <c r="G360" s="206"/>
      <c r="H360" s="210">
        <v>50</v>
      </c>
      <c r="I360" s="211"/>
      <c r="J360" s="206"/>
      <c r="K360" s="206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160</v>
      </c>
      <c r="AU360" s="216" t="s">
        <v>82</v>
      </c>
      <c r="AV360" s="11" t="s">
        <v>82</v>
      </c>
      <c r="AW360" s="11" t="s">
        <v>37</v>
      </c>
      <c r="AX360" s="11" t="s">
        <v>73</v>
      </c>
      <c r="AY360" s="216" t="s">
        <v>151</v>
      </c>
    </row>
    <row r="361" spans="2:51" s="11" customFormat="1" ht="13.5">
      <c r="B361" s="205"/>
      <c r="C361" s="206"/>
      <c r="D361" s="207" t="s">
        <v>160</v>
      </c>
      <c r="E361" s="208" t="s">
        <v>22</v>
      </c>
      <c r="F361" s="209" t="s">
        <v>22</v>
      </c>
      <c r="G361" s="206"/>
      <c r="H361" s="210">
        <v>0</v>
      </c>
      <c r="I361" s="211"/>
      <c r="J361" s="206"/>
      <c r="K361" s="206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160</v>
      </c>
      <c r="AU361" s="216" t="s">
        <v>82</v>
      </c>
      <c r="AV361" s="11" t="s">
        <v>82</v>
      </c>
      <c r="AW361" s="11" t="s">
        <v>37</v>
      </c>
      <c r="AX361" s="11" t="s">
        <v>73</v>
      </c>
      <c r="AY361" s="216" t="s">
        <v>151</v>
      </c>
    </row>
    <row r="362" spans="2:51" s="12" customFormat="1" ht="13.5">
      <c r="B362" s="217"/>
      <c r="C362" s="218"/>
      <c r="D362" s="207" t="s">
        <v>160</v>
      </c>
      <c r="E362" s="219" t="s">
        <v>22</v>
      </c>
      <c r="F362" s="220" t="s">
        <v>162</v>
      </c>
      <c r="G362" s="218"/>
      <c r="H362" s="221">
        <v>50</v>
      </c>
      <c r="I362" s="222"/>
      <c r="J362" s="218"/>
      <c r="K362" s="218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160</v>
      </c>
      <c r="AU362" s="227" t="s">
        <v>82</v>
      </c>
      <c r="AV362" s="12" t="s">
        <v>158</v>
      </c>
      <c r="AW362" s="12" t="s">
        <v>37</v>
      </c>
      <c r="AX362" s="12" t="s">
        <v>24</v>
      </c>
      <c r="AY362" s="227" t="s">
        <v>151</v>
      </c>
    </row>
    <row r="363" spans="2:65" s="1" customFormat="1" ht="16.5" customHeight="1">
      <c r="B363" s="41"/>
      <c r="C363" s="193" t="s">
        <v>461</v>
      </c>
      <c r="D363" s="193" t="s">
        <v>154</v>
      </c>
      <c r="E363" s="194" t="s">
        <v>462</v>
      </c>
      <c r="F363" s="195" t="s">
        <v>463</v>
      </c>
      <c r="G363" s="196" t="s">
        <v>173</v>
      </c>
      <c r="H363" s="197">
        <v>28</v>
      </c>
      <c r="I363" s="198"/>
      <c r="J363" s="199">
        <f>ROUND(I363*H363,2)</f>
        <v>0</v>
      </c>
      <c r="K363" s="195" t="s">
        <v>165</v>
      </c>
      <c r="L363" s="61"/>
      <c r="M363" s="200" t="s">
        <v>22</v>
      </c>
      <c r="N363" s="201" t="s">
        <v>44</v>
      </c>
      <c r="O363" s="42"/>
      <c r="P363" s="202">
        <f>O363*H363</f>
        <v>0</v>
      </c>
      <c r="Q363" s="202">
        <v>0</v>
      </c>
      <c r="R363" s="202">
        <f>Q363*H363</f>
        <v>0</v>
      </c>
      <c r="S363" s="202">
        <v>0.00394</v>
      </c>
      <c r="T363" s="203">
        <f>S363*H363</f>
        <v>0.11032</v>
      </c>
      <c r="AR363" s="24" t="s">
        <v>235</v>
      </c>
      <c r="AT363" s="24" t="s">
        <v>154</v>
      </c>
      <c r="AU363" s="24" t="s">
        <v>82</v>
      </c>
      <c r="AY363" s="24" t="s">
        <v>151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24" t="s">
        <v>24</v>
      </c>
      <c r="BK363" s="204">
        <f>ROUND(I363*H363,2)</f>
        <v>0</v>
      </c>
      <c r="BL363" s="24" t="s">
        <v>235</v>
      </c>
      <c r="BM363" s="24" t="s">
        <v>464</v>
      </c>
    </row>
    <row r="364" spans="2:51" s="11" customFormat="1" ht="13.5">
      <c r="B364" s="205"/>
      <c r="C364" s="206"/>
      <c r="D364" s="207" t="s">
        <v>160</v>
      </c>
      <c r="E364" s="208" t="s">
        <v>22</v>
      </c>
      <c r="F364" s="209" t="s">
        <v>465</v>
      </c>
      <c r="G364" s="206"/>
      <c r="H364" s="210">
        <v>28</v>
      </c>
      <c r="I364" s="211"/>
      <c r="J364" s="206"/>
      <c r="K364" s="206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160</v>
      </c>
      <c r="AU364" s="216" t="s">
        <v>82</v>
      </c>
      <c r="AV364" s="11" t="s">
        <v>82</v>
      </c>
      <c r="AW364" s="11" t="s">
        <v>37</v>
      </c>
      <c r="AX364" s="11" t="s">
        <v>73</v>
      </c>
      <c r="AY364" s="216" t="s">
        <v>151</v>
      </c>
    </row>
    <row r="365" spans="2:51" s="11" customFormat="1" ht="13.5">
      <c r="B365" s="205"/>
      <c r="C365" s="206"/>
      <c r="D365" s="207" t="s">
        <v>160</v>
      </c>
      <c r="E365" s="208" t="s">
        <v>22</v>
      </c>
      <c r="F365" s="209" t="s">
        <v>22</v>
      </c>
      <c r="G365" s="206"/>
      <c r="H365" s="210">
        <v>0</v>
      </c>
      <c r="I365" s="211"/>
      <c r="J365" s="206"/>
      <c r="K365" s="206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160</v>
      </c>
      <c r="AU365" s="216" t="s">
        <v>82</v>
      </c>
      <c r="AV365" s="11" t="s">
        <v>82</v>
      </c>
      <c r="AW365" s="11" t="s">
        <v>37</v>
      </c>
      <c r="AX365" s="11" t="s">
        <v>73</v>
      </c>
      <c r="AY365" s="216" t="s">
        <v>151</v>
      </c>
    </row>
    <row r="366" spans="2:51" s="12" customFormat="1" ht="13.5">
      <c r="B366" s="217"/>
      <c r="C366" s="218"/>
      <c r="D366" s="207" t="s">
        <v>160</v>
      </c>
      <c r="E366" s="219" t="s">
        <v>22</v>
      </c>
      <c r="F366" s="220" t="s">
        <v>162</v>
      </c>
      <c r="G366" s="218"/>
      <c r="H366" s="221">
        <v>28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160</v>
      </c>
      <c r="AU366" s="227" t="s">
        <v>82</v>
      </c>
      <c r="AV366" s="12" t="s">
        <v>158</v>
      </c>
      <c r="AW366" s="12" t="s">
        <v>37</v>
      </c>
      <c r="AX366" s="12" t="s">
        <v>24</v>
      </c>
      <c r="AY366" s="227" t="s">
        <v>151</v>
      </c>
    </row>
    <row r="367" spans="2:65" s="1" customFormat="1" ht="16.5" customHeight="1">
      <c r="B367" s="41"/>
      <c r="C367" s="193" t="s">
        <v>466</v>
      </c>
      <c r="D367" s="193" t="s">
        <v>154</v>
      </c>
      <c r="E367" s="194" t="s">
        <v>467</v>
      </c>
      <c r="F367" s="195" t="s">
        <v>468</v>
      </c>
      <c r="G367" s="196" t="s">
        <v>173</v>
      </c>
      <c r="H367" s="197">
        <v>26</v>
      </c>
      <c r="I367" s="198"/>
      <c r="J367" s="199">
        <f>ROUND(I367*H367,2)</f>
        <v>0</v>
      </c>
      <c r="K367" s="195" t="s">
        <v>22</v>
      </c>
      <c r="L367" s="61"/>
      <c r="M367" s="200" t="s">
        <v>22</v>
      </c>
      <c r="N367" s="201" t="s">
        <v>44</v>
      </c>
      <c r="O367" s="42"/>
      <c r="P367" s="202">
        <f>O367*H367</f>
        <v>0</v>
      </c>
      <c r="Q367" s="202">
        <v>0.00176</v>
      </c>
      <c r="R367" s="202">
        <f>Q367*H367</f>
        <v>0.04576</v>
      </c>
      <c r="S367" s="202">
        <v>0</v>
      </c>
      <c r="T367" s="203">
        <f>S367*H367</f>
        <v>0</v>
      </c>
      <c r="AR367" s="24" t="s">
        <v>235</v>
      </c>
      <c r="AT367" s="24" t="s">
        <v>154</v>
      </c>
      <c r="AU367" s="24" t="s">
        <v>82</v>
      </c>
      <c r="AY367" s="24" t="s">
        <v>151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24" t="s">
        <v>24</v>
      </c>
      <c r="BK367" s="204">
        <f>ROUND(I367*H367,2)</f>
        <v>0</v>
      </c>
      <c r="BL367" s="24" t="s">
        <v>235</v>
      </c>
      <c r="BM367" s="24" t="s">
        <v>469</v>
      </c>
    </row>
    <row r="368" spans="2:51" s="13" customFormat="1" ht="13.5">
      <c r="B368" s="228"/>
      <c r="C368" s="229"/>
      <c r="D368" s="207" t="s">
        <v>160</v>
      </c>
      <c r="E368" s="230" t="s">
        <v>22</v>
      </c>
      <c r="F368" s="231" t="s">
        <v>470</v>
      </c>
      <c r="G368" s="229"/>
      <c r="H368" s="230" t="s">
        <v>22</v>
      </c>
      <c r="I368" s="232"/>
      <c r="J368" s="229"/>
      <c r="K368" s="229"/>
      <c r="L368" s="233"/>
      <c r="M368" s="234"/>
      <c r="N368" s="235"/>
      <c r="O368" s="235"/>
      <c r="P368" s="235"/>
      <c r="Q368" s="235"/>
      <c r="R368" s="235"/>
      <c r="S368" s="235"/>
      <c r="T368" s="236"/>
      <c r="AT368" s="237" t="s">
        <v>160</v>
      </c>
      <c r="AU368" s="237" t="s">
        <v>82</v>
      </c>
      <c r="AV368" s="13" t="s">
        <v>24</v>
      </c>
      <c r="AW368" s="13" t="s">
        <v>37</v>
      </c>
      <c r="AX368" s="13" t="s">
        <v>73</v>
      </c>
      <c r="AY368" s="237" t="s">
        <v>151</v>
      </c>
    </row>
    <row r="369" spans="2:51" s="11" customFormat="1" ht="13.5">
      <c r="B369" s="205"/>
      <c r="C369" s="206"/>
      <c r="D369" s="207" t="s">
        <v>160</v>
      </c>
      <c r="E369" s="208" t="s">
        <v>22</v>
      </c>
      <c r="F369" s="209" t="s">
        <v>471</v>
      </c>
      <c r="G369" s="206"/>
      <c r="H369" s="210">
        <v>26</v>
      </c>
      <c r="I369" s="211"/>
      <c r="J369" s="206"/>
      <c r="K369" s="206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160</v>
      </c>
      <c r="AU369" s="216" t="s">
        <v>82</v>
      </c>
      <c r="AV369" s="11" t="s">
        <v>82</v>
      </c>
      <c r="AW369" s="11" t="s">
        <v>37</v>
      </c>
      <c r="AX369" s="11" t="s">
        <v>73</v>
      </c>
      <c r="AY369" s="216" t="s">
        <v>151</v>
      </c>
    </row>
    <row r="370" spans="2:51" s="11" customFormat="1" ht="13.5">
      <c r="B370" s="205"/>
      <c r="C370" s="206"/>
      <c r="D370" s="207" t="s">
        <v>160</v>
      </c>
      <c r="E370" s="208" t="s">
        <v>22</v>
      </c>
      <c r="F370" s="209" t="s">
        <v>22</v>
      </c>
      <c r="G370" s="206"/>
      <c r="H370" s="210">
        <v>0</v>
      </c>
      <c r="I370" s="211"/>
      <c r="J370" s="206"/>
      <c r="K370" s="206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160</v>
      </c>
      <c r="AU370" s="216" t="s">
        <v>82</v>
      </c>
      <c r="AV370" s="11" t="s">
        <v>82</v>
      </c>
      <c r="AW370" s="11" t="s">
        <v>37</v>
      </c>
      <c r="AX370" s="11" t="s">
        <v>73</v>
      </c>
      <c r="AY370" s="216" t="s">
        <v>151</v>
      </c>
    </row>
    <row r="371" spans="2:51" s="12" customFormat="1" ht="13.5">
      <c r="B371" s="217"/>
      <c r="C371" s="218"/>
      <c r="D371" s="207" t="s">
        <v>160</v>
      </c>
      <c r="E371" s="219" t="s">
        <v>22</v>
      </c>
      <c r="F371" s="220" t="s">
        <v>162</v>
      </c>
      <c r="G371" s="218"/>
      <c r="H371" s="221">
        <v>26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160</v>
      </c>
      <c r="AU371" s="227" t="s">
        <v>82</v>
      </c>
      <c r="AV371" s="12" t="s">
        <v>158</v>
      </c>
      <c r="AW371" s="12" t="s">
        <v>37</v>
      </c>
      <c r="AX371" s="12" t="s">
        <v>24</v>
      </c>
      <c r="AY371" s="227" t="s">
        <v>151</v>
      </c>
    </row>
    <row r="372" spans="2:65" s="1" customFormat="1" ht="16.5" customHeight="1">
      <c r="B372" s="41"/>
      <c r="C372" s="193" t="s">
        <v>472</v>
      </c>
      <c r="D372" s="193" t="s">
        <v>154</v>
      </c>
      <c r="E372" s="194" t="s">
        <v>473</v>
      </c>
      <c r="F372" s="195" t="s">
        <v>474</v>
      </c>
      <c r="G372" s="196" t="s">
        <v>173</v>
      </c>
      <c r="H372" s="197">
        <v>50</v>
      </c>
      <c r="I372" s="198"/>
      <c r="J372" s="199">
        <f>ROUND(I372*H372,2)</f>
        <v>0</v>
      </c>
      <c r="K372" s="195" t="s">
        <v>22</v>
      </c>
      <c r="L372" s="61"/>
      <c r="M372" s="200" t="s">
        <v>22</v>
      </c>
      <c r="N372" s="201" t="s">
        <v>44</v>
      </c>
      <c r="O372" s="42"/>
      <c r="P372" s="202">
        <f>O372*H372</f>
        <v>0</v>
      </c>
      <c r="Q372" s="202">
        <v>0.00082</v>
      </c>
      <c r="R372" s="202">
        <f>Q372*H372</f>
        <v>0.041</v>
      </c>
      <c r="S372" s="202">
        <v>0</v>
      </c>
      <c r="T372" s="203">
        <f>S372*H372</f>
        <v>0</v>
      </c>
      <c r="AR372" s="24" t="s">
        <v>235</v>
      </c>
      <c r="AT372" s="24" t="s">
        <v>154</v>
      </c>
      <c r="AU372" s="24" t="s">
        <v>82</v>
      </c>
      <c r="AY372" s="24" t="s">
        <v>151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24" t="s">
        <v>24</v>
      </c>
      <c r="BK372" s="204">
        <f>ROUND(I372*H372,2)</f>
        <v>0</v>
      </c>
      <c r="BL372" s="24" t="s">
        <v>235</v>
      </c>
      <c r="BM372" s="24" t="s">
        <v>475</v>
      </c>
    </row>
    <row r="373" spans="2:51" s="13" customFormat="1" ht="13.5">
      <c r="B373" s="228"/>
      <c r="C373" s="229"/>
      <c r="D373" s="207" t="s">
        <v>160</v>
      </c>
      <c r="E373" s="230" t="s">
        <v>22</v>
      </c>
      <c r="F373" s="231" t="s">
        <v>470</v>
      </c>
      <c r="G373" s="229"/>
      <c r="H373" s="230" t="s">
        <v>22</v>
      </c>
      <c r="I373" s="232"/>
      <c r="J373" s="229"/>
      <c r="K373" s="229"/>
      <c r="L373" s="233"/>
      <c r="M373" s="234"/>
      <c r="N373" s="235"/>
      <c r="O373" s="235"/>
      <c r="P373" s="235"/>
      <c r="Q373" s="235"/>
      <c r="R373" s="235"/>
      <c r="S373" s="235"/>
      <c r="T373" s="236"/>
      <c r="AT373" s="237" t="s">
        <v>160</v>
      </c>
      <c r="AU373" s="237" t="s">
        <v>82</v>
      </c>
      <c r="AV373" s="13" t="s">
        <v>24</v>
      </c>
      <c r="AW373" s="13" t="s">
        <v>37</v>
      </c>
      <c r="AX373" s="13" t="s">
        <v>73</v>
      </c>
      <c r="AY373" s="237" t="s">
        <v>151</v>
      </c>
    </row>
    <row r="374" spans="2:51" s="11" customFormat="1" ht="13.5">
      <c r="B374" s="205"/>
      <c r="C374" s="206"/>
      <c r="D374" s="207" t="s">
        <v>160</v>
      </c>
      <c r="E374" s="208" t="s">
        <v>22</v>
      </c>
      <c r="F374" s="209" t="s">
        <v>460</v>
      </c>
      <c r="G374" s="206"/>
      <c r="H374" s="210">
        <v>50</v>
      </c>
      <c r="I374" s="211"/>
      <c r="J374" s="206"/>
      <c r="K374" s="206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160</v>
      </c>
      <c r="AU374" s="216" t="s">
        <v>82</v>
      </c>
      <c r="AV374" s="11" t="s">
        <v>82</v>
      </c>
      <c r="AW374" s="11" t="s">
        <v>37</v>
      </c>
      <c r="AX374" s="11" t="s">
        <v>73</v>
      </c>
      <c r="AY374" s="216" t="s">
        <v>151</v>
      </c>
    </row>
    <row r="375" spans="2:51" s="11" customFormat="1" ht="13.5">
      <c r="B375" s="205"/>
      <c r="C375" s="206"/>
      <c r="D375" s="207" t="s">
        <v>160</v>
      </c>
      <c r="E375" s="208" t="s">
        <v>22</v>
      </c>
      <c r="F375" s="209" t="s">
        <v>22</v>
      </c>
      <c r="G375" s="206"/>
      <c r="H375" s="210">
        <v>0</v>
      </c>
      <c r="I375" s="211"/>
      <c r="J375" s="206"/>
      <c r="K375" s="206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160</v>
      </c>
      <c r="AU375" s="216" t="s">
        <v>82</v>
      </c>
      <c r="AV375" s="11" t="s">
        <v>82</v>
      </c>
      <c r="AW375" s="11" t="s">
        <v>37</v>
      </c>
      <c r="AX375" s="11" t="s">
        <v>73</v>
      </c>
      <c r="AY375" s="216" t="s">
        <v>151</v>
      </c>
    </row>
    <row r="376" spans="2:51" s="12" customFormat="1" ht="13.5">
      <c r="B376" s="217"/>
      <c r="C376" s="218"/>
      <c r="D376" s="207" t="s">
        <v>160</v>
      </c>
      <c r="E376" s="219" t="s">
        <v>22</v>
      </c>
      <c r="F376" s="220" t="s">
        <v>162</v>
      </c>
      <c r="G376" s="218"/>
      <c r="H376" s="221">
        <v>50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160</v>
      </c>
      <c r="AU376" s="227" t="s">
        <v>82</v>
      </c>
      <c r="AV376" s="12" t="s">
        <v>158</v>
      </c>
      <c r="AW376" s="12" t="s">
        <v>37</v>
      </c>
      <c r="AX376" s="12" t="s">
        <v>24</v>
      </c>
      <c r="AY376" s="227" t="s">
        <v>151</v>
      </c>
    </row>
    <row r="377" spans="2:65" s="1" customFormat="1" ht="25.5" customHeight="1">
      <c r="B377" s="41"/>
      <c r="C377" s="193" t="s">
        <v>476</v>
      </c>
      <c r="D377" s="193" t="s">
        <v>154</v>
      </c>
      <c r="E377" s="194" t="s">
        <v>477</v>
      </c>
      <c r="F377" s="195" t="s">
        <v>478</v>
      </c>
      <c r="G377" s="196" t="s">
        <v>173</v>
      </c>
      <c r="H377" s="197">
        <v>33.6</v>
      </c>
      <c r="I377" s="198"/>
      <c r="J377" s="199">
        <f>ROUND(I377*H377,2)</f>
        <v>0</v>
      </c>
      <c r="K377" s="195" t="s">
        <v>22</v>
      </c>
      <c r="L377" s="61"/>
      <c r="M377" s="200" t="s">
        <v>22</v>
      </c>
      <c r="N377" s="201" t="s">
        <v>44</v>
      </c>
      <c r="O377" s="42"/>
      <c r="P377" s="202">
        <f>O377*H377</f>
        <v>0</v>
      </c>
      <c r="Q377" s="202">
        <v>0.00079</v>
      </c>
      <c r="R377" s="202">
        <f>Q377*H377</f>
        <v>0.026544</v>
      </c>
      <c r="S377" s="202">
        <v>0</v>
      </c>
      <c r="T377" s="203">
        <f>S377*H377</f>
        <v>0</v>
      </c>
      <c r="AR377" s="24" t="s">
        <v>235</v>
      </c>
      <c r="AT377" s="24" t="s">
        <v>154</v>
      </c>
      <c r="AU377" s="24" t="s">
        <v>82</v>
      </c>
      <c r="AY377" s="24" t="s">
        <v>151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24" t="s">
        <v>24</v>
      </c>
      <c r="BK377" s="204">
        <f>ROUND(I377*H377,2)</f>
        <v>0</v>
      </c>
      <c r="BL377" s="24" t="s">
        <v>235</v>
      </c>
      <c r="BM377" s="24" t="s">
        <v>479</v>
      </c>
    </row>
    <row r="378" spans="2:51" s="11" customFormat="1" ht="13.5">
      <c r="B378" s="205"/>
      <c r="C378" s="206"/>
      <c r="D378" s="207" t="s">
        <v>160</v>
      </c>
      <c r="E378" s="208" t="s">
        <v>22</v>
      </c>
      <c r="F378" s="209" t="s">
        <v>480</v>
      </c>
      <c r="G378" s="206"/>
      <c r="H378" s="210">
        <v>19.2</v>
      </c>
      <c r="I378" s="211"/>
      <c r="J378" s="206"/>
      <c r="K378" s="206"/>
      <c r="L378" s="212"/>
      <c r="M378" s="213"/>
      <c r="N378" s="214"/>
      <c r="O378" s="214"/>
      <c r="P378" s="214"/>
      <c r="Q378" s="214"/>
      <c r="R378" s="214"/>
      <c r="S378" s="214"/>
      <c r="T378" s="215"/>
      <c r="AT378" s="216" t="s">
        <v>160</v>
      </c>
      <c r="AU378" s="216" t="s">
        <v>82</v>
      </c>
      <c r="AV378" s="11" t="s">
        <v>82</v>
      </c>
      <c r="AW378" s="11" t="s">
        <v>37</v>
      </c>
      <c r="AX378" s="11" t="s">
        <v>73</v>
      </c>
      <c r="AY378" s="216" t="s">
        <v>151</v>
      </c>
    </row>
    <row r="379" spans="2:51" s="11" customFormat="1" ht="13.5">
      <c r="B379" s="205"/>
      <c r="C379" s="206"/>
      <c r="D379" s="207" t="s">
        <v>160</v>
      </c>
      <c r="E379" s="208" t="s">
        <v>22</v>
      </c>
      <c r="F379" s="209" t="s">
        <v>454</v>
      </c>
      <c r="G379" s="206"/>
      <c r="H379" s="210">
        <v>14.4</v>
      </c>
      <c r="I379" s="211"/>
      <c r="J379" s="206"/>
      <c r="K379" s="206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160</v>
      </c>
      <c r="AU379" s="216" t="s">
        <v>82</v>
      </c>
      <c r="AV379" s="11" t="s">
        <v>82</v>
      </c>
      <c r="AW379" s="11" t="s">
        <v>37</v>
      </c>
      <c r="AX379" s="11" t="s">
        <v>73</v>
      </c>
      <c r="AY379" s="216" t="s">
        <v>151</v>
      </c>
    </row>
    <row r="380" spans="2:51" s="11" customFormat="1" ht="13.5">
      <c r="B380" s="205"/>
      <c r="C380" s="206"/>
      <c r="D380" s="207" t="s">
        <v>160</v>
      </c>
      <c r="E380" s="208" t="s">
        <v>22</v>
      </c>
      <c r="F380" s="209" t="s">
        <v>22</v>
      </c>
      <c r="G380" s="206"/>
      <c r="H380" s="210">
        <v>0</v>
      </c>
      <c r="I380" s="211"/>
      <c r="J380" s="206"/>
      <c r="K380" s="206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160</v>
      </c>
      <c r="AU380" s="216" t="s">
        <v>82</v>
      </c>
      <c r="AV380" s="11" t="s">
        <v>82</v>
      </c>
      <c r="AW380" s="11" t="s">
        <v>37</v>
      </c>
      <c r="AX380" s="11" t="s">
        <v>73</v>
      </c>
      <c r="AY380" s="216" t="s">
        <v>151</v>
      </c>
    </row>
    <row r="381" spans="2:51" s="12" customFormat="1" ht="13.5">
      <c r="B381" s="217"/>
      <c r="C381" s="218"/>
      <c r="D381" s="207" t="s">
        <v>160</v>
      </c>
      <c r="E381" s="219" t="s">
        <v>22</v>
      </c>
      <c r="F381" s="220" t="s">
        <v>162</v>
      </c>
      <c r="G381" s="218"/>
      <c r="H381" s="221">
        <v>33.6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160</v>
      </c>
      <c r="AU381" s="227" t="s">
        <v>82</v>
      </c>
      <c r="AV381" s="12" t="s">
        <v>158</v>
      </c>
      <c r="AW381" s="12" t="s">
        <v>37</v>
      </c>
      <c r="AX381" s="12" t="s">
        <v>24</v>
      </c>
      <c r="AY381" s="227" t="s">
        <v>151</v>
      </c>
    </row>
    <row r="382" spans="2:65" s="1" customFormat="1" ht="16.5" customHeight="1">
      <c r="B382" s="41"/>
      <c r="C382" s="193" t="s">
        <v>481</v>
      </c>
      <c r="D382" s="193" t="s">
        <v>154</v>
      </c>
      <c r="E382" s="194" t="s">
        <v>482</v>
      </c>
      <c r="F382" s="195" t="s">
        <v>483</v>
      </c>
      <c r="G382" s="196" t="s">
        <v>173</v>
      </c>
      <c r="H382" s="197">
        <v>50</v>
      </c>
      <c r="I382" s="198"/>
      <c r="J382" s="199">
        <f>ROUND(I382*H382,2)</f>
        <v>0</v>
      </c>
      <c r="K382" s="195" t="s">
        <v>165</v>
      </c>
      <c r="L382" s="61"/>
      <c r="M382" s="200" t="s">
        <v>22</v>
      </c>
      <c r="N382" s="201" t="s">
        <v>44</v>
      </c>
      <c r="O382" s="42"/>
      <c r="P382" s="202">
        <f>O382*H382</f>
        <v>0</v>
      </c>
      <c r="Q382" s="202">
        <v>0.00174</v>
      </c>
      <c r="R382" s="202">
        <f>Q382*H382</f>
        <v>0.087</v>
      </c>
      <c r="S382" s="202">
        <v>0</v>
      </c>
      <c r="T382" s="203">
        <f>S382*H382</f>
        <v>0</v>
      </c>
      <c r="AR382" s="24" t="s">
        <v>235</v>
      </c>
      <c r="AT382" s="24" t="s">
        <v>154</v>
      </c>
      <c r="AU382" s="24" t="s">
        <v>82</v>
      </c>
      <c r="AY382" s="24" t="s">
        <v>151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24" t="s">
        <v>24</v>
      </c>
      <c r="BK382" s="204">
        <f>ROUND(I382*H382,2)</f>
        <v>0</v>
      </c>
      <c r="BL382" s="24" t="s">
        <v>235</v>
      </c>
      <c r="BM382" s="24" t="s">
        <v>484</v>
      </c>
    </row>
    <row r="383" spans="2:51" s="13" customFormat="1" ht="13.5">
      <c r="B383" s="228"/>
      <c r="C383" s="229"/>
      <c r="D383" s="207" t="s">
        <v>160</v>
      </c>
      <c r="E383" s="230" t="s">
        <v>22</v>
      </c>
      <c r="F383" s="231" t="s">
        <v>470</v>
      </c>
      <c r="G383" s="229"/>
      <c r="H383" s="230" t="s">
        <v>22</v>
      </c>
      <c r="I383" s="232"/>
      <c r="J383" s="229"/>
      <c r="K383" s="229"/>
      <c r="L383" s="233"/>
      <c r="M383" s="234"/>
      <c r="N383" s="235"/>
      <c r="O383" s="235"/>
      <c r="P383" s="235"/>
      <c r="Q383" s="235"/>
      <c r="R383" s="235"/>
      <c r="S383" s="235"/>
      <c r="T383" s="236"/>
      <c r="AT383" s="237" t="s">
        <v>160</v>
      </c>
      <c r="AU383" s="237" t="s">
        <v>82</v>
      </c>
      <c r="AV383" s="13" t="s">
        <v>24</v>
      </c>
      <c r="AW383" s="13" t="s">
        <v>37</v>
      </c>
      <c r="AX383" s="13" t="s">
        <v>73</v>
      </c>
      <c r="AY383" s="237" t="s">
        <v>151</v>
      </c>
    </row>
    <row r="384" spans="2:51" s="11" customFormat="1" ht="13.5">
      <c r="B384" s="205"/>
      <c r="C384" s="206"/>
      <c r="D384" s="207" t="s">
        <v>160</v>
      </c>
      <c r="E384" s="208" t="s">
        <v>22</v>
      </c>
      <c r="F384" s="209" t="s">
        <v>460</v>
      </c>
      <c r="G384" s="206"/>
      <c r="H384" s="210">
        <v>50</v>
      </c>
      <c r="I384" s="211"/>
      <c r="J384" s="206"/>
      <c r="K384" s="206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160</v>
      </c>
      <c r="AU384" s="216" t="s">
        <v>82</v>
      </c>
      <c r="AV384" s="11" t="s">
        <v>82</v>
      </c>
      <c r="AW384" s="11" t="s">
        <v>37</v>
      </c>
      <c r="AX384" s="11" t="s">
        <v>73</v>
      </c>
      <c r="AY384" s="216" t="s">
        <v>151</v>
      </c>
    </row>
    <row r="385" spans="2:51" s="11" customFormat="1" ht="13.5">
      <c r="B385" s="205"/>
      <c r="C385" s="206"/>
      <c r="D385" s="207" t="s">
        <v>160</v>
      </c>
      <c r="E385" s="208" t="s">
        <v>22</v>
      </c>
      <c r="F385" s="209" t="s">
        <v>22</v>
      </c>
      <c r="G385" s="206"/>
      <c r="H385" s="210">
        <v>0</v>
      </c>
      <c r="I385" s="211"/>
      <c r="J385" s="206"/>
      <c r="K385" s="206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160</v>
      </c>
      <c r="AU385" s="216" t="s">
        <v>82</v>
      </c>
      <c r="AV385" s="11" t="s">
        <v>82</v>
      </c>
      <c r="AW385" s="11" t="s">
        <v>37</v>
      </c>
      <c r="AX385" s="11" t="s">
        <v>73</v>
      </c>
      <c r="AY385" s="216" t="s">
        <v>151</v>
      </c>
    </row>
    <row r="386" spans="2:51" s="12" customFormat="1" ht="13.5">
      <c r="B386" s="217"/>
      <c r="C386" s="218"/>
      <c r="D386" s="207" t="s">
        <v>160</v>
      </c>
      <c r="E386" s="219" t="s">
        <v>22</v>
      </c>
      <c r="F386" s="220" t="s">
        <v>162</v>
      </c>
      <c r="G386" s="218"/>
      <c r="H386" s="221">
        <v>50</v>
      </c>
      <c r="I386" s="222"/>
      <c r="J386" s="218"/>
      <c r="K386" s="218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160</v>
      </c>
      <c r="AU386" s="227" t="s">
        <v>82</v>
      </c>
      <c r="AV386" s="12" t="s">
        <v>158</v>
      </c>
      <c r="AW386" s="12" t="s">
        <v>37</v>
      </c>
      <c r="AX386" s="12" t="s">
        <v>24</v>
      </c>
      <c r="AY386" s="227" t="s">
        <v>151</v>
      </c>
    </row>
    <row r="387" spans="2:65" s="1" customFormat="1" ht="25.5" customHeight="1">
      <c r="B387" s="41"/>
      <c r="C387" s="193" t="s">
        <v>485</v>
      </c>
      <c r="D387" s="193" t="s">
        <v>154</v>
      </c>
      <c r="E387" s="194" t="s">
        <v>486</v>
      </c>
      <c r="F387" s="195" t="s">
        <v>487</v>
      </c>
      <c r="G387" s="196" t="s">
        <v>488</v>
      </c>
      <c r="H387" s="197">
        <v>4</v>
      </c>
      <c r="I387" s="198"/>
      <c r="J387" s="199">
        <f>ROUND(I387*H387,2)</f>
        <v>0</v>
      </c>
      <c r="K387" s="195" t="s">
        <v>165</v>
      </c>
      <c r="L387" s="61"/>
      <c r="M387" s="200" t="s">
        <v>22</v>
      </c>
      <c r="N387" s="201" t="s">
        <v>44</v>
      </c>
      <c r="O387" s="42"/>
      <c r="P387" s="202">
        <f>O387*H387</f>
        <v>0</v>
      </c>
      <c r="Q387" s="202">
        <v>0.00025</v>
      </c>
      <c r="R387" s="202">
        <f>Q387*H387</f>
        <v>0.001</v>
      </c>
      <c r="S387" s="202">
        <v>0</v>
      </c>
      <c r="T387" s="203">
        <f>S387*H387</f>
        <v>0</v>
      </c>
      <c r="AR387" s="24" t="s">
        <v>235</v>
      </c>
      <c r="AT387" s="24" t="s">
        <v>154</v>
      </c>
      <c r="AU387" s="24" t="s">
        <v>82</v>
      </c>
      <c r="AY387" s="24" t="s">
        <v>151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24" t="s">
        <v>24</v>
      </c>
      <c r="BK387" s="204">
        <f>ROUND(I387*H387,2)</f>
        <v>0</v>
      </c>
      <c r="BL387" s="24" t="s">
        <v>235</v>
      </c>
      <c r="BM387" s="24" t="s">
        <v>489</v>
      </c>
    </row>
    <row r="388" spans="2:51" s="13" customFormat="1" ht="13.5">
      <c r="B388" s="228"/>
      <c r="C388" s="229"/>
      <c r="D388" s="207" t="s">
        <v>160</v>
      </c>
      <c r="E388" s="230" t="s">
        <v>22</v>
      </c>
      <c r="F388" s="231" t="s">
        <v>470</v>
      </c>
      <c r="G388" s="229"/>
      <c r="H388" s="230" t="s">
        <v>22</v>
      </c>
      <c r="I388" s="232"/>
      <c r="J388" s="229"/>
      <c r="K388" s="229"/>
      <c r="L388" s="233"/>
      <c r="M388" s="234"/>
      <c r="N388" s="235"/>
      <c r="O388" s="235"/>
      <c r="P388" s="235"/>
      <c r="Q388" s="235"/>
      <c r="R388" s="235"/>
      <c r="S388" s="235"/>
      <c r="T388" s="236"/>
      <c r="AT388" s="237" t="s">
        <v>160</v>
      </c>
      <c r="AU388" s="237" t="s">
        <v>82</v>
      </c>
      <c r="AV388" s="13" t="s">
        <v>24</v>
      </c>
      <c r="AW388" s="13" t="s">
        <v>37</v>
      </c>
      <c r="AX388" s="13" t="s">
        <v>73</v>
      </c>
      <c r="AY388" s="237" t="s">
        <v>151</v>
      </c>
    </row>
    <row r="389" spans="2:51" s="11" customFormat="1" ht="13.5">
      <c r="B389" s="205"/>
      <c r="C389" s="206"/>
      <c r="D389" s="207" t="s">
        <v>160</v>
      </c>
      <c r="E389" s="208" t="s">
        <v>22</v>
      </c>
      <c r="F389" s="209" t="s">
        <v>490</v>
      </c>
      <c r="G389" s="206"/>
      <c r="H389" s="210">
        <v>4</v>
      </c>
      <c r="I389" s="211"/>
      <c r="J389" s="206"/>
      <c r="K389" s="206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160</v>
      </c>
      <c r="AU389" s="216" t="s">
        <v>82</v>
      </c>
      <c r="AV389" s="11" t="s">
        <v>82</v>
      </c>
      <c r="AW389" s="11" t="s">
        <v>37</v>
      </c>
      <c r="AX389" s="11" t="s">
        <v>73</v>
      </c>
      <c r="AY389" s="216" t="s">
        <v>151</v>
      </c>
    </row>
    <row r="390" spans="2:51" s="11" customFormat="1" ht="13.5">
      <c r="B390" s="205"/>
      <c r="C390" s="206"/>
      <c r="D390" s="207" t="s">
        <v>160</v>
      </c>
      <c r="E390" s="208" t="s">
        <v>22</v>
      </c>
      <c r="F390" s="209" t="s">
        <v>22</v>
      </c>
      <c r="G390" s="206"/>
      <c r="H390" s="210">
        <v>0</v>
      </c>
      <c r="I390" s="211"/>
      <c r="J390" s="206"/>
      <c r="K390" s="206"/>
      <c r="L390" s="212"/>
      <c r="M390" s="213"/>
      <c r="N390" s="214"/>
      <c r="O390" s="214"/>
      <c r="P390" s="214"/>
      <c r="Q390" s="214"/>
      <c r="R390" s="214"/>
      <c r="S390" s="214"/>
      <c r="T390" s="215"/>
      <c r="AT390" s="216" t="s">
        <v>160</v>
      </c>
      <c r="AU390" s="216" t="s">
        <v>82</v>
      </c>
      <c r="AV390" s="11" t="s">
        <v>82</v>
      </c>
      <c r="AW390" s="11" t="s">
        <v>37</v>
      </c>
      <c r="AX390" s="11" t="s">
        <v>73</v>
      </c>
      <c r="AY390" s="216" t="s">
        <v>151</v>
      </c>
    </row>
    <row r="391" spans="2:51" s="12" customFormat="1" ht="13.5">
      <c r="B391" s="217"/>
      <c r="C391" s="218"/>
      <c r="D391" s="207" t="s">
        <v>160</v>
      </c>
      <c r="E391" s="219" t="s">
        <v>22</v>
      </c>
      <c r="F391" s="220" t="s">
        <v>162</v>
      </c>
      <c r="G391" s="218"/>
      <c r="H391" s="221">
        <v>4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160</v>
      </c>
      <c r="AU391" s="227" t="s">
        <v>82</v>
      </c>
      <c r="AV391" s="12" t="s">
        <v>158</v>
      </c>
      <c r="AW391" s="12" t="s">
        <v>37</v>
      </c>
      <c r="AX391" s="12" t="s">
        <v>24</v>
      </c>
      <c r="AY391" s="227" t="s">
        <v>151</v>
      </c>
    </row>
    <row r="392" spans="2:65" s="1" customFormat="1" ht="25.5" customHeight="1">
      <c r="B392" s="41"/>
      <c r="C392" s="193" t="s">
        <v>491</v>
      </c>
      <c r="D392" s="193" t="s">
        <v>154</v>
      </c>
      <c r="E392" s="194" t="s">
        <v>492</v>
      </c>
      <c r="F392" s="195" t="s">
        <v>493</v>
      </c>
      <c r="G392" s="196" t="s">
        <v>173</v>
      </c>
      <c r="H392" s="197">
        <v>28</v>
      </c>
      <c r="I392" s="198"/>
      <c r="J392" s="199">
        <f>ROUND(I392*H392,2)</f>
        <v>0</v>
      </c>
      <c r="K392" s="195" t="s">
        <v>165</v>
      </c>
      <c r="L392" s="61"/>
      <c r="M392" s="200" t="s">
        <v>22</v>
      </c>
      <c r="N392" s="201" t="s">
        <v>44</v>
      </c>
      <c r="O392" s="42"/>
      <c r="P392" s="202">
        <f>O392*H392</f>
        <v>0</v>
      </c>
      <c r="Q392" s="202">
        <v>0.00283</v>
      </c>
      <c r="R392" s="202">
        <f>Q392*H392</f>
        <v>0.07924</v>
      </c>
      <c r="S392" s="202">
        <v>0</v>
      </c>
      <c r="T392" s="203">
        <f>S392*H392</f>
        <v>0</v>
      </c>
      <c r="AR392" s="24" t="s">
        <v>235</v>
      </c>
      <c r="AT392" s="24" t="s">
        <v>154</v>
      </c>
      <c r="AU392" s="24" t="s">
        <v>82</v>
      </c>
      <c r="AY392" s="24" t="s">
        <v>151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24" t="s">
        <v>24</v>
      </c>
      <c r="BK392" s="204">
        <f>ROUND(I392*H392,2)</f>
        <v>0</v>
      </c>
      <c r="BL392" s="24" t="s">
        <v>235</v>
      </c>
      <c r="BM392" s="24" t="s">
        <v>494</v>
      </c>
    </row>
    <row r="393" spans="2:51" s="13" customFormat="1" ht="13.5">
      <c r="B393" s="228"/>
      <c r="C393" s="229"/>
      <c r="D393" s="207" t="s">
        <v>160</v>
      </c>
      <c r="E393" s="230" t="s">
        <v>22</v>
      </c>
      <c r="F393" s="231" t="s">
        <v>470</v>
      </c>
      <c r="G393" s="229"/>
      <c r="H393" s="230" t="s">
        <v>22</v>
      </c>
      <c r="I393" s="232"/>
      <c r="J393" s="229"/>
      <c r="K393" s="229"/>
      <c r="L393" s="233"/>
      <c r="M393" s="234"/>
      <c r="N393" s="235"/>
      <c r="O393" s="235"/>
      <c r="P393" s="235"/>
      <c r="Q393" s="235"/>
      <c r="R393" s="235"/>
      <c r="S393" s="235"/>
      <c r="T393" s="236"/>
      <c r="AT393" s="237" t="s">
        <v>160</v>
      </c>
      <c r="AU393" s="237" t="s">
        <v>82</v>
      </c>
      <c r="AV393" s="13" t="s">
        <v>24</v>
      </c>
      <c r="AW393" s="13" t="s">
        <v>37</v>
      </c>
      <c r="AX393" s="13" t="s">
        <v>73</v>
      </c>
      <c r="AY393" s="237" t="s">
        <v>151</v>
      </c>
    </row>
    <row r="394" spans="2:51" s="11" customFormat="1" ht="13.5">
      <c r="B394" s="205"/>
      <c r="C394" s="206"/>
      <c r="D394" s="207" t="s">
        <v>160</v>
      </c>
      <c r="E394" s="208" t="s">
        <v>22</v>
      </c>
      <c r="F394" s="209" t="s">
        <v>465</v>
      </c>
      <c r="G394" s="206"/>
      <c r="H394" s="210">
        <v>28</v>
      </c>
      <c r="I394" s="211"/>
      <c r="J394" s="206"/>
      <c r="K394" s="206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160</v>
      </c>
      <c r="AU394" s="216" t="s">
        <v>82</v>
      </c>
      <c r="AV394" s="11" t="s">
        <v>82</v>
      </c>
      <c r="AW394" s="11" t="s">
        <v>37</v>
      </c>
      <c r="AX394" s="11" t="s">
        <v>73</v>
      </c>
      <c r="AY394" s="216" t="s">
        <v>151</v>
      </c>
    </row>
    <row r="395" spans="2:51" s="11" customFormat="1" ht="13.5">
      <c r="B395" s="205"/>
      <c r="C395" s="206"/>
      <c r="D395" s="207" t="s">
        <v>160</v>
      </c>
      <c r="E395" s="208" t="s">
        <v>22</v>
      </c>
      <c r="F395" s="209" t="s">
        <v>22</v>
      </c>
      <c r="G395" s="206"/>
      <c r="H395" s="210">
        <v>0</v>
      </c>
      <c r="I395" s="211"/>
      <c r="J395" s="206"/>
      <c r="K395" s="206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160</v>
      </c>
      <c r="AU395" s="216" t="s">
        <v>82</v>
      </c>
      <c r="AV395" s="11" t="s">
        <v>82</v>
      </c>
      <c r="AW395" s="11" t="s">
        <v>37</v>
      </c>
      <c r="AX395" s="11" t="s">
        <v>73</v>
      </c>
      <c r="AY395" s="216" t="s">
        <v>151</v>
      </c>
    </row>
    <row r="396" spans="2:51" s="12" customFormat="1" ht="13.5">
      <c r="B396" s="217"/>
      <c r="C396" s="218"/>
      <c r="D396" s="207" t="s">
        <v>160</v>
      </c>
      <c r="E396" s="219" t="s">
        <v>22</v>
      </c>
      <c r="F396" s="220" t="s">
        <v>162</v>
      </c>
      <c r="G396" s="218"/>
      <c r="H396" s="221">
        <v>28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160</v>
      </c>
      <c r="AU396" s="227" t="s">
        <v>82</v>
      </c>
      <c r="AV396" s="12" t="s">
        <v>158</v>
      </c>
      <c r="AW396" s="12" t="s">
        <v>37</v>
      </c>
      <c r="AX396" s="12" t="s">
        <v>24</v>
      </c>
      <c r="AY396" s="227" t="s">
        <v>151</v>
      </c>
    </row>
    <row r="397" spans="2:65" s="1" customFormat="1" ht="16.5" customHeight="1">
      <c r="B397" s="41"/>
      <c r="C397" s="193" t="s">
        <v>495</v>
      </c>
      <c r="D397" s="193" t="s">
        <v>154</v>
      </c>
      <c r="E397" s="194" t="s">
        <v>496</v>
      </c>
      <c r="F397" s="195" t="s">
        <v>497</v>
      </c>
      <c r="G397" s="196" t="s">
        <v>305</v>
      </c>
      <c r="H397" s="197">
        <v>0.281</v>
      </c>
      <c r="I397" s="198"/>
      <c r="J397" s="199">
        <f>ROUND(I397*H397,2)</f>
        <v>0</v>
      </c>
      <c r="K397" s="195" t="s">
        <v>165</v>
      </c>
      <c r="L397" s="61"/>
      <c r="M397" s="200" t="s">
        <v>22</v>
      </c>
      <c r="N397" s="201" t="s">
        <v>44</v>
      </c>
      <c r="O397" s="42"/>
      <c r="P397" s="202">
        <f>O397*H397</f>
        <v>0</v>
      </c>
      <c r="Q397" s="202">
        <v>0</v>
      </c>
      <c r="R397" s="202">
        <f>Q397*H397</f>
        <v>0</v>
      </c>
      <c r="S397" s="202">
        <v>0</v>
      </c>
      <c r="T397" s="203">
        <f>S397*H397</f>
        <v>0</v>
      </c>
      <c r="AR397" s="24" t="s">
        <v>235</v>
      </c>
      <c r="AT397" s="24" t="s">
        <v>154</v>
      </c>
      <c r="AU397" s="24" t="s">
        <v>82</v>
      </c>
      <c r="AY397" s="24" t="s">
        <v>151</v>
      </c>
      <c r="BE397" s="204">
        <f>IF(N397="základní",J397,0)</f>
        <v>0</v>
      </c>
      <c r="BF397" s="204">
        <f>IF(N397="snížená",J397,0)</f>
        <v>0</v>
      </c>
      <c r="BG397" s="204">
        <f>IF(N397="zákl. přenesená",J397,0)</f>
        <v>0</v>
      </c>
      <c r="BH397" s="204">
        <f>IF(N397="sníž. přenesená",J397,0)</f>
        <v>0</v>
      </c>
      <c r="BI397" s="204">
        <f>IF(N397="nulová",J397,0)</f>
        <v>0</v>
      </c>
      <c r="BJ397" s="24" t="s">
        <v>24</v>
      </c>
      <c r="BK397" s="204">
        <f>ROUND(I397*H397,2)</f>
        <v>0</v>
      </c>
      <c r="BL397" s="24" t="s">
        <v>235</v>
      </c>
      <c r="BM397" s="24" t="s">
        <v>498</v>
      </c>
    </row>
    <row r="398" spans="2:63" s="10" customFormat="1" ht="29.85" customHeight="1">
      <c r="B398" s="177"/>
      <c r="C398" s="178"/>
      <c r="D398" s="179" t="s">
        <v>72</v>
      </c>
      <c r="E398" s="191" t="s">
        <v>499</v>
      </c>
      <c r="F398" s="191" t="s">
        <v>500</v>
      </c>
      <c r="G398" s="178"/>
      <c r="H398" s="178"/>
      <c r="I398" s="181"/>
      <c r="J398" s="192">
        <f>BK398</f>
        <v>0</v>
      </c>
      <c r="K398" s="178"/>
      <c r="L398" s="183"/>
      <c r="M398" s="184"/>
      <c r="N398" s="185"/>
      <c r="O398" s="185"/>
      <c r="P398" s="186">
        <f>SUM(P399:P409)</f>
        <v>0</v>
      </c>
      <c r="Q398" s="185"/>
      <c r="R398" s="186">
        <f>SUM(R399:R409)</f>
        <v>0</v>
      </c>
      <c r="S398" s="185"/>
      <c r="T398" s="187">
        <f>SUM(T399:T409)</f>
        <v>0</v>
      </c>
      <c r="AR398" s="188" t="s">
        <v>82</v>
      </c>
      <c r="AT398" s="189" t="s">
        <v>72</v>
      </c>
      <c r="AU398" s="189" t="s">
        <v>24</v>
      </c>
      <c r="AY398" s="188" t="s">
        <v>151</v>
      </c>
      <c r="BK398" s="190">
        <f>SUM(BK399:BK409)</f>
        <v>0</v>
      </c>
    </row>
    <row r="399" spans="2:65" s="1" customFormat="1" ht="38.25" customHeight="1">
      <c r="B399" s="41"/>
      <c r="C399" s="193" t="s">
        <v>501</v>
      </c>
      <c r="D399" s="193" t="s">
        <v>154</v>
      </c>
      <c r="E399" s="194" t="s">
        <v>502</v>
      </c>
      <c r="F399" s="195" t="s">
        <v>503</v>
      </c>
      <c r="G399" s="196" t="s">
        <v>504</v>
      </c>
      <c r="H399" s="197">
        <v>8</v>
      </c>
      <c r="I399" s="198"/>
      <c r="J399" s="199">
        <f>ROUND(I399*H399,2)</f>
        <v>0</v>
      </c>
      <c r="K399" s="195" t="s">
        <v>22</v>
      </c>
      <c r="L399" s="61"/>
      <c r="M399" s="200" t="s">
        <v>22</v>
      </c>
      <c r="N399" s="201" t="s">
        <v>44</v>
      </c>
      <c r="O399" s="42"/>
      <c r="P399" s="202">
        <f>O399*H399</f>
        <v>0</v>
      </c>
      <c r="Q399" s="202">
        <v>0</v>
      </c>
      <c r="R399" s="202">
        <f>Q399*H399</f>
        <v>0</v>
      </c>
      <c r="S399" s="202">
        <v>0</v>
      </c>
      <c r="T399" s="203">
        <f>S399*H399</f>
        <v>0</v>
      </c>
      <c r="AR399" s="24" t="s">
        <v>235</v>
      </c>
      <c r="AT399" s="24" t="s">
        <v>154</v>
      </c>
      <c r="AU399" s="24" t="s">
        <v>82</v>
      </c>
      <c r="AY399" s="24" t="s">
        <v>151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24" t="s">
        <v>24</v>
      </c>
      <c r="BK399" s="204">
        <f>ROUND(I399*H399,2)</f>
        <v>0</v>
      </c>
      <c r="BL399" s="24" t="s">
        <v>235</v>
      </c>
      <c r="BM399" s="24" t="s">
        <v>505</v>
      </c>
    </row>
    <row r="400" spans="2:51" s="11" customFormat="1" ht="13.5">
      <c r="B400" s="205"/>
      <c r="C400" s="206"/>
      <c r="D400" s="207" t="s">
        <v>160</v>
      </c>
      <c r="E400" s="208" t="s">
        <v>22</v>
      </c>
      <c r="F400" s="209" t="s">
        <v>506</v>
      </c>
      <c r="G400" s="206"/>
      <c r="H400" s="210">
        <v>8</v>
      </c>
      <c r="I400" s="211"/>
      <c r="J400" s="206"/>
      <c r="K400" s="206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160</v>
      </c>
      <c r="AU400" s="216" t="s">
        <v>82</v>
      </c>
      <c r="AV400" s="11" t="s">
        <v>82</v>
      </c>
      <c r="AW400" s="11" t="s">
        <v>37</v>
      </c>
      <c r="AX400" s="11" t="s">
        <v>24</v>
      </c>
      <c r="AY400" s="216" t="s">
        <v>151</v>
      </c>
    </row>
    <row r="401" spans="2:65" s="1" customFormat="1" ht="38.25" customHeight="1">
      <c r="B401" s="41"/>
      <c r="C401" s="193" t="s">
        <v>507</v>
      </c>
      <c r="D401" s="193" t="s">
        <v>154</v>
      </c>
      <c r="E401" s="194" t="s">
        <v>508</v>
      </c>
      <c r="F401" s="195" t="s">
        <v>509</v>
      </c>
      <c r="G401" s="196" t="s">
        <v>504</v>
      </c>
      <c r="H401" s="197">
        <v>8</v>
      </c>
      <c r="I401" s="198"/>
      <c r="J401" s="199">
        <f>ROUND(I401*H401,2)</f>
        <v>0</v>
      </c>
      <c r="K401" s="195" t="s">
        <v>22</v>
      </c>
      <c r="L401" s="61"/>
      <c r="M401" s="200" t="s">
        <v>22</v>
      </c>
      <c r="N401" s="201" t="s">
        <v>44</v>
      </c>
      <c r="O401" s="42"/>
      <c r="P401" s="202">
        <f>O401*H401</f>
        <v>0</v>
      </c>
      <c r="Q401" s="202">
        <v>0</v>
      </c>
      <c r="R401" s="202">
        <f>Q401*H401</f>
        <v>0</v>
      </c>
      <c r="S401" s="202">
        <v>0</v>
      </c>
      <c r="T401" s="203">
        <f>S401*H401</f>
        <v>0</v>
      </c>
      <c r="AR401" s="24" t="s">
        <v>235</v>
      </c>
      <c r="AT401" s="24" t="s">
        <v>154</v>
      </c>
      <c r="AU401" s="24" t="s">
        <v>82</v>
      </c>
      <c r="AY401" s="24" t="s">
        <v>151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24" t="s">
        <v>24</v>
      </c>
      <c r="BK401" s="204">
        <f>ROUND(I401*H401,2)</f>
        <v>0</v>
      </c>
      <c r="BL401" s="24" t="s">
        <v>235</v>
      </c>
      <c r="BM401" s="24" t="s">
        <v>510</v>
      </c>
    </row>
    <row r="402" spans="2:51" s="11" customFormat="1" ht="13.5">
      <c r="B402" s="205"/>
      <c r="C402" s="206"/>
      <c r="D402" s="207" t="s">
        <v>160</v>
      </c>
      <c r="E402" s="208" t="s">
        <v>22</v>
      </c>
      <c r="F402" s="209" t="s">
        <v>506</v>
      </c>
      <c r="G402" s="206"/>
      <c r="H402" s="210">
        <v>8</v>
      </c>
      <c r="I402" s="211"/>
      <c r="J402" s="206"/>
      <c r="K402" s="206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160</v>
      </c>
      <c r="AU402" s="216" t="s">
        <v>82</v>
      </c>
      <c r="AV402" s="11" t="s">
        <v>82</v>
      </c>
      <c r="AW402" s="11" t="s">
        <v>37</v>
      </c>
      <c r="AX402" s="11" t="s">
        <v>24</v>
      </c>
      <c r="AY402" s="216" t="s">
        <v>151</v>
      </c>
    </row>
    <row r="403" spans="2:65" s="1" customFormat="1" ht="38.25" customHeight="1">
      <c r="B403" s="41"/>
      <c r="C403" s="193" t="s">
        <v>511</v>
      </c>
      <c r="D403" s="193" t="s">
        <v>154</v>
      </c>
      <c r="E403" s="194" t="s">
        <v>512</v>
      </c>
      <c r="F403" s="195" t="s">
        <v>513</v>
      </c>
      <c r="G403" s="196" t="s">
        <v>504</v>
      </c>
      <c r="H403" s="197">
        <v>2</v>
      </c>
      <c r="I403" s="198"/>
      <c r="J403" s="199">
        <f>ROUND(I403*H403,2)</f>
        <v>0</v>
      </c>
      <c r="K403" s="195" t="s">
        <v>22</v>
      </c>
      <c r="L403" s="61"/>
      <c r="M403" s="200" t="s">
        <v>22</v>
      </c>
      <c r="N403" s="201" t="s">
        <v>44</v>
      </c>
      <c r="O403" s="42"/>
      <c r="P403" s="202">
        <f>O403*H403</f>
        <v>0</v>
      </c>
      <c r="Q403" s="202">
        <v>0</v>
      </c>
      <c r="R403" s="202">
        <f>Q403*H403</f>
        <v>0</v>
      </c>
      <c r="S403" s="202">
        <v>0</v>
      </c>
      <c r="T403" s="203">
        <f>S403*H403</f>
        <v>0</v>
      </c>
      <c r="AR403" s="24" t="s">
        <v>235</v>
      </c>
      <c r="AT403" s="24" t="s">
        <v>154</v>
      </c>
      <c r="AU403" s="24" t="s">
        <v>82</v>
      </c>
      <c r="AY403" s="24" t="s">
        <v>151</v>
      </c>
      <c r="BE403" s="204">
        <f>IF(N403="základní",J403,0)</f>
        <v>0</v>
      </c>
      <c r="BF403" s="204">
        <f>IF(N403="snížená",J403,0)</f>
        <v>0</v>
      </c>
      <c r="BG403" s="204">
        <f>IF(N403="zákl. přenesená",J403,0)</f>
        <v>0</v>
      </c>
      <c r="BH403" s="204">
        <f>IF(N403="sníž. přenesená",J403,0)</f>
        <v>0</v>
      </c>
      <c r="BI403" s="204">
        <f>IF(N403="nulová",J403,0)</f>
        <v>0</v>
      </c>
      <c r="BJ403" s="24" t="s">
        <v>24</v>
      </c>
      <c r="BK403" s="204">
        <f>ROUND(I403*H403,2)</f>
        <v>0</v>
      </c>
      <c r="BL403" s="24" t="s">
        <v>235</v>
      </c>
      <c r="BM403" s="24" t="s">
        <v>514</v>
      </c>
    </row>
    <row r="404" spans="2:51" s="11" customFormat="1" ht="13.5">
      <c r="B404" s="205"/>
      <c r="C404" s="206"/>
      <c r="D404" s="207" t="s">
        <v>160</v>
      </c>
      <c r="E404" s="208" t="s">
        <v>22</v>
      </c>
      <c r="F404" s="209" t="s">
        <v>82</v>
      </c>
      <c r="G404" s="206"/>
      <c r="H404" s="210">
        <v>2</v>
      </c>
      <c r="I404" s="211"/>
      <c r="J404" s="206"/>
      <c r="K404" s="206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160</v>
      </c>
      <c r="AU404" s="216" t="s">
        <v>82</v>
      </c>
      <c r="AV404" s="11" t="s">
        <v>82</v>
      </c>
      <c r="AW404" s="11" t="s">
        <v>37</v>
      </c>
      <c r="AX404" s="11" t="s">
        <v>24</v>
      </c>
      <c r="AY404" s="216" t="s">
        <v>151</v>
      </c>
    </row>
    <row r="405" spans="2:65" s="1" customFormat="1" ht="25.5" customHeight="1">
      <c r="B405" s="41"/>
      <c r="C405" s="193" t="s">
        <v>515</v>
      </c>
      <c r="D405" s="193" t="s">
        <v>154</v>
      </c>
      <c r="E405" s="194" t="s">
        <v>516</v>
      </c>
      <c r="F405" s="195" t="s">
        <v>517</v>
      </c>
      <c r="G405" s="196" t="s">
        <v>173</v>
      </c>
      <c r="H405" s="197">
        <v>33.6</v>
      </c>
      <c r="I405" s="198"/>
      <c r="J405" s="199">
        <f>ROUND(I405*H405,2)</f>
        <v>0</v>
      </c>
      <c r="K405" s="195" t="s">
        <v>22</v>
      </c>
      <c r="L405" s="61"/>
      <c r="M405" s="200" t="s">
        <v>22</v>
      </c>
      <c r="N405" s="201" t="s">
        <v>44</v>
      </c>
      <c r="O405" s="42"/>
      <c r="P405" s="202">
        <f>O405*H405</f>
        <v>0</v>
      </c>
      <c r="Q405" s="202">
        <v>0</v>
      </c>
      <c r="R405" s="202">
        <f>Q405*H405</f>
        <v>0</v>
      </c>
      <c r="S405" s="202">
        <v>0</v>
      </c>
      <c r="T405" s="203">
        <f>S405*H405</f>
        <v>0</v>
      </c>
      <c r="AR405" s="24" t="s">
        <v>235</v>
      </c>
      <c r="AT405" s="24" t="s">
        <v>154</v>
      </c>
      <c r="AU405" s="24" t="s">
        <v>82</v>
      </c>
      <c r="AY405" s="24" t="s">
        <v>151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24" t="s">
        <v>24</v>
      </c>
      <c r="BK405" s="204">
        <f>ROUND(I405*H405,2)</f>
        <v>0</v>
      </c>
      <c r="BL405" s="24" t="s">
        <v>235</v>
      </c>
      <c r="BM405" s="24" t="s">
        <v>518</v>
      </c>
    </row>
    <row r="406" spans="2:51" s="11" customFormat="1" ht="13.5">
      <c r="B406" s="205"/>
      <c r="C406" s="206"/>
      <c r="D406" s="207" t="s">
        <v>160</v>
      </c>
      <c r="E406" s="208" t="s">
        <v>22</v>
      </c>
      <c r="F406" s="209" t="s">
        <v>454</v>
      </c>
      <c r="G406" s="206"/>
      <c r="H406" s="210">
        <v>14.4</v>
      </c>
      <c r="I406" s="211"/>
      <c r="J406" s="206"/>
      <c r="K406" s="206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160</v>
      </c>
      <c r="AU406" s="216" t="s">
        <v>82</v>
      </c>
      <c r="AV406" s="11" t="s">
        <v>82</v>
      </c>
      <c r="AW406" s="11" t="s">
        <v>37</v>
      </c>
      <c r="AX406" s="11" t="s">
        <v>73</v>
      </c>
      <c r="AY406" s="216" t="s">
        <v>151</v>
      </c>
    </row>
    <row r="407" spans="2:51" s="11" customFormat="1" ht="13.5">
      <c r="B407" s="205"/>
      <c r="C407" s="206"/>
      <c r="D407" s="207" t="s">
        <v>160</v>
      </c>
      <c r="E407" s="208" t="s">
        <v>22</v>
      </c>
      <c r="F407" s="209" t="s">
        <v>455</v>
      </c>
      <c r="G407" s="206"/>
      <c r="H407" s="210">
        <v>19.2</v>
      </c>
      <c r="I407" s="211"/>
      <c r="J407" s="206"/>
      <c r="K407" s="206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160</v>
      </c>
      <c r="AU407" s="216" t="s">
        <v>82</v>
      </c>
      <c r="AV407" s="11" t="s">
        <v>82</v>
      </c>
      <c r="AW407" s="11" t="s">
        <v>37</v>
      </c>
      <c r="AX407" s="11" t="s">
        <v>73</v>
      </c>
      <c r="AY407" s="216" t="s">
        <v>151</v>
      </c>
    </row>
    <row r="408" spans="2:51" s="11" customFormat="1" ht="13.5">
      <c r="B408" s="205"/>
      <c r="C408" s="206"/>
      <c r="D408" s="207" t="s">
        <v>160</v>
      </c>
      <c r="E408" s="208" t="s">
        <v>22</v>
      </c>
      <c r="F408" s="209" t="s">
        <v>22</v>
      </c>
      <c r="G408" s="206"/>
      <c r="H408" s="210">
        <v>0</v>
      </c>
      <c r="I408" s="211"/>
      <c r="J408" s="206"/>
      <c r="K408" s="206"/>
      <c r="L408" s="212"/>
      <c r="M408" s="213"/>
      <c r="N408" s="214"/>
      <c r="O408" s="214"/>
      <c r="P408" s="214"/>
      <c r="Q408" s="214"/>
      <c r="R408" s="214"/>
      <c r="S408" s="214"/>
      <c r="T408" s="215"/>
      <c r="AT408" s="216" t="s">
        <v>160</v>
      </c>
      <c r="AU408" s="216" t="s">
        <v>82</v>
      </c>
      <c r="AV408" s="11" t="s">
        <v>82</v>
      </c>
      <c r="AW408" s="11" t="s">
        <v>37</v>
      </c>
      <c r="AX408" s="11" t="s">
        <v>73</v>
      </c>
      <c r="AY408" s="216" t="s">
        <v>151</v>
      </c>
    </row>
    <row r="409" spans="2:51" s="12" customFormat="1" ht="13.5">
      <c r="B409" s="217"/>
      <c r="C409" s="218"/>
      <c r="D409" s="207" t="s">
        <v>160</v>
      </c>
      <c r="E409" s="219" t="s">
        <v>22</v>
      </c>
      <c r="F409" s="220" t="s">
        <v>162</v>
      </c>
      <c r="G409" s="218"/>
      <c r="H409" s="221">
        <v>33.6</v>
      </c>
      <c r="I409" s="222"/>
      <c r="J409" s="218"/>
      <c r="K409" s="218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160</v>
      </c>
      <c r="AU409" s="227" t="s">
        <v>82</v>
      </c>
      <c r="AV409" s="12" t="s">
        <v>158</v>
      </c>
      <c r="AW409" s="12" t="s">
        <v>37</v>
      </c>
      <c r="AX409" s="12" t="s">
        <v>24</v>
      </c>
      <c r="AY409" s="227" t="s">
        <v>151</v>
      </c>
    </row>
    <row r="410" spans="2:63" s="10" customFormat="1" ht="29.85" customHeight="1">
      <c r="B410" s="177"/>
      <c r="C410" s="178"/>
      <c r="D410" s="179" t="s">
        <v>72</v>
      </c>
      <c r="E410" s="191" t="s">
        <v>519</v>
      </c>
      <c r="F410" s="191" t="s">
        <v>520</v>
      </c>
      <c r="G410" s="178"/>
      <c r="H410" s="178"/>
      <c r="I410" s="181"/>
      <c r="J410" s="192">
        <f>BK410</f>
        <v>0</v>
      </c>
      <c r="K410" s="178"/>
      <c r="L410" s="183"/>
      <c r="M410" s="184"/>
      <c r="N410" s="185"/>
      <c r="O410" s="185"/>
      <c r="P410" s="186">
        <f>SUM(P411:P420)</f>
        <v>0</v>
      </c>
      <c r="Q410" s="185"/>
      <c r="R410" s="186">
        <f>SUM(R411:R420)</f>
        <v>0</v>
      </c>
      <c r="S410" s="185"/>
      <c r="T410" s="187">
        <f>SUM(T411:T420)</f>
        <v>0</v>
      </c>
      <c r="AR410" s="188" t="s">
        <v>82</v>
      </c>
      <c r="AT410" s="189" t="s">
        <v>72</v>
      </c>
      <c r="AU410" s="189" t="s">
        <v>24</v>
      </c>
      <c r="AY410" s="188" t="s">
        <v>151</v>
      </c>
      <c r="BK410" s="190">
        <f>SUM(BK411:BK420)</f>
        <v>0</v>
      </c>
    </row>
    <row r="411" spans="2:65" s="1" customFormat="1" ht="25.5" customHeight="1">
      <c r="B411" s="41"/>
      <c r="C411" s="193" t="s">
        <v>521</v>
      </c>
      <c r="D411" s="193" t="s">
        <v>154</v>
      </c>
      <c r="E411" s="194" t="s">
        <v>522</v>
      </c>
      <c r="F411" s="195" t="s">
        <v>523</v>
      </c>
      <c r="G411" s="196" t="s">
        <v>504</v>
      </c>
      <c r="H411" s="197">
        <v>2</v>
      </c>
      <c r="I411" s="198"/>
      <c r="J411" s="199">
        <f>ROUND(I411*H411,2)</f>
        <v>0</v>
      </c>
      <c r="K411" s="195" t="s">
        <v>22</v>
      </c>
      <c r="L411" s="61"/>
      <c r="M411" s="200" t="s">
        <v>22</v>
      </c>
      <c r="N411" s="201" t="s">
        <v>44</v>
      </c>
      <c r="O411" s="42"/>
      <c r="P411" s="202">
        <f>O411*H411</f>
        <v>0</v>
      </c>
      <c r="Q411" s="202">
        <v>0</v>
      </c>
      <c r="R411" s="202">
        <f>Q411*H411</f>
        <v>0</v>
      </c>
      <c r="S411" s="202">
        <v>0</v>
      </c>
      <c r="T411" s="203">
        <f>S411*H411</f>
        <v>0</v>
      </c>
      <c r="AR411" s="24" t="s">
        <v>235</v>
      </c>
      <c r="AT411" s="24" t="s">
        <v>154</v>
      </c>
      <c r="AU411" s="24" t="s">
        <v>82</v>
      </c>
      <c r="AY411" s="24" t="s">
        <v>151</v>
      </c>
      <c r="BE411" s="204">
        <f>IF(N411="základní",J411,0)</f>
        <v>0</v>
      </c>
      <c r="BF411" s="204">
        <f>IF(N411="snížená",J411,0)</f>
        <v>0</v>
      </c>
      <c r="BG411" s="204">
        <f>IF(N411="zákl. přenesená",J411,0)</f>
        <v>0</v>
      </c>
      <c r="BH411" s="204">
        <f>IF(N411="sníž. přenesená",J411,0)</f>
        <v>0</v>
      </c>
      <c r="BI411" s="204">
        <f>IF(N411="nulová",J411,0)</f>
        <v>0</v>
      </c>
      <c r="BJ411" s="24" t="s">
        <v>24</v>
      </c>
      <c r="BK411" s="204">
        <f>ROUND(I411*H411,2)</f>
        <v>0</v>
      </c>
      <c r="BL411" s="24" t="s">
        <v>235</v>
      </c>
      <c r="BM411" s="24" t="s">
        <v>524</v>
      </c>
    </row>
    <row r="412" spans="2:51" s="11" customFormat="1" ht="13.5">
      <c r="B412" s="205"/>
      <c r="C412" s="206"/>
      <c r="D412" s="207" t="s">
        <v>160</v>
      </c>
      <c r="E412" s="208" t="s">
        <v>22</v>
      </c>
      <c r="F412" s="209" t="s">
        <v>525</v>
      </c>
      <c r="G412" s="206"/>
      <c r="H412" s="210">
        <v>2</v>
      </c>
      <c r="I412" s="211"/>
      <c r="J412" s="206"/>
      <c r="K412" s="206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160</v>
      </c>
      <c r="AU412" s="216" t="s">
        <v>82</v>
      </c>
      <c r="AV412" s="11" t="s">
        <v>82</v>
      </c>
      <c r="AW412" s="11" t="s">
        <v>37</v>
      </c>
      <c r="AX412" s="11" t="s">
        <v>24</v>
      </c>
      <c r="AY412" s="216" t="s">
        <v>151</v>
      </c>
    </row>
    <row r="413" spans="2:65" s="1" customFormat="1" ht="25.5" customHeight="1">
      <c r="B413" s="41"/>
      <c r="C413" s="193" t="s">
        <v>526</v>
      </c>
      <c r="D413" s="193" t="s">
        <v>154</v>
      </c>
      <c r="E413" s="194" t="s">
        <v>527</v>
      </c>
      <c r="F413" s="195" t="s">
        <v>528</v>
      </c>
      <c r="G413" s="196" t="s">
        <v>283</v>
      </c>
      <c r="H413" s="197">
        <v>8</v>
      </c>
      <c r="I413" s="198"/>
      <c r="J413" s="199">
        <f>ROUND(I413*H413,2)</f>
        <v>0</v>
      </c>
      <c r="K413" s="195" t="s">
        <v>22</v>
      </c>
      <c r="L413" s="61"/>
      <c r="M413" s="200" t="s">
        <v>22</v>
      </c>
      <c r="N413" s="201" t="s">
        <v>44</v>
      </c>
      <c r="O413" s="42"/>
      <c r="P413" s="202">
        <f>O413*H413</f>
        <v>0</v>
      </c>
      <c r="Q413" s="202">
        <v>0</v>
      </c>
      <c r="R413" s="202">
        <f>Q413*H413</f>
        <v>0</v>
      </c>
      <c r="S413" s="202">
        <v>0</v>
      </c>
      <c r="T413" s="203">
        <f>S413*H413</f>
        <v>0</v>
      </c>
      <c r="AR413" s="24" t="s">
        <v>158</v>
      </c>
      <c r="AT413" s="24" t="s">
        <v>154</v>
      </c>
      <c r="AU413" s="24" t="s">
        <v>82</v>
      </c>
      <c r="AY413" s="24" t="s">
        <v>151</v>
      </c>
      <c r="BE413" s="204">
        <f>IF(N413="základní",J413,0)</f>
        <v>0</v>
      </c>
      <c r="BF413" s="204">
        <f>IF(N413="snížená",J413,0)</f>
        <v>0</v>
      </c>
      <c r="BG413" s="204">
        <f>IF(N413="zákl. přenesená",J413,0)</f>
        <v>0</v>
      </c>
      <c r="BH413" s="204">
        <f>IF(N413="sníž. přenesená",J413,0)</f>
        <v>0</v>
      </c>
      <c r="BI413" s="204">
        <f>IF(N413="nulová",J413,0)</f>
        <v>0</v>
      </c>
      <c r="BJ413" s="24" t="s">
        <v>24</v>
      </c>
      <c r="BK413" s="204">
        <f>ROUND(I413*H413,2)</f>
        <v>0</v>
      </c>
      <c r="BL413" s="24" t="s">
        <v>158</v>
      </c>
      <c r="BM413" s="24" t="s">
        <v>529</v>
      </c>
    </row>
    <row r="414" spans="2:51" s="11" customFormat="1" ht="13.5">
      <c r="B414" s="205"/>
      <c r="C414" s="206"/>
      <c r="D414" s="207" t="s">
        <v>160</v>
      </c>
      <c r="E414" s="208" t="s">
        <v>22</v>
      </c>
      <c r="F414" s="209" t="s">
        <v>506</v>
      </c>
      <c r="G414" s="206"/>
      <c r="H414" s="210">
        <v>8</v>
      </c>
      <c r="I414" s="211"/>
      <c r="J414" s="206"/>
      <c r="K414" s="206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160</v>
      </c>
      <c r="AU414" s="216" t="s">
        <v>82</v>
      </c>
      <c r="AV414" s="11" t="s">
        <v>82</v>
      </c>
      <c r="AW414" s="11" t="s">
        <v>37</v>
      </c>
      <c r="AX414" s="11" t="s">
        <v>73</v>
      </c>
      <c r="AY414" s="216" t="s">
        <v>151</v>
      </c>
    </row>
    <row r="415" spans="2:51" s="11" customFormat="1" ht="13.5">
      <c r="B415" s="205"/>
      <c r="C415" s="206"/>
      <c r="D415" s="207" t="s">
        <v>160</v>
      </c>
      <c r="E415" s="208" t="s">
        <v>22</v>
      </c>
      <c r="F415" s="209" t="s">
        <v>22</v>
      </c>
      <c r="G415" s="206"/>
      <c r="H415" s="210">
        <v>0</v>
      </c>
      <c r="I415" s="211"/>
      <c r="J415" s="206"/>
      <c r="K415" s="206"/>
      <c r="L415" s="212"/>
      <c r="M415" s="213"/>
      <c r="N415" s="214"/>
      <c r="O415" s="214"/>
      <c r="P415" s="214"/>
      <c r="Q415" s="214"/>
      <c r="R415" s="214"/>
      <c r="S415" s="214"/>
      <c r="T415" s="215"/>
      <c r="AT415" s="216" t="s">
        <v>160</v>
      </c>
      <c r="AU415" s="216" t="s">
        <v>82</v>
      </c>
      <c r="AV415" s="11" t="s">
        <v>82</v>
      </c>
      <c r="AW415" s="11" t="s">
        <v>37</v>
      </c>
      <c r="AX415" s="11" t="s">
        <v>73</v>
      </c>
      <c r="AY415" s="216" t="s">
        <v>151</v>
      </c>
    </row>
    <row r="416" spans="2:51" s="12" customFormat="1" ht="13.5">
      <c r="B416" s="217"/>
      <c r="C416" s="218"/>
      <c r="D416" s="207" t="s">
        <v>160</v>
      </c>
      <c r="E416" s="219" t="s">
        <v>22</v>
      </c>
      <c r="F416" s="220" t="s">
        <v>162</v>
      </c>
      <c r="G416" s="218"/>
      <c r="H416" s="221">
        <v>8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160</v>
      </c>
      <c r="AU416" s="227" t="s">
        <v>82</v>
      </c>
      <c r="AV416" s="12" t="s">
        <v>158</v>
      </c>
      <c r="AW416" s="12" t="s">
        <v>37</v>
      </c>
      <c r="AX416" s="12" t="s">
        <v>24</v>
      </c>
      <c r="AY416" s="227" t="s">
        <v>151</v>
      </c>
    </row>
    <row r="417" spans="2:65" s="1" customFormat="1" ht="25.5" customHeight="1">
      <c r="B417" s="41"/>
      <c r="C417" s="193" t="s">
        <v>530</v>
      </c>
      <c r="D417" s="193" t="s">
        <v>154</v>
      </c>
      <c r="E417" s="194" t="s">
        <v>531</v>
      </c>
      <c r="F417" s="195" t="s">
        <v>532</v>
      </c>
      <c r="G417" s="196" t="s">
        <v>283</v>
      </c>
      <c r="H417" s="197">
        <v>8</v>
      </c>
      <c r="I417" s="198"/>
      <c r="J417" s="199">
        <f>ROUND(I417*H417,2)</f>
        <v>0</v>
      </c>
      <c r="K417" s="195" t="s">
        <v>22</v>
      </c>
      <c r="L417" s="61"/>
      <c r="M417" s="200" t="s">
        <v>22</v>
      </c>
      <c r="N417" s="201" t="s">
        <v>44</v>
      </c>
      <c r="O417" s="42"/>
      <c r="P417" s="202">
        <f>O417*H417</f>
        <v>0</v>
      </c>
      <c r="Q417" s="202">
        <v>0</v>
      </c>
      <c r="R417" s="202">
        <f>Q417*H417</f>
        <v>0</v>
      </c>
      <c r="S417" s="202">
        <v>0</v>
      </c>
      <c r="T417" s="203">
        <f>S417*H417</f>
        <v>0</v>
      </c>
      <c r="AR417" s="24" t="s">
        <v>158</v>
      </c>
      <c r="AT417" s="24" t="s">
        <v>154</v>
      </c>
      <c r="AU417" s="24" t="s">
        <v>82</v>
      </c>
      <c r="AY417" s="24" t="s">
        <v>151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24" t="s">
        <v>24</v>
      </c>
      <c r="BK417" s="204">
        <f>ROUND(I417*H417,2)</f>
        <v>0</v>
      </c>
      <c r="BL417" s="24" t="s">
        <v>158</v>
      </c>
      <c r="BM417" s="24" t="s">
        <v>533</v>
      </c>
    </row>
    <row r="418" spans="2:51" s="11" customFormat="1" ht="13.5">
      <c r="B418" s="205"/>
      <c r="C418" s="206"/>
      <c r="D418" s="207" t="s">
        <v>160</v>
      </c>
      <c r="E418" s="208" t="s">
        <v>22</v>
      </c>
      <c r="F418" s="209" t="s">
        <v>506</v>
      </c>
      <c r="G418" s="206"/>
      <c r="H418" s="210">
        <v>8</v>
      </c>
      <c r="I418" s="211"/>
      <c r="J418" s="206"/>
      <c r="K418" s="206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160</v>
      </c>
      <c r="AU418" s="216" t="s">
        <v>82</v>
      </c>
      <c r="AV418" s="11" t="s">
        <v>82</v>
      </c>
      <c r="AW418" s="11" t="s">
        <v>37</v>
      </c>
      <c r="AX418" s="11" t="s">
        <v>73</v>
      </c>
      <c r="AY418" s="216" t="s">
        <v>151</v>
      </c>
    </row>
    <row r="419" spans="2:51" s="11" customFormat="1" ht="13.5">
      <c r="B419" s="205"/>
      <c r="C419" s="206"/>
      <c r="D419" s="207" t="s">
        <v>160</v>
      </c>
      <c r="E419" s="208" t="s">
        <v>22</v>
      </c>
      <c r="F419" s="209" t="s">
        <v>22</v>
      </c>
      <c r="G419" s="206"/>
      <c r="H419" s="210">
        <v>0</v>
      </c>
      <c r="I419" s="211"/>
      <c r="J419" s="206"/>
      <c r="K419" s="206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160</v>
      </c>
      <c r="AU419" s="216" t="s">
        <v>82</v>
      </c>
      <c r="AV419" s="11" t="s">
        <v>82</v>
      </c>
      <c r="AW419" s="11" t="s">
        <v>37</v>
      </c>
      <c r="AX419" s="11" t="s">
        <v>73</v>
      </c>
      <c r="AY419" s="216" t="s">
        <v>151</v>
      </c>
    </row>
    <row r="420" spans="2:51" s="12" customFormat="1" ht="13.5">
      <c r="B420" s="217"/>
      <c r="C420" s="218"/>
      <c r="D420" s="207" t="s">
        <v>160</v>
      </c>
      <c r="E420" s="219" t="s">
        <v>22</v>
      </c>
      <c r="F420" s="220" t="s">
        <v>162</v>
      </c>
      <c r="G420" s="218"/>
      <c r="H420" s="221">
        <v>8</v>
      </c>
      <c r="I420" s="222"/>
      <c r="J420" s="218"/>
      <c r="K420" s="218"/>
      <c r="L420" s="223"/>
      <c r="M420" s="259"/>
      <c r="N420" s="260"/>
      <c r="O420" s="260"/>
      <c r="P420" s="260"/>
      <c r="Q420" s="260"/>
      <c r="R420" s="260"/>
      <c r="S420" s="260"/>
      <c r="T420" s="261"/>
      <c r="AT420" s="227" t="s">
        <v>160</v>
      </c>
      <c r="AU420" s="227" t="s">
        <v>82</v>
      </c>
      <c r="AV420" s="12" t="s">
        <v>158</v>
      </c>
      <c r="AW420" s="12" t="s">
        <v>37</v>
      </c>
      <c r="AX420" s="12" t="s">
        <v>24</v>
      </c>
      <c r="AY420" s="227" t="s">
        <v>151</v>
      </c>
    </row>
    <row r="421" spans="2:12" s="1" customFormat="1" ht="6.95" customHeight="1">
      <c r="B421" s="56"/>
      <c r="C421" s="57"/>
      <c r="D421" s="57"/>
      <c r="E421" s="57"/>
      <c r="F421" s="57"/>
      <c r="G421" s="57"/>
      <c r="H421" s="57"/>
      <c r="I421" s="140"/>
      <c r="J421" s="57"/>
      <c r="K421" s="57"/>
      <c r="L421" s="61"/>
    </row>
  </sheetData>
  <sheetProtection algorithmName="SHA-512" hashValue="5sgtrwlym6+dznBEGSlY9qmKOA3gnjGISMEQnKoQhSrsNdp93blS1NJJeFD55hnaagI7WzS11/HiVQtA/6eF5g==" saltValue="MF552/G2G8jYJnm1VVZzMOtu1n2MH6WMFaSlT6CTGCpZP2GGrqAq7s1BAuy6NN9QxdqoRrNkYVsR3VA2CXG0Yw==" spinCount="100000" sheet="1" objects="1" scenarios="1" formatColumns="0" formatRows="0" autoFilter="0"/>
  <autoFilter ref="C87:K420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89</v>
      </c>
      <c r="G1" s="386" t="s">
        <v>90</v>
      </c>
      <c r="H1" s="386"/>
      <c r="I1" s="115"/>
      <c r="J1" s="114" t="s">
        <v>91</v>
      </c>
      <c r="K1" s="113" t="s">
        <v>92</v>
      </c>
      <c r="L1" s="114" t="s">
        <v>93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4" t="s">
        <v>85</v>
      </c>
      <c r="AZ2" s="116" t="s">
        <v>94</v>
      </c>
      <c r="BA2" s="116" t="s">
        <v>22</v>
      </c>
      <c r="BB2" s="116" t="s">
        <v>22</v>
      </c>
      <c r="BC2" s="116" t="s">
        <v>534</v>
      </c>
      <c r="BD2" s="116" t="s">
        <v>82</v>
      </c>
    </row>
    <row r="3" spans="2:5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  <c r="AZ3" s="116" t="s">
        <v>105</v>
      </c>
      <c r="BA3" s="116" t="s">
        <v>22</v>
      </c>
      <c r="BB3" s="116" t="s">
        <v>22</v>
      </c>
      <c r="BC3" s="116" t="s">
        <v>534</v>
      </c>
      <c r="BD3" s="116" t="s">
        <v>82</v>
      </c>
    </row>
    <row r="4" spans="2:56" ht="36.95" customHeight="1">
      <c r="B4" s="28"/>
      <c r="C4" s="29"/>
      <c r="D4" s="30" t="s">
        <v>98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107</v>
      </c>
      <c r="BA4" s="116" t="s">
        <v>22</v>
      </c>
      <c r="BB4" s="116" t="s">
        <v>22</v>
      </c>
      <c r="BC4" s="116" t="s">
        <v>211</v>
      </c>
      <c r="BD4" s="116" t="s">
        <v>82</v>
      </c>
    </row>
    <row r="5" spans="2:56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116</v>
      </c>
      <c r="BA5" s="116" t="s">
        <v>22</v>
      </c>
      <c r="BB5" s="116" t="s">
        <v>22</v>
      </c>
      <c r="BC5" s="116" t="s">
        <v>181</v>
      </c>
      <c r="BD5" s="116" t="s">
        <v>82</v>
      </c>
    </row>
    <row r="6" spans="2:56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535</v>
      </c>
      <c r="BA6" s="116" t="s">
        <v>22</v>
      </c>
      <c r="BB6" s="116" t="s">
        <v>22</v>
      </c>
      <c r="BC6" s="116" t="s">
        <v>536</v>
      </c>
      <c r="BD6" s="116" t="s">
        <v>82</v>
      </c>
    </row>
    <row r="7" spans="2:56" ht="16.5" customHeight="1">
      <c r="B7" s="28"/>
      <c r="C7" s="29"/>
      <c r="D7" s="29"/>
      <c r="E7" s="387" t="str">
        <f>'Rekapitulace stavby'!K6</f>
        <v>ZÁKLADNÍ ŠKOLA OBLAČNÁ - OPRAVA STŘEŠNÍHO A OBVODOVÉHO PLÁŠTĚ TĚLOCVIČNY</v>
      </c>
      <c r="F7" s="388"/>
      <c r="G7" s="388"/>
      <c r="H7" s="388"/>
      <c r="I7" s="118"/>
      <c r="J7" s="29"/>
      <c r="K7" s="31"/>
      <c r="AZ7" s="116" t="s">
        <v>537</v>
      </c>
      <c r="BA7" s="116" t="s">
        <v>22</v>
      </c>
      <c r="BB7" s="116" t="s">
        <v>22</v>
      </c>
      <c r="BC7" s="116" t="s">
        <v>538</v>
      </c>
      <c r="BD7" s="116" t="s">
        <v>82</v>
      </c>
    </row>
    <row r="8" spans="2:56" s="1" customFormat="1" ht="15">
      <c r="B8" s="41"/>
      <c r="C8" s="42"/>
      <c r="D8" s="37" t="s">
        <v>106</v>
      </c>
      <c r="E8" s="42"/>
      <c r="F8" s="42"/>
      <c r="G8" s="42"/>
      <c r="H8" s="42"/>
      <c r="I8" s="119"/>
      <c r="J8" s="42"/>
      <c r="K8" s="45"/>
      <c r="AZ8" s="116" t="s">
        <v>539</v>
      </c>
      <c r="BA8" s="116" t="s">
        <v>22</v>
      </c>
      <c r="BB8" s="116" t="s">
        <v>22</v>
      </c>
      <c r="BC8" s="116" t="s">
        <v>540</v>
      </c>
      <c r="BD8" s="116" t="s">
        <v>82</v>
      </c>
    </row>
    <row r="9" spans="2:56" s="1" customFormat="1" ht="36.95" customHeight="1">
      <c r="B9" s="41"/>
      <c r="C9" s="42"/>
      <c r="D9" s="42"/>
      <c r="E9" s="389" t="s">
        <v>541</v>
      </c>
      <c r="F9" s="390"/>
      <c r="G9" s="390"/>
      <c r="H9" s="390"/>
      <c r="I9" s="119"/>
      <c r="J9" s="42"/>
      <c r="K9" s="45"/>
      <c r="AZ9" s="116" t="s">
        <v>542</v>
      </c>
      <c r="BA9" s="116" t="s">
        <v>22</v>
      </c>
      <c r="BB9" s="116" t="s">
        <v>22</v>
      </c>
      <c r="BC9" s="116" t="s">
        <v>253</v>
      </c>
      <c r="BD9" s="116" t="s">
        <v>82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543</v>
      </c>
      <c r="BA10" s="116" t="s">
        <v>22</v>
      </c>
      <c r="BB10" s="116" t="s">
        <v>22</v>
      </c>
      <c r="BC10" s="116" t="s">
        <v>544</v>
      </c>
      <c r="BD10" s="116" t="s">
        <v>82</v>
      </c>
    </row>
    <row r="11" spans="2:56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22</v>
      </c>
      <c r="K11" s="45"/>
      <c r="AZ11" s="116" t="s">
        <v>545</v>
      </c>
      <c r="BA11" s="116" t="s">
        <v>22</v>
      </c>
      <c r="BB11" s="116" t="s">
        <v>22</v>
      </c>
      <c r="BC11" s="116" t="s">
        <v>546</v>
      </c>
      <c r="BD11" s="116" t="s">
        <v>82</v>
      </c>
    </row>
    <row r="12" spans="2:56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0" t="s">
        <v>27</v>
      </c>
      <c r="J12" s="121" t="str">
        <f>'Rekapitulace stavby'!AN8</f>
        <v>9. 2. 2018</v>
      </c>
      <c r="K12" s="45"/>
      <c r="AZ12" s="116" t="s">
        <v>547</v>
      </c>
      <c r="BA12" s="116" t="s">
        <v>22</v>
      </c>
      <c r="BB12" s="116" t="s">
        <v>22</v>
      </c>
      <c r="BC12" s="116" t="s">
        <v>485</v>
      </c>
      <c r="BD12" s="116" t="s">
        <v>82</v>
      </c>
    </row>
    <row r="13" spans="2:56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  <c r="AZ13" s="116" t="s">
        <v>548</v>
      </c>
      <c r="BA13" s="116" t="s">
        <v>22</v>
      </c>
      <c r="BB13" s="116" t="s">
        <v>22</v>
      </c>
      <c r="BC13" s="116" t="s">
        <v>549</v>
      </c>
      <c r="BD13" s="116" t="s">
        <v>82</v>
      </c>
    </row>
    <row r="14" spans="2:56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0" t="s">
        <v>32</v>
      </c>
      <c r="J14" s="35" t="str">
        <f>IF('Rekapitulace stavby'!AN10="","",'Rekapitulace stavby'!AN10)</f>
        <v/>
      </c>
      <c r="K14" s="45"/>
      <c r="AZ14" s="116" t="s">
        <v>550</v>
      </c>
      <c r="BA14" s="116" t="s">
        <v>22</v>
      </c>
      <c r="BB14" s="116" t="s">
        <v>22</v>
      </c>
      <c r="BC14" s="116" t="s">
        <v>551</v>
      </c>
      <c r="BD14" s="116" t="s">
        <v>82</v>
      </c>
    </row>
    <row r="15" spans="2:56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33</v>
      </c>
      <c r="J15" s="35" t="str">
        <f>IF('Rekapitulace stavby'!AN11="","",'Rekapitulace stavby'!AN11)</f>
        <v/>
      </c>
      <c r="K15" s="45"/>
      <c r="AZ15" s="116" t="s">
        <v>552</v>
      </c>
      <c r="BA15" s="116" t="s">
        <v>22</v>
      </c>
      <c r="BB15" s="116" t="s">
        <v>22</v>
      </c>
      <c r="BC15" s="116" t="s">
        <v>553</v>
      </c>
      <c r="BD15" s="116" t="s">
        <v>82</v>
      </c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20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33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20" t="s">
        <v>32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33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78" t="s">
        <v>22</v>
      </c>
      <c r="F24" s="378"/>
      <c r="G24" s="378"/>
      <c r="H24" s="378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39</v>
      </c>
      <c r="E27" s="42"/>
      <c r="F27" s="42"/>
      <c r="G27" s="42"/>
      <c r="H27" s="42"/>
      <c r="I27" s="119"/>
      <c r="J27" s="129">
        <f>ROUND(J89,2)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30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1">
        <f>ROUND(SUM(BE89:BE364),2)</f>
        <v>0</v>
      </c>
      <c r="G30" s="42"/>
      <c r="H30" s="42"/>
      <c r="I30" s="132">
        <v>0.21</v>
      </c>
      <c r="J30" s="131">
        <f>ROUND(ROUND((SUM(BE89:BE364)),2)*I30,2)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1">
        <f>ROUND(SUM(BF89:BF364),2)</f>
        <v>0</v>
      </c>
      <c r="G31" s="42"/>
      <c r="H31" s="42"/>
      <c r="I31" s="132">
        <v>0.15</v>
      </c>
      <c r="J31" s="131">
        <f>ROUND(ROUND((SUM(BF89:BF364)),2)*I31,2)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1">
        <f>ROUND(SUM(BG89:BG364),2)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1">
        <f>ROUND(SUM(BH89:BH364),2)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1">
        <f>ROUND(SUM(BI89:BI364),2)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49</v>
      </c>
      <c r="E36" s="79"/>
      <c r="F36" s="79"/>
      <c r="G36" s="135" t="s">
        <v>50</v>
      </c>
      <c r="H36" s="136" t="s">
        <v>51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118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87" t="str">
        <f>E7</f>
        <v>ZÁKLADNÍ ŠKOLA OBLAČNÁ - OPRAVA STŘEŠNÍHO A OBVODOVÉHO PLÁŠTĚ TĚLOCVIČNY</v>
      </c>
      <c r="F45" s="388"/>
      <c r="G45" s="388"/>
      <c r="H45" s="388"/>
      <c r="I45" s="119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89" t="str">
        <f>E9</f>
        <v>OBLZSTE18 - 2. STAVEBNÍ ÚPRAVY TĚLOCVIČNY A NÁŘAĎOVNY + OSTATNÍ PRÁCE</v>
      </c>
      <c r="F47" s="390"/>
      <c r="G47" s="390"/>
      <c r="H47" s="390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0" t="s">
        <v>27</v>
      </c>
      <c r="J49" s="121" t="str">
        <f>IF(J12="","",J12)</f>
        <v>9. 2. 2018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0" t="s">
        <v>36</v>
      </c>
      <c r="J51" s="378" t="str">
        <f>E21</f>
        <v xml:space="preserve"> </v>
      </c>
      <c r="K51" s="45"/>
    </row>
    <row r="52" spans="2:11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9"/>
      <c r="J52" s="38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119</v>
      </c>
      <c r="D54" s="133"/>
      <c r="E54" s="133"/>
      <c r="F54" s="133"/>
      <c r="G54" s="133"/>
      <c r="H54" s="133"/>
      <c r="I54" s="146"/>
      <c r="J54" s="147" t="s">
        <v>120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121</v>
      </c>
      <c r="D56" s="42"/>
      <c r="E56" s="42"/>
      <c r="F56" s="42"/>
      <c r="G56" s="42"/>
      <c r="H56" s="42"/>
      <c r="I56" s="119"/>
      <c r="J56" s="129">
        <f>J89</f>
        <v>0</v>
      </c>
      <c r="K56" s="45"/>
      <c r="AU56" s="24" t="s">
        <v>122</v>
      </c>
    </row>
    <row r="57" spans="2:11" s="7" customFormat="1" ht="24.95" customHeight="1">
      <c r="B57" s="150"/>
      <c r="C57" s="151"/>
      <c r="D57" s="152" t="s">
        <v>123</v>
      </c>
      <c r="E57" s="153"/>
      <c r="F57" s="153"/>
      <c r="G57" s="153"/>
      <c r="H57" s="153"/>
      <c r="I57" s="154"/>
      <c r="J57" s="155">
        <f>J90</f>
        <v>0</v>
      </c>
      <c r="K57" s="156"/>
    </row>
    <row r="58" spans="2:11" s="8" customFormat="1" ht="19.9" customHeight="1">
      <c r="B58" s="157"/>
      <c r="C58" s="158"/>
      <c r="D58" s="159" t="s">
        <v>124</v>
      </c>
      <c r="E58" s="160"/>
      <c r="F58" s="160"/>
      <c r="G58" s="160"/>
      <c r="H58" s="160"/>
      <c r="I58" s="161"/>
      <c r="J58" s="162">
        <f>J91</f>
        <v>0</v>
      </c>
      <c r="K58" s="163"/>
    </row>
    <row r="59" spans="2:11" s="8" customFormat="1" ht="19.9" customHeight="1">
      <c r="B59" s="157"/>
      <c r="C59" s="158"/>
      <c r="D59" s="159" t="s">
        <v>125</v>
      </c>
      <c r="E59" s="160"/>
      <c r="F59" s="160"/>
      <c r="G59" s="160"/>
      <c r="H59" s="160"/>
      <c r="I59" s="161"/>
      <c r="J59" s="162">
        <f>J113</f>
        <v>0</v>
      </c>
      <c r="K59" s="163"/>
    </row>
    <row r="60" spans="2:11" s="8" customFormat="1" ht="19.9" customHeight="1">
      <c r="B60" s="157"/>
      <c r="C60" s="158"/>
      <c r="D60" s="159" t="s">
        <v>126</v>
      </c>
      <c r="E60" s="160"/>
      <c r="F60" s="160"/>
      <c r="G60" s="160"/>
      <c r="H60" s="160"/>
      <c r="I60" s="161"/>
      <c r="J60" s="162">
        <f>J143</f>
        <v>0</v>
      </c>
      <c r="K60" s="163"/>
    </row>
    <row r="61" spans="2:11" s="8" customFormat="1" ht="19.9" customHeight="1">
      <c r="B61" s="157"/>
      <c r="C61" s="158"/>
      <c r="D61" s="159" t="s">
        <v>127</v>
      </c>
      <c r="E61" s="160"/>
      <c r="F61" s="160"/>
      <c r="G61" s="160"/>
      <c r="H61" s="160"/>
      <c r="I61" s="161"/>
      <c r="J61" s="162">
        <f>J168</f>
        <v>0</v>
      </c>
      <c r="K61" s="163"/>
    </row>
    <row r="62" spans="2:11" s="7" customFormat="1" ht="24.95" customHeight="1">
      <c r="B62" s="150"/>
      <c r="C62" s="151"/>
      <c r="D62" s="152" t="s">
        <v>128</v>
      </c>
      <c r="E62" s="153"/>
      <c r="F62" s="153"/>
      <c r="G62" s="153"/>
      <c r="H62" s="153"/>
      <c r="I62" s="154"/>
      <c r="J62" s="155">
        <f>J170</f>
        <v>0</v>
      </c>
      <c r="K62" s="156"/>
    </row>
    <row r="63" spans="2:11" s="8" customFormat="1" ht="19.9" customHeight="1">
      <c r="B63" s="157"/>
      <c r="C63" s="158"/>
      <c r="D63" s="159" t="s">
        <v>129</v>
      </c>
      <c r="E63" s="160"/>
      <c r="F63" s="160"/>
      <c r="G63" s="160"/>
      <c r="H63" s="160"/>
      <c r="I63" s="161"/>
      <c r="J63" s="162">
        <f>J171</f>
        <v>0</v>
      </c>
      <c r="K63" s="163"/>
    </row>
    <row r="64" spans="2:11" s="8" customFormat="1" ht="19.9" customHeight="1">
      <c r="B64" s="157"/>
      <c r="C64" s="158"/>
      <c r="D64" s="159" t="s">
        <v>130</v>
      </c>
      <c r="E64" s="160"/>
      <c r="F64" s="160"/>
      <c r="G64" s="160"/>
      <c r="H64" s="160"/>
      <c r="I64" s="161"/>
      <c r="J64" s="162">
        <f>J204</f>
        <v>0</v>
      </c>
      <c r="K64" s="163"/>
    </row>
    <row r="65" spans="2:11" s="8" customFormat="1" ht="19.9" customHeight="1">
      <c r="B65" s="157"/>
      <c r="C65" s="158"/>
      <c r="D65" s="159" t="s">
        <v>554</v>
      </c>
      <c r="E65" s="160"/>
      <c r="F65" s="160"/>
      <c r="G65" s="160"/>
      <c r="H65" s="160"/>
      <c r="I65" s="161"/>
      <c r="J65" s="162">
        <f>J218</f>
        <v>0</v>
      </c>
      <c r="K65" s="163"/>
    </row>
    <row r="66" spans="2:11" s="8" customFormat="1" ht="19.9" customHeight="1">
      <c r="B66" s="157"/>
      <c r="C66" s="158"/>
      <c r="D66" s="159" t="s">
        <v>132</v>
      </c>
      <c r="E66" s="160"/>
      <c r="F66" s="160"/>
      <c r="G66" s="160"/>
      <c r="H66" s="160"/>
      <c r="I66" s="161"/>
      <c r="J66" s="162">
        <f>J223</f>
        <v>0</v>
      </c>
      <c r="K66" s="163"/>
    </row>
    <row r="67" spans="2:11" s="8" customFormat="1" ht="19.9" customHeight="1">
      <c r="B67" s="157"/>
      <c r="C67" s="158"/>
      <c r="D67" s="159" t="s">
        <v>133</v>
      </c>
      <c r="E67" s="160"/>
      <c r="F67" s="160"/>
      <c r="G67" s="160"/>
      <c r="H67" s="160"/>
      <c r="I67" s="161"/>
      <c r="J67" s="162">
        <f>J237</f>
        <v>0</v>
      </c>
      <c r="K67" s="163"/>
    </row>
    <row r="68" spans="2:11" s="8" customFormat="1" ht="19.9" customHeight="1">
      <c r="B68" s="157"/>
      <c r="C68" s="158"/>
      <c r="D68" s="159" t="s">
        <v>555</v>
      </c>
      <c r="E68" s="160"/>
      <c r="F68" s="160"/>
      <c r="G68" s="160"/>
      <c r="H68" s="160"/>
      <c r="I68" s="161"/>
      <c r="J68" s="162">
        <f>J260</f>
        <v>0</v>
      </c>
      <c r="K68" s="163"/>
    </row>
    <row r="69" spans="2:11" s="8" customFormat="1" ht="19.9" customHeight="1">
      <c r="B69" s="157"/>
      <c r="C69" s="158"/>
      <c r="D69" s="159" t="s">
        <v>556</v>
      </c>
      <c r="E69" s="160"/>
      <c r="F69" s="160"/>
      <c r="G69" s="160"/>
      <c r="H69" s="160"/>
      <c r="I69" s="161"/>
      <c r="J69" s="162">
        <f>J318</f>
        <v>0</v>
      </c>
      <c r="K69" s="163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9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40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43"/>
      <c r="J75" s="60"/>
      <c r="K75" s="60"/>
      <c r="L75" s="61"/>
    </row>
    <row r="76" spans="2:12" s="1" customFormat="1" ht="36.95" customHeight="1">
      <c r="B76" s="41"/>
      <c r="C76" s="62" t="s">
        <v>135</v>
      </c>
      <c r="D76" s="63"/>
      <c r="E76" s="63"/>
      <c r="F76" s="63"/>
      <c r="G76" s="63"/>
      <c r="H76" s="63"/>
      <c r="I76" s="164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4.45" customHeight="1">
      <c r="B78" s="41"/>
      <c r="C78" s="65" t="s">
        <v>18</v>
      </c>
      <c r="D78" s="63"/>
      <c r="E78" s="63"/>
      <c r="F78" s="63"/>
      <c r="G78" s="63"/>
      <c r="H78" s="63"/>
      <c r="I78" s="164"/>
      <c r="J78" s="63"/>
      <c r="K78" s="63"/>
      <c r="L78" s="61"/>
    </row>
    <row r="79" spans="2:12" s="1" customFormat="1" ht="16.5" customHeight="1">
      <c r="B79" s="41"/>
      <c r="C79" s="63"/>
      <c r="D79" s="63"/>
      <c r="E79" s="383" t="str">
        <f>E7</f>
        <v>ZÁKLADNÍ ŠKOLA OBLAČNÁ - OPRAVA STŘEŠNÍHO A OBVODOVÉHO PLÁŠTĚ TĚLOCVIČNY</v>
      </c>
      <c r="F79" s="384"/>
      <c r="G79" s="384"/>
      <c r="H79" s="384"/>
      <c r="I79" s="164"/>
      <c r="J79" s="63"/>
      <c r="K79" s="63"/>
      <c r="L79" s="61"/>
    </row>
    <row r="80" spans="2:12" s="1" customFormat="1" ht="14.45" customHeight="1">
      <c r="B80" s="41"/>
      <c r="C80" s="65" t="s">
        <v>106</v>
      </c>
      <c r="D80" s="63"/>
      <c r="E80" s="63"/>
      <c r="F80" s="63"/>
      <c r="G80" s="63"/>
      <c r="H80" s="63"/>
      <c r="I80" s="164"/>
      <c r="J80" s="63"/>
      <c r="K80" s="63"/>
      <c r="L80" s="61"/>
    </row>
    <row r="81" spans="2:12" s="1" customFormat="1" ht="17.25" customHeight="1">
      <c r="B81" s="41"/>
      <c r="C81" s="63"/>
      <c r="D81" s="63"/>
      <c r="E81" s="350" t="str">
        <f>E9</f>
        <v>OBLZSTE18 - 2. STAVEBNÍ ÚPRAVY TĚLOCVIČNY A NÁŘAĎOVNY + OSTATNÍ PRÁCE</v>
      </c>
      <c r="F81" s="385"/>
      <c r="G81" s="385"/>
      <c r="H81" s="385"/>
      <c r="I81" s="164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4"/>
      <c r="J82" s="63"/>
      <c r="K82" s="63"/>
      <c r="L82" s="61"/>
    </row>
    <row r="83" spans="2:12" s="1" customFormat="1" ht="18" customHeight="1">
      <c r="B83" s="41"/>
      <c r="C83" s="65" t="s">
        <v>25</v>
      </c>
      <c r="D83" s="63"/>
      <c r="E83" s="63"/>
      <c r="F83" s="165" t="str">
        <f>F12</f>
        <v xml:space="preserve"> </v>
      </c>
      <c r="G83" s="63"/>
      <c r="H83" s="63"/>
      <c r="I83" s="166" t="s">
        <v>27</v>
      </c>
      <c r="J83" s="73" t="str">
        <f>IF(J12="","",J12)</f>
        <v>9. 2. 2018</v>
      </c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4"/>
      <c r="J84" s="63"/>
      <c r="K84" s="63"/>
      <c r="L84" s="61"/>
    </row>
    <row r="85" spans="2:12" s="1" customFormat="1" ht="15">
      <c r="B85" s="41"/>
      <c r="C85" s="65" t="s">
        <v>31</v>
      </c>
      <c r="D85" s="63"/>
      <c r="E85" s="63"/>
      <c r="F85" s="165" t="str">
        <f>E15</f>
        <v xml:space="preserve"> </v>
      </c>
      <c r="G85" s="63"/>
      <c r="H85" s="63"/>
      <c r="I85" s="166" t="s">
        <v>36</v>
      </c>
      <c r="J85" s="165" t="str">
        <f>E21</f>
        <v xml:space="preserve"> </v>
      </c>
      <c r="K85" s="63"/>
      <c r="L85" s="61"/>
    </row>
    <row r="86" spans="2:12" s="1" customFormat="1" ht="14.45" customHeight="1">
      <c r="B86" s="41"/>
      <c r="C86" s="65" t="s">
        <v>34</v>
      </c>
      <c r="D86" s="63"/>
      <c r="E86" s="63"/>
      <c r="F86" s="165" t="str">
        <f>IF(E18="","",E18)</f>
        <v/>
      </c>
      <c r="G86" s="63"/>
      <c r="H86" s="63"/>
      <c r="I86" s="164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64"/>
      <c r="J87" s="63"/>
      <c r="K87" s="63"/>
      <c r="L87" s="61"/>
    </row>
    <row r="88" spans="2:20" s="9" customFormat="1" ht="29.25" customHeight="1">
      <c r="B88" s="167"/>
      <c r="C88" s="168" t="s">
        <v>136</v>
      </c>
      <c r="D88" s="169" t="s">
        <v>58</v>
      </c>
      <c r="E88" s="169" t="s">
        <v>54</v>
      </c>
      <c r="F88" s="169" t="s">
        <v>137</v>
      </c>
      <c r="G88" s="169" t="s">
        <v>138</v>
      </c>
      <c r="H88" s="169" t="s">
        <v>139</v>
      </c>
      <c r="I88" s="170" t="s">
        <v>140</v>
      </c>
      <c r="J88" s="169" t="s">
        <v>120</v>
      </c>
      <c r="K88" s="171" t="s">
        <v>141</v>
      </c>
      <c r="L88" s="172"/>
      <c r="M88" s="81" t="s">
        <v>142</v>
      </c>
      <c r="N88" s="82" t="s">
        <v>43</v>
      </c>
      <c r="O88" s="82" t="s">
        <v>143</v>
      </c>
      <c r="P88" s="82" t="s">
        <v>144</v>
      </c>
      <c r="Q88" s="82" t="s">
        <v>145</v>
      </c>
      <c r="R88" s="82" t="s">
        <v>146</v>
      </c>
      <c r="S88" s="82" t="s">
        <v>147</v>
      </c>
      <c r="T88" s="83" t="s">
        <v>148</v>
      </c>
    </row>
    <row r="89" spans="2:63" s="1" customFormat="1" ht="29.25" customHeight="1">
      <c r="B89" s="41"/>
      <c r="C89" s="87" t="s">
        <v>121</v>
      </c>
      <c r="D89" s="63"/>
      <c r="E89" s="63"/>
      <c r="F89" s="63"/>
      <c r="G89" s="63"/>
      <c r="H89" s="63"/>
      <c r="I89" s="164"/>
      <c r="J89" s="173">
        <f>BK89</f>
        <v>0</v>
      </c>
      <c r="K89" s="63"/>
      <c r="L89" s="61"/>
      <c r="M89" s="84"/>
      <c r="N89" s="85"/>
      <c r="O89" s="85"/>
      <c r="P89" s="174">
        <f>P90+P170</f>
        <v>0</v>
      </c>
      <c r="Q89" s="85"/>
      <c r="R89" s="174">
        <f>R90+R170</f>
        <v>1.11572377</v>
      </c>
      <c r="S89" s="85"/>
      <c r="T89" s="175">
        <f>T90+T170</f>
        <v>2.7290785</v>
      </c>
      <c r="AT89" s="24" t="s">
        <v>72</v>
      </c>
      <c r="AU89" s="24" t="s">
        <v>122</v>
      </c>
      <c r="BK89" s="176">
        <f>BK90+BK170</f>
        <v>0</v>
      </c>
    </row>
    <row r="90" spans="2:63" s="10" customFormat="1" ht="37.35" customHeight="1">
      <c r="B90" s="177"/>
      <c r="C90" s="178"/>
      <c r="D90" s="179" t="s">
        <v>72</v>
      </c>
      <c r="E90" s="180" t="s">
        <v>149</v>
      </c>
      <c r="F90" s="180" t="s">
        <v>150</v>
      </c>
      <c r="G90" s="178"/>
      <c r="H90" s="178"/>
      <c r="I90" s="181"/>
      <c r="J90" s="182">
        <f>BK90</f>
        <v>0</v>
      </c>
      <c r="K90" s="178"/>
      <c r="L90" s="183"/>
      <c r="M90" s="184"/>
      <c r="N90" s="185"/>
      <c r="O90" s="185"/>
      <c r="P90" s="186">
        <f>P91+P113+P143+P168</f>
        <v>0</v>
      </c>
      <c r="Q90" s="185"/>
      <c r="R90" s="186">
        <f>R91+R113+R143+R168</f>
        <v>0.813676</v>
      </c>
      <c r="S90" s="185"/>
      <c r="T90" s="187">
        <f>T91+T113+T143+T168</f>
        <v>2.667145</v>
      </c>
      <c r="AR90" s="188" t="s">
        <v>24</v>
      </c>
      <c r="AT90" s="189" t="s">
        <v>72</v>
      </c>
      <c r="AU90" s="189" t="s">
        <v>73</v>
      </c>
      <c r="AY90" s="188" t="s">
        <v>151</v>
      </c>
      <c r="BK90" s="190">
        <f>BK91+BK113+BK143+BK168</f>
        <v>0</v>
      </c>
    </row>
    <row r="91" spans="2:63" s="10" customFormat="1" ht="19.9" customHeight="1">
      <c r="B91" s="177"/>
      <c r="C91" s="178"/>
      <c r="D91" s="179" t="s">
        <v>72</v>
      </c>
      <c r="E91" s="191" t="s">
        <v>152</v>
      </c>
      <c r="F91" s="191" t="s">
        <v>153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SUM(P92:P112)</f>
        <v>0</v>
      </c>
      <c r="Q91" s="185"/>
      <c r="R91" s="186">
        <f>SUM(R92:R112)</f>
        <v>0.7433599999999999</v>
      </c>
      <c r="S91" s="185"/>
      <c r="T91" s="187">
        <f>SUM(T92:T112)</f>
        <v>0</v>
      </c>
      <c r="AR91" s="188" t="s">
        <v>24</v>
      </c>
      <c r="AT91" s="189" t="s">
        <v>72</v>
      </c>
      <c r="AU91" s="189" t="s">
        <v>24</v>
      </c>
      <c r="AY91" s="188" t="s">
        <v>151</v>
      </c>
      <c r="BK91" s="190">
        <f>SUM(BK92:BK112)</f>
        <v>0</v>
      </c>
    </row>
    <row r="92" spans="2:65" s="1" customFormat="1" ht="16.5" customHeight="1">
      <c r="B92" s="41"/>
      <c r="C92" s="193" t="s">
        <v>24</v>
      </c>
      <c r="D92" s="193" t="s">
        <v>154</v>
      </c>
      <c r="E92" s="194" t="s">
        <v>155</v>
      </c>
      <c r="F92" s="195" t="s">
        <v>557</v>
      </c>
      <c r="G92" s="196" t="s">
        <v>157</v>
      </c>
      <c r="H92" s="197">
        <v>5</v>
      </c>
      <c r="I92" s="198"/>
      <c r="J92" s="199">
        <f>ROUND(I92*H92,2)</f>
        <v>0</v>
      </c>
      <c r="K92" s="195" t="s">
        <v>22</v>
      </c>
      <c r="L92" s="61"/>
      <c r="M92" s="200" t="s">
        <v>22</v>
      </c>
      <c r="N92" s="201" t="s">
        <v>44</v>
      </c>
      <c r="O92" s="42"/>
      <c r="P92" s="202">
        <f>O92*H92</f>
        <v>0</v>
      </c>
      <c r="Q92" s="202">
        <v>0.002</v>
      </c>
      <c r="R92" s="202">
        <f>Q92*H92</f>
        <v>0.01</v>
      </c>
      <c r="S92" s="202">
        <v>0</v>
      </c>
      <c r="T92" s="203">
        <f>S92*H92</f>
        <v>0</v>
      </c>
      <c r="AR92" s="24" t="s">
        <v>158</v>
      </c>
      <c r="AT92" s="24" t="s">
        <v>154</v>
      </c>
      <c r="AU92" s="24" t="s">
        <v>82</v>
      </c>
      <c r="AY92" s="24" t="s">
        <v>151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24</v>
      </c>
      <c r="BK92" s="204">
        <f>ROUND(I92*H92,2)</f>
        <v>0</v>
      </c>
      <c r="BL92" s="24" t="s">
        <v>158</v>
      </c>
      <c r="BM92" s="24" t="s">
        <v>159</v>
      </c>
    </row>
    <row r="93" spans="2:51" s="11" customFormat="1" ht="13.5">
      <c r="B93" s="205"/>
      <c r="C93" s="206"/>
      <c r="D93" s="207" t="s">
        <v>160</v>
      </c>
      <c r="E93" s="208" t="s">
        <v>22</v>
      </c>
      <c r="F93" s="209" t="s">
        <v>558</v>
      </c>
      <c r="G93" s="206"/>
      <c r="H93" s="210">
        <v>5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160</v>
      </c>
      <c r="AU93" s="216" t="s">
        <v>82</v>
      </c>
      <c r="AV93" s="11" t="s">
        <v>82</v>
      </c>
      <c r="AW93" s="11" t="s">
        <v>37</v>
      </c>
      <c r="AX93" s="11" t="s">
        <v>73</v>
      </c>
      <c r="AY93" s="216" t="s">
        <v>151</v>
      </c>
    </row>
    <row r="94" spans="2:51" s="11" customFormat="1" ht="13.5">
      <c r="B94" s="205"/>
      <c r="C94" s="206"/>
      <c r="D94" s="207" t="s">
        <v>160</v>
      </c>
      <c r="E94" s="208" t="s">
        <v>22</v>
      </c>
      <c r="F94" s="209" t="s">
        <v>22</v>
      </c>
      <c r="G94" s="206"/>
      <c r="H94" s="210">
        <v>0</v>
      </c>
      <c r="I94" s="211"/>
      <c r="J94" s="206"/>
      <c r="K94" s="206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160</v>
      </c>
      <c r="AU94" s="216" t="s">
        <v>82</v>
      </c>
      <c r="AV94" s="11" t="s">
        <v>82</v>
      </c>
      <c r="AW94" s="11" t="s">
        <v>37</v>
      </c>
      <c r="AX94" s="11" t="s">
        <v>73</v>
      </c>
      <c r="AY94" s="216" t="s">
        <v>151</v>
      </c>
    </row>
    <row r="95" spans="2:51" s="12" customFormat="1" ht="13.5">
      <c r="B95" s="217"/>
      <c r="C95" s="218"/>
      <c r="D95" s="207" t="s">
        <v>160</v>
      </c>
      <c r="E95" s="219" t="s">
        <v>22</v>
      </c>
      <c r="F95" s="220" t="s">
        <v>162</v>
      </c>
      <c r="G95" s="218"/>
      <c r="H95" s="221">
        <v>5</v>
      </c>
      <c r="I95" s="222"/>
      <c r="J95" s="218"/>
      <c r="K95" s="218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160</v>
      </c>
      <c r="AU95" s="227" t="s">
        <v>82</v>
      </c>
      <c r="AV95" s="12" t="s">
        <v>158</v>
      </c>
      <c r="AW95" s="12" t="s">
        <v>37</v>
      </c>
      <c r="AX95" s="12" t="s">
        <v>24</v>
      </c>
      <c r="AY95" s="227" t="s">
        <v>151</v>
      </c>
    </row>
    <row r="96" spans="2:65" s="1" customFormat="1" ht="16.5" customHeight="1">
      <c r="B96" s="41"/>
      <c r="C96" s="193" t="s">
        <v>82</v>
      </c>
      <c r="D96" s="193" t="s">
        <v>154</v>
      </c>
      <c r="E96" s="194" t="s">
        <v>171</v>
      </c>
      <c r="F96" s="195" t="s">
        <v>172</v>
      </c>
      <c r="G96" s="196" t="s">
        <v>173</v>
      </c>
      <c r="H96" s="197">
        <v>78.32</v>
      </c>
      <c r="I96" s="198"/>
      <c r="J96" s="199">
        <f>ROUND(I96*H96,2)</f>
        <v>0</v>
      </c>
      <c r="K96" s="195" t="s">
        <v>22</v>
      </c>
      <c r="L96" s="61"/>
      <c r="M96" s="200" t="s">
        <v>22</v>
      </c>
      <c r="N96" s="201" t="s">
        <v>44</v>
      </c>
      <c r="O96" s="42"/>
      <c r="P96" s="202">
        <f>O96*H96</f>
        <v>0</v>
      </c>
      <c r="Q96" s="202">
        <v>0.0015</v>
      </c>
      <c r="R96" s="202">
        <f>Q96*H96</f>
        <v>0.11747999999999999</v>
      </c>
      <c r="S96" s="202">
        <v>0</v>
      </c>
      <c r="T96" s="203">
        <f>S96*H96</f>
        <v>0</v>
      </c>
      <c r="AR96" s="24" t="s">
        <v>158</v>
      </c>
      <c r="AT96" s="24" t="s">
        <v>154</v>
      </c>
      <c r="AU96" s="24" t="s">
        <v>82</v>
      </c>
      <c r="AY96" s="24" t="s">
        <v>151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24</v>
      </c>
      <c r="BK96" s="204">
        <f>ROUND(I96*H96,2)</f>
        <v>0</v>
      </c>
      <c r="BL96" s="24" t="s">
        <v>158</v>
      </c>
      <c r="BM96" s="24" t="s">
        <v>174</v>
      </c>
    </row>
    <row r="97" spans="2:51" s="13" customFormat="1" ht="13.5">
      <c r="B97" s="228"/>
      <c r="C97" s="229"/>
      <c r="D97" s="207" t="s">
        <v>160</v>
      </c>
      <c r="E97" s="230" t="s">
        <v>22</v>
      </c>
      <c r="F97" s="231" t="s">
        <v>559</v>
      </c>
      <c r="G97" s="229"/>
      <c r="H97" s="230" t="s">
        <v>22</v>
      </c>
      <c r="I97" s="232"/>
      <c r="J97" s="229"/>
      <c r="K97" s="229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160</v>
      </c>
      <c r="AU97" s="237" t="s">
        <v>82</v>
      </c>
      <c r="AV97" s="13" t="s">
        <v>24</v>
      </c>
      <c r="AW97" s="13" t="s">
        <v>37</v>
      </c>
      <c r="AX97" s="13" t="s">
        <v>73</v>
      </c>
      <c r="AY97" s="237" t="s">
        <v>151</v>
      </c>
    </row>
    <row r="98" spans="2:51" s="11" customFormat="1" ht="13.5">
      <c r="B98" s="205"/>
      <c r="C98" s="206"/>
      <c r="D98" s="207" t="s">
        <v>160</v>
      </c>
      <c r="E98" s="208" t="s">
        <v>22</v>
      </c>
      <c r="F98" s="209" t="s">
        <v>560</v>
      </c>
      <c r="G98" s="206"/>
      <c r="H98" s="210">
        <v>23.68</v>
      </c>
      <c r="I98" s="211"/>
      <c r="J98" s="206"/>
      <c r="K98" s="206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160</v>
      </c>
      <c r="AU98" s="216" t="s">
        <v>82</v>
      </c>
      <c r="AV98" s="11" t="s">
        <v>82</v>
      </c>
      <c r="AW98" s="11" t="s">
        <v>37</v>
      </c>
      <c r="AX98" s="11" t="s">
        <v>73</v>
      </c>
      <c r="AY98" s="216" t="s">
        <v>151</v>
      </c>
    </row>
    <row r="99" spans="2:51" s="11" customFormat="1" ht="13.5">
      <c r="B99" s="205"/>
      <c r="C99" s="206"/>
      <c r="D99" s="207" t="s">
        <v>160</v>
      </c>
      <c r="E99" s="208" t="s">
        <v>22</v>
      </c>
      <c r="F99" s="209" t="s">
        <v>561</v>
      </c>
      <c r="G99" s="206"/>
      <c r="H99" s="210">
        <v>5.3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160</v>
      </c>
      <c r="AU99" s="216" t="s">
        <v>82</v>
      </c>
      <c r="AV99" s="11" t="s">
        <v>82</v>
      </c>
      <c r="AW99" s="11" t="s">
        <v>37</v>
      </c>
      <c r="AX99" s="11" t="s">
        <v>73</v>
      </c>
      <c r="AY99" s="216" t="s">
        <v>151</v>
      </c>
    </row>
    <row r="100" spans="2:51" s="11" customFormat="1" ht="13.5">
      <c r="B100" s="205"/>
      <c r="C100" s="206"/>
      <c r="D100" s="207" t="s">
        <v>160</v>
      </c>
      <c r="E100" s="208" t="s">
        <v>22</v>
      </c>
      <c r="F100" s="209" t="s">
        <v>562</v>
      </c>
      <c r="G100" s="206"/>
      <c r="H100" s="210">
        <v>25.74</v>
      </c>
      <c r="I100" s="211"/>
      <c r="J100" s="206"/>
      <c r="K100" s="206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160</v>
      </c>
      <c r="AU100" s="216" t="s">
        <v>82</v>
      </c>
      <c r="AV100" s="11" t="s">
        <v>82</v>
      </c>
      <c r="AW100" s="11" t="s">
        <v>37</v>
      </c>
      <c r="AX100" s="11" t="s">
        <v>73</v>
      </c>
      <c r="AY100" s="216" t="s">
        <v>151</v>
      </c>
    </row>
    <row r="101" spans="2:51" s="11" customFormat="1" ht="13.5">
      <c r="B101" s="205"/>
      <c r="C101" s="206"/>
      <c r="D101" s="207" t="s">
        <v>160</v>
      </c>
      <c r="E101" s="208" t="s">
        <v>22</v>
      </c>
      <c r="F101" s="209" t="s">
        <v>563</v>
      </c>
      <c r="G101" s="206"/>
      <c r="H101" s="210">
        <v>23.6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160</v>
      </c>
      <c r="AU101" s="216" t="s">
        <v>82</v>
      </c>
      <c r="AV101" s="11" t="s">
        <v>82</v>
      </c>
      <c r="AW101" s="11" t="s">
        <v>37</v>
      </c>
      <c r="AX101" s="11" t="s">
        <v>73</v>
      </c>
      <c r="AY101" s="216" t="s">
        <v>151</v>
      </c>
    </row>
    <row r="102" spans="2:51" s="14" customFormat="1" ht="13.5">
      <c r="B102" s="238"/>
      <c r="C102" s="239"/>
      <c r="D102" s="207" t="s">
        <v>160</v>
      </c>
      <c r="E102" s="240" t="s">
        <v>550</v>
      </c>
      <c r="F102" s="241" t="s">
        <v>186</v>
      </c>
      <c r="G102" s="239"/>
      <c r="H102" s="242">
        <v>78.32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160</v>
      </c>
      <c r="AU102" s="248" t="s">
        <v>82</v>
      </c>
      <c r="AV102" s="14" t="s">
        <v>170</v>
      </c>
      <c r="AW102" s="14" t="s">
        <v>37</v>
      </c>
      <c r="AX102" s="14" t="s">
        <v>73</v>
      </c>
      <c r="AY102" s="248" t="s">
        <v>151</v>
      </c>
    </row>
    <row r="103" spans="2:51" s="12" customFormat="1" ht="13.5">
      <c r="B103" s="217"/>
      <c r="C103" s="218"/>
      <c r="D103" s="207" t="s">
        <v>160</v>
      </c>
      <c r="E103" s="219" t="s">
        <v>22</v>
      </c>
      <c r="F103" s="220" t="s">
        <v>162</v>
      </c>
      <c r="G103" s="218"/>
      <c r="H103" s="221">
        <v>78.32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160</v>
      </c>
      <c r="AU103" s="227" t="s">
        <v>82</v>
      </c>
      <c r="AV103" s="12" t="s">
        <v>158</v>
      </c>
      <c r="AW103" s="12" t="s">
        <v>37</v>
      </c>
      <c r="AX103" s="12" t="s">
        <v>24</v>
      </c>
      <c r="AY103" s="227" t="s">
        <v>151</v>
      </c>
    </row>
    <row r="104" spans="2:65" s="1" customFormat="1" ht="16.5" customHeight="1">
      <c r="B104" s="41"/>
      <c r="C104" s="193" t="s">
        <v>170</v>
      </c>
      <c r="D104" s="193" t="s">
        <v>154</v>
      </c>
      <c r="E104" s="194" t="s">
        <v>178</v>
      </c>
      <c r="F104" s="195" t="s">
        <v>179</v>
      </c>
      <c r="G104" s="196" t="s">
        <v>173</v>
      </c>
      <c r="H104" s="197">
        <v>78.32</v>
      </c>
      <c r="I104" s="198"/>
      <c r="J104" s="199">
        <f>ROUND(I104*H104,2)</f>
        <v>0</v>
      </c>
      <c r="K104" s="195" t="s">
        <v>22</v>
      </c>
      <c r="L104" s="61"/>
      <c r="M104" s="200" t="s">
        <v>22</v>
      </c>
      <c r="N104" s="201" t="s">
        <v>44</v>
      </c>
      <c r="O104" s="42"/>
      <c r="P104" s="202">
        <f>O104*H104</f>
        <v>0</v>
      </c>
      <c r="Q104" s="202">
        <v>0.0015</v>
      </c>
      <c r="R104" s="202">
        <f>Q104*H104</f>
        <v>0.11747999999999999</v>
      </c>
      <c r="S104" s="202">
        <v>0</v>
      </c>
      <c r="T104" s="203">
        <f>S104*H104</f>
        <v>0</v>
      </c>
      <c r="AR104" s="24" t="s">
        <v>158</v>
      </c>
      <c r="AT104" s="24" t="s">
        <v>154</v>
      </c>
      <c r="AU104" s="24" t="s">
        <v>82</v>
      </c>
      <c r="AY104" s="24" t="s">
        <v>151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24</v>
      </c>
      <c r="BK104" s="204">
        <f>ROUND(I104*H104,2)</f>
        <v>0</v>
      </c>
      <c r="BL104" s="24" t="s">
        <v>158</v>
      </c>
      <c r="BM104" s="24" t="s">
        <v>180</v>
      </c>
    </row>
    <row r="105" spans="2:51" s="11" customFormat="1" ht="13.5">
      <c r="B105" s="205"/>
      <c r="C105" s="206"/>
      <c r="D105" s="207" t="s">
        <v>160</v>
      </c>
      <c r="E105" s="208" t="s">
        <v>22</v>
      </c>
      <c r="F105" s="209" t="s">
        <v>550</v>
      </c>
      <c r="G105" s="206"/>
      <c r="H105" s="210">
        <v>78.32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160</v>
      </c>
      <c r="AU105" s="216" t="s">
        <v>82</v>
      </c>
      <c r="AV105" s="11" t="s">
        <v>82</v>
      </c>
      <c r="AW105" s="11" t="s">
        <v>37</v>
      </c>
      <c r="AX105" s="11" t="s">
        <v>24</v>
      </c>
      <c r="AY105" s="216" t="s">
        <v>151</v>
      </c>
    </row>
    <row r="106" spans="2:65" s="1" customFormat="1" ht="25.5" customHeight="1">
      <c r="B106" s="41"/>
      <c r="C106" s="193" t="s">
        <v>158</v>
      </c>
      <c r="D106" s="193" t="s">
        <v>154</v>
      </c>
      <c r="E106" s="194" t="s">
        <v>212</v>
      </c>
      <c r="F106" s="195" t="s">
        <v>213</v>
      </c>
      <c r="G106" s="196" t="s">
        <v>157</v>
      </c>
      <c r="H106" s="197">
        <v>5</v>
      </c>
      <c r="I106" s="198"/>
      <c r="J106" s="199">
        <f>ROUND(I106*H106,2)</f>
        <v>0</v>
      </c>
      <c r="K106" s="195" t="s">
        <v>22</v>
      </c>
      <c r="L106" s="61"/>
      <c r="M106" s="200" t="s">
        <v>22</v>
      </c>
      <c r="N106" s="201" t="s">
        <v>44</v>
      </c>
      <c r="O106" s="42"/>
      <c r="P106" s="202">
        <f>O106*H106</f>
        <v>0</v>
      </c>
      <c r="Q106" s="202">
        <v>0.04984</v>
      </c>
      <c r="R106" s="202">
        <f>Q106*H106</f>
        <v>0.2492</v>
      </c>
      <c r="S106" s="202">
        <v>0</v>
      </c>
      <c r="T106" s="203">
        <f>S106*H106</f>
        <v>0</v>
      </c>
      <c r="AR106" s="24" t="s">
        <v>158</v>
      </c>
      <c r="AT106" s="24" t="s">
        <v>154</v>
      </c>
      <c r="AU106" s="24" t="s">
        <v>82</v>
      </c>
      <c r="AY106" s="24" t="s">
        <v>151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24</v>
      </c>
      <c r="BK106" s="204">
        <f>ROUND(I106*H106,2)</f>
        <v>0</v>
      </c>
      <c r="BL106" s="24" t="s">
        <v>158</v>
      </c>
      <c r="BM106" s="24" t="s">
        <v>214</v>
      </c>
    </row>
    <row r="107" spans="2:51" s="11" customFormat="1" ht="13.5">
      <c r="B107" s="205"/>
      <c r="C107" s="206"/>
      <c r="D107" s="207" t="s">
        <v>160</v>
      </c>
      <c r="E107" s="208" t="s">
        <v>22</v>
      </c>
      <c r="F107" s="209" t="s">
        <v>558</v>
      </c>
      <c r="G107" s="206"/>
      <c r="H107" s="210">
        <v>5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160</v>
      </c>
      <c r="AU107" s="216" t="s">
        <v>82</v>
      </c>
      <c r="AV107" s="11" t="s">
        <v>82</v>
      </c>
      <c r="AW107" s="11" t="s">
        <v>37</v>
      </c>
      <c r="AX107" s="11" t="s">
        <v>73</v>
      </c>
      <c r="AY107" s="216" t="s">
        <v>151</v>
      </c>
    </row>
    <row r="108" spans="2:51" s="12" customFormat="1" ht="13.5">
      <c r="B108" s="217"/>
      <c r="C108" s="218"/>
      <c r="D108" s="207" t="s">
        <v>160</v>
      </c>
      <c r="E108" s="219" t="s">
        <v>22</v>
      </c>
      <c r="F108" s="220" t="s">
        <v>162</v>
      </c>
      <c r="G108" s="218"/>
      <c r="H108" s="221">
        <v>5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160</v>
      </c>
      <c r="AU108" s="227" t="s">
        <v>82</v>
      </c>
      <c r="AV108" s="12" t="s">
        <v>158</v>
      </c>
      <c r="AW108" s="12" t="s">
        <v>37</v>
      </c>
      <c r="AX108" s="12" t="s">
        <v>24</v>
      </c>
      <c r="AY108" s="227" t="s">
        <v>151</v>
      </c>
    </row>
    <row r="109" spans="2:65" s="1" customFormat="1" ht="16.5" customHeight="1">
      <c r="B109" s="41"/>
      <c r="C109" s="193" t="s">
        <v>181</v>
      </c>
      <c r="D109" s="193" t="s">
        <v>154</v>
      </c>
      <c r="E109" s="194" t="s">
        <v>217</v>
      </c>
      <c r="F109" s="195" t="s">
        <v>218</v>
      </c>
      <c r="G109" s="196" t="s">
        <v>157</v>
      </c>
      <c r="H109" s="197">
        <v>5</v>
      </c>
      <c r="I109" s="198"/>
      <c r="J109" s="199">
        <f>ROUND(I109*H109,2)</f>
        <v>0</v>
      </c>
      <c r="K109" s="195" t="s">
        <v>165</v>
      </c>
      <c r="L109" s="61"/>
      <c r="M109" s="200" t="s">
        <v>22</v>
      </c>
      <c r="N109" s="201" t="s">
        <v>44</v>
      </c>
      <c r="O109" s="42"/>
      <c r="P109" s="202">
        <f>O109*H109</f>
        <v>0</v>
      </c>
      <c r="Q109" s="202">
        <v>0.04984</v>
      </c>
      <c r="R109" s="202">
        <f>Q109*H109</f>
        <v>0.2492</v>
      </c>
      <c r="S109" s="202">
        <v>0</v>
      </c>
      <c r="T109" s="203">
        <f>S109*H109</f>
        <v>0</v>
      </c>
      <c r="AR109" s="24" t="s">
        <v>158</v>
      </c>
      <c r="AT109" s="24" t="s">
        <v>154</v>
      </c>
      <c r="AU109" s="24" t="s">
        <v>82</v>
      </c>
      <c r="AY109" s="24" t="s">
        <v>151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24</v>
      </c>
      <c r="BK109" s="204">
        <f>ROUND(I109*H109,2)</f>
        <v>0</v>
      </c>
      <c r="BL109" s="24" t="s">
        <v>158</v>
      </c>
      <c r="BM109" s="24" t="s">
        <v>219</v>
      </c>
    </row>
    <row r="110" spans="2:51" s="11" customFormat="1" ht="13.5">
      <c r="B110" s="205"/>
      <c r="C110" s="206"/>
      <c r="D110" s="207" t="s">
        <v>160</v>
      </c>
      <c r="E110" s="208" t="s">
        <v>22</v>
      </c>
      <c r="F110" s="209" t="s">
        <v>558</v>
      </c>
      <c r="G110" s="206"/>
      <c r="H110" s="210">
        <v>5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160</v>
      </c>
      <c r="AU110" s="216" t="s">
        <v>82</v>
      </c>
      <c r="AV110" s="11" t="s">
        <v>82</v>
      </c>
      <c r="AW110" s="11" t="s">
        <v>37</v>
      </c>
      <c r="AX110" s="11" t="s">
        <v>73</v>
      </c>
      <c r="AY110" s="216" t="s">
        <v>151</v>
      </c>
    </row>
    <row r="111" spans="2:51" s="11" customFormat="1" ht="13.5">
      <c r="B111" s="205"/>
      <c r="C111" s="206"/>
      <c r="D111" s="207" t="s">
        <v>160</v>
      </c>
      <c r="E111" s="208" t="s">
        <v>22</v>
      </c>
      <c r="F111" s="209" t="s">
        <v>22</v>
      </c>
      <c r="G111" s="206"/>
      <c r="H111" s="210">
        <v>0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160</v>
      </c>
      <c r="AU111" s="216" t="s">
        <v>82</v>
      </c>
      <c r="AV111" s="11" t="s">
        <v>82</v>
      </c>
      <c r="AW111" s="11" t="s">
        <v>37</v>
      </c>
      <c r="AX111" s="11" t="s">
        <v>73</v>
      </c>
      <c r="AY111" s="216" t="s">
        <v>151</v>
      </c>
    </row>
    <row r="112" spans="2:51" s="12" customFormat="1" ht="13.5">
      <c r="B112" s="217"/>
      <c r="C112" s="218"/>
      <c r="D112" s="207" t="s">
        <v>160</v>
      </c>
      <c r="E112" s="219" t="s">
        <v>22</v>
      </c>
      <c r="F112" s="220" t="s">
        <v>162</v>
      </c>
      <c r="G112" s="218"/>
      <c r="H112" s="221">
        <v>5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160</v>
      </c>
      <c r="AU112" s="227" t="s">
        <v>82</v>
      </c>
      <c r="AV112" s="12" t="s">
        <v>158</v>
      </c>
      <c r="AW112" s="12" t="s">
        <v>37</v>
      </c>
      <c r="AX112" s="12" t="s">
        <v>24</v>
      </c>
      <c r="AY112" s="227" t="s">
        <v>151</v>
      </c>
    </row>
    <row r="113" spans="2:63" s="10" customFormat="1" ht="29.85" customHeight="1">
      <c r="B113" s="177"/>
      <c r="C113" s="178"/>
      <c r="D113" s="179" t="s">
        <v>72</v>
      </c>
      <c r="E113" s="191" t="s">
        <v>202</v>
      </c>
      <c r="F113" s="191" t="s">
        <v>220</v>
      </c>
      <c r="G113" s="178"/>
      <c r="H113" s="178"/>
      <c r="I113" s="181"/>
      <c r="J113" s="192">
        <f>BK113</f>
        <v>0</v>
      </c>
      <c r="K113" s="178"/>
      <c r="L113" s="183"/>
      <c r="M113" s="184"/>
      <c r="N113" s="185"/>
      <c r="O113" s="185"/>
      <c r="P113" s="186">
        <f>SUM(P114:P142)</f>
        <v>0</v>
      </c>
      <c r="Q113" s="185"/>
      <c r="R113" s="186">
        <f>SUM(R114:R142)</f>
        <v>0.070316</v>
      </c>
      <c r="S113" s="185"/>
      <c r="T113" s="187">
        <f>SUM(T114:T142)</f>
        <v>2.667145</v>
      </c>
      <c r="AR113" s="188" t="s">
        <v>24</v>
      </c>
      <c r="AT113" s="189" t="s">
        <v>72</v>
      </c>
      <c r="AU113" s="189" t="s">
        <v>24</v>
      </c>
      <c r="AY113" s="188" t="s">
        <v>151</v>
      </c>
      <c r="BK113" s="190">
        <f>SUM(BK114:BK142)</f>
        <v>0</v>
      </c>
    </row>
    <row r="114" spans="2:65" s="1" customFormat="1" ht="25.5" customHeight="1">
      <c r="B114" s="41"/>
      <c r="C114" s="193" t="s">
        <v>152</v>
      </c>
      <c r="D114" s="193" t="s">
        <v>154</v>
      </c>
      <c r="E114" s="194" t="s">
        <v>249</v>
      </c>
      <c r="F114" s="195" t="s">
        <v>250</v>
      </c>
      <c r="G114" s="196" t="s">
        <v>157</v>
      </c>
      <c r="H114" s="197">
        <v>15</v>
      </c>
      <c r="I114" s="198"/>
      <c r="J114" s="199">
        <f>ROUND(I114*H114,2)</f>
        <v>0</v>
      </c>
      <c r="K114" s="195" t="s">
        <v>165</v>
      </c>
      <c r="L114" s="61"/>
      <c r="M114" s="200" t="s">
        <v>22</v>
      </c>
      <c r="N114" s="201" t="s">
        <v>44</v>
      </c>
      <c r="O114" s="42"/>
      <c r="P114" s="202">
        <f>O114*H114</f>
        <v>0</v>
      </c>
      <c r="Q114" s="202">
        <v>0.00021</v>
      </c>
      <c r="R114" s="202">
        <f>Q114*H114</f>
        <v>0.00315</v>
      </c>
      <c r="S114" s="202">
        <v>0</v>
      </c>
      <c r="T114" s="203">
        <f>S114*H114</f>
        <v>0</v>
      </c>
      <c r="AR114" s="24" t="s">
        <v>158</v>
      </c>
      <c r="AT114" s="24" t="s">
        <v>154</v>
      </c>
      <c r="AU114" s="24" t="s">
        <v>82</v>
      </c>
      <c r="AY114" s="24" t="s">
        <v>151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24</v>
      </c>
      <c r="BK114" s="204">
        <f>ROUND(I114*H114,2)</f>
        <v>0</v>
      </c>
      <c r="BL114" s="24" t="s">
        <v>158</v>
      </c>
      <c r="BM114" s="24" t="s">
        <v>251</v>
      </c>
    </row>
    <row r="115" spans="2:51" s="13" customFormat="1" ht="13.5">
      <c r="B115" s="228"/>
      <c r="C115" s="229"/>
      <c r="D115" s="207" t="s">
        <v>160</v>
      </c>
      <c r="E115" s="230" t="s">
        <v>22</v>
      </c>
      <c r="F115" s="231" t="s">
        <v>564</v>
      </c>
      <c r="G115" s="229"/>
      <c r="H115" s="230" t="s">
        <v>22</v>
      </c>
      <c r="I115" s="232"/>
      <c r="J115" s="229"/>
      <c r="K115" s="229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160</v>
      </c>
      <c r="AU115" s="237" t="s">
        <v>82</v>
      </c>
      <c r="AV115" s="13" t="s">
        <v>24</v>
      </c>
      <c r="AW115" s="13" t="s">
        <v>37</v>
      </c>
      <c r="AX115" s="13" t="s">
        <v>73</v>
      </c>
      <c r="AY115" s="237" t="s">
        <v>151</v>
      </c>
    </row>
    <row r="116" spans="2:51" s="11" customFormat="1" ht="13.5">
      <c r="B116" s="205"/>
      <c r="C116" s="206"/>
      <c r="D116" s="207" t="s">
        <v>160</v>
      </c>
      <c r="E116" s="208" t="s">
        <v>22</v>
      </c>
      <c r="F116" s="209" t="s">
        <v>565</v>
      </c>
      <c r="G116" s="206"/>
      <c r="H116" s="210">
        <v>15</v>
      </c>
      <c r="I116" s="211"/>
      <c r="J116" s="206"/>
      <c r="K116" s="206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160</v>
      </c>
      <c r="AU116" s="216" t="s">
        <v>82</v>
      </c>
      <c r="AV116" s="11" t="s">
        <v>82</v>
      </c>
      <c r="AW116" s="11" t="s">
        <v>37</v>
      </c>
      <c r="AX116" s="11" t="s">
        <v>73</v>
      </c>
      <c r="AY116" s="216" t="s">
        <v>151</v>
      </c>
    </row>
    <row r="117" spans="2:51" s="12" customFormat="1" ht="13.5">
      <c r="B117" s="217"/>
      <c r="C117" s="218"/>
      <c r="D117" s="207" t="s">
        <v>160</v>
      </c>
      <c r="E117" s="219" t="s">
        <v>22</v>
      </c>
      <c r="F117" s="220" t="s">
        <v>162</v>
      </c>
      <c r="G117" s="218"/>
      <c r="H117" s="221">
        <v>15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160</v>
      </c>
      <c r="AU117" s="227" t="s">
        <v>82</v>
      </c>
      <c r="AV117" s="12" t="s">
        <v>158</v>
      </c>
      <c r="AW117" s="12" t="s">
        <v>37</v>
      </c>
      <c r="AX117" s="12" t="s">
        <v>24</v>
      </c>
      <c r="AY117" s="227" t="s">
        <v>151</v>
      </c>
    </row>
    <row r="118" spans="2:65" s="1" customFormat="1" ht="25.5" customHeight="1">
      <c r="B118" s="41"/>
      <c r="C118" s="193" t="s">
        <v>194</v>
      </c>
      <c r="D118" s="193" t="s">
        <v>154</v>
      </c>
      <c r="E118" s="194" t="s">
        <v>566</v>
      </c>
      <c r="F118" s="195" t="s">
        <v>567</v>
      </c>
      <c r="G118" s="196" t="s">
        <v>157</v>
      </c>
      <c r="H118" s="197">
        <v>268.664</v>
      </c>
      <c r="I118" s="198"/>
      <c r="J118" s="199">
        <f>ROUND(I118*H118,2)</f>
        <v>0</v>
      </c>
      <c r="K118" s="195" t="s">
        <v>22</v>
      </c>
      <c r="L118" s="61"/>
      <c r="M118" s="200" t="s">
        <v>22</v>
      </c>
      <c r="N118" s="201" t="s">
        <v>44</v>
      </c>
      <c r="O118" s="42"/>
      <c r="P118" s="202">
        <f>O118*H118</f>
        <v>0</v>
      </c>
      <c r="Q118" s="202">
        <v>0.00021</v>
      </c>
      <c r="R118" s="202">
        <f>Q118*H118</f>
        <v>0.05641944</v>
      </c>
      <c r="S118" s="202">
        <v>0</v>
      </c>
      <c r="T118" s="203">
        <f>S118*H118</f>
        <v>0</v>
      </c>
      <c r="AR118" s="24" t="s">
        <v>158</v>
      </c>
      <c r="AT118" s="24" t="s">
        <v>154</v>
      </c>
      <c r="AU118" s="24" t="s">
        <v>82</v>
      </c>
      <c r="AY118" s="24" t="s">
        <v>151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24</v>
      </c>
      <c r="BK118" s="204">
        <f>ROUND(I118*H118,2)</f>
        <v>0</v>
      </c>
      <c r="BL118" s="24" t="s">
        <v>158</v>
      </c>
      <c r="BM118" s="24" t="s">
        <v>568</v>
      </c>
    </row>
    <row r="119" spans="2:51" s="13" customFormat="1" ht="13.5">
      <c r="B119" s="228"/>
      <c r="C119" s="229"/>
      <c r="D119" s="207" t="s">
        <v>160</v>
      </c>
      <c r="E119" s="230" t="s">
        <v>22</v>
      </c>
      <c r="F119" s="231" t="s">
        <v>569</v>
      </c>
      <c r="G119" s="229"/>
      <c r="H119" s="230" t="s">
        <v>22</v>
      </c>
      <c r="I119" s="232"/>
      <c r="J119" s="229"/>
      <c r="K119" s="229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160</v>
      </c>
      <c r="AU119" s="237" t="s">
        <v>82</v>
      </c>
      <c r="AV119" s="13" t="s">
        <v>24</v>
      </c>
      <c r="AW119" s="13" t="s">
        <v>37</v>
      </c>
      <c r="AX119" s="13" t="s">
        <v>73</v>
      </c>
      <c r="AY119" s="237" t="s">
        <v>151</v>
      </c>
    </row>
    <row r="120" spans="2:51" s="11" customFormat="1" ht="13.5">
      <c r="B120" s="205"/>
      <c r="C120" s="206"/>
      <c r="D120" s="207" t="s">
        <v>160</v>
      </c>
      <c r="E120" s="208" t="s">
        <v>22</v>
      </c>
      <c r="F120" s="209" t="s">
        <v>570</v>
      </c>
      <c r="G120" s="206"/>
      <c r="H120" s="210">
        <v>268.664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160</v>
      </c>
      <c r="AU120" s="216" t="s">
        <v>82</v>
      </c>
      <c r="AV120" s="11" t="s">
        <v>82</v>
      </c>
      <c r="AW120" s="11" t="s">
        <v>37</v>
      </c>
      <c r="AX120" s="11" t="s">
        <v>73</v>
      </c>
      <c r="AY120" s="216" t="s">
        <v>151</v>
      </c>
    </row>
    <row r="121" spans="2:51" s="12" customFormat="1" ht="13.5">
      <c r="B121" s="217"/>
      <c r="C121" s="218"/>
      <c r="D121" s="207" t="s">
        <v>160</v>
      </c>
      <c r="E121" s="219" t="s">
        <v>22</v>
      </c>
      <c r="F121" s="220" t="s">
        <v>162</v>
      </c>
      <c r="G121" s="218"/>
      <c r="H121" s="221">
        <v>268.664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160</v>
      </c>
      <c r="AU121" s="227" t="s">
        <v>82</v>
      </c>
      <c r="AV121" s="12" t="s">
        <v>158</v>
      </c>
      <c r="AW121" s="12" t="s">
        <v>37</v>
      </c>
      <c r="AX121" s="12" t="s">
        <v>24</v>
      </c>
      <c r="AY121" s="227" t="s">
        <v>151</v>
      </c>
    </row>
    <row r="122" spans="2:65" s="1" customFormat="1" ht="25.5" customHeight="1">
      <c r="B122" s="41"/>
      <c r="C122" s="193" t="s">
        <v>190</v>
      </c>
      <c r="D122" s="193" t="s">
        <v>154</v>
      </c>
      <c r="E122" s="194" t="s">
        <v>571</v>
      </c>
      <c r="F122" s="195" t="s">
        <v>572</v>
      </c>
      <c r="G122" s="196" t="s">
        <v>157</v>
      </c>
      <c r="H122" s="197">
        <v>268.664</v>
      </c>
      <c r="I122" s="198"/>
      <c r="J122" s="199">
        <f>ROUND(I122*H122,2)</f>
        <v>0</v>
      </c>
      <c r="K122" s="195" t="s">
        <v>22</v>
      </c>
      <c r="L122" s="61"/>
      <c r="M122" s="200" t="s">
        <v>22</v>
      </c>
      <c r="N122" s="201" t="s">
        <v>44</v>
      </c>
      <c r="O122" s="42"/>
      <c r="P122" s="202">
        <f>O122*H122</f>
        <v>0</v>
      </c>
      <c r="Q122" s="202">
        <v>4E-05</v>
      </c>
      <c r="R122" s="202">
        <f>Q122*H122</f>
        <v>0.01074656</v>
      </c>
      <c r="S122" s="202">
        <v>0</v>
      </c>
      <c r="T122" s="203">
        <f>S122*H122</f>
        <v>0</v>
      </c>
      <c r="AR122" s="24" t="s">
        <v>158</v>
      </c>
      <c r="AT122" s="24" t="s">
        <v>154</v>
      </c>
      <c r="AU122" s="24" t="s">
        <v>82</v>
      </c>
      <c r="AY122" s="24" t="s">
        <v>151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24</v>
      </c>
      <c r="BK122" s="204">
        <f>ROUND(I122*H122,2)</f>
        <v>0</v>
      </c>
      <c r="BL122" s="24" t="s">
        <v>158</v>
      </c>
      <c r="BM122" s="24" t="s">
        <v>573</v>
      </c>
    </row>
    <row r="123" spans="2:51" s="11" customFormat="1" ht="13.5">
      <c r="B123" s="205"/>
      <c r="C123" s="206"/>
      <c r="D123" s="207" t="s">
        <v>160</v>
      </c>
      <c r="E123" s="208" t="s">
        <v>22</v>
      </c>
      <c r="F123" s="209" t="s">
        <v>570</v>
      </c>
      <c r="G123" s="206"/>
      <c r="H123" s="210">
        <v>268.664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160</v>
      </c>
      <c r="AU123" s="216" t="s">
        <v>82</v>
      </c>
      <c r="AV123" s="11" t="s">
        <v>82</v>
      </c>
      <c r="AW123" s="11" t="s">
        <v>37</v>
      </c>
      <c r="AX123" s="11" t="s">
        <v>73</v>
      </c>
      <c r="AY123" s="216" t="s">
        <v>151</v>
      </c>
    </row>
    <row r="124" spans="2:51" s="12" customFormat="1" ht="13.5">
      <c r="B124" s="217"/>
      <c r="C124" s="218"/>
      <c r="D124" s="207" t="s">
        <v>160</v>
      </c>
      <c r="E124" s="219" t="s">
        <v>22</v>
      </c>
      <c r="F124" s="220" t="s">
        <v>162</v>
      </c>
      <c r="G124" s="218"/>
      <c r="H124" s="221">
        <v>268.664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160</v>
      </c>
      <c r="AU124" s="227" t="s">
        <v>82</v>
      </c>
      <c r="AV124" s="12" t="s">
        <v>158</v>
      </c>
      <c r="AW124" s="12" t="s">
        <v>37</v>
      </c>
      <c r="AX124" s="12" t="s">
        <v>24</v>
      </c>
      <c r="AY124" s="227" t="s">
        <v>151</v>
      </c>
    </row>
    <row r="125" spans="2:65" s="1" customFormat="1" ht="16.5" customHeight="1">
      <c r="B125" s="41"/>
      <c r="C125" s="193" t="s">
        <v>202</v>
      </c>
      <c r="D125" s="193" t="s">
        <v>154</v>
      </c>
      <c r="E125" s="194" t="s">
        <v>254</v>
      </c>
      <c r="F125" s="195" t="s">
        <v>255</v>
      </c>
      <c r="G125" s="196" t="s">
        <v>157</v>
      </c>
      <c r="H125" s="197">
        <v>21.6</v>
      </c>
      <c r="I125" s="198"/>
      <c r="J125" s="199">
        <f>ROUND(I125*H125,2)</f>
        <v>0</v>
      </c>
      <c r="K125" s="195" t="s">
        <v>165</v>
      </c>
      <c r="L125" s="61"/>
      <c r="M125" s="200" t="s">
        <v>22</v>
      </c>
      <c r="N125" s="201" t="s">
        <v>44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0.055</v>
      </c>
      <c r="T125" s="203">
        <f>S125*H125</f>
        <v>1.1880000000000002</v>
      </c>
      <c r="AR125" s="24" t="s">
        <v>158</v>
      </c>
      <c r="AT125" s="24" t="s">
        <v>154</v>
      </c>
      <c r="AU125" s="24" t="s">
        <v>82</v>
      </c>
      <c r="AY125" s="24" t="s">
        <v>151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4" t="s">
        <v>24</v>
      </c>
      <c r="BK125" s="204">
        <f>ROUND(I125*H125,2)</f>
        <v>0</v>
      </c>
      <c r="BL125" s="24" t="s">
        <v>158</v>
      </c>
      <c r="BM125" s="24" t="s">
        <v>256</v>
      </c>
    </row>
    <row r="126" spans="2:51" s="11" customFormat="1" ht="13.5">
      <c r="B126" s="205"/>
      <c r="C126" s="206"/>
      <c r="D126" s="207" t="s">
        <v>160</v>
      </c>
      <c r="E126" s="208" t="s">
        <v>22</v>
      </c>
      <c r="F126" s="209" t="s">
        <v>574</v>
      </c>
      <c r="G126" s="206"/>
      <c r="H126" s="210">
        <v>21.6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160</v>
      </c>
      <c r="AU126" s="216" t="s">
        <v>82</v>
      </c>
      <c r="AV126" s="11" t="s">
        <v>82</v>
      </c>
      <c r="AW126" s="11" t="s">
        <v>37</v>
      </c>
      <c r="AX126" s="11" t="s">
        <v>73</v>
      </c>
      <c r="AY126" s="216" t="s">
        <v>151</v>
      </c>
    </row>
    <row r="127" spans="2:51" s="12" customFormat="1" ht="13.5">
      <c r="B127" s="217"/>
      <c r="C127" s="218"/>
      <c r="D127" s="207" t="s">
        <v>160</v>
      </c>
      <c r="E127" s="219" t="s">
        <v>22</v>
      </c>
      <c r="F127" s="220" t="s">
        <v>162</v>
      </c>
      <c r="G127" s="218"/>
      <c r="H127" s="221">
        <v>21.6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160</v>
      </c>
      <c r="AU127" s="227" t="s">
        <v>82</v>
      </c>
      <c r="AV127" s="12" t="s">
        <v>158</v>
      </c>
      <c r="AW127" s="12" t="s">
        <v>37</v>
      </c>
      <c r="AX127" s="12" t="s">
        <v>24</v>
      </c>
      <c r="AY127" s="227" t="s">
        <v>151</v>
      </c>
    </row>
    <row r="128" spans="2:65" s="1" customFormat="1" ht="16.5" customHeight="1">
      <c r="B128" s="41"/>
      <c r="C128" s="193" t="s">
        <v>29</v>
      </c>
      <c r="D128" s="193" t="s">
        <v>154</v>
      </c>
      <c r="E128" s="194" t="s">
        <v>575</v>
      </c>
      <c r="F128" s="195" t="s">
        <v>576</v>
      </c>
      <c r="G128" s="196" t="s">
        <v>157</v>
      </c>
      <c r="H128" s="197">
        <v>1.479</v>
      </c>
      <c r="I128" s="198"/>
      <c r="J128" s="199">
        <f>ROUND(I128*H128,2)</f>
        <v>0</v>
      </c>
      <c r="K128" s="195" t="s">
        <v>165</v>
      </c>
      <c r="L128" s="61"/>
      <c r="M128" s="200" t="s">
        <v>22</v>
      </c>
      <c r="N128" s="201" t="s">
        <v>44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0.048</v>
      </c>
      <c r="T128" s="203">
        <f>S128*H128</f>
        <v>0.070992</v>
      </c>
      <c r="AR128" s="24" t="s">
        <v>158</v>
      </c>
      <c r="AT128" s="24" t="s">
        <v>154</v>
      </c>
      <c r="AU128" s="24" t="s">
        <v>82</v>
      </c>
      <c r="AY128" s="24" t="s">
        <v>151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24</v>
      </c>
      <c r="BK128" s="204">
        <f>ROUND(I128*H128,2)</f>
        <v>0</v>
      </c>
      <c r="BL128" s="24" t="s">
        <v>158</v>
      </c>
      <c r="BM128" s="24" t="s">
        <v>577</v>
      </c>
    </row>
    <row r="129" spans="2:51" s="11" customFormat="1" ht="13.5">
      <c r="B129" s="205"/>
      <c r="C129" s="206"/>
      <c r="D129" s="207" t="s">
        <v>160</v>
      </c>
      <c r="E129" s="208" t="s">
        <v>22</v>
      </c>
      <c r="F129" s="209" t="s">
        <v>578</v>
      </c>
      <c r="G129" s="206"/>
      <c r="H129" s="210">
        <v>1.479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160</v>
      </c>
      <c r="AU129" s="216" t="s">
        <v>82</v>
      </c>
      <c r="AV129" s="11" t="s">
        <v>82</v>
      </c>
      <c r="AW129" s="11" t="s">
        <v>37</v>
      </c>
      <c r="AX129" s="11" t="s">
        <v>73</v>
      </c>
      <c r="AY129" s="216" t="s">
        <v>151</v>
      </c>
    </row>
    <row r="130" spans="2:51" s="12" customFormat="1" ht="13.5">
      <c r="B130" s="217"/>
      <c r="C130" s="218"/>
      <c r="D130" s="207" t="s">
        <v>160</v>
      </c>
      <c r="E130" s="219" t="s">
        <v>22</v>
      </c>
      <c r="F130" s="220" t="s">
        <v>162</v>
      </c>
      <c r="G130" s="218"/>
      <c r="H130" s="221">
        <v>1.479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160</v>
      </c>
      <c r="AU130" s="227" t="s">
        <v>82</v>
      </c>
      <c r="AV130" s="12" t="s">
        <v>158</v>
      </c>
      <c r="AW130" s="12" t="s">
        <v>37</v>
      </c>
      <c r="AX130" s="12" t="s">
        <v>24</v>
      </c>
      <c r="AY130" s="227" t="s">
        <v>151</v>
      </c>
    </row>
    <row r="131" spans="2:65" s="1" customFormat="1" ht="16.5" customHeight="1">
      <c r="B131" s="41"/>
      <c r="C131" s="193" t="s">
        <v>211</v>
      </c>
      <c r="D131" s="193" t="s">
        <v>154</v>
      </c>
      <c r="E131" s="194" t="s">
        <v>265</v>
      </c>
      <c r="F131" s="195" t="s">
        <v>266</v>
      </c>
      <c r="G131" s="196" t="s">
        <v>157</v>
      </c>
      <c r="H131" s="197">
        <v>11.916</v>
      </c>
      <c r="I131" s="198"/>
      <c r="J131" s="199">
        <f>ROUND(I131*H131,2)</f>
        <v>0</v>
      </c>
      <c r="K131" s="195" t="s">
        <v>165</v>
      </c>
      <c r="L131" s="61"/>
      <c r="M131" s="200" t="s">
        <v>22</v>
      </c>
      <c r="N131" s="201" t="s">
        <v>44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0.038</v>
      </c>
      <c r="T131" s="203">
        <f>S131*H131</f>
        <v>0.452808</v>
      </c>
      <c r="AR131" s="24" t="s">
        <v>158</v>
      </c>
      <c r="AT131" s="24" t="s">
        <v>154</v>
      </c>
      <c r="AU131" s="24" t="s">
        <v>82</v>
      </c>
      <c r="AY131" s="24" t="s">
        <v>151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24</v>
      </c>
      <c r="BK131" s="204">
        <f>ROUND(I131*H131,2)</f>
        <v>0</v>
      </c>
      <c r="BL131" s="24" t="s">
        <v>158</v>
      </c>
      <c r="BM131" s="24" t="s">
        <v>267</v>
      </c>
    </row>
    <row r="132" spans="2:51" s="11" customFormat="1" ht="13.5">
      <c r="B132" s="205"/>
      <c r="C132" s="206"/>
      <c r="D132" s="207" t="s">
        <v>160</v>
      </c>
      <c r="E132" s="208" t="s">
        <v>22</v>
      </c>
      <c r="F132" s="209" t="s">
        <v>579</v>
      </c>
      <c r="G132" s="206"/>
      <c r="H132" s="210">
        <v>8.702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160</v>
      </c>
      <c r="AU132" s="216" t="s">
        <v>82</v>
      </c>
      <c r="AV132" s="11" t="s">
        <v>82</v>
      </c>
      <c r="AW132" s="11" t="s">
        <v>37</v>
      </c>
      <c r="AX132" s="11" t="s">
        <v>73</v>
      </c>
      <c r="AY132" s="216" t="s">
        <v>151</v>
      </c>
    </row>
    <row r="133" spans="2:51" s="11" customFormat="1" ht="13.5">
      <c r="B133" s="205"/>
      <c r="C133" s="206"/>
      <c r="D133" s="207" t="s">
        <v>160</v>
      </c>
      <c r="E133" s="208" t="s">
        <v>22</v>
      </c>
      <c r="F133" s="209" t="s">
        <v>580</v>
      </c>
      <c r="G133" s="206"/>
      <c r="H133" s="210">
        <v>1.735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160</v>
      </c>
      <c r="AU133" s="216" t="s">
        <v>82</v>
      </c>
      <c r="AV133" s="11" t="s">
        <v>82</v>
      </c>
      <c r="AW133" s="11" t="s">
        <v>37</v>
      </c>
      <c r="AX133" s="11" t="s">
        <v>73</v>
      </c>
      <c r="AY133" s="216" t="s">
        <v>151</v>
      </c>
    </row>
    <row r="134" spans="2:51" s="11" customFormat="1" ht="13.5">
      <c r="B134" s="205"/>
      <c r="C134" s="206"/>
      <c r="D134" s="207" t="s">
        <v>160</v>
      </c>
      <c r="E134" s="208" t="s">
        <v>22</v>
      </c>
      <c r="F134" s="209" t="s">
        <v>578</v>
      </c>
      <c r="G134" s="206"/>
      <c r="H134" s="210">
        <v>1.479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160</v>
      </c>
      <c r="AU134" s="216" t="s">
        <v>82</v>
      </c>
      <c r="AV134" s="11" t="s">
        <v>82</v>
      </c>
      <c r="AW134" s="11" t="s">
        <v>37</v>
      </c>
      <c r="AX134" s="11" t="s">
        <v>73</v>
      </c>
      <c r="AY134" s="216" t="s">
        <v>151</v>
      </c>
    </row>
    <row r="135" spans="2:51" s="12" customFormat="1" ht="13.5">
      <c r="B135" s="217"/>
      <c r="C135" s="218"/>
      <c r="D135" s="207" t="s">
        <v>160</v>
      </c>
      <c r="E135" s="219" t="s">
        <v>22</v>
      </c>
      <c r="F135" s="220" t="s">
        <v>162</v>
      </c>
      <c r="G135" s="218"/>
      <c r="H135" s="221">
        <v>11.916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160</v>
      </c>
      <c r="AU135" s="227" t="s">
        <v>82</v>
      </c>
      <c r="AV135" s="12" t="s">
        <v>158</v>
      </c>
      <c r="AW135" s="12" t="s">
        <v>37</v>
      </c>
      <c r="AX135" s="12" t="s">
        <v>24</v>
      </c>
      <c r="AY135" s="227" t="s">
        <v>151</v>
      </c>
    </row>
    <row r="136" spans="2:65" s="1" customFormat="1" ht="16.5" customHeight="1">
      <c r="B136" s="41"/>
      <c r="C136" s="193" t="s">
        <v>216</v>
      </c>
      <c r="D136" s="193" t="s">
        <v>154</v>
      </c>
      <c r="E136" s="194" t="s">
        <v>581</v>
      </c>
      <c r="F136" s="195" t="s">
        <v>582</v>
      </c>
      <c r="G136" s="196" t="s">
        <v>157</v>
      </c>
      <c r="H136" s="197">
        <v>2.805</v>
      </c>
      <c r="I136" s="198"/>
      <c r="J136" s="199">
        <f>ROUND(I136*H136,2)</f>
        <v>0</v>
      </c>
      <c r="K136" s="195" t="s">
        <v>165</v>
      </c>
      <c r="L136" s="61"/>
      <c r="M136" s="200" t="s">
        <v>22</v>
      </c>
      <c r="N136" s="201" t="s">
        <v>44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0.065</v>
      </c>
      <c r="T136" s="203">
        <f>S136*H136</f>
        <v>0.18232500000000001</v>
      </c>
      <c r="AR136" s="24" t="s">
        <v>158</v>
      </c>
      <c r="AT136" s="24" t="s">
        <v>154</v>
      </c>
      <c r="AU136" s="24" t="s">
        <v>82</v>
      </c>
      <c r="AY136" s="24" t="s">
        <v>151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24</v>
      </c>
      <c r="BK136" s="204">
        <f>ROUND(I136*H136,2)</f>
        <v>0</v>
      </c>
      <c r="BL136" s="24" t="s">
        <v>158</v>
      </c>
      <c r="BM136" s="24" t="s">
        <v>583</v>
      </c>
    </row>
    <row r="137" spans="2:51" s="11" customFormat="1" ht="13.5">
      <c r="B137" s="205"/>
      <c r="C137" s="206"/>
      <c r="D137" s="207" t="s">
        <v>160</v>
      </c>
      <c r="E137" s="208" t="s">
        <v>22</v>
      </c>
      <c r="F137" s="209" t="s">
        <v>584</v>
      </c>
      <c r="G137" s="206"/>
      <c r="H137" s="210">
        <v>2.805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160</v>
      </c>
      <c r="AU137" s="216" t="s">
        <v>82</v>
      </c>
      <c r="AV137" s="11" t="s">
        <v>82</v>
      </c>
      <c r="AW137" s="11" t="s">
        <v>37</v>
      </c>
      <c r="AX137" s="11" t="s">
        <v>24</v>
      </c>
      <c r="AY137" s="216" t="s">
        <v>151</v>
      </c>
    </row>
    <row r="138" spans="2:65" s="1" customFormat="1" ht="16.5" customHeight="1">
      <c r="B138" s="41"/>
      <c r="C138" s="193" t="s">
        <v>221</v>
      </c>
      <c r="D138" s="193" t="s">
        <v>154</v>
      </c>
      <c r="E138" s="194" t="s">
        <v>585</v>
      </c>
      <c r="F138" s="195" t="s">
        <v>586</v>
      </c>
      <c r="G138" s="196" t="s">
        <v>157</v>
      </c>
      <c r="H138" s="197">
        <v>3.74</v>
      </c>
      <c r="I138" s="198"/>
      <c r="J138" s="199">
        <f>ROUND(I138*H138,2)</f>
        <v>0</v>
      </c>
      <c r="K138" s="195" t="s">
        <v>165</v>
      </c>
      <c r="L138" s="61"/>
      <c r="M138" s="200" t="s">
        <v>22</v>
      </c>
      <c r="N138" s="201" t="s">
        <v>44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0.073</v>
      </c>
      <c r="T138" s="203">
        <f>S138*H138</f>
        <v>0.27302</v>
      </c>
      <c r="AR138" s="24" t="s">
        <v>158</v>
      </c>
      <c r="AT138" s="24" t="s">
        <v>154</v>
      </c>
      <c r="AU138" s="24" t="s">
        <v>82</v>
      </c>
      <c r="AY138" s="24" t="s">
        <v>151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24</v>
      </c>
      <c r="BK138" s="204">
        <f>ROUND(I138*H138,2)</f>
        <v>0</v>
      </c>
      <c r="BL138" s="24" t="s">
        <v>158</v>
      </c>
      <c r="BM138" s="24" t="s">
        <v>587</v>
      </c>
    </row>
    <row r="139" spans="2:51" s="11" customFormat="1" ht="13.5">
      <c r="B139" s="205"/>
      <c r="C139" s="206"/>
      <c r="D139" s="207" t="s">
        <v>160</v>
      </c>
      <c r="E139" s="208" t="s">
        <v>22</v>
      </c>
      <c r="F139" s="209" t="s">
        <v>588</v>
      </c>
      <c r="G139" s="206"/>
      <c r="H139" s="210">
        <v>3.74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160</v>
      </c>
      <c r="AU139" s="216" t="s">
        <v>82</v>
      </c>
      <c r="AV139" s="11" t="s">
        <v>82</v>
      </c>
      <c r="AW139" s="11" t="s">
        <v>37</v>
      </c>
      <c r="AX139" s="11" t="s">
        <v>24</v>
      </c>
      <c r="AY139" s="216" t="s">
        <v>151</v>
      </c>
    </row>
    <row r="140" spans="2:65" s="1" customFormat="1" ht="25.5" customHeight="1">
      <c r="B140" s="41"/>
      <c r="C140" s="193" t="s">
        <v>228</v>
      </c>
      <c r="D140" s="193" t="s">
        <v>154</v>
      </c>
      <c r="E140" s="194" t="s">
        <v>589</v>
      </c>
      <c r="F140" s="195" t="s">
        <v>590</v>
      </c>
      <c r="G140" s="196" t="s">
        <v>157</v>
      </c>
      <c r="H140" s="197">
        <v>5</v>
      </c>
      <c r="I140" s="198"/>
      <c r="J140" s="199">
        <f>ROUND(I140*H140,2)</f>
        <v>0</v>
      </c>
      <c r="K140" s="195" t="s">
        <v>22</v>
      </c>
      <c r="L140" s="61"/>
      <c r="M140" s="200" t="s">
        <v>22</v>
      </c>
      <c r="N140" s="201" t="s">
        <v>44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0.1</v>
      </c>
      <c r="T140" s="203">
        <f>S140*H140</f>
        <v>0.5</v>
      </c>
      <c r="AR140" s="24" t="s">
        <v>158</v>
      </c>
      <c r="AT140" s="24" t="s">
        <v>154</v>
      </c>
      <c r="AU140" s="24" t="s">
        <v>82</v>
      </c>
      <c r="AY140" s="24" t="s">
        <v>151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24</v>
      </c>
      <c r="BK140" s="204">
        <f>ROUND(I140*H140,2)</f>
        <v>0</v>
      </c>
      <c r="BL140" s="24" t="s">
        <v>158</v>
      </c>
      <c r="BM140" s="24" t="s">
        <v>591</v>
      </c>
    </row>
    <row r="141" spans="2:65" s="1" customFormat="1" ht="16.5" customHeight="1">
      <c r="B141" s="41"/>
      <c r="C141" s="193" t="s">
        <v>10</v>
      </c>
      <c r="D141" s="193" t="s">
        <v>154</v>
      </c>
      <c r="E141" s="194" t="s">
        <v>297</v>
      </c>
      <c r="F141" s="195" t="s">
        <v>298</v>
      </c>
      <c r="G141" s="196" t="s">
        <v>283</v>
      </c>
      <c r="H141" s="197">
        <v>1</v>
      </c>
      <c r="I141" s="198"/>
      <c r="J141" s="199">
        <f>ROUND(I141*H141,2)</f>
        <v>0</v>
      </c>
      <c r="K141" s="195" t="s">
        <v>22</v>
      </c>
      <c r="L141" s="61"/>
      <c r="M141" s="200" t="s">
        <v>22</v>
      </c>
      <c r="N141" s="201" t="s">
        <v>44</v>
      </c>
      <c r="O141" s="4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4" t="s">
        <v>158</v>
      </c>
      <c r="AT141" s="24" t="s">
        <v>154</v>
      </c>
      <c r="AU141" s="24" t="s">
        <v>82</v>
      </c>
      <c r="AY141" s="24" t="s">
        <v>151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24</v>
      </c>
      <c r="BK141" s="204">
        <f>ROUND(I141*H141,2)</f>
        <v>0</v>
      </c>
      <c r="BL141" s="24" t="s">
        <v>158</v>
      </c>
      <c r="BM141" s="24" t="s">
        <v>299</v>
      </c>
    </row>
    <row r="142" spans="2:65" s="1" customFormat="1" ht="16.5" customHeight="1">
      <c r="B142" s="41"/>
      <c r="C142" s="193" t="s">
        <v>235</v>
      </c>
      <c r="D142" s="193" t="s">
        <v>154</v>
      </c>
      <c r="E142" s="194" t="s">
        <v>592</v>
      </c>
      <c r="F142" s="195" t="s">
        <v>593</v>
      </c>
      <c r="G142" s="196" t="s">
        <v>594</v>
      </c>
      <c r="H142" s="197">
        <v>5</v>
      </c>
      <c r="I142" s="198"/>
      <c r="J142" s="199">
        <f>ROUND(I142*H142,2)</f>
        <v>0</v>
      </c>
      <c r="K142" s="195" t="s">
        <v>22</v>
      </c>
      <c r="L142" s="61"/>
      <c r="M142" s="200" t="s">
        <v>22</v>
      </c>
      <c r="N142" s="201" t="s">
        <v>44</v>
      </c>
      <c r="O142" s="42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4" t="s">
        <v>158</v>
      </c>
      <c r="AT142" s="24" t="s">
        <v>154</v>
      </c>
      <c r="AU142" s="24" t="s">
        <v>82</v>
      </c>
      <c r="AY142" s="24" t="s">
        <v>151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24</v>
      </c>
      <c r="BK142" s="204">
        <f>ROUND(I142*H142,2)</f>
        <v>0</v>
      </c>
      <c r="BL142" s="24" t="s">
        <v>158</v>
      </c>
      <c r="BM142" s="24" t="s">
        <v>595</v>
      </c>
    </row>
    <row r="143" spans="2:63" s="10" customFormat="1" ht="29.85" customHeight="1">
      <c r="B143" s="177"/>
      <c r="C143" s="178"/>
      <c r="D143" s="179" t="s">
        <v>72</v>
      </c>
      <c r="E143" s="191" t="s">
        <v>300</v>
      </c>
      <c r="F143" s="191" t="s">
        <v>301</v>
      </c>
      <c r="G143" s="178"/>
      <c r="H143" s="178"/>
      <c r="I143" s="181"/>
      <c r="J143" s="192">
        <f>BK143</f>
        <v>0</v>
      </c>
      <c r="K143" s="178"/>
      <c r="L143" s="183"/>
      <c r="M143" s="184"/>
      <c r="N143" s="185"/>
      <c r="O143" s="185"/>
      <c r="P143" s="186">
        <f>SUM(P144:P167)</f>
        <v>0</v>
      </c>
      <c r="Q143" s="185"/>
      <c r="R143" s="186">
        <f>SUM(R144:R167)</f>
        <v>0</v>
      </c>
      <c r="S143" s="185"/>
      <c r="T143" s="187">
        <f>SUM(T144:T167)</f>
        <v>0</v>
      </c>
      <c r="AR143" s="188" t="s">
        <v>24</v>
      </c>
      <c r="AT143" s="189" t="s">
        <v>72</v>
      </c>
      <c r="AU143" s="189" t="s">
        <v>24</v>
      </c>
      <c r="AY143" s="188" t="s">
        <v>151</v>
      </c>
      <c r="BK143" s="190">
        <f>SUM(BK144:BK167)</f>
        <v>0</v>
      </c>
    </row>
    <row r="144" spans="2:65" s="1" customFormat="1" ht="25.5" customHeight="1">
      <c r="B144" s="41"/>
      <c r="C144" s="193" t="s">
        <v>240</v>
      </c>
      <c r="D144" s="193" t="s">
        <v>154</v>
      </c>
      <c r="E144" s="194" t="s">
        <v>303</v>
      </c>
      <c r="F144" s="195" t="s">
        <v>304</v>
      </c>
      <c r="G144" s="196" t="s">
        <v>305</v>
      </c>
      <c r="H144" s="197">
        <v>2.729</v>
      </c>
      <c r="I144" s="198"/>
      <c r="J144" s="199">
        <f>ROUND(I144*H144,2)</f>
        <v>0</v>
      </c>
      <c r="K144" s="195" t="s">
        <v>165</v>
      </c>
      <c r="L144" s="61"/>
      <c r="M144" s="200" t="s">
        <v>22</v>
      </c>
      <c r="N144" s="201" t="s">
        <v>44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4" t="s">
        <v>158</v>
      </c>
      <c r="AT144" s="24" t="s">
        <v>154</v>
      </c>
      <c r="AU144" s="24" t="s">
        <v>82</v>
      </c>
      <c r="AY144" s="24" t="s">
        <v>151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24</v>
      </c>
      <c r="BK144" s="204">
        <f>ROUND(I144*H144,2)</f>
        <v>0</v>
      </c>
      <c r="BL144" s="24" t="s">
        <v>158</v>
      </c>
      <c r="BM144" s="24" t="s">
        <v>306</v>
      </c>
    </row>
    <row r="145" spans="2:65" s="1" customFormat="1" ht="25.5" customHeight="1">
      <c r="B145" s="41"/>
      <c r="C145" s="193" t="s">
        <v>244</v>
      </c>
      <c r="D145" s="193" t="s">
        <v>154</v>
      </c>
      <c r="E145" s="194" t="s">
        <v>308</v>
      </c>
      <c r="F145" s="195" t="s">
        <v>309</v>
      </c>
      <c r="G145" s="196" t="s">
        <v>305</v>
      </c>
      <c r="H145" s="197">
        <v>2.729</v>
      </c>
      <c r="I145" s="198"/>
      <c r="J145" s="199">
        <f>ROUND(I145*H145,2)</f>
        <v>0</v>
      </c>
      <c r="K145" s="195" t="s">
        <v>22</v>
      </c>
      <c r="L145" s="61"/>
      <c r="M145" s="200" t="s">
        <v>22</v>
      </c>
      <c r="N145" s="201" t="s">
        <v>44</v>
      </c>
      <c r="O145" s="42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4" t="s">
        <v>158</v>
      </c>
      <c r="AT145" s="24" t="s">
        <v>154</v>
      </c>
      <c r="AU145" s="24" t="s">
        <v>82</v>
      </c>
      <c r="AY145" s="24" t="s">
        <v>151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24</v>
      </c>
      <c r="BK145" s="204">
        <f>ROUND(I145*H145,2)</f>
        <v>0</v>
      </c>
      <c r="BL145" s="24" t="s">
        <v>158</v>
      </c>
      <c r="BM145" s="24" t="s">
        <v>310</v>
      </c>
    </row>
    <row r="146" spans="2:65" s="1" customFormat="1" ht="25.5" customHeight="1">
      <c r="B146" s="41"/>
      <c r="C146" s="193" t="s">
        <v>248</v>
      </c>
      <c r="D146" s="193" t="s">
        <v>154</v>
      </c>
      <c r="E146" s="194" t="s">
        <v>312</v>
      </c>
      <c r="F146" s="195" t="s">
        <v>313</v>
      </c>
      <c r="G146" s="196" t="s">
        <v>305</v>
      </c>
      <c r="H146" s="197">
        <v>2.729</v>
      </c>
      <c r="I146" s="198"/>
      <c r="J146" s="199">
        <f>ROUND(I146*H146,2)</f>
        <v>0</v>
      </c>
      <c r="K146" s="195" t="s">
        <v>165</v>
      </c>
      <c r="L146" s="61"/>
      <c r="M146" s="200" t="s">
        <v>22</v>
      </c>
      <c r="N146" s="201" t="s">
        <v>44</v>
      </c>
      <c r="O146" s="4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4" t="s">
        <v>158</v>
      </c>
      <c r="AT146" s="24" t="s">
        <v>154</v>
      </c>
      <c r="AU146" s="24" t="s">
        <v>82</v>
      </c>
      <c r="AY146" s="24" t="s">
        <v>151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24</v>
      </c>
      <c r="BK146" s="204">
        <f>ROUND(I146*H146,2)</f>
        <v>0</v>
      </c>
      <c r="BL146" s="24" t="s">
        <v>158</v>
      </c>
      <c r="BM146" s="24" t="s">
        <v>314</v>
      </c>
    </row>
    <row r="147" spans="2:65" s="1" customFormat="1" ht="16.5" customHeight="1">
      <c r="B147" s="41"/>
      <c r="C147" s="193" t="s">
        <v>253</v>
      </c>
      <c r="D147" s="193" t="s">
        <v>154</v>
      </c>
      <c r="E147" s="194" t="s">
        <v>316</v>
      </c>
      <c r="F147" s="195" t="s">
        <v>317</v>
      </c>
      <c r="G147" s="196" t="s">
        <v>305</v>
      </c>
      <c r="H147" s="197">
        <v>0.955</v>
      </c>
      <c r="I147" s="198"/>
      <c r="J147" s="199">
        <f>ROUND(I147*H147,2)</f>
        <v>0</v>
      </c>
      <c r="K147" s="195" t="s">
        <v>22</v>
      </c>
      <c r="L147" s="61"/>
      <c r="M147" s="200" t="s">
        <v>22</v>
      </c>
      <c r="N147" s="201" t="s">
        <v>44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4" t="s">
        <v>158</v>
      </c>
      <c r="AT147" s="24" t="s">
        <v>154</v>
      </c>
      <c r="AU147" s="24" t="s">
        <v>82</v>
      </c>
      <c r="AY147" s="24" t="s">
        <v>151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24</v>
      </c>
      <c r="BK147" s="204">
        <f>ROUND(I147*H147,2)</f>
        <v>0</v>
      </c>
      <c r="BL147" s="24" t="s">
        <v>158</v>
      </c>
      <c r="BM147" s="24" t="s">
        <v>318</v>
      </c>
    </row>
    <row r="148" spans="2:51" s="13" customFormat="1" ht="13.5">
      <c r="B148" s="228"/>
      <c r="C148" s="229"/>
      <c r="D148" s="207" t="s">
        <v>160</v>
      </c>
      <c r="E148" s="230" t="s">
        <v>22</v>
      </c>
      <c r="F148" s="231" t="s">
        <v>596</v>
      </c>
      <c r="G148" s="229"/>
      <c r="H148" s="230" t="s">
        <v>22</v>
      </c>
      <c r="I148" s="232"/>
      <c r="J148" s="229"/>
      <c r="K148" s="229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160</v>
      </c>
      <c r="AU148" s="237" t="s">
        <v>82</v>
      </c>
      <c r="AV148" s="13" t="s">
        <v>24</v>
      </c>
      <c r="AW148" s="13" t="s">
        <v>37</v>
      </c>
      <c r="AX148" s="13" t="s">
        <v>73</v>
      </c>
      <c r="AY148" s="237" t="s">
        <v>151</v>
      </c>
    </row>
    <row r="149" spans="2:51" s="11" customFormat="1" ht="13.5">
      <c r="B149" s="205"/>
      <c r="C149" s="206"/>
      <c r="D149" s="207" t="s">
        <v>160</v>
      </c>
      <c r="E149" s="208" t="s">
        <v>22</v>
      </c>
      <c r="F149" s="209" t="s">
        <v>597</v>
      </c>
      <c r="G149" s="206"/>
      <c r="H149" s="210">
        <v>2.729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160</v>
      </c>
      <c r="AU149" s="216" t="s">
        <v>82</v>
      </c>
      <c r="AV149" s="11" t="s">
        <v>82</v>
      </c>
      <c r="AW149" s="11" t="s">
        <v>37</v>
      </c>
      <c r="AX149" s="11" t="s">
        <v>73</v>
      </c>
      <c r="AY149" s="216" t="s">
        <v>151</v>
      </c>
    </row>
    <row r="150" spans="2:51" s="14" customFormat="1" ht="13.5">
      <c r="B150" s="238"/>
      <c r="C150" s="239"/>
      <c r="D150" s="207" t="s">
        <v>160</v>
      </c>
      <c r="E150" s="240" t="s">
        <v>552</v>
      </c>
      <c r="F150" s="241" t="s">
        <v>186</v>
      </c>
      <c r="G150" s="239"/>
      <c r="H150" s="242">
        <v>2.729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160</v>
      </c>
      <c r="AU150" s="248" t="s">
        <v>82</v>
      </c>
      <c r="AV150" s="14" t="s">
        <v>170</v>
      </c>
      <c r="AW150" s="14" t="s">
        <v>37</v>
      </c>
      <c r="AX150" s="14" t="s">
        <v>73</v>
      </c>
      <c r="AY150" s="248" t="s">
        <v>151</v>
      </c>
    </row>
    <row r="151" spans="2:51" s="11" customFormat="1" ht="13.5">
      <c r="B151" s="205"/>
      <c r="C151" s="206"/>
      <c r="D151" s="207" t="s">
        <v>160</v>
      </c>
      <c r="E151" s="208" t="s">
        <v>22</v>
      </c>
      <c r="F151" s="209" t="s">
        <v>598</v>
      </c>
      <c r="G151" s="206"/>
      <c r="H151" s="210">
        <v>-2.729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160</v>
      </c>
      <c r="AU151" s="216" t="s">
        <v>82</v>
      </c>
      <c r="AV151" s="11" t="s">
        <v>82</v>
      </c>
      <c r="AW151" s="11" t="s">
        <v>37</v>
      </c>
      <c r="AX151" s="11" t="s">
        <v>73</v>
      </c>
      <c r="AY151" s="216" t="s">
        <v>151</v>
      </c>
    </row>
    <row r="152" spans="2:51" s="11" customFormat="1" ht="13.5">
      <c r="B152" s="205"/>
      <c r="C152" s="206"/>
      <c r="D152" s="207" t="s">
        <v>160</v>
      </c>
      <c r="E152" s="208" t="s">
        <v>22</v>
      </c>
      <c r="F152" s="209" t="s">
        <v>22</v>
      </c>
      <c r="G152" s="206"/>
      <c r="H152" s="210">
        <v>0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160</v>
      </c>
      <c r="AU152" s="216" t="s">
        <v>82</v>
      </c>
      <c r="AV152" s="11" t="s">
        <v>82</v>
      </c>
      <c r="AW152" s="11" t="s">
        <v>37</v>
      </c>
      <c r="AX152" s="11" t="s">
        <v>73</v>
      </c>
      <c r="AY152" s="216" t="s">
        <v>151</v>
      </c>
    </row>
    <row r="153" spans="2:51" s="13" customFormat="1" ht="13.5">
      <c r="B153" s="228"/>
      <c r="C153" s="229"/>
      <c r="D153" s="207" t="s">
        <v>160</v>
      </c>
      <c r="E153" s="230" t="s">
        <v>22</v>
      </c>
      <c r="F153" s="231" t="s">
        <v>599</v>
      </c>
      <c r="G153" s="229"/>
      <c r="H153" s="230" t="s">
        <v>22</v>
      </c>
      <c r="I153" s="232"/>
      <c r="J153" s="229"/>
      <c r="K153" s="229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160</v>
      </c>
      <c r="AU153" s="237" t="s">
        <v>82</v>
      </c>
      <c r="AV153" s="13" t="s">
        <v>24</v>
      </c>
      <c r="AW153" s="13" t="s">
        <v>37</v>
      </c>
      <c r="AX153" s="13" t="s">
        <v>73</v>
      </c>
      <c r="AY153" s="237" t="s">
        <v>151</v>
      </c>
    </row>
    <row r="154" spans="2:51" s="11" customFormat="1" ht="13.5">
      <c r="B154" s="205"/>
      <c r="C154" s="206"/>
      <c r="D154" s="207" t="s">
        <v>160</v>
      </c>
      <c r="E154" s="208" t="s">
        <v>22</v>
      </c>
      <c r="F154" s="209" t="s">
        <v>600</v>
      </c>
      <c r="G154" s="206"/>
      <c r="H154" s="210">
        <v>0.955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160</v>
      </c>
      <c r="AU154" s="216" t="s">
        <v>82</v>
      </c>
      <c r="AV154" s="11" t="s">
        <v>82</v>
      </c>
      <c r="AW154" s="11" t="s">
        <v>37</v>
      </c>
      <c r="AX154" s="11" t="s">
        <v>73</v>
      </c>
      <c r="AY154" s="216" t="s">
        <v>151</v>
      </c>
    </row>
    <row r="155" spans="2:51" s="12" customFormat="1" ht="13.5">
      <c r="B155" s="217"/>
      <c r="C155" s="218"/>
      <c r="D155" s="207" t="s">
        <v>160</v>
      </c>
      <c r="E155" s="219" t="s">
        <v>22</v>
      </c>
      <c r="F155" s="220" t="s">
        <v>162</v>
      </c>
      <c r="G155" s="218"/>
      <c r="H155" s="221">
        <v>0.955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160</v>
      </c>
      <c r="AU155" s="227" t="s">
        <v>82</v>
      </c>
      <c r="AV155" s="12" t="s">
        <v>158</v>
      </c>
      <c r="AW155" s="12" t="s">
        <v>37</v>
      </c>
      <c r="AX155" s="12" t="s">
        <v>24</v>
      </c>
      <c r="AY155" s="227" t="s">
        <v>151</v>
      </c>
    </row>
    <row r="156" spans="2:65" s="1" customFormat="1" ht="25.5" customHeight="1">
      <c r="B156" s="41"/>
      <c r="C156" s="193" t="s">
        <v>9</v>
      </c>
      <c r="D156" s="193" t="s">
        <v>154</v>
      </c>
      <c r="E156" s="194" t="s">
        <v>321</v>
      </c>
      <c r="F156" s="195" t="s">
        <v>322</v>
      </c>
      <c r="G156" s="196" t="s">
        <v>305</v>
      </c>
      <c r="H156" s="197">
        <v>0.819</v>
      </c>
      <c r="I156" s="198"/>
      <c r="J156" s="199">
        <f>ROUND(I156*H156,2)</f>
        <v>0</v>
      </c>
      <c r="K156" s="195" t="s">
        <v>22</v>
      </c>
      <c r="L156" s="61"/>
      <c r="M156" s="200" t="s">
        <v>22</v>
      </c>
      <c r="N156" s="201" t="s">
        <v>44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158</v>
      </c>
      <c r="AT156" s="24" t="s">
        <v>154</v>
      </c>
      <c r="AU156" s="24" t="s">
        <v>82</v>
      </c>
      <c r="AY156" s="24" t="s">
        <v>151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24</v>
      </c>
      <c r="BK156" s="204">
        <f>ROUND(I156*H156,2)</f>
        <v>0</v>
      </c>
      <c r="BL156" s="24" t="s">
        <v>158</v>
      </c>
      <c r="BM156" s="24" t="s">
        <v>323</v>
      </c>
    </row>
    <row r="157" spans="2:51" s="13" customFormat="1" ht="13.5">
      <c r="B157" s="228"/>
      <c r="C157" s="229"/>
      <c r="D157" s="207" t="s">
        <v>160</v>
      </c>
      <c r="E157" s="230" t="s">
        <v>22</v>
      </c>
      <c r="F157" s="231" t="s">
        <v>601</v>
      </c>
      <c r="G157" s="229"/>
      <c r="H157" s="230" t="s">
        <v>22</v>
      </c>
      <c r="I157" s="232"/>
      <c r="J157" s="229"/>
      <c r="K157" s="229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160</v>
      </c>
      <c r="AU157" s="237" t="s">
        <v>82</v>
      </c>
      <c r="AV157" s="13" t="s">
        <v>24</v>
      </c>
      <c r="AW157" s="13" t="s">
        <v>37</v>
      </c>
      <c r="AX157" s="13" t="s">
        <v>73</v>
      </c>
      <c r="AY157" s="237" t="s">
        <v>151</v>
      </c>
    </row>
    <row r="158" spans="2:51" s="11" customFormat="1" ht="13.5">
      <c r="B158" s="205"/>
      <c r="C158" s="206"/>
      <c r="D158" s="207" t="s">
        <v>160</v>
      </c>
      <c r="E158" s="208" t="s">
        <v>22</v>
      </c>
      <c r="F158" s="209" t="s">
        <v>602</v>
      </c>
      <c r="G158" s="206"/>
      <c r="H158" s="210">
        <v>0.819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160</v>
      </c>
      <c r="AU158" s="216" t="s">
        <v>82</v>
      </c>
      <c r="AV158" s="11" t="s">
        <v>82</v>
      </c>
      <c r="AW158" s="11" t="s">
        <v>37</v>
      </c>
      <c r="AX158" s="11" t="s">
        <v>73</v>
      </c>
      <c r="AY158" s="216" t="s">
        <v>151</v>
      </c>
    </row>
    <row r="159" spans="2:51" s="12" customFormat="1" ht="13.5">
      <c r="B159" s="217"/>
      <c r="C159" s="218"/>
      <c r="D159" s="207" t="s">
        <v>160</v>
      </c>
      <c r="E159" s="219" t="s">
        <v>22</v>
      </c>
      <c r="F159" s="220" t="s">
        <v>162</v>
      </c>
      <c r="G159" s="218"/>
      <c r="H159" s="221">
        <v>0.819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160</v>
      </c>
      <c r="AU159" s="227" t="s">
        <v>82</v>
      </c>
      <c r="AV159" s="12" t="s">
        <v>158</v>
      </c>
      <c r="AW159" s="12" t="s">
        <v>37</v>
      </c>
      <c r="AX159" s="12" t="s">
        <v>24</v>
      </c>
      <c r="AY159" s="227" t="s">
        <v>151</v>
      </c>
    </row>
    <row r="160" spans="2:65" s="1" customFormat="1" ht="25.5" customHeight="1">
      <c r="B160" s="41"/>
      <c r="C160" s="193" t="s">
        <v>264</v>
      </c>
      <c r="D160" s="193" t="s">
        <v>154</v>
      </c>
      <c r="E160" s="194" t="s">
        <v>326</v>
      </c>
      <c r="F160" s="195" t="s">
        <v>327</v>
      </c>
      <c r="G160" s="196" t="s">
        <v>305</v>
      </c>
      <c r="H160" s="197">
        <v>0.409</v>
      </c>
      <c r="I160" s="198"/>
      <c r="J160" s="199">
        <f>ROUND(I160*H160,2)</f>
        <v>0</v>
      </c>
      <c r="K160" s="195" t="s">
        <v>165</v>
      </c>
      <c r="L160" s="61"/>
      <c r="M160" s="200" t="s">
        <v>22</v>
      </c>
      <c r="N160" s="201" t="s">
        <v>44</v>
      </c>
      <c r="O160" s="42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4" t="s">
        <v>158</v>
      </c>
      <c r="AT160" s="24" t="s">
        <v>154</v>
      </c>
      <c r="AU160" s="24" t="s">
        <v>82</v>
      </c>
      <c r="AY160" s="24" t="s">
        <v>151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4" t="s">
        <v>24</v>
      </c>
      <c r="BK160" s="204">
        <f>ROUND(I160*H160,2)</f>
        <v>0</v>
      </c>
      <c r="BL160" s="24" t="s">
        <v>158</v>
      </c>
      <c r="BM160" s="24" t="s">
        <v>328</v>
      </c>
    </row>
    <row r="161" spans="2:51" s="13" customFormat="1" ht="13.5">
      <c r="B161" s="228"/>
      <c r="C161" s="229"/>
      <c r="D161" s="207" t="s">
        <v>160</v>
      </c>
      <c r="E161" s="230" t="s">
        <v>22</v>
      </c>
      <c r="F161" s="231" t="s">
        <v>603</v>
      </c>
      <c r="G161" s="229"/>
      <c r="H161" s="230" t="s">
        <v>22</v>
      </c>
      <c r="I161" s="232"/>
      <c r="J161" s="229"/>
      <c r="K161" s="229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160</v>
      </c>
      <c r="AU161" s="237" t="s">
        <v>82</v>
      </c>
      <c r="AV161" s="13" t="s">
        <v>24</v>
      </c>
      <c r="AW161" s="13" t="s">
        <v>37</v>
      </c>
      <c r="AX161" s="13" t="s">
        <v>73</v>
      </c>
      <c r="AY161" s="237" t="s">
        <v>151</v>
      </c>
    </row>
    <row r="162" spans="2:51" s="11" customFormat="1" ht="13.5">
      <c r="B162" s="205"/>
      <c r="C162" s="206"/>
      <c r="D162" s="207" t="s">
        <v>160</v>
      </c>
      <c r="E162" s="208" t="s">
        <v>22</v>
      </c>
      <c r="F162" s="209" t="s">
        <v>604</v>
      </c>
      <c r="G162" s="206"/>
      <c r="H162" s="210">
        <v>0.409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160</v>
      </c>
      <c r="AU162" s="216" t="s">
        <v>82</v>
      </c>
      <c r="AV162" s="11" t="s">
        <v>82</v>
      </c>
      <c r="AW162" s="11" t="s">
        <v>37</v>
      </c>
      <c r="AX162" s="11" t="s">
        <v>73</v>
      </c>
      <c r="AY162" s="216" t="s">
        <v>151</v>
      </c>
    </row>
    <row r="163" spans="2:51" s="12" customFormat="1" ht="13.5">
      <c r="B163" s="217"/>
      <c r="C163" s="218"/>
      <c r="D163" s="207" t="s">
        <v>160</v>
      </c>
      <c r="E163" s="219" t="s">
        <v>22</v>
      </c>
      <c r="F163" s="220" t="s">
        <v>162</v>
      </c>
      <c r="G163" s="218"/>
      <c r="H163" s="221">
        <v>0.409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160</v>
      </c>
      <c r="AU163" s="227" t="s">
        <v>82</v>
      </c>
      <c r="AV163" s="12" t="s">
        <v>158</v>
      </c>
      <c r="AW163" s="12" t="s">
        <v>37</v>
      </c>
      <c r="AX163" s="12" t="s">
        <v>24</v>
      </c>
      <c r="AY163" s="227" t="s">
        <v>151</v>
      </c>
    </row>
    <row r="164" spans="2:65" s="1" customFormat="1" ht="16.5" customHeight="1">
      <c r="B164" s="41"/>
      <c r="C164" s="193" t="s">
        <v>269</v>
      </c>
      <c r="D164" s="193" t="s">
        <v>154</v>
      </c>
      <c r="E164" s="194" t="s">
        <v>330</v>
      </c>
      <c r="F164" s="195" t="s">
        <v>331</v>
      </c>
      <c r="G164" s="196" t="s">
        <v>305</v>
      </c>
      <c r="H164" s="197">
        <v>0.546</v>
      </c>
      <c r="I164" s="198"/>
      <c r="J164" s="199">
        <f>ROUND(I164*H164,2)</f>
        <v>0</v>
      </c>
      <c r="K164" s="195" t="s">
        <v>22</v>
      </c>
      <c r="L164" s="61"/>
      <c r="M164" s="200" t="s">
        <v>22</v>
      </c>
      <c r="N164" s="201" t="s">
        <v>44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4" t="s">
        <v>158</v>
      </c>
      <c r="AT164" s="24" t="s">
        <v>154</v>
      </c>
      <c r="AU164" s="24" t="s">
        <v>82</v>
      </c>
      <c r="AY164" s="24" t="s">
        <v>151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24</v>
      </c>
      <c r="BK164" s="204">
        <f>ROUND(I164*H164,2)</f>
        <v>0</v>
      </c>
      <c r="BL164" s="24" t="s">
        <v>158</v>
      </c>
      <c r="BM164" s="24" t="s">
        <v>332</v>
      </c>
    </row>
    <row r="165" spans="2:51" s="13" customFormat="1" ht="13.5">
      <c r="B165" s="228"/>
      <c r="C165" s="229"/>
      <c r="D165" s="207" t="s">
        <v>160</v>
      </c>
      <c r="E165" s="230" t="s">
        <v>22</v>
      </c>
      <c r="F165" s="231" t="s">
        <v>605</v>
      </c>
      <c r="G165" s="229"/>
      <c r="H165" s="230" t="s">
        <v>22</v>
      </c>
      <c r="I165" s="232"/>
      <c r="J165" s="229"/>
      <c r="K165" s="229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160</v>
      </c>
      <c r="AU165" s="237" t="s">
        <v>82</v>
      </c>
      <c r="AV165" s="13" t="s">
        <v>24</v>
      </c>
      <c r="AW165" s="13" t="s">
        <v>37</v>
      </c>
      <c r="AX165" s="13" t="s">
        <v>73</v>
      </c>
      <c r="AY165" s="237" t="s">
        <v>151</v>
      </c>
    </row>
    <row r="166" spans="2:51" s="11" customFormat="1" ht="13.5">
      <c r="B166" s="205"/>
      <c r="C166" s="206"/>
      <c r="D166" s="207" t="s">
        <v>160</v>
      </c>
      <c r="E166" s="208" t="s">
        <v>22</v>
      </c>
      <c r="F166" s="209" t="s">
        <v>606</v>
      </c>
      <c r="G166" s="206"/>
      <c r="H166" s="210">
        <v>0.546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160</v>
      </c>
      <c r="AU166" s="216" t="s">
        <v>82</v>
      </c>
      <c r="AV166" s="11" t="s">
        <v>82</v>
      </c>
      <c r="AW166" s="11" t="s">
        <v>37</v>
      </c>
      <c r="AX166" s="11" t="s">
        <v>73</v>
      </c>
      <c r="AY166" s="216" t="s">
        <v>151</v>
      </c>
    </row>
    <row r="167" spans="2:51" s="12" customFormat="1" ht="13.5">
      <c r="B167" s="217"/>
      <c r="C167" s="218"/>
      <c r="D167" s="207" t="s">
        <v>160</v>
      </c>
      <c r="E167" s="219" t="s">
        <v>22</v>
      </c>
      <c r="F167" s="220" t="s">
        <v>162</v>
      </c>
      <c r="G167" s="218"/>
      <c r="H167" s="221">
        <v>0.546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160</v>
      </c>
      <c r="AU167" s="227" t="s">
        <v>82</v>
      </c>
      <c r="AV167" s="12" t="s">
        <v>158</v>
      </c>
      <c r="AW167" s="12" t="s">
        <v>37</v>
      </c>
      <c r="AX167" s="12" t="s">
        <v>24</v>
      </c>
      <c r="AY167" s="227" t="s">
        <v>151</v>
      </c>
    </row>
    <row r="168" spans="2:63" s="10" customFormat="1" ht="29.85" customHeight="1">
      <c r="B168" s="177"/>
      <c r="C168" s="178"/>
      <c r="D168" s="179" t="s">
        <v>72</v>
      </c>
      <c r="E168" s="191" t="s">
        <v>334</v>
      </c>
      <c r="F168" s="191" t="s">
        <v>335</v>
      </c>
      <c r="G168" s="178"/>
      <c r="H168" s="178"/>
      <c r="I168" s="181"/>
      <c r="J168" s="192">
        <f>BK168</f>
        <v>0</v>
      </c>
      <c r="K168" s="178"/>
      <c r="L168" s="183"/>
      <c r="M168" s="184"/>
      <c r="N168" s="185"/>
      <c r="O168" s="185"/>
      <c r="P168" s="186">
        <f>P169</f>
        <v>0</v>
      </c>
      <c r="Q168" s="185"/>
      <c r="R168" s="186">
        <f>R169</f>
        <v>0</v>
      </c>
      <c r="S168" s="185"/>
      <c r="T168" s="187">
        <f>T169</f>
        <v>0</v>
      </c>
      <c r="AR168" s="188" t="s">
        <v>24</v>
      </c>
      <c r="AT168" s="189" t="s">
        <v>72</v>
      </c>
      <c r="AU168" s="189" t="s">
        <v>24</v>
      </c>
      <c r="AY168" s="188" t="s">
        <v>151</v>
      </c>
      <c r="BK168" s="190">
        <f>BK169</f>
        <v>0</v>
      </c>
    </row>
    <row r="169" spans="2:65" s="1" customFormat="1" ht="16.5" customHeight="1">
      <c r="B169" s="41"/>
      <c r="C169" s="193" t="s">
        <v>274</v>
      </c>
      <c r="D169" s="193" t="s">
        <v>154</v>
      </c>
      <c r="E169" s="194" t="s">
        <v>337</v>
      </c>
      <c r="F169" s="195" t="s">
        <v>338</v>
      </c>
      <c r="G169" s="196" t="s">
        <v>305</v>
      </c>
      <c r="H169" s="197">
        <v>0.814</v>
      </c>
      <c r="I169" s="198"/>
      <c r="J169" s="199">
        <f>ROUND(I169*H169,2)</f>
        <v>0</v>
      </c>
      <c r="K169" s="195" t="s">
        <v>165</v>
      </c>
      <c r="L169" s="61"/>
      <c r="M169" s="200" t="s">
        <v>22</v>
      </c>
      <c r="N169" s="201" t="s">
        <v>44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4" t="s">
        <v>158</v>
      </c>
      <c r="AT169" s="24" t="s">
        <v>154</v>
      </c>
      <c r="AU169" s="24" t="s">
        <v>82</v>
      </c>
      <c r="AY169" s="24" t="s">
        <v>151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24</v>
      </c>
      <c r="BK169" s="204">
        <f>ROUND(I169*H169,2)</f>
        <v>0</v>
      </c>
      <c r="BL169" s="24" t="s">
        <v>158</v>
      </c>
      <c r="BM169" s="24" t="s">
        <v>339</v>
      </c>
    </row>
    <row r="170" spans="2:63" s="10" customFormat="1" ht="37.35" customHeight="1">
      <c r="B170" s="177"/>
      <c r="C170" s="178"/>
      <c r="D170" s="179" t="s">
        <v>72</v>
      </c>
      <c r="E170" s="180" t="s">
        <v>340</v>
      </c>
      <c r="F170" s="180" t="s">
        <v>341</v>
      </c>
      <c r="G170" s="178"/>
      <c r="H170" s="178"/>
      <c r="I170" s="181"/>
      <c r="J170" s="182">
        <f>BK170</f>
        <v>0</v>
      </c>
      <c r="K170" s="178"/>
      <c r="L170" s="183"/>
      <c r="M170" s="184"/>
      <c r="N170" s="185"/>
      <c r="O170" s="185"/>
      <c r="P170" s="186">
        <f>P171+P204+P218+P223+P237+P260+P318</f>
        <v>0</v>
      </c>
      <c r="Q170" s="185"/>
      <c r="R170" s="186">
        <f>R171+R204+R218+R223+R237+R260+R318</f>
        <v>0.30204777</v>
      </c>
      <c r="S170" s="185"/>
      <c r="T170" s="187">
        <f>T171+T204+T218+T223+T237+T260+T318</f>
        <v>0.0619335</v>
      </c>
      <c r="AR170" s="188" t="s">
        <v>82</v>
      </c>
      <c r="AT170" s="189" t="s">
        <v>72</v>
      </c>
      <c r="AU170" s="189" t="s">
        <v>73</v>
      </c>
      <c r="AY170" s="188" t="s">
        <v>151</v>
      </c>
      <c r="BK170" s="190">
        <f>BK171+BK204+BK218+BK223+BK237+BK260+BK318</f>
        <v>0</v>
      </c>
    </row>
    <row r="171" spans="2:63" s="10" customFormat="1" ht="19.9" customHeight="1">
      <c r="B171" s="177"/>
      <c r="C171" s="178"/>
      <c r="D171" s="179" t="s">
        <v>72</v>
      </c>
      <c r="E171" s="191" t="s">
        <v>342</v>
      </c>
      <c r="F171" s="191" t="s">
        <v>343</v>
      </c>
      <c r="G171" s="178"/>
      <c r="H171" s="178"/>
      <c r="I171" s="181"/>
      <c r="J171" s="192">
        <f>BK171</f>
        <v>0</v>
      </c>
      <c r="K171" s="178"/>
      <c r="L171" s="183"/>
      <c r="M171" s="184"/>
      <c r="N171" s="185"/>
      <c r="O171" s="185"/>
      <c r="P171" s="186">
        <f>SUM(P172:P203)</f>
        <v>0</v>
      </c>
      <c r="Q171" s="185"/>
      <c r="R171" s="186">
        <f>SUM(R172:R203)</f>
        <v>0.07042</v>
      </c>
      <c r="S171" s="185"/>
      <c r="T171" s="187">
        <f>SUM(T172:T203)</f>
        <v>0</v>
      </c>
      <c r="AR171" s="188" t="s">
        <v>82</v>
      </c>
      <c r="AT171" s="189" t="s">
        <v>72</v>
      </c>
      <c r="AU171" s="189" t="s">
        <v>24</v>
      </c>
      <c r="AY171" s="188" t="s">
        <v>151</v>
      </c>
      <c r="BK171" s="190">
        <f>SUM(BK172:BK203)</f>
        <v>0</v>
      </c>
    </row>
    <row r="172" spans="2:65" s="1" customFormat="1" ht="25.5" customHeight="1">
      <c r="B172" s="41"/>
      <c r="C172" s="193" t="s">
        <v>280</v>
      </c>
      <c r="D172" s="193" t="s">
        <v>154</v>
      </c>
      <c r="E172" s="194" t="s">
        <v>349</v>
      </c>
      <c r="F172" s="195" t="s">
        <v>350</v>
      </c>
      <c r="G172" s="196" t="s">
        <v>157</v>
      </c>
      <c r="H172" s="197">
        <v>5.5</v>
      </c>
      <c r="I172" s="198"/>
      <c r="J172" s="199">
        <f>ROUND(I172*H172,2)</f>
        <v>0</v>
      </c>
      <c r="K172" s="195" t="s">
        <v>165</v>
      </c>
      <c r="L172" s="61"/>
      <c r="M172" s="200" t="s">
        <v>22</v>
      </c>
      <c r="N172" s="201" t="s">
        <v>44</v>
      </c>
      <c r="O172" s="42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AR172" s="24" t="s">
        <v>235</v>
      </c>
      <c r="AT172" s="24" t="s">
        <v>154</v>
      </c>
      <c r="AU172" s="24" t="s">
        <v>82</v>
      </c>
      <c r="AY172" s="24" t="s">
        <v>151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4" t="s">
        <v>24</v>
      </c>
      <c r="BK172" s="204">
        <f>ROUND(I172*H172,2)</f>
        <v>0</v>
      </c>
      <c r="BL172" s="24" t="s">
        <v>235</v>
      </c>
      <c r="BM172" s="24" t="s">
        <v>351</v>
      </c>
    </row>
    <row r="173" spans="2:51" s="11" customFormat="1" ht="13.5">
      <c r="B173" s="205"/>
      <c r="C173" s="206"/>
      <c r="D173" s="207" t="s">
        <v>160</v>
      </c>
      <c r="E173" s="208" t="s">
        <v>22</v>
      </c>
      <c r="F173" s="209" t="s">
        <v>607</v>
      </c>
      <c r="G173" s="206"/>
      <c r="H173" s="210">
        <v>5.5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160</v>
      </c>
      <c r="AU173" s="216" t="s">
        <v>82</v>
      </c>
      <c r="AV173" s="11" t="s">
        <v>82</v>
      </c>
      <c r="AW173" s="11" t="s">
        <v>37</v>
      </c>
      <c r="AX173" s="11" t="s">
        <v>73</v>
      </c>
      <c r="AY173" s="216" t="s">
        <v>151</v>
      </c>
    </row>
    <row r="174" spans="2:51" s="14" customFormat="1" ht="13.5">
      <c r="B174" s="238"/>
      <c r="C174" s="239"/>
      <c r="D174" s="207" t="s">
        <v>160</v>
      </c>
      <c r="E174" s="240" t="s">
        <v>105</v>
      </c>
      <c r="F174" s="241" t="s">
        <v>186</v>
      </c>
      <c r="G174" s="239"/>
      <c r="H174" s="242">
        <v>5.5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160</v>
      </c>
      <c r="AU174" s="248" t="s">
        <v>82</v>
      </c>
      <c r="AV174" s="14" t="s">
        <v>170</v>
      </c>
      <c r="AW174" s="14" t="s">
        <v>37</v>
      </c>
      <c r="AX174" s="14" t="s">
        <v>73</v>
      </c>
      <c r="AY174" s="248" t="s">
        <v>151</v>
      </c>
    </row>
    <row r="175" spans="2:51" s="12" customFormat="1" ht="13.5">
      <c r="B175" s="217"/>
      <c r="C175" s="218"/>
      <c r="D175" s="207" t="s">
        <v>160</v>
      </c>
      <c r="E175" s="219" t="s">
        <v>22</v>
      </c>
      <c r="F175" s="220" t="s">
        <v>162</v>
      </c>
      <c r="G175" s="218"/>
      <c r="H175" s="221">
        <v>5.5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160</v>
      </c>
      <c r="AU175" s="227" t="s">
        <v>82</v>
      </c>
      <c r="AV175" s="12" t="s">
        <v>158</v>
      </c>
      <c r="AW175" s="12" t="s">
        <v>37</v>
      </c>
      <c r="AX175" s="12" t="s">
        <v>24</v>
      </c>
      <c r="AY175" s="227" t="s">
        <v>151</v>
      </c>
    </row>
    <row r="176" spans="2:65" s="1" customFormat="1" ht="16.5" customHeight="1">
      <c r="B176" s="41"/>
      <c r="C176" s="249" t="s">
        <v>286</v>
      </c>
      <c r="D176" s="249" t="s">
        <v>187</v>
      </c>
      <c r="E176" s="250" t="s">
        <v>353</v>
      </c>
      <c r="F176" s="251" t="s">
        <v>354</v>
      </c>
      <c r="G176" s="252" t="s">
        <v>305</v>
      </c>
      <c r="H176" s="253">
        <v>0.002</v>
      </c>
      <c r="I176" s="254"/>
      <c r="J176" s="255">
        <f>ROUND(I176*H176,2)</f>
        <v>0</v>
      </c>
      <c r="K176" s="251" t="s">
        <v>165</v>
      </c>
      <c r="L176" s="256"/>
      <c r="M176" s="257" t="s">
        <v>22</v>
      </c>
      <c r="N176" s="258" t="s">
        <v>44</v>
      </c>
      <c r="O176" s="42"/>
      <c r="P176" s="202">
        <f>O176*H176</f>
        <v>0</v>
      </c>
      <c r="Q176" s="202">
        <v>1</v>
      </c>
      <c r="R176" s="202">
        <f>Q176*H176</f>
        <v>0.002</v>
      </c>
      <c r="S176" s="202">
        <v>0</v>
      </c>
      <c r="T176" s="203">
        <f>S176*H176</f>
        <v>0</v>
      </c>
      <c r="AR176" s="24" t="s">
        <v>315</v>
      </c>
      <c r="AT176" s="24" t="s">
        <v>187</v>
      </c>
      <c r="AU176" s="24" t="s">
        <v>82</v>
      </c>
      <c r="AY176" s="24" t="s">
        <v>151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24</v>
      </c>
      <c r="BK176" s="204">
        <f>ROUND(I176*H176,2)</f>
        <v>0</v>
      </c>
      <c r="BL176" s="24" t="s">
        <v>235</v>
      </c>
      <c r="BM176" s="24" t="s">
        <v>355</v>
      </c>
    </row>
    <row r="177" spans="2:51" s="11" customFormat="1" ht="13.5">
      <c r="B177" s="205"/>
      <c r="C177" s="206"/>
      <c r="D177" s="207" t="s">
        <v>160</v>
      </c>
      <c r="E177" s="208" t="s">
        <v>22</v>
      </c>
      <c r="F177" s="209" t="s">
        <v>356</v>
      </c>
      <c r="G177" s="206"/>
      <c r="H177" s="210">
        <v>0.002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160</v>
      </c>
      <c r="AU177" s="216" t="s">
        <v>82</v>
      </c>
      <c r="AV177" s="11" t="s">
        <v>82</v>
      </c>
      <c r="AW177" s="11" t="s">
        <v>37</v>
      </c>
      <c r="AX177" s="11" t="s">
        <v>73</v>
      </c>
      <c r="AY177" s="216" t="s">
        <v>151</v>
      </c>
    </row>
    <row r="178" spans="2:51" s="11" customFormat="1" ht="13.5">
      <c r="B178" s="205"/>
      <c r="C178" s="206"/>
      <c r="D178" s="207" t="s">
        <v>160</v>
      </c>
      <c r="E178" s="208" t="s">
        <v>22</v>
      </c>
      <c r="F178" s="209" t="s">
        <v>22</v>
      </c>
      <c r="G178" s="206"/>
      <c r="H178" s="210">
        <v>0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160</v>
      </c>
      <c r="AU178" s="216" t="s">
        <v>82</v>
      </c>
      <c r="AV178" s="11" t="s">
        <v>82</v>
      </c>
      <c r="AW178" s="11" t="s">
        <v>37</v>
      </c>
      <c r="AX178" s="11" t="s">
        <v>73</v>
      </c>
      <c r="AY178" s="216" t="s">
        <v>151</v>
      </c>
    </row>
    <row r="179" spans="2:51" s="12" customFormat="1" ht="13.5">
      <c r="B179" s="217"/>
      <c r="C179" s="218"/>
      <c r="D179" s="207" t="s">
        <v>160</v>
      </c>
      <c r="E179" s="219" t="s">
        <v>22</v>
      </c>
      <c r="F179" s="220" t="s">
        <v>162</v>
      </c>
      <c r="G179" s="218"/>
      <c r="H179" s="221">
        <v>0.002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160</v>
      </c>
      <c r="AU179" s="227" t="s">
        <v>82</v>
      </c>
      <c r="AV179" s="12" t="s">
        <v>158</v>
      </c>
      <c r="AW179" s="12" t="s">
        <v>37</v>
      </c>
      <c r="AX179" s="12" t="s">
        <v>24</v>
      </c>
      <c r="AY179" s="227" t="s">
        <v>151</v>
      </c>
    </row>
    <row r="180" spans="2:65" s="1" customFormat="1" ht="25.5" customHeight="1">
      <c r="B180" s="41"/>
      <c r="C180" s="193" t="s">
        <v>290</v>
      </c>
      <c r="D180" s="193" t="s">
        <v>154</v>
      </c>
      <c r="E180" s="194" t="s">
        <v>358</v>
      </c>
      <c r="F180" s="195" t="s">
        <v>359</v>
      </c>
      <c r="G180" s="196" t="s">
        <v>157</v>
      </c>
      <c r="H180" s="197">
        <v>5.5</v>
      </c>
      <c r="I180" s="198"/>
      <c r="J180" s="199">
        <f>ROUND(I180*H180,2)</f>
        <v>0</v>
      </c>
      <c r="K180" s="195" t="s">
        <v>165</v>
      </c>
      <c r="L180" s="61"/>
      <c r="M180" s="200" t="s">
        <v>22</v>
      </c>
      <c r="N180" s="201" t="s">
        <v>44</v>
      </c>
      <c r="O180" s="42"/>
      <c r="P180" s="202">
        <f>O180*H180</f>
        <v>0</v>
      </c>
      <c r="Q180" s="202">
        <v>0.00088</v>
      </c>
      <c r="R180" s="202">
        <f>Q180*H180</f>
        <v>0.0048400000000000006</v>
      </c>
      <c r="S180" s="202">
        <v>0</v>
      </c>
      <c r="T180" s="203">
        <f>S180*H180</f>
        <v>0</v>
      </c>
      <c r="AR180" s="24" t="s">
        <v>235</v>
      </c>
      <c r="AT180" s="24" t="s">
        <v>154</v>
      </c>
      <c r="AU180" s="24" t="s">
        <v>82</v>
      </c>
      <c r="AY180" s="24" t="s">
        <v>151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4" t="s">
        <v>24</v>
      </c>
      <c r="BK180" s="204">
        <f>ROUND(I180*H180,2)</f>
        <v>0</v>
      </c>
      <c r="BL180" s="24" t="s">
        <v>235</v>
      </c>
      <c r="BM180" s="24" t="s">
        <v>360</v>
      </c>
    </row>
    <row r="181" spans="2:51" s="11" customFormat="1" ht="13.5">
      <c r="B181" s="205"/>
      <c r="C181" s="206"/>
      <c r="D181" s="207" t="s">
        <v>160</v>
      </c>
      <c r="E181" s="208" t="s">
        <v>22</v>
      </c>
      <c r="F181" s="209" t="s">
        <v>607</v>
      </c>
      <c r="G181" s="206"/>
      <c r="H181" s="210">
        <v>5.5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160</v>
      </c>
      <c r="AU181" s="216" t="s">
        <v>82</v>
      </c>
      <c r="AV181" s="11" t="s">
        <v>82</v>
      </c>
      <c r="AW181" s="11" t="s">
        <v>37</v>
      </c>
      <c r="AX181" s="11" t="s">
        <v>73</v>
      </c>
      <c r="AY181" s="216" t="s">
        <v>151</v>
      </c>
    </row>
    <row r="182" spans="2:51" s="14" customFormat="1" ht="13.5">
      <c r="B182" s="238"/>
      <c r="C182" s="239"/>
      <c r="D182" s="207" t="s">
        <v>160</v>
      </c>
      <c r="E182" s="240" t="s">
        <v>94</v>
      </c>
      <c r="F182" s="241" t="s">
        <v>186</v>
      </c>
      <c r="G182" s="239"/>
      <c r="H182" s="242">
        <v>5.5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160</v>
      </c>
      <c r="AU182" s="248" t="s">
        <v>82</v>
      </c>
      <c r="AV182" s="14" t="s">
        <v>170</v>
      </c>
      <c r="AW182" s="14" t="s">
        <v>37</v>
      </c>
      <c r="AX182" s="14" t="s">
        <v>73</v>
      </c>
      <c r="AY182" s="248" t="s">
        <v>151</v>
      </c>
    </row>
    <row r="183" spans="2:51" s="12" customFormat="1" ht="13.5">
      <c r="B183" s="217"/>
      <c r="C183" s="218"/>
      <c r="D183" s="207" t="s">
        <v>160</v>
      </c>
      <c r="E183" s="219" t="s">
        <v>22</v>
      </c>
      <c r="F183" s="220" t="s">
        <v>162</v>
      </c>
      <c r="G183" s="218"/>
      <c r="H183" s="221">
        <v>5.5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160</v>
      </c>
      <c r="AU183" s="227" t="s">
        <v>82</v>
      </c>
      <c r="AV183" s="12" t="s">
        <v>158</v>
      </c>
      <c r="AW183" s="12" t="s">
        <v>37</v>
      </c>
      <c r="AX183" s="12" t="s">
        <v>24</v>
      </c>
      <c r="AY183" s="227" t="s">
        <v>151</v>
      </c>
    </row>
    <row r="184" spans="2:65" s="1" customFormat="1" ht="16.5" customHeight="1">
      <c r="B184" s="41"/>
      <c r="C184" s="249" t="s">
        <v>296</v>
      </c>
      <c r="D184" s="249" t="s">
        <v>187</v>
      </c>
      <c r="E184" s="250" t="s">
        <v>362</v>
      </c>
      <c r="F184" s="251" t="s">
        <v>363</v>
      </c>
      <c r="G184" s="252" t="s">
        <v>157</v>
      </c>
      <c r="H184" s="253">
        <v>6.325</v>
      </c>
      <c r="I184" s="254"/>
      <c r="J184" s="255">
        <f>ROUND(I184*H184,2)</f>
        <v>0</v>
      </c>
      <c r="K184" s="251" t="s">
        <v>165</v>
      </c>
      <c r="L184" s="256"/>
      <c r="M184" s="257" t="s">
        <v>22</v>
      </c>
      <c r="N184" s="258" t="s">
        <v>44</v>
      </c>
      <c r="O184" s="42"/>
      <c r="P184" s="202">
        <f>O184*H184</f>
        <v>0</v>
      </c>
      <c r="Q184" s="202">
        <v>0.005</v>
      </c>
      <c r="R184" s="202">
        <f>Q184*H184</f>
        <v>0.031625</v>
      </c>
      <c r="S184" s="202">
        <v>0</v>
      </c>
      <c r="T184" s="203">
        <f>S184*H184</f>
        <v>0</v>
      </c>
      <c r="AR184" s="24" t="s">
        <v>315</v>
      </c>
      <c r="AT184" s="24" t="s">
        <v>187</v>
      </c>
      <c r="AU184" s="24" t="s">
        <v>82</v>
      </c>
      <c r="AY184" s="24" t="s">
        <v>151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4" t="s">
        <v>24</v>
      </c>
      <c r="BK184" s="204">
        <f>ROUND(I184*H184,2)</f>
        <v>0</v>
      </c>
      <c r="BL184" s="24" t="s">
        <v>235</v>
      </c>
      <c r="BM184" s="24" t="s">
        <v>364</v>
      </c>
    </row>
    <row r="185" spans="2:51" s="11" customFormat="1" ht="13.5">
      <c r="B185" s="205"/>
      <c r="C185" s="206"/>
      <c r="D185" s="207" t="s">
        <v>160</v>
      </c>
      <c r="E185" s="208" t="s">
        <v>22</v>
      </c>
      <c r="F185" s="209" t="s">
        <v>94</v>
      </c>
      <c r="G185" s="206"/>
      <c r="H185" s="210">
        <v>5.5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160</v>
      </c>
      <c r="AU185" s="216" t="s">
        <v>82</v>
      </c>
      <c r="AV185" s="11" t="s">
        <v>82</v>
      </c>
      <c r="AW185" s="11" t="s">
        <v>37</v>
      </c>
      <c r="AX185" s="11" t="s">
        <v>73</v>
      </c>
      <c r="AY185" s="216" t="s">
        <v>151</v>
      </c>
    </row>
    <row r="186" spans="2:51" s="11" customFormat="1" ht="13.5">
      <c r="B186" s="205"/>
      <c r="C186" s="206"/>
      <c r="D186" s="207" t="s">
        <v>160</v>
      </c>
      <c r="E186" s="208" t="s">
        <v>22</v>
      </c>
      <c r="F186" s="209" t="s">
        <v>22</v>
      </c>
      <c r="G186" s="206"/>
      <c r="H186" s="210">
        <v>0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160</v>
      </c>
      <c r="AU186" s="216" t="s">
        <v>82</v>
      </c>
      <c r="AV186" s="11" t="s">
        <v>82</v>
      </c>
      <c r="AW186" s="11" t="s">
        <v>37</v>
      </c>
      <c r="AX186" s="11" t="s">
        <v>73</v>
      </c>
      <c r="AY186" s="216" t="s">
        <v>151</v>
      </c>
    </row>
    <row r="187" spans="2:51" s="13" customFormat="1" ht="13.5">
      <c r="B187" s="228"/>
      <c r="C187" s="229"/>
      <c r="D187" s="207" t="s">
        <v>160</v>
      </c>
      <c r="E187" s="230" t="s">
        <v>22</v>
      </c>
      <c r="F187" s="231" t="s">
        <v>192</v>
      </c>
      <c r="G187" s="229"/>
      <c r="H187" s="230" t="s">
        <v>22</v>
      </c>
      <c r="I187" s="232"/>
      <c r="J187" s="229"/>
      <c r="K187" s="229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160</v>
      </c>
      <c r="AU187" s="237" t="s">
        <v>82</v>
      </c>
      <c r="AV187" s="13" t="s">
        <v>24</v>
      </c>
      <c r="AW187" s="13" t="s">
        <v>37</v>
      </c>
      <c r="AX187" s="13" t="s">
        <v>73</v>
      </c>
      <c r="AY187" s="237" t="s">
        <v>151</v>
      </c>
    </row>
    <row r="188" spans="2:51" s="11" customFormat="1" ht="13.5">
      <c r="B188" s="205"/>
      <c r="C188" s="206"/>
      <c r="D188" s="207" t="s">
        <v>160</v>
      </c>
      <c r="E188" s="208" t="s">
        <v>22</v>
      </c>
      <c r="F188" s="209" t="s">
        <v>365</v>
      </c>
      <c r="G188" s="206"/>
      <c r="H188" s="210">
        <v>0.825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160</v>
      </c>
      <c r="AU188" s="216" t="s">
        <v>82</v>
      </c>
      <c r="AV188" s="11" t="s">
        <v>82</v>
      </c>
      <c r="AW188" s="11" t="s">
        <v>37</v>
      </c>
      <c r="AX188" s="11" t="s">
        <v>73</v>
      </c>
      <c r="AY188" s="216" t="s">
        <v>151</v>
      </c>
    </row>
    <row r="189" spans="2:51" s="11" customFormat="1" ht="13.5">
      <c r="B189" s="205"/>
      <c r="C189" s="206"/>
      <c r="D189" s="207" t="s">
        <v>160</v>
      </c>
      <c r="E189" s="208" t="s">
        <v>22</v>
      </c>
      <c r="F189" s="209" t="s">
        <v>22</v>
      </c>
      <c r="G189" s="206"/>
      <c r="H189" s="210">
        <v>0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160</v>
      </c>
      <c r="AU189" s="216" t="s">
        <v>82</v>
      </c>
      <c r="AV189" s="11" t="s">
        <v>82</v>
      </c>
      <c r="AW189" s="11" t="s">
        <v>37</v>
      </c>
      <c r="AX189" s="11" t="s">
        <v>73</v>
      </c>
      <c r="AY189" s="216" t="s">
        <v>151</v>
      </c>
    </row>
    <row r="190" spans="2:51" s="12" customFormat="1" ht="13.5">
      <c r="B190" s="217"/>
      <c r="C190" s="218"/>
      <c r="D190" s="207" t="s">
        <v>160</v>
      </c>
      <c r="E190" s="219" t="s">
        <v>22</v>
      </c>
      <c r="F190" s="220" t="s">
        <v>162</v>
      </c>
      <c r="G190" s="218"/>
      <c r="H190" s="221">
        <v>6.325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160</v>
      </c>
      <c r="AU190" s="227" t="s">
        <v>82</v>
      </c>
      <c r="AV190" s="12" t="s">
        <v>158</v>
      </c>
      <c r="AW190" s="12" t="s">
        <v>37</v>
      </c>
      <c r="AX190" s="12" t="s">
        <v>24</v>
      </c>
      <c r="AY190" s="227" t="s">
        <v>151</v>
      </c>
    </row>
    <row r="191" spans="2:65" s="1" customFormat="1" ht="25.5" customHeight="1">
      <c r="B191" s="41"/>
      <c r="C191" s="193" t="s">
        <v>302</v>
      </c>
      <c r="D191" s="193" t="s">
        <v>154</v>
      </c>
      <c r="E191" s="194" t="s">
        <v>367</v>
      </c>
      <c r="F191" s="195" t="s">
        <v>368</v>
      </c>
      <c r="G191" s="196" t="s">
        <v>157</v>
      </c>
      <c r="H191" s="197">
        <v>11</v>
      </c>
      <c r="I191" s="198"/>
      <c r="J191" s="199">
        <f>ROUND(I191*H191,2)</f>
        <v>0</v>
      </c>
      <c r="K191" s="195" t="s">
        <v>22</v>
      </c>
      <c r="L191" s="61"/>
      <c r="M191" s="200" t="s">
        <v>22</v>
      </c>
      <c r="N191" s="201" t="s">
        <v>44</v>
      </c>
      <c r="O191" s="42"/>
      <c r="P191" s="202">
        <f>O191*H191</f>
        <v>0</v>
      </c>
      <c r="Q191" s="202">
        <v>0.00072</v>
      </c>
      <c r="R191" s="202">
        <f>Q191*H191</f>
        <v>0.00792</v>
      </c>
      <c r="S191" s="202">
        <v>0</v>
      </c>
      <c r="T191" s="203">
        <f>S191*H191</f>
        <v>0</v>
      </c>
      <c r="AR191" s="24" t="s">
        <v>235</v>
      </c>
      <c r="AT191" s="24" t="s">
        <v>154</v>
      </c>
      <c r="AU191" s="24" t="s">
        <v>82</v>
      </c>
      <c r="AY191" s="24" t="s">
        <v>151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4" t="s">
        <v>24</v>
      </c>
      <c r="BK191" s="204">
        <f>ROUND(I191*H191,2)</f>
        <v>0</v>
      </c>
      <c r="BL191" s="24" t="s">
        <v>235</v>
      </c>
      <c r="BM191" s="24" t="s">
        <v>369</v>
      </c>
    </row>
    <row r="192" spans="2:51" s="11" customFormat="1" ht="13.5">
      <c r="B192" s="205"/>
      <c r="C192" s="206"/>
      <c r="D192" s="207" t="s">
        <v>160</v>
      </c>
      <c r="E192" s="208" t="s">
        <v>22</v>
      </c>
      <c r="F192" s="209" t="s">
        <v>608</v>
      </c>
      <c r="G192" s="206"/>
      <c r="H192" s="210">
        <v>11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160</v>
      </c>
      <c r="AU192" s="216" t="s">
        <v>82</v>
      </c>
      <c r="AV192" s="11" t="s">
        <v>82</v>
      </c>
      <c r="AW192" s="11" t="s">
        <v>37</v>
      </c>
      <c r="AX192" s="11" t="s">
        <v>73</v>
      </c>
      <c r="AY192" s="216" t="s">
        <v>151</v>
      </c>
    </row>
    <row r="193" spans="2:51" s="11" customFormat="1" ht="13.5">
      <c r="B193" s="205"/>
      <c r="C193" s="206"/>
      <c r="D193" s="207" t="s">
        <v>160</v>
      </c>
      <c r="E193" s="208" t="s">
        <v>22</v>
      </c>
      <c r="F193" s="209" t="s">
        <v>22</v>
      </c>
      <c r="G193" s="206"/>
      <c r="H193" s="210">
        <v>0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160</v>
      </c>
      <c r="AU193" s="216" t="s">
        <v>82</v>
      </c>
      <c r="AV193" s="11" t="s">
        <v>82</v>
      </c>
      <c r="AW193" s="11" t="s">
        <v>37</v>
      </c>
      <c r="AX193" s="11" t="s">
        <v>73</v>
      </c>
      <c r="AY193" s="216" t="s">
        <v>151</v>
      </c>
    </row>
    <row r="194" spans="2:51" s="14" customFormat="1" ht="13.5">
      <c r="B194" s="238"/>
      <c r="C194" s="239"/>
      <c r="D194" s="207" t="s">
        <v>160</v>
      </c>
      <c r="E194" s="240" t="s">
        <v>107</v>
      </c>
      <c r="F194" s="241" t="s">
        <v>186</v>
      </c>
      <c r="G194" s="239"/>
      <c r="H194" s="242">
        <v>11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160</v>
      </c>
      <c r="AU194" s="248" t="s">
        <v>82</v>
      </c>
      <c r="AV194" s="14" t="s">
        <v>170</v>
      </c>
      <c r="AW194" s="14" t="s">
        <v>37</v>
      </c>
      <c r="AX194" s="14" t="s">
        <v>73</v>
      </c>
      <c r="AY194" s="248" t="s">
        <v>151</v>
      </c>
    </row>
    <row r="195" spans="2:51" s="12" customFormat="1" ht="13.5">
      <c r="B195" s="217"/>
      <c r="C195" s="218"/>
      <c r="D195" s="207" t="s">
        <v>160</v>
      </c>
      <c r="E195" s="219" t="s">
        <v>22</v>
      </c>
      <c r="F195" s="220" t="s">
        <v>162</v>
      </c>
      <c r="G195" s="218"/>
      <c r="H195" s="221">
        <v>11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160</v>
      </c>
      <c r="AU195" s="227" t="s">
        <v>82</v>
      </c>
      <c r="AV195" s="12" t="s">
        <v>158</v>
      </c>
      <c r="AW195" s="12" t="s">
        <v>37</v>
      </c>
      <c r="AX195" s="12" t="s">
        <v>24</v>
      </c>
      <c r="AY195" s="227" t="s">
        <v>151</v>
      </c>
    </row>
    <row r="196" spans="2:65" s="1" customFormat="1" ht="16.5" customHeight="1">
      <c r="B196" s="41"/>
      <c r="C196" s="249" t="s">
        <v>307</v>
      </c>
      <c r="D196" s="249" t="s">
        <v>187</v>
      </c>
      <c r="E196" s="250" t="s">
        <v>373</v>
      </c>
      <c r="F196" s="251" t="s">
        <v>374</v>
      </c>
      <c r="G196" s="252" t="s">
        <v>157</v>
      </c>
      <c r="H196" s="253">
        <v>12.65</v>
      </c>
      <c r="I196" s="254"/>
      <c r="J196" s="255">
        <f>ROUND(I196*H196,2)</f>
        <v>0</v>
      </c>
      <c r="K196" s="251" t="s">
        <v>165</v>
      </c>
      <c r="L196" s="256"/>
      <c r="M196" s="257" t="s">
        <v>22</v>
      </c>
      <c r="N196" s="258" t="s">
        <v>44</v>
      </c>
      <c r="O196" s="42"/>
      <c r="P196" s="202">
        <f>O196*H196</f>
        <v>0</v>
      </c>
      <c r="Q196" s="202">
        <v>0.0019</v>
      </c>
      <c r="R196" s="202">
        <f>Q196*H196</f>
        <v>0.024035</v>
      </c>
      <c r="S196" s="202">
        <v>0</v>
      </c>
      <c r="T196" s="203">
        <f>S196*H196</f>
        <v>0</v>
      </c>
      <c r="AR196" s="24" t="s">
        <v>315</v>
      </c>
      <c r="AT196" s="24" t="s">
        <v>187</v>
      </c>
      <c r="AU196" s="24" t="s">
        <v>82</v>
      </c>
      <c r="AY196" s="24" t="s">
        <v>151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24</v>
      </c>
      <c r="BK196" s="204">
        <f>ROUND(I196*H196,2)</f>
        <v>0</v>
      </c>
      <c r="BL196" s="24" t="s">
        <v>235</v>
      </c>
      <c r="BM196" s="24" t="s">
        <v>375</v>
      </c>
    </row>
    <row r="197" spans="2:51" s="11" customFormat="1" ht="13.5">
      <c r="B197" s="205"/>
      <c r="C197" s="206"/>
      <c r="D197" s="207" t="s">
        <v>160</v>
      </c>
      <c r="E197" s="208" t="s">
        <v>22</v>
      </c>
      <c r="F197" s="209" t="s">
        <v>107</v>
      </c>
      <c r="G197" s="206"/>
      <c r="H197" s="210">
        <v>11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160</v>
      </c>
      <c r="AU197" s="216" t="s">
        <v>82</v>
      </c>
      <c r="AV197" s="11" t="s">
        <v>82</v>
      </c>
      <c r="AW197" s="11" t="s">
        <v>37</v>
      </c>
      <c r="AX197" s="11" t="s">
        <v>73</v>
      </c>
      <c r="AY197" s="216" t="s">
        <v>151</v>
      </c>
    </row>
    <row r="198" spans="2:51" s="11" customFormat="1" ht="13.5">
      <c r="B198" s="205"/>
      <c r="C198" s="206"/>
      <c r="D198" s="207" t="s">
        <v>160</v>
      </c>
      <c r="E198" s="208" t="s">
        <v>22</v>
      </c>
      <c r="F198" s="209" t="s">
        <v>22</v>
      </c>
      <c r="G198" s="206"/>
      <c r="H198" s="210">
        <v>0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160</v>
      </c>
      <c r="AU198" s="216" t="s">
        <v>82</v>
      </c>
      <c r="AV198" s="11" t="s">
        <v>82</v>
      </c>
      <c r="AW198" s="11" t="s">
        <v>37</v>
      </c>
      <c r="AX198" s="11" t="s">
        <v>73</v>
      </c>
      <c r="AY198" s="216" t="s">
        <v>151</v>
      </c>
    </row>
    <row r="199" spans="2:51" s="13" customFormat="1" ht="13.5">
      <c r="B199" s="228"/>
      <c r="C199" s="229"/>
      <c r="D199" s="207" t="s">
        <v>160</v>
      </c>
      <c r="E199" s="230" t="s">
        <v>22</v>
      </c>
      <c r="F199" s="231" t="s">
        <v>192</v>
      </c>
      <c r="G199" s="229"/>
      <c r="H199" s="230" t="s">
        <v>22</v>
      </c>
      <c r="I199" s="232"/>
      <c r="J199" s="229"/>
      <c r="K199" s="229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160</v>
      </c>
      <c r="AU199" s="237" t="s">
        <v>82</v>
      </c>
      <c r="AV199" s="13" t="s">
        <v>24</v>
      </c>
      <c r="AW199" s="13" t="s">
        <v>37</v>
      </c>
      <c r="AX199" s="13" t="s">
        <v>73</v>
      </c>
      <c r="AY199" s="237" t="s">
        <v>151</v>
      </c>
    </row>
    <row r="200" spans="2:51" s="11" customFormat="1" ht="13.5">
      <c r="B200" s="205"/>
      <c r="C200" s="206"/>
      <c r="D200" s="207" t="s">
        <v>160</v>
      </c>
      <c r="E200" s="208" t="s">
        <v>22</v>
      </c>
      <c r="F200" s="209" t="s">
        <v>376</v>
      </c>
      <c r="G200" s="206"/>
      <c r="H200" s="210">
        <v>1.65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160</v>
      </c>
      <c r="AU200" s="216" t="s">
        <v>82</v>
      </c>
      <c r="AV200" s="11" t="s">
        <v>82</v>
      </c>
      <c r="AW200" s="11" t="s">
        <v>37</v>
      </c>
      <c r="AX200" s="11" t="s">
        <v>73</v>
      </c>
      <c r="AY200" s="216" t="s">
        <v>151</v>
      </c>
    </row>
    <row r="201" spans="2:51" s="11" customFormat="1" ht="13.5">
      <c r="B201" s="205"/>
      <c r="C201" s="206"/>
      <c r="D201" s="207" t="s">
        <v>160</v>
      </c>
      <c r="E201" s="208" t="s">
        <v>22</v>
      </c>
      <c r="F201" s="209" t="s">
        <v>22</v>
      </c>
      <c r="G201" s="206"/>
      <c r="H201" s="210">
        <v>0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160</v>
      </c>
      <c r="AU201" s="216" t="s">
        <v>82</v>
      </c>
      <c r="AV201" s="11" t="s">
        <v>82</v>
      </c>
      <c r="AW201" s="11" t="s">
        <v>37</v>
      </c>
      <c r="AX201" s="11" t="s">
        <v>73</v>
      </c>
      <c r="AY201" s="216" t="s">
        <v>151</v>
      </c>
    </row>
    <row r="202" spans="2:51" s="12" customFormat="1" ht="13.5">
      <c r="B202" s="217"/>
      <c r="C202" s="218"/>
      <c r="D202" s="207" t="s">
        <v>160</v>
      </c>
      <c r="E202" s="219" t="s">
        <v>22</v>
      </c>
      <c r="F202" s="220" t="s">
        <v>162</v>
      </c>
      <c r="G202" s="218"/>
      <c r="H202" s="221">
        <v>12.65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160</v>
      </c>
      <c r="AU202" s="227" t="s">
        <v>82</v>
      </c>
      <c r="AV202" s="12" t="s">
        <v>158</v>
      </c>
      <c r="AW202" s="12" t="s">
        <v>37</v>
      </c>
      <c r="AX202" s="12" t="s">
        <v>24</v>
      </c>
      <c r="AY202" s="227" t="s">
        <v>151</v>
      </c>
    </row>
    <row r="203" spans="2:65" s="1" customFormat="1" ht="16.5" customHeight="1">
      <c r="B203" s="41"/>
      <c r="C203" s="193" t="s">
        <v>311</v>
      </c>
      <c r="D203" s="193" t="s">
        <v>154</v>
      </c>
      <c r="E203" s="194" t="s">
        <v>378</v>
      </c>
      <c r="F203" s="195" t="s">
        <v>379</v>
      </c>
      <c r="G203" s="196" t="s">
        <v>305</v>
      </c>
      <c r="H203" s="197">
        <v>0.07</v>
      </c>
      <c r="I203" s="198"/>
      <c r="J203" s="199">
        <f>ROUND(I203*H203,2)</f>
        <v>0</v>
      </c>
      <c r="K203" s="195" t="s">
        <v>165</v>
      </c>
      <c r="L203" s="61"/>
      <c r="M203" s="200" t="s">
        <v>22</v>
      </c>
      <c r="N203" s="201" t="s">
        <v>44</v>
      </c>
      <c r="O203" s="42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AR203" s="24" t="s">
        <v>235</v>
      </c>
      <c r="AT203" s="24" t="s">
        <v>154</v>
      </c>
      <c r="AU203" s="24" t="s">
        <v>82</v>
      </c>
      <c r="AY203" s="24" t="s">
        <v>151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4" t="s">
        <v>24</v>
      </c>
      <c r="BK203" s="204">
        <f>ROUND(I203*H203,2)</f>
        <v>0</v>
      </c>
      <c r="BL203" s="24" t="s">
        <v>235</v>
      </c>
      <c r="BM203" s="24" t="s">
        <v>380</v>
      </c>
    </row>
    <row r="204" spans="2:63" s="10" customFormat="1" ht="29.85" customHeight="1">
      <c r="B204" s="177"/>
      <c r="C204" s="178"/>
      <c r="D204" s="179" t="s">
        <v>72</v>
      </c>
      <c r="E204" s="191" t="s">
        <v>381</v>
      </c>
      <c r="F204" s="191" t="s">
        <v>382</v>
      </c>
      <c r="G204" s="178"/>
      <c r="H204" s="178"/>
      <c r="I204" s="181"/>
      <c r="J204" s="192">
        <f>BK204</f>
        <v>0</v>
      </c>
      <c r="K204" s="178"/>
      <c r="L204" s="183"/>
      <c r="M204" s="184"/>
      <c r="N204" s="185"/>
      <c r="O204" s="185"/>
      <c r="P204" s="186">
        <f>SUM(P205:P217)</f>
        <v>0</v>
      </c>
      <c r="Q204" s="185"/>
      <c r="R204" s="186">
        <f>SUM(R205:R217)</f>
        <v>0.0364</v>
      </c>
      <c r="S204" s="185"/>
      <c r="T204" s="187">
        <f>SUM(T205:T217)</f>
        <v>0</v>
      </c>
      <c r="AR204" s="188" t="s">
        <v>82</v>
      </c>
      <c r="AT204" s="189" t="s">
        <v>72</v>
      </c>
      <c r="AU204" s="189" t="s">
        <v>24</v>
      </c>
      <c r="AY204" s="188" t="s">
        <v>151</v>
      </c>
      <c r="BK204" s="190">
        <f>SUM(BK205:BK217)</f>
        <v>0</v>
      </c>
    </row>
    <row r="205" spans="2:65" s="1" customFormat="1" ht="25.5" customHeight="1">
      <c r="B205" s="41"/>
      <c r="C205" s="193" t="s">
        <v>315</v>
      </c>
      <c r="D205" s="193" t="s">
        <v>154</v>
      </c>
      <c r="E205" s="194" t="s">
        <v>399</v>
      </c>
      <c r="F205" s="195" t="s">
        <v>400</v>
      </c>
      <c r="G205" s="196" t="s">
        <v>157</v>
      </c>
      <c r="H205" s="197">
        <v>5</v>
      </c>
      <c r="I205" s="198"/>
      <c r="J205" s="199">
        <f>ROUND(I205*H205,2)</f>
        <v>0</v>
      </c>
      <c r="K205" s="195" t="s">
        <v>165</v>
      </c>
      <c r="L205" s="61"/>
      <c r="M205" s="200" t="s">
        <v>22</v>
      </c>
      <c r="N205" s="201" t="s">
        <v>44</v>
      </c>
      <c r="O205" s="42"/>
      <c r="P205" s="202">
        <f>O205*H205</f>
        <v>0</v>
      </c>
      <c r="Q205" s="202">
        <v>0.00116</v>
      </c>
      <c r="R205" s="202">
        <f>Q205*H205</f>
        <v>0.0058</v>
      </c>
      <c r="S205" s="202">
        <v>0</v>
      </c>
      <c r="T205" s="203">
        <f>S205*H205</f>
        <v>0</v>
      </c>
      <c r="AR205" s="24" t="s">
        <v>235</v>
      </c>
      <c r="AT205" s="24" t="s">
        <v>154</v>
      </c>
      <c r="AU205" s="24" t="s">
        <v>82</v>
      </c>
      <c r="AY205" s="24" t="s">
        <v>151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4" t="s">
        <v>24</v>
      </c>
      <c r="BK205" s="204">
        <f>ROUND(I205*H205,2)</f>
        <v>0</v>
      </c>
      <c r="BL205" s="24" t="s">
        <v>235</v>
      </c>
      <c r="BM205" s="24" t="s">
        <v>401</v>
      </c>
    </row>
    <row r="206" spans="2:51" s="11" customFormat="1" ht="13.5">
      <c r="B206" s="205"/>
      <c r="C206" s="206"/>
      <c r="D206" s="207" t="s">
        <v>160</v>
      </c>
      <c r="E206" s="208" t="s">
        <v>22</v>
      </c>
      <c r="F206" s="209" t="s">
        <v>558</v>
      </c>
      <c r="G206" s="206"/>
      <c r="H206" s="210">
        <v>5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160</v>
      </c>
      <c r="AU206" s="216" t="s">
        <v>82</v>
      </c>
      <c r="AV206" s="11" t="s">
        <v>82</v>
      </c>
      <c r="AW206" s="11" t="s">
        <v>37</v>
      </c>
      <c r="AX206" s="11" t="s">
        <v>73</v>
      </c>
      <c r="AY206" s="216" t="s">
        <v>151</v>
      </c>
    </row>
    <row r="207" spans="2:51" s="11" customFormat="1" ht="13.5">
      <c r="B207" s="205"/>
      <c r="C207" s="206"/>
      <c r="D207" s="207" t="s">
        <v>160</v>
      </c>
      <c r="E207" s="208" t="s">
        <v>22</v>
      </c>
      <c r="F207" s="209" t="s">
        <v>22</v>
      </c>
      <c r="G207" s="206"/>
      <c r="H207" s="210">
        <v>0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160</v>
      </c>
      <c r="AU207" s="216" t="s">
        <v>82</v>
      </c>
      <c r="AV207" s="11" t="s">
        <v>82</v>
      </c>
      <c r="AW207" s="11" t="s">
        <v>37</v>
      </c>
      <c r="AX207" s="11" t="s">
        <v>73</v>
      </c>
      <c r="AY207" s="216" t="s">
        <v>151</v>
      </c>
    </row>
    <row r="208" spans="2:51" s="14" customFormat="1" ht="13.5">
      <c r="B208" s="238"/>
      <c r="C208" s="239"/>
      <c r="D208" s="207" t="s">
        <v>160</v>
      </c>
      <c r="E208" s="240" t="s">
        <v>116</v>
      </c>
      <c r="F208" s="241" t="s">
        <v>186</v>
      </c>
      <c r="G208" s="239"/>
      <c r="H208" s="242">
        <v>5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AT208" s="248" t="s">
        <v>160</v>
      </c>
      <c r="AU208" s="248" t="s">
        <v>82</v>
      </c>
      <c r="AV208" s="14" t="s">
        <v>170</v>
      </c>
      <c r="AW208" s="14" t="s">
        <v>37</v>
      </c>
      <c r="AX208" s="14" t="s">
        <v>73</v>
      </c>
      <c r="AY208" s="248" t="s">
        <v>151</v>
      </c>
    </row>
    <row r="209" spans="2:51" s="12" customFormat="1" ht="13.5">
      <c r="B209" s="217"/>
      <c r="C209" s="218"/>
      <c r="D209" s="207" t="s">
        <v>160</v>
      </c>
      <c r="E209" s="219" t="s">
        <v>22</v>
      </c>
      <c r="F209" s="220" t="s">
        <v>162</v>
      </c>
      <c r="G209" s="218"/>
      <c r="H209" s="221">
        <v>5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160</v>
      </c>
      <c r="AU209" s="227" t="s">
        <v>82</v>
      </c>
      <c r="AV209" s="12" t="s">
        <v>158</v>
      </c>
      <c r="AW209" s="12" t="s">
        <v>37</v>
      </c>
      <c r="AX209" s="12" t="s">
        <v>24</v>
      </c>
      <c r="AY209" s="227" t="s">
        <v>151</v>
      </c>
    </row>
    <row r="210" spans="2:65" s="1" customFormat="1" ht="16.5" customHeight="1">
      <c r="B210" s="41"/>
      <c r="C210" s="249" t="s">
        <v>320</v>
      </c>
      <c r="D210" s="249" t="s">
        <v>187</v>
      </c>
      <c r="E210" s="250" t="s">
        <v>408</v>
      </c>
      <c r="F210" s="251" t="s">
        <v>409</v>
      </c>
      <c r="G210" s="252" t="s">
        <v>157</v>
      </c>
      <c r="H210" s="253">
        <v>5.1</v>
      </c>
      <c r="I210" s="254"/>
      <c r="J210" s="255">
        <f>ROUND(I210*H210,2)</f>
        <v>0</v>
      </c>
      <c r="K210" s="251" t="s">
        <v>165</v>
      </c>
      <c r="L210" s="256"/>
      <c r="M210" s="257" t="s">
        <v>22</v>
      </c>
      <c r="N210" s="258" t="s">
        <v>44</v>
      </c>
      <c r="O210" s="42"/>
      <c r="P210" s="202">
        <f>O210*H210</f>
        <v>0</v>
      </c>
      <c r="Q210" s="202">
        <v>0.006</v>
      </c>
      <c r="R210" s="202">
        <f>Q210*H210</f>
        <v>0.0306</v>
      </c>
      <c r="S210" s="202">
        <v>0</v>
      </c>
      <c r="T210" s="203">
        <f>S210*H210</f>
        <v>0</v>
      </c>
      <c r="AR210" s="24" t="s">
        <v>315</v>
      </c>
      <c r="AT210" s="24" t="s">
        <v>187</v>
      </c>
      <c r="AU210" s="24" t="s">
        <v>82</v>
      </c>
      <c r="AY210" s="24" t="s">
        <v>151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4" t="s">
        <v>24</v>
      </c>
      <c r="BK210" s="204">
        <f>ROUND(I210*H210,2)</f>
        <v>0</v>
      </c>
      <c r="BL210" s="24" t="s">
        <v>235</v>
      </c>
      <c r="BM210" s="24" t="s">
        <v>410</v>
      </c>
    </row>
    <row r="211" spans="2:51" s="11" customFormat="1" ht="13.5">
      <c r="B211" s="205"/>
      <c r="C211" s="206"/>
      <c r="D211" s="207" t="s">
        <v>160</v>
      </c>
      <c r="E211" s="208" t="s">
        <v>22</v>
      </c>
      <c r="F211" s="209" t="s">
        <v>116</v>
      </c>
      <c r="G211" s="206"/>
      <c r="H211" s="210">
        <v>5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160</v>
      </c>
      <c r="AU211" s="216" t="s">
        <v>82</v>
      </c>
      <c r="AV211" s="11" t="s">
        <v>82</v>
      </c>
      <c r="AW211" s="11" t="s">
        <v>37</v>
      </c>
      <c r="AX211" s="11" t="s">
        <v>73</v>
      </c>
      <c r="AY211" s="216" t="s">
        <v>151</v>
      </c>
    </row>
    <row r="212" spans="2:51" s="11" customFormat="1" ht="13.5">
      <c r="B212" s="205"/>
      <c r="C212" s="206"/>
      <c r="D212" s="207" t="s">
        <v>160</v>
      </c>
      <c r="E212" s="208" t="s">
        <v>22</v>
      </c>
      <c r="F212" s="209" t="s">
        <v>22</v>
      </c>
      <c r="G212" s="206"/>
      <c r="H212" s="210">
        <v>0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160</v>
      </c>
      <c r="AU212" s="216" t="s">
        <v>82</v>
      </c>
      <c r="AV212" s="11" t="s">
        <v>82</v>
      </c>
      <c r="AW212" s="11" t="s">
        <v>37</v>
      </c>
      <c r="AX212" s="11" t="s">
        <v>73</v>
      </c>
      <c r="AY212" s="216" t="s">
        <v>151</v>
      </c>
    </row>
    <row r="213" spans="2:51" s="13" customFormat="1" ht="13.5">
      <c r="B213" s="228"/>
      <c r="C213" s="229"/>
      <c r="D213" s="207" t="s">
        <v>160</v>
      </c>
      <c r="E213" s="230" t="s">
        <v>22</v>
      </c>
      <c r="F213" s="231" t="s">
        <v>192</v>
      </c>
      <c r="G213" s="229"/>
      <c r="H213" s="230" t="s">
        <v>22</v>
      </c>
      <c r="I213" s="232"/>
      <c r="J213" s="229"/>
      <c r="K213" s="229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160</v>
      </c>
      <c r="AU213" s="237" t="s">
        <v>82</v>
      </c>
      <c r="AV213" s="13" t="s">
        <v>24</v>
      </c>
      <c r="AW213" s="13" t="s">
        <v>37</v>
      </c>
      <c r="AX213" s="13" t="s">
        <v>73</v>
      </c>
      <c r="AY213" s="237" t="s">
        <v>151</v>
      </c>
    </row>
    <row r="214" spans="2:51" s="11" customFormat="1" ht="13.5">
      <c r="B214" s="205"/>
      <c r="C214" s="206"/>
      <c r="D214" s="207" t="s">
        <v>160</v>
      </c>
      <c r="E214" s="208" t="s">
        <v>22</v>
      </c>
      <c r="F214" s="209" t="s">
        <v>411</v>
      </c>
      <c r="G214" s="206"/>
      <c r="H214" s="210">
        <v>0.1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160</v>
      </c>
      <c r="AU214" s="216" t="s">
        <v>82</v>
      </c>
      <c r="AV214" s="11" t="s">
        <v>82</v>
      </c>
      <c r="AW214" s="11" t="s">
        <v>37</v>
      </c>
      <c r="AX214" s="11" t="s">
        <v>73</v>
      </c>
      <c r="AY214" s="216" t="s">
        <v>151</v>
      </c>
    </row>
    <row r="215" spans="2:51" s="11" customFormat="1" ht="13.5">
      <c r="B215" s="205"/>
      <c r="C215" s="206"/>
      <c r="D215" s="207" t="s">
        <v>160</v>
      </c>
      <c r="E215" s="208" t="s">
        <v>22</v>
      </c>
      <c r="F215" s="209" t="s">
        <v>22</v>
      </c>
      <c r="G215" s="206"/>
      <c r="H215" s="210">
        <v>0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160</v>
      </c>
      <c r="AU215" s="216" t="s">
        <v>82</v>
      </c>
      <c r="AV215" s="11" t="s">
        <v>82</v>
      </c>
      <c r="AW215" s="11" t="s">
        <v>37</v>
      </c>
      <c r="AX215" s="11" t="s">
        <v>73</v>
      </c>
      <c r="AY215" s="216" t="s">
        <v>151</v>
      </c>
    </row>
    <row r="216" spans="2:51" s="12" customFormat="1" ht="13.5">
      <c r="B216" s="217"/>
      <c r="C216" s="218"/>
      <c r="D216" s="207" t="s">
        <v>160</v>
      </c>
      <c r="E216" s="219" t="s">
        <v>22</v>
      </c>
      <c r="F216" s="220" t="s">
        <v>162</v>
      </c>
      <c r="G216" s="218"/>
      <c r="H216" s="221">
        <v>5.1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160</v>
      </c>
      <c r="AU216" s="227" t="s">
        <v>82</v>
      </c>
      <c r="AV216" s="12" t="s">
        <v>158</v>
      </c>
      <c r="AW216" s="12" t="s">
        <v>37</v>
      </c>
      <c r="AX216" s="12" t="s">
        <v>24</v>
      </c>
      <c r="AY216" s="227" t="s">
        <v>151</v>
      </c>
    </row>
    <row r="217" spans="2:65" s="1" customFormat="1" ht="16.5" customHeight="1">
      <c r="B217" s="41"/>
      <c r="C217" s="193" t="s">
        <v>325</v>
      </c>
      <c r="D217" s="193" t="s">
        <v>154</v>
      </c>
      <c r="E217" s="194" t="s">
        <v>423</v>
      </c>
      <c r="F217" s="195" t="s">
        <v>424</v>
      </c>
      <c r="G217" s="196" t="s">
        <v>305</v>
      </c>
      <c r="H217" s="197">
        <v>0.036</v>
      </c>
      <c r="I217" s="198"/>
      <c r="J217" s="199">
        <f>ROUND(I217*H217,2)</f>
        <v>0</v>
      </c>
      <c r="K217" s="195" t="s">
        <v>165</v>
      </c>
      <c r="L217" s="61"/>
      <c r="M217" s="200" t="s">
        <v>22</v>
      </c>
      <c r="N217" s="201" t="s">
        <v>44</v>
      </c>
      <c r="O217" s="42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AR217" s="24" t="s">
        <v>235</v>
      </c>
      <c r="AT217" s="24" t="s">
        <v>154</v>
      </c>
      <c r="AU217" s="24" t="s">
        <v>82</v>
      </c>
      <c r="AY217" s="24" t="s">
        <v>151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4" t="s">
        <v>24</v>
      </c>
      <c r="BK217" s="204">
        <f>ROUND(I217*H217,2)</f>
        <v>0</v>
      </c>
      <c r="BL217" s="24" t="s">
        <v>235</v>
      </c>
      <c r="BM217" s="24" t="s">
        <v>425</v>
      </c>
    </row>
    <row r="218" spans="2:63" s="10" customFormat="1" ht="29.85" customHeight="1">
      <c r="B218" s="177"/>
      <c r="C218" s="178"/>
      <c r="D218" s="179" t="s">
        <v>72</v>
      </c>
      <c r="E218" s="191" t="s">
        <v>609</v>
      </c>
      <c r="F218" s="191" t="s">
        <v>610</v>
      </c>
      <c r="G218" s="178"/>
      <c r="H218" s="178"/>
      <c r="I218" s="181"/>
      <c r="J218" s="192">
        <f>BK218</f>
        <v>0</v>
      </c>
      <c r="K218" s="178"/>
      <c r="L218" s="183"/>
      <c r="M218" s="184"/>
      <c r="N218" s="185"/>
      <c r="O218" s="185"/>
      <c r="P218" s="186">
        <f>SUM(P219:P222)</f>
        <v>0</v>
      </c>
      <c r="Q218" s="185"/>
      <c r="R218" s="186">
        <f>SUM(R219:R222)</f>
        <v>0</v>
      </c>
      <c r="S218" s="185"/>
      <c r="T218" s="187">
        <f>SUM(T219:T222)</f>
        <v>0</v>
      </c>
      <c r="AR218" s="188" t="s">
        <v>82</v>
      </c>
      <c r="AT218" s="189" t="s">
        <v>72</v>
      </c>
      <c r="AU218" s="189" t="s">
        <v>24</v>
      </c>
      <c r="AY218" s="188" t="s">
        <v>151</v>
      </c>
      <c r="BK218" s="190">
        <f>SUM(BK219:BK222)</f>
        <v>0</v>
      </c>
    </row>
    <row r="219" spans="2:65" s="1" customFormat="1" ht="25.5" customHeight="1">
      <c r="B219" s="41"/>
      <c r="C219" s="193" t="s">
        <v>329</v>
      </c>
      <c r="D219" s="193" t="s">
        <v>154</v>
      </c>
      <c r="E219" s="194" t="s">
        <v>611</v>
      </c>
      <c r="F219" s="195" t="s">
        <v>612</v>
      </c>
      <c r="G219" s="196" t="s">
        <v>173</v>
      </c>
      <c r="H219" s="197">
        <v>16</v>
      </c>
      <c r="I219" s="198"/>
      <c r="J219" s="199">
        <f>ROUND(I219*H219,2)</f>
        <v>0</v>
      </c>
      <c r="K219" s="195" t="s">
        <v>22</v>
      </c>
      <c r="L219" s="61"/>
      <c r="M219" s="200" t="s">
        <v>22</v>
      </c>
      <c r="N219" s="201" t="s">
        <v>44</v>
      </c>
      <c r="O219" s="42"/>
      <c r="P219" s="202">
        <f>O219*H219</f>
        <v>0</v>
      </c>
      <c r="Q219" s="202">
        <v>0</v>
      </c>
      <c r="R219" s="202">
        <f>Q219*H219</f>
        <v>0</v>
      </c>
      <c r="S219" s="202">
        <v>0</v>
      </c>
      <c r="T219" s="203">
        <f>S219*H219</f>
        <v>0</v>
      </c>
      <c r="AR219" s="24" t="s">
        <v>235</v>
      </c>
      <c r="AT219" s="24" t="s">
        <v>154</v>
      </c>
      <c r="AU219" s="24" t="s">
        <v>82</v>
      </c>
      <c r="AY219" s="24" t="s">
        <v>151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24" t="s">
        <v>24</v>
      </c>
      <c r="BK219" s="204">
        <f>ROUND(I219*H219,2)</f>
        <v>0</v>
      </c>
      <c r="BL219" s="24" t="s">
        <v>235</v>
      </c>
      <c r="BM219" s="24" t="s">
        <v>613</v>
      </c>
    </row>
    <row r="220" spans="2:65" s="1" customFormat="1" ht="25.5" customHeight="1">
      <c r="B220" s="41"/>
      <c r="C220" s="193" t="s">
        <v>336</v>
      </c>
      <c r="D220" s="193" t="s">
        <v>154</v>
      </c>
      <c r="E220" s="194" t="s">
        <v>614</v>
      </c>
      <c r="F220" s="195" t="s">
        <v>615</v>
      </c>
      <c r="G220" s="196" t="s">
        <v>504</v>
      </c>
      <c r="H220" s="197">
        <v>1</v>
      </c>
      <c r="I220" s="198"/>
      <c r="J220" s="199">
        <f>ROUND(I220*H220,2)</f>
        <v>0</v>
      </c>
      <c r="K220" s="195" t="s">
        <v>22</v>
      </c>
      <c r="L220" s="61"/>
      <c r="M220" s="200" t="s">
        <v>22</v>
      </c>
      <c r="N220" s="201" t="s">
        <v>44</v>
      </c>
      <c r="O220" s="42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AR220" s="24" t="s">
        <v>235</v>
      </c>
      <c r="AT220" s="24" t="s">
        <v>154</v>
      </c>
      <c r="AU220" s="24" t="s">
        <v>82</v>
      </c>
      <c r="AY220" s="24" t="s">
        <v>151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4" t="s">
        <v>24</v>
      </c>
      <c r="BK220" s="204">
        <f>ROUND(I220*H220,2)</f>
        <v>0</v>
      </c>
      <c r="BL220" s="24" t="s">
        <v>235</v>
      </c>
      <c r="BM220" s="24" t="s">
        <v>616</v>
      </c>
    </row>
    <row r="221" spans="2:65" s="1" customFormat="1" ht="16.5" customHeight="1">
      <c r="B221" s="41"/>
      <c r="C221" s="193" t="s">
        <v>344</v>
      </c>
      <c r="D221" s="193" t="s">
        <v>154</v>
      </c>
      <c r="E221" s="194" t="s">
        <v>617</v>
      </c>
      <c r="F221" s="195" t="s">
        <v>618</v>
      </c>
      <c r="G221" s="196" t="s">
        <v>504</v>
      </c>
      <c r="H221" s="197">
        <v>2</v>
      </c>
      <c r="I221" s="198"/>
      <c r="J221" s="199">
        <f>ROUND(I221*H221,2)</f>
        <v>0</v>
      </c>
      <c r="K221" s="195" t="s">
        <v>22</v>
      </c>
      <c r="L221" s="61"/>
      <c r="M221" s="200" t="s">
        <v>22</v>
      </c>
      <c r="N221" s="201" t="s">
        <v>44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4" t="s">
        <v>235</v>
      </c>
      <c r="AT221" s="24" t="s">
        <v>154</v>
      </c>
      <c r="AU221" s="24" t="s">
        <v>82</v>
      </c>
      <c r="AY221" s="24" t="s">
        <v>151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24</v>
      </c>
      <c r="BK221" s="204">
        <f>ROUND(I221*H221,2)</f>
        <v>0</v>
      </c>
      <c r="BL221" s="24" t="s">
        <v>235</v>
      </c>
      <c r="BM221" s="24" t="s">
        <v>619</v>
      </c>
    </row>
    <row r="222" spans="2:65" s="1" customFormat="1" ht="16.5" customHeight="1">
      <c r="B222" s="41"/>
      <c r="C222" s="193" t="s">
        <v>348</v>
      </c>
      <c r="D222" s="193" t="s">
        <v>154</v>
      </c>
      <c r="E222" s="194" t="s">
        <v>620</v>
      </c>
      <c r="F222" s="195" t="s">
        <v>621</v>
      </c>
      <c r="G222" s="196" t="s">
        <v>504</v>
      </c>
      <c r="H222" s="197">
        <v>1</v>
      </c>
      <c r="I222" s="198"/>
      <c r="J222" s="199">
        <f>ROUND(I222*H222,2)</f>
        <v>0</v>
      </c>
      <c r="K222" s="195" t="s">
        <v>22</v>
      </c>
      <c r="L222" s="61"/>
      <c r="M222" s="200" t="s">
        <v>22</v>
      </c>
      <c r="N222" s="201" t="s">
        <v>44</v>
      </c>
      <c r="O222" s="42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AR222" s="24" t="s">
        <v>235</v>
      </c>
      <c r="AT222" s="24" t="s">
        <v>154</v>
      </c>
      <c r="AU222" s="24" t="s">
        <v>82</v>
      </c>
      <c r="AY222" s="24" t="s">
        <v>151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4" t="s">
        <v>24</v>
      </c>
      <c r="BK222" s="204">
        <f>ROUND(I222*H222,2)</f>
        <v>0</v>
      </c>
      <c r="BL222" s="24" t="s">
        <v>235</v>
      </c>
      <c r="BM222" s="24" t="s">
        <v>622</v>
      </c>
    </row>
    <row r="223" spans="2:63" s="10" customFormat="1" ht="29.85" customHeight="1">
      <c r="B223" s="177"/>
      <c r="C223" s="178"/>
      <c r="D223" s="179" t="s">
        <v>72</v>
      </c>
      <c r="E223" s="191" t="s">
        <v>443</v>
      </c>
      <c r="F223" s="191" t="s">
        <v>444</v>
      </c>
      <c r="G223" s="178"/>
      <c r="H223" s="178"/>
      <c r="I223" s="181"/>
      <c r="J223" s="192">
        <f>BK223</f>
        <v>0</v>
      </c>
      <c r="K223" s="178"/>
      <c r="L223" s="183"/>
      <c r="M223" s="184"/>
      <c r="N223" s="185"/>
      <c r="O223" s="185"/>
      <c r="P223" s="186">
        <f>SUM(P224:P236)</f>
        <v>0</v>
      </c>
      <c r="Q223" s="185"/>
      <c r="R223" s="186">
        <f>SUM(R224:R236)</f>
        <v>0.0161395</v>
      </c>
      <c r="S223" s="185"/>
      <c r="T223" s="187">
        <f>SUM(T224:T236)</f>
        <v>0.016783500000000003</v>
      </c>
      <c r="AR223" s="188" t="s">
        <v>82</v>
      </c>
      <c r="AT223" s="189" t="s">
        <v>72</v>
      </c>
      <c r="AU223" s="189" t="s">
        <v>24</v>
      </c>
      <c r="AY223" s="188" t="s">
        <v>151</v>
      </c>
      <c r="BK223" s="190">
        <f>SUM(BK224:BK236)</f>
        <v>0</v>
      </c>
    </row>
    <row r="224" spans="2:65" s="1" customFormat="1" ht="16.5" customHeight="1">
      <c r="B224" s="41"/>
      <c r="C224" s="193" t="s">
        <v>352</v>
      </c>
      <c r="D224" s="193" t="s">
        <v>154</v>
      </c>
      <c r="E224" s="194" t="s">
        <v>451</v>
      </c>
      <c r="F224" s="195" t="s">
        <v>452</v>
      </c>
      <c r="G224" s="196" t="s">
        <v>173</v>
      </c>
      <c r="H224" s="197">
        <v>10.05</v>
      </c>
      <c r="I224" s="198"/>
      <c r="J224" s="199">
        <f>ROUND(I224*H224,2)</f>
        <v>0</v>
      </c>
      <c r="K224" s="195" t="s">
        <v>165</v>
      </c>
      <c r="L224" s="61"/>
      <c r="M224" s="200" t="s">
        <v>22</v>
      </c>
      <c r="N224" s="201" t="s">
        <v>44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0.00167</v>
      </c>
      <c r="T224" s="203">
        <f>S224*H224</f>
        <v>0.016783500000000003</v>
      </c>
      <c r="AR224" s="24" t="s">
        <v>235</v>
      </c>
      <c r="AT224" s="24" t="s">
        <v>154</v>
      </c>
      <c r="AU224" s="24" t="s">
        <v>82</v>
      </c>
      <c r="AY224" s="24" t="s">
        <v>151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4" t="s">
        <v>24</v>
      </c>
      <c r="BK224" s="204">
        <f>ROUND(I224*H224,2)</f>
        <v>0</v>
      </c>
      <c r="BL224" s="24" t="s">
        <v>235</v>
      </c>
      <c r="BM224" s="24" t="s">
        <v>453</v>
      </c>
    </row>
    <row r="225" spans="2:51" s="13" customFormat="1" ht="13.5">
      <c r="B225" s="228"/>
      <c r="C225" s="229"/>
      <c r="D225" s="207" t="s">
        <v>160</v>
      </c>
      <c r="E225" s="230" t="s">
        <v>22</v>
      </c>
      <c r="F225" s="231" t="s">
        <v>623</v>
      </c>
      <c r="G225" s="229"/>
      <c r="H225" s="230" t="s">
        <v>22</v>
      </c>
      <c r="I225" s="232"/>
      <c r="J225" s="229"/>
      <c r="K225" s="229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160</v>
      </c>
      <c r="AU225" s="237" t="s">
        <v>82</v>
      </c>
      <c r="AV225" s="13" t="s">
        <v>24</v>
      </c>
      <c r="AW225" s="13" t="s">
        <v>37</v>
      </c>
      <c r="AX225" s="13" t="s">
        <v>73</v>
      </c>
      <c r="AY225" s="237" t="s">
        <v>151</v>
      </c>
    </row>
    <row r="226" spans="2:51" s="11" customFormat="1" ht="13.5">
      <c r="B226" s="205"/>
      <c r="C226" s="206"/>
      <c r="D226" s="207" t="s">
        <v>160</v>
      </c>
      <c r="E226" s="208" t="s">
        <v>22</v>
      </c>
      <c r="F226" s="209" t="s">
        <v>624</v>
      </c>
      <c r="G226" s="206"/>
      <c r="H226" s="210">
        <v>2.55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160</v>
      </c>
      <c r="AU226" s="216" t="s">
        <v>82</v>
      </c>
      <c r="AV226" s="11" t="s">
        <v>82</v>
      </c>
      <c r="AW226" s="11" t="s">
        <v>37</v>
      </c>
      <c r="AX226" s="11" t="s">
        <v>73</v>
      </c>
      <c r="AY226" s="216" t="s">
        <v>151</v>
      </c>
    </row>
    <row r="227" spans="2:51" s="11" customFormat="1" ht="13.5">
      <c r="B227" s="205"/>
      <c r="C227" s="206"/>
      <c r="D227" s="207" t="s">
        <v>160</v>
      </c>
      <c r="E227" s="208" t="s">
        <v>22</v>
      </c>
      <c r="F227" s="209" t="s">
        <v>625</v>
      </c>
      <c r="G227" s="206"/>
      <c r="H227" s="210">
        <v>7.5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160</v>
      </c>
      <c r="AU227" s="216" t="s">
        <v>82</v>
      </c>
      <c r="AV227" s="11" t="s">
        <v>82</v>
      </c>
      <c r="AW227" s="11" t="s">
        <v>37</v>
      </c>
      <c r="AX227" s="11" t="s">
        <v>73</v>
      </c>
      <c r="AY227" s="216" t="s">
        <v>151</v>
      </c>
    </row>
    <row r="228" spans="2:51" s="12" customFormat="1" ht="13.5">
      <c r="B228" s="217"/>
      <c r="C228" s="218"/>
      <c r="D228" s="207" t="s">
        <v>160</v>
      </c>
      <c r="E228" s="219" t="s">
        <v>22</v>
      </c>
      <c r="F228" s="220" t="s">
        <v>162</v>
      </c>
      <c r="G228" s="218"/>
      <c r="H228" s="221">
        <v>10.05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160</v>
      </c>
      <c r="AU228" s="227" t="s">
        <v>82</v>
      </c>
      <c r="AV228" s="12" t="s">
        <v>158</v>
      </c>
      <c r="AW228" s="12" t="s">
        <v>37</v>
      </c>
      <c r="AX228" s="12" t="s">
        <v>24</v>
      </c>
      <c r="AY228" s="227" t="s">
        <v>151</v>
      </c>
    </row>
    <row r="229" spans="2:65" s="1" customFormat="1" ht="16.5" customHeight="1">
      <c r="B229" s="41"/>
      <c r="C229" s="193" t="s">
        <v>357</v>
      </c>
      <c r="D229" s="193" t="s">
        <v>154</v>
      </c>
      <c r="E229" s="194" t="s">
        <v>473</v>
      </c>
      <c r="F229" s="195" t="s">
        <v>474</v>
      </c>
      <c r="G229" s="196" t="s">
        <v>173</v>
      </c>
      <c r="H229" s="197">
        <v>10</v>
      </c>
      <c r="I229" s="198"/>
      <c r="J229" s="199">
        <f>ROUND(I229*H229,2)</f>
        <v>0</v>
      </c>
      <c r="K229" s="195" t="s">
        <v>22</v>
      </c>
      <c r="L229" s="61"/>
      <c r="M229" s="200" t="s">
        <v>22</v>
      </c>
      <c r="N229" s="201" t="s">
        <v>44</v>
      </c>
      <c r="O229" s="42"/>
      <c r="P229" s="202">
        <f>O229*H229</f>
        <v>0</v>
      </c>
      <c r="Q229" s="202">
        <v>0.00082</v>
      </c>
      <c r="R229" s="202">
        <f>Q229*H229</f>
        <v>0.008199999999999999</v>
      </c>
      <c r="S229" s="202">
        <v>0</v>
      </c>
      <c r="T229" s="203">
        <f>S229*H229</f>
        <v>0</v>
      </c>
      <c r="AR229" s="24" t="s">
        <v>235</v>
      </c>
      <c r="AT229" s="24" t="s">
        <v>154</v>
      </c>
      <c r="AU229" s="24" t="s">
        <v>82</v>
      </c>
      <c r="AY229" s="24" t="s">
        <v>151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4" t="s">
        <v>24</v>
      </c>
      <c r="BK229" s="204">
        <f>ROUND(I229*H229,2)</f>
        <v>0</v>
      </c>
      <c r="BL229" s="24" t="s">
        <v>235</v>
      </c>
      <c r="BM229" s="24" t="s">
        <v>475</v>
      </c>
    </row>
    <row r="230" spans="2:51" s="11" customFormat="1" ht="13.5">
      <c r="B230" s="205"/>
      <c r="C230" s="206"/>
      <c r="D230" s="207" t="s">
        <v>160</v>
      </c>
      <c r="E230" s="208" t="s">
        <v>22</v>
      </c>
      <c r="F230" s="209" t="s">
        <v>626</v>
      </c>
      <c r="G230" s="206"/>
      <c r="H230" s="210">
        <v>10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160</v>
      </c>
      <c r="AU230" s="216" t="s">
        <v>82</v>
      </c>
      <c r="AV230" s="11" t="s">
        <v>82</v>
      </c>
      <c r="AW230" s="11" t="s">
        <v>37</v>
      </c>
      <c r="AX230" s="11" t="s">
        <v>73</v>
      </c>
      <c r="AY230" s="216" t="s">
        <v>151</v>
      </c>
    </row>
    <row r="231" spans="2:51" s="11" customFormat="1" ht="13.5">
      <c r="B231" s="205"/>
      <c r="C231" s="206"/>
      <c r="D231" s="207" t="s">
        <v>160</v>
      </c>
      <c r="E231" s="208" t="s">
        <v>22</v>
      </c>
      <c r="F231" s="209" t="s">
        <v>22</v>
      </c>
      <c r="G231" s="206"/>
      <c r="H231" s="210">
        <v>0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160</v>
      </c>
      <c r="AU231" s="216" t="s">
        <v>82</v>
      </c>
      <c r="AV231" s="11" t="s">
        <v>82</v>
      </c>
      <c r="AW231" s="11" t="s">
        <v>37</v>
      </c>
      <c r="AX231" s="11" t="s">
        <v>73</v>
      </c>
      <c r="AY231" s="216" t="s">
        <v>151</v>
      </c>
    </row>
    <row r="232" spans="2:51" s="12" customFormat="1" ht="13.5">
      <c r="B232" s="217"/>
      <c r="C232" s="218"/>
      <c r="D232" s="207" t="s">
        <v>160</v>
      </c>
      <c r="E232" s="219" t="s">
        <v>22</v>
      </c>
      <c r="F232" s="220" t="s">
        <v>162</v>
      </c>
      <c r="G232" s="218"/>
      <c r="H232" s="221">
        <v>10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160</v>
      </c>
      <c r="AU232" s="227" t="s">
        <v>82</v>
      </c>
      <c r="AV232" s="12" t="s">
        <v>158</v>
      </c>
      <c r="AW232" s="12" t="s">
        <v>37</v>
      </c>
      <c r="AX232" s="12" t="s">
        <v>24</v>
      </c>
      <c r="AY232" s="227" t="s">
        <v>151</v>
      </c>
    </row>
    <row r="233" spans="2:65" s="1" customFormat="1" ht="25.5" customHeight="1">
      <c r="B233" s="41"/>
      <c r="C233" s="193" t="s">
        <v>361</v>
      </c>
      <c r="D233" s="193" t="s">
        <v>154</v>
      </c>
      <c r="E233" s="194" t="s">
        <v>477</v>
      </c>
      <c r="F233" s="195" t="s">
        <v>478</v>
      </c>
      <c r="G233" s="196" t="s">
        <v>173</v>
      </c>
      <c r="H233" s="197">
        <v>10.05</v>
      </c>
      <c r="I233" s="198"/>
      <c r="J233" s="199">
        <f>ROUND(I233*H233,2)</f>
        <v>0</v>
      </c>
      <c r="K233" s="195" t="s">
        <v>22</v>
      </c>
      <c r="L233" s="61"/>
      <c r="M233" s="200" t="s">
        <v>22</v>
      </c>
      <c r="N233" s="201" t="s">
        <v>44</v>
      </c>
      <c r="O233" s="42"/>
      <c r="P233" s="202">
        <f>O233*H233</f>
        <v>0</v>
      </c>
      <c r="Q233" s="202">
        <v>0.00079</v>
      </c>
      <c r="R233" s="202">
        <f>Q233*H233</f>
        <v>0.0079395</v>
      </c>
      <c r="S233" s="202">
        <v>0</v>
      </c>
      <c r="T233" s="203">
        <f>S233*H233</f>
        <v>0</v>
      </c>
      <c r="AR233" s="24" t="s">
        <v>235</v>
      </c>
      <c r="AT233" s="24" t="s">
        <v>154</v>
      </c>
      <c r="AU233" s="24" t="s">
        <v>82</v>
      </c>
      <c r="AY233" s="24" t="s">
        <v>151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4" t="s">
        <v>24</v>
      </c>
      <c r="BK233" s="204">
        <f>ROUND(I233*H233,2)</f>
        <v>0</v>
      </c>
      <c r="BL233" s="24" t="s">
        <v>235</v>
      </c>
      <c r="BM233" s="24" t="s">
        <v>479</v>
      </c>
    </row>
    <row r="234" spans="2:51" s="11" customFormat="1" ht="13.5">
      <c r="B234" s="205"/>
      <c r="C234" s="206"/>
      <c r="D234" s="207" t="s">
        <v>160</v>
      </c>
      <c r="E234" s="208" t="s">
        <v>22</v>
      </c>
      <c r="F234" s="209" t="s">
        <v>624</v>
      </c>
      <c r="G234" s="206"/>
      <c r="H234" s="210">
        <v>2.55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160</v>
      </c>
      <c r="AU234" s="216" t="s">
        <v>82</v>
      </c>
      <c r="AV234" s="11" t="s">
        <v>82</v>
      </c>
      <c r="AW234" s="11" t="s">
        <v>37</v>
      </c>
      <c r="AX234" s="11" t="s">
        <v>73</v>
      </c>
      <c r="AY234" s="216" t="s">
        <v>151</v>
      </c>
    </row>
    <row r="235" spans="2:51" s="11" customFormat="1" ht="13.5">
      <c r="B235" s="205"/>
      <c r="C235" s="206"/>
      <c r="D235" s="207" t="s">
        <v>160</v>
      </c>
      <c r="E235" s="208" t="s">
        <v>22</v>
      </c>
      <c r="F235" s="209" t="s">
        <v>625</v>
      </c>
      <c r="G235" s="206"/>
      <c r="H235" s="210">
        <v>7.5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160</v>
      </c>
      <c r="AU235" s="216" t="s">
        <v>82</v>
      </c>
      <c r="AV235" s="11" t="s">
        <v>82</v>
      </c>
      <c r="AW235" s="11" t="s">
        <v>37</v>
      </c>
      <c r="AX235" s="11" t="s">
        <v>73</v>
      </c>
      <c r="AY235" s="216" t="s">
        <v>151</v>
      </c>
    </row>
    <row r="236" spans="2:51" s="12" customFormat="1" ht="13.5">
      <c r="B236" s="217"/>
      <c r="C236" s="218"/>
      <c r="D236" s="207" t="s">
        <v>160</v>
      </c>
      <c r="E236" s="219" t="s">
        <v>22</v>
      </c>
      <c r="F236" s="220" t="s">
        <v>162</v>
      </c>
      <c r="G236" s="218"/>
      <c r="H236" s="221">
        <v>10.05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160</v>
      </c>
      <c r="AU236" s="227" t="s">
        <v>82</v>
      </c>
      <c r="AV236" s="12" t="s">
        <v>158</v>
      </c>
      <c r="AW236" s="12" t="s">
        <v>37</v>
      </c>
      <c r="AX236" s="12" t="s">
        <v>24</v>
      </c>
      <c r="AY236" s="227" t="s">
        <v>151</v>
      </c>
    </row>
    <row r="237" spans="2:63" s="10" customFormat="1" ht="29.85" customHeight="1">
      <c r="B237" s="177"/>
      <c r="C237" s="178"/>
      <c r="D237" s="179" t="s">
        <v>72</v>
      </c>
      <c r="E237" s="191" t="s">
        <v>499</v>
      </c>
      <c r="F237" s="191" t="s">
        <v>500</v>
      </c>
      <c r="G237" s="178"/>
      <c r="H237" s="178"/>
      <c r="I237" s="181"/>
      <c r="J237" s="192">
        <f>BK237</f>
        <v>0</v>
      </c>
      <c r="K237" s="178"/>
      <c r="L237" s="183"/>
      <c r="M237" s="184"/>
      <c r="N237" s="185"/>
      <c r="O237" s="185"/>
      <c r="P237" s="186">
        <f>SUM(P238:P259)</f>
        <v>0</v>
      </c>
      <c r="Q237" s="185"/>
      <c r="R237" s="186">
        <f>SUM(R238:R259)</f>
        <v>0</v>
      </c>
      <c r="S237" s="185"/>
      <c r="T237" s="187">
        <f>SUM(T238:T259)</f>
        <v>0.045149999999999996</v>
      </c>
      <c r="AR237" s="188" t="s">
        <v>82</v>
      </c>
      <c r="AT237" s="189" t="s">
        <v>72</v>
      </c>
      <c r="AU237" s="189" t="s">
        <v>24</v>
      </c>
      <c r="AY237" s="188" t="s">
        <v>151</v>
      </c>
      <c r="BK237" s="190">
        <f>SUM(BK238:BK259)</f>
        <v>0</v>
      </c>
    </row>
    <row r="238" spans="2:65" s="1" customFormat="1" ht="38.25" customHeight="1">
      <c r="B238" s="41"/>
      <c r="C238" s="193" t="s">
        <v>366</v>
      </c>
      <c r="D238" s="193" t="s">
        <v>154</v>
      </c>
      <c r="E238" s="194" t="s">
        <v>627</v>
      </c>
      <c r="F238" s="195" t="s">
        <v>628</v>
      </c>
      <c r="G238" s="196" t="s">
        <v>504</v>
      </c>
      <c r="H238" s="197">
        <v>6</v>
      </c>
      <c r="I238" s="198"/>
      <c r="J238" s="199">
        <f>ROUND(I238*H238,2)</f>
        <v>0</v>
      </c>
      <c r="K238" s="195" t="s">
        <v>22</v>
      </c>
      <c r="L238" s="61"/>
      <c r="M238" s="200" t="s">
        <v>22</v>
      </c>
      <c r="N238" s="201" t="s">
        <v>44</v>
      </c>
      <c r="O238" s="42"/>
      <c r="P238" s="202">
        <f>O238*H238</f>
        <v>0</v>
      </c>
      <c r="Q238" s="202">
        <v>0</v>
      </c>
      <c r="R238" s="202">
        <f>Q238*H238</f>
        <v>0</v>
      </c>
      <c r="S238" s="202">
        <v>0</v>
      </c>
      <c r="T238" s="203">
        <f>S238*H238</f>
        <v>0</v>
      </c>
      <c r="AR238" s="24" t="s">
        <v>235</v>
      </c>
      <c r="AT238" s="24" t="s">
        <v>154</v>
      </c>
      <c r="AU238" s="24" t="s">
        <v>82</v>
      </c>
      <c r="AY238" s="24" t="s">
        <v>151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4" t="s">
        <v>24</v>
      </c>
      <c r="BK238" s="204">
        <f>ROUND(I238*H238,2)</f>
        <v>0</v>
      </c>
      <c r="BL238" s="24" t="s">
        <v>235</v>
      </c>
      <c r="BM238" s="24" t="s">
        <v>514</v>
      </c>
    </row>
    <row r="239" spans="2:51" s="11" customFormat="1" ht="13.5">
      <c r="B239" s="205"/>
      <c r="C239" s="206"/>
      <c r="D239" s="207" t="s">
        <v>160</v>
      </c>
      <c r="E239" s="208" t="s">
        <v>22</v>
      </c>
      <c r="F239" s="209" t="s">
        <v>152</v>
      </c>
      <c r="G239" s="206"/>
      <c r="H239" s="210">
        <v>6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160</v>
      </c>
      <c r="AU239" s="216" t="s">
        <v>82</v>
      </c>
      <c r="AV239" s="11" t="s">
        <v>82</v>
      </c>
      <c r="AW239" s="11" t="s">
        <v>37</v>
      </c>
      <c r="AX239" s="11" t="s">
        <v>24</v>
      </c>
      <c r="AY239" s="216" t="s">
        <v>151</v>
      </c>
    </row>
    <row r="240" spans="2:65" s="1" customFormat="1" ht="38.25" customHeight="1">
      <c r="B240" s="41"/>
      <c r="C240" s="193" t="s">
        <v>372</v>
      </c>
      <c r="D240" s="193" t="s">
        <v>154</v>
      </c>
      <c r="E240" s="194" t="s">
        <v>629</v>
      </c>
      <c r="F240" s="195" t="s">
        <v>630</v>
      </c>
      <c r="G240" s="196" t="s">
        <v>504</v>
      </c>
      <c r="H240" s="197">
        <v>6</v>
      </c>
      <c r="I240" s="198"/>
      <c r="J240" s="199">
        <f>ROUND(I240*H240,2)</f>
        <v>0</v>
      </c>
      <c r="K240" s="195" t="s">
        <v>22</v>
      </c>
      <c r="L240" s="61"/>
      <c r="M240" s="200" t="s">
        <v>22</v>
      </c>
      <c r="N240" s="201" t="s">
        <v>44</v>
      </c>
      <c r="O240" s="42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AR240" s="24" t="s">
        <v>235</v>
      </c>
      <c r="AT240" s="24" t="s">
        <v>154</v>
      </c>
      <c r="AU240" s="24" t="s">
        <v>82</v>
      </c>
      <c r="AY240" s="24" t="s">
        <v>151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4" t="s">
        <v>24</v>
      </c>
      <c r="BK240" s="204">
        <f>ROUND(I240*H240,2)</f>
        <v>0</v>
      </c>
      <c r="BL240" s="24" t="s">
        <v>235</v>
      </c>
      <c r="BM240" s="24" t="s">
        <v>631</v>
      </c>
    </row>
    <row r="241" spans="2:51" s="11" customFormat="1" ht="13.5">
      <c r="B241" s="205"/>
      <c r="C241" s="206"/>
      <c r="D241" s="207" t="s">
        <v>160</v>
      </c>
      <c r="E241" s="208" t="s">
        <v>22</v>
      </c>
      <c r="F241" s="209" t="s">
        <v>152</v>
      </c>
      <c r="G241" s="206"/>
      <c r="H241" s="210">
        <v>6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160</v>
      </c>
      <c r="AU241" s="216" t="s">
        <v>82</v>
      </c>
      <c r="AV241" s="11" t="s">
        <v>82</v>
      </c>
      <c r="AW241" s="11" t="s">
        <v>37</v>
      </c>
      <c r="AX241" s="11" t="s">
        <v>24</v>
      </c>
      <c r="AY241" s="216" t="s">
        <v>151</v>
      </c>
    </row>
    <row r="242" spans="2:65" s="1" customFormat="1" ht="16.5" customHeight="1">
      <c r="B242" s="41"/>
      <c r="C242" s="193" t="s">
        <v>377</v>
      </c>
      <c r="D242" s="193" t="s">
        <v>154</v>
      </c>
      <c r="E242" s="194" t="s">
        <v>632</v>
      </c>
      <c r="F242" s="195" t="s">
        <v>633</v>
      </c>
      <c r="G242" s="196" t="s">
        <v>504</v>
      </c>
      <c r="H242" s="197">
        <v>2</v>
      </c>
      <c r="I242" s="198"/>
      <c r="J242" s="199">
        <f>ROUND(I242*H242,2)</f>
        <v>0</v>
      </c>
      <c r="K242" s="195" t="s">
        <v>22</v>
      </c>
      <c r="L242" s="61"/>
      <c r="M242" s="200" t="s">
        <v>22</v>
      </c>
      <c r="N242" s="201" t="s">
        <v>44</v>
      </c>
      <c r="O242" s="4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4" t="s">
        <v>235</v>
      </c>
      <c r="AT242" s="24" t="s">
        <v>154</v>
      </c>
      <c r="AU242" s="24" t="s">
        <v>82</v>
      </c>
      <c r="AY242" s="24" t="s">
        <v>151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4" t="s">
        <v>24</v>
      </c>
      <c r="BK242" s="204">
        <f>ROUND(I242*H242,2)</f>
        <v>0</v>
      </c>
      <c r="BL242" s="24" t="s">
        <v>235</v>
      </c>
      <c r="BM242" s="24" t="s">
        <v>634</v>
      </c>
    </row>
    <row r="243" spans="2:51" s="11" customFormat="1" ht="13.5">
      <c r="B243" s="205"/>
      <c r="C243" s="206"/>
      <c r="D243" s="207" t="s">
        <v>160</v>
      </c>
      <c r="E243" s="208" t="s">
        <v>22</v>
      </c>
      <c r="F243" s="209" t="s">
        <v>82</v>
      </c>
      <c r="G243" s="206"/>
      <c r="H243" s="210">
        <v>2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160</v>
      </c>
      <c r="AU243" s="216" t="s">
        <v>82</v>
      </c>
      <c r="AV243" s="11" t="s">
        <v>82</v>
      </c>
      <c r="AW243" s="11" t="s">
        <v>37</v>
      </c>
      <c r="AX243" s="11" t="s">
        <v>24</v>
      </c>
      <c r="AY243" s="216" t="s">
        <v>151</v>
      </c>
    </row>
    <row r="244" spans="2:65" s="1" customFormat="1" ht="38.25" customHeight="1">
      <c r="B244" s="41"/>
      <c r="C244" s="193" t="s">
        <v>383</v>
      </c>
      <c r="D244" s="193" t="s">
        <v>154</v>
      </c>
      <c r="E244" s="194" t="s">
        <v>635</v>
      </c>
      <c r="F244" s="195" t="s">
        <v>636</v>
      </c>
      <c r="G244" s="196" t="s">
        <v>504</v>
      </c>
      <c r="H244" s="197">
        <v>4</v>
      </c>
      <c r="I244" s="198"/>
      <c r="J244" s="199">
        <f>ROUND(I244*H244,2)</f>
        <v>0</v>
      </c>
      <c r="K244" s="195" t="s">
        <v>22</v>
      </c>
      <c r="L244" s="61"/>
      <c r="M244" s="200" t="s">
        <v>22</v>
      </c>
      <c r="N244" s="201" t="s">
        <v>44</v>
      </c>
      <c r="O244" s="42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AR244" s="24" t="s">
        <v>235</v>
      </c>
      <c r="AT244" s="24" t="s">
        <v>154</v>
      </c>
      <c r="AU244" s="24" t="s">
        <v>82</v>
      </c>
      <c r="AY244" s="24" t="s">
        <v>151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4" t="s">
        <v>24</v>
      </c>
      <c r="BK244" s="204">
        <f>ROUND(I244*H244,2)</f>
        <v>0</v>
      </c>
      <c r="BL244" s="24" t="s">
        <v>235</v>
      </c>
      <c r="BM244" s="24" t="s">
        <v>637</v>
      </c>
    </row>
    <row r="245" spans="2:51" s="11" customFormat="1" ht="13.5">
      <c r="B245" s="205"/>
      <c r="C245" s="206"/>
      <c r="D245" s="207" t="s">
        <v>160</v>
      </c>
      <c r="E245" s="208" t="s">
        <v>22</v>
      </c>
      <c r="F245" s="209" t="s">
        <v>158</v>
      </c>
      <c r="G245" s="206"/>
      <c r="H245" s="210">
        <v>4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160</v>
      </c>
      <c r="AU245" s="216" t="s">
        <v>82</v>
      </c>
      <c r="AV245" s="11" t="s">
        <v>82</v>
      </c>
      <c r="AW245" s="11" t="s">
        <v>37</v>
      </c>
      <c r="AX245" s="11" t="s">
        <v>24</v>
      </c>
      <c r="AY245" s="216" t="s">
        <v>151</v>
      </c>
    </row>
    <row r="246" spans="2:65" s="1" customFormat="1" ht="38.25" customHeight="1">
      <c r="B246" s="41"/>
      <c r="C246" s="193" t="s">
        <v>388</v>
      </c>
      <c r="D246" s="193" t="s">
        <v>154</v>
      </c>
      <c r="E246" s="194" t="s">
        <v>638</v>
      </c>
      <c r="F246" s="195" t="s">
        <v>639</v>
      </c>
      <c r="G246" s="196" t="s">
        <v>504</v>
      </c>
      <c r="H246" s="197">
        <v>1</v>
      </c>
      <c r="I246" s="198"/>
      <c r="J246" s="199">
        <f>ROUND(I246*H246,2)</f>
        <v>0</v>
      </c>
      <c r="K246" s="195" t="s">
        <v>22</v>
      </c>
      <c r="L246" s="61"/>
      <c r="M246" s="200" t="s">
        <v>22</v>
      </c>
      <c r="N246" s="201" t="s">
        <v>44</v>
      </c>
      <c r="O246" s="42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AR246" s="24" t="s">
        <v>235</v>
      </c>
      <c r="AT246" s="24" t="s">
        <v>154</v>
      </c>
      <c r="AU246" s="24" t="s">
        <v>82</v>
      </c>
      <c r="AY246" s="24" t="s">
        <v>151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4" t="s">
        <v>24</v>
      </c>
      <c r="BK246" s="204">
        <f>ROUND(I246*H246,2)</f>
        <v>0</v>
      </c>
      <c r="BL246" s="24" t="s">
        <v>235</v>
      </c>
      <c r="BM246" s="24" t="s">
        <v>640</v>
      </c>
    </row>
    <row r="247" spans="2:51" s="11" customFormat="1" ht="13.5">
      <c r="B247" s="205"/>
      <c r="C247" s="206"/>
      <c r="D247" s="207" t="s">
        <v>160</v>
      </c>
      <c r="E247" s="208" t="s">
        <v>22</v>
      </c>
      <c r="F247" s="209" t="s">
        <v>24</v>
      </c>
      <c r="G247" s="206"/>
      <c r="H247" s="210">
        <v>1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160</v>
      </c>
      <c r="AU247" s="216" t="s">
        <v>82</v>
      </c>
      <c r="AV247" s="11" t="s">
        <v>82</v>
      </c>
      <c r="AW247" s="11" t="s">
        <v>37</v>
      </c>
      <c r="AX247" s="11" t="s">
        <v>24</v>
      </c>
      <c r="AY247" s="216" t="s">
        <v>151</v>
      </c>
    </row>
    <row r="248" spans="2:65" s="1" customFormat="1" ht="38.25" customHeight="1">
      <c r="B248" s="41"/>
      <c r="C248" s="193" t="s">
        <v>394</v>
      </c>
      <c r="D248" s="193" t="s">
        <v>154</v>
      </c>
      <c r="E248" s="194" t="s">
        <v>641</v>
      </c>
      <c r="F248" s="195" t="s">
        <v>642</v>
      </c>
      <c r="G248" s="196" t="s">
        <v>504</v>
      </c>
      <c r="H248" s="197">
        <v>3</v>
      </c>
      <c r="I248" s="198"/>
      <c r="J248" s="199">
        <f>ROUND(I248*H248,2)</f>
        <v>0</v>
      </c>
      <c r="K248" s="195" t="s">
        <v>22</v>
      </c>
      <c r="L248" s="61"/>
      <c r="M248" s="200" t="s">
        <v>22</v>
      </c>
      <c r="N248" s="201" t="s">
        <v>44</v>
      </c>
      <c r="O248" s="42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AR248" s="24" t="s">
        <v>235</v>
      </c>
      <c r="AT248" s="24" t="s">
        <v>154</v>
      </c>
      <c r="AU248" s="24" t="s">
        <v>82</v>
      </c>
      <c r="AY248" s="24" t="s">
        <v>151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24</v>
      </c>
      <c r="BK248" s="204">
        <f>ROUND(I248*H248,2)</f>
        <v>0</v>
      </c>
      <c r="BL248" s="24" t="s">
        <v>235</v>
      </c>
      <c r="BM248" s="24" t="s">
        <v>643</v>
      </c>
    </row>
    <row r="249" spans="2:51" s="11" customFormat="1" ht="13.5">
      <c r="B249" s="205"/>
      <c r="C249" s="206"/>
      <c r="D249" s="207" t="s">
        <v>160</v>
      </c>
      <c r="E249" s="208" t="s">
        <v>22</v>
      </c>
      <c r="F249" s="209" t="s">
        <v>170</v>
      </c>
      <c r="G249" s="206"/>
      <c r="H249" s="210">
        <v>3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160</v>
      </c>
      <c r="AU249" s="216" t="s">
        <v>82</v>
      </c>
      <c r="AV249" s="11" t="s">
        <v>82</v>
      </c>
      <c r="AW249" s="11" t="s">
        <v>37</v>
      </c>
      <c r="AX249" s="11" t="s">
        <v>24</v>
      </c>
      <c r="AY249" s="216" t="s">
        <v>151</v>
      </c>
    </row>
    <row r="250" spans="2:65" s="1" customFormat="1" ht="25.5" customHeight="1">
      <c r="B250" s="41"/>
      <c r="C250" s="193" t="s">
        <v>398</v>
      </c>
      <c r="D250" s="193" t="s">
        <v>154</v>
      </c>
      <c r="E250" s="194" t="s">
        <v>516</v>
      </c>
      <c r="F250" s="195" t="s">
        <v>517</v>
      </c>
      <c r="G250" s="196" t="s">
        <v>173</v>
      </c>
      <c r="H250" s="197">
        <v>10.05</v>
      </c>
      <c r="I250" s="198"/>
      <c r="J250" s="199">
        <f>ROUND(I250*H250,2)</f>
        <v>0</v>
      </c>
      <c r="K250" s="195" t="s">
        <v>22</v>
      </c>
      <c r="L250" s="61"/>
      <c r="M250" s="200" t="s">
        <v>22</v>
      </c>
      <c r="N250" s="201" t="s">
        <v>44</v>
      </c>
      <c r="O250" s="4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AR250" s="24" t="s">
        <v>235</v>
      </c>
      <c r="AT250" s="24" t="s">
        <v>154</v>
      </c>
      <c r="AU250" s="24" t="s">
        <v>82</v>
      </c>
      <c r="AY250" s="24" t="s">
        <v>151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4" t="s">
        <v>24</v>
      </c>
      <c r="BK250" s="204">
        <f>ROUND(I250*H250,2)</f>
        <v>0</v>
      </c>
      <c r="BL250" s="24" t="s">
        <v>235</v>
      </c>
      <c r="BM250" s="24" t="s">
        <v>518</v>
      </c>
    </row>
    <row r="251" spans="2:51" s="11" customFormat="1" ht="13.5">
      <c r="B251" s="205"/>
      <c r="C251" s="206"/>
      <c r="D251" s="207" t="s">
        <v>160</v>
      </c>
      <c r="E251" s="208" t="s">
        <v>22</v>
      </c>
      <c r="F251" s="209" t="s">
        <v>624</v>
      </c>
      <c r="G251" s="206"/>
      <c r="H251" s="210">
        <v>2.55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160</v>
      </c>
      <c r="AU251" s="216" t="s">
        <v>82</v>
      </c>
      <c r="AV251" s="11" t="s">
        <v>82</v>
      </c>
      <c r="AW251" s="11" t="s">
        <v>37</v>
      </c>
      <c r="AX251" s="11" t="s">
        <v>73</v>
      </c>
      <c r="AY251" s="216" t="s">
        <v>151</v>
      </c>
    </row>
    <row r="252" spans="2:51" s="11" customFormat="1" ht="13.5">
      <c r="B252" s="205"/>
      <c r="C252" s="206"/>
      <c r="D252" s="207" t="s">
        <v>160</v>
      </c>
      <c r="E252" s="208" t="s">
        <v>22</v>
      </c>
      <c r="F252" s="209" t="s">
        <v>625</v>
      </c>
      <c r="G252" s="206"/>
      <c r="H252" s="210">
        <v>7.5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160</v>
      </c>
      <c r="AU252" s="216" t="s">
        <v>82</v>
      </c>
      <c r="AV252" s="11" t="s">
        <v>82</v>
      </c>
      <c r="AW252" s="11" t="s">
        <v>37</v>
      </c>
      <c r="AX252" s="11" t="s">
        <v>73</v>
      </c>
      <c r="AY252" s="216" t="s">
        <v>151</v>
      </c>
    </row>
    <row r="253" spans="2:51" s="12" customFormat="1" ht="13.5">
      <c r="B253" s="217"/>
      <c r="C253" s="218"/>
      <c r="D253" s="207" t="s">
        <v>160</v>
      </c>
      <c r="E253" s="219" t="s">
        <v>22</v>
      </c>
      <c r="F253" s="220" t="s">
        <v>162</v>
      </c>
      <c r="G253" s="218"/>
      <c r="H253" s="221">
        <v>10.05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160</v>
      </c>
      <c r="AU253" s="227" t="s">
        <v>82</v>
      </c>
      <c r="AV253" s="12" t="s">
        <v>158</v>
      </c>
      <c r="AW253" s="12" t="s">
        <v>37</v>
      </c>
      <c r="AX253" s="12" t="s">
        <v>24</v>
      </c>
      <c r="AY253" s="227" t="s">
        <v>151</v>
      </c>
    </row>
    <row r="254" spans="2:65" s="1" customFormat="1" ht="25.5" customHeight="1">
      <c r="B254" s="41"/>
      <c r="C254" s="193" t="s">
        <v>407</v>
      </c>
      <c r="D254" s="193" t="s">
        <v>154</v>
      </c>
      <c r="E254" s="194" t="s">
        <v>644</v>
      </c>
      <c r="F254" s="195" t="s">
        <v>645</v>
      </c>
      <c r="G254" s="196" t="s">
        <v>488</v>
      </c>
      <c r="H254" s="197">
        <v>2.55</v>
      </c>
      <c r="I254" s="198"/>
      <c r="J254" s="199">
        <f>ROUND(I254*H254,2)</f>
        <v>0</v>
      </c>
      <c r="K254" s="195" t="s">
        <v>165</v>
      </c>
      <c r="L254" s="61"/>
      <c r="M254" s="200" t="s">
        <v>22</v>
      </c>
      <c r="N254" s="201" t="s">
        <v>44</v>
      </c>
      <c r="O254" s="42"/>
      <c r="P254" s="202">
        <f>O254*H254</f>
        <v>0</v>
      </c>
      <c r="Q254" s="202">
        <v>0</v>
      </c>
      <c r="R254" s="202">
        <f>Q254*H254</f>
        <v>0</v>
      </c>
      <c r="S254" s="202">
        <v>0.003</v>
      </c>
      <c r="T254" s="203">
        <f>S254*H254</f>
        <v>0.00765</v>
      </c>
      <c r="AR254" s="24" t="s">
        <v>235</v>
      </c>
      <c r="AT254" s="24" t="s">
        <v>154</v>
      </c>
      <c r="AU254" s="24" t="s">
        <v>82</v>
      </c>
      <c r="AY254" s="24" t="s">
        <v>151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24</v>
      </c>
      <c r="BK254" s="204">
        <f>ROUND(I254*H254,2)</f>
        <v>0</v>
      </c>
      <c r="BL254" s="24" t="s">
        <v>235</v>
      </c>
      <c r="BM254" s="24" t="s">
        <v>646</v>
      </c>
    </row>
    <row r="255" spans="2:51" s="11" customFormat="1" ht="13.5">
      <c r="B255" s="205"/>
      <c r="C255" s="206"/>
      <c r="D255" s="207" t="s">
        <v>160</v>
      </c>
      <c r="E255" s="208" t="s">
        <v>22</v>
      </c>
      <c r="F255" s="209" t="s">
        <v>624</v>
      </c>
      <c r="G255" s="206"/>
      <c r="H255" s="210">
        <v>2.55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160</v>
      </c>
      <c r="AU255" s="216" t="s">
        <v>82</v>
      </c>
      <c r="AV255" s="11" t="s">
        <v>82</v>
      </c>
      <c r="AW255" s="11" t="s">
        <v>37</v>
      </c>
      <c r="AX255" s="11" t="s">
        <v>73</v>
      </c>
      <c r="AY255" s="216" t="s">
        <v>151</v>
      </c>
    </row>
    <row r="256" spans="2:51" s="12" customFormat="1" ht="13.5">
      <c r="B256" s="217"/>
      <c r="C256" s="218"/>
      <c r="D256" s="207" t="s">
        <v>160</v>
      </c>
      <c r="E256" s="219" t="s">
        <v>22</v>
      </c>
      <c r="F256" s="220" t="s">
        <v>162</v>
      </c>
      <c r="G256" s="218"/>
      <c r="H256" s="221">
        <v>2.55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160</v>
      </c>
      <c r="AU256" s="227" t="s">
        <v>82</v>
      </c>
      <c r="AV256" s="12" t="s">
        <v>158</v>
      </c>
      <c r="AW256" s="12" t="s">
        <v>37</v>
      </c>
      <c r="AX256" s="12" t="s">
        <v>24</v>
      </c>
      <c r="AY256" s="227" t="s">
        <v>151</v>
      </c>
    </row>
    <row r="257" spans="2:65" s="1" customFormat="1" ht="25.5" customHeight="1">
      <c r="B257" s="41"/>
      <c r="C257" s="193" t="s">
        <v>412</v>
      </c>
      <c r="D257" s="193" t="s">
        <v>154</v>
      </c>
      <c r="E257" s="194" t="s">
        <v>647</v>
      </c>
      <c r="F257" s="195" t="s">
        <v>648</v>
      </c>
      <c r="G257" s="196" t="s">
        <v>488</v>
      </c>
      <c r="H257" s="197">
        <v>7.5</v>
      </c>
      <c r="I257" s="198"/>
      <c r="J257" s="199">
        <f>ROUND(I257*H257,2)</f>
        <v>0</v>
      </c>
      <c r="K257" s="195" t="s">
        <v>165</v>
      </c>
      <c r="L257" s="61"/>
      <c r="M257" s="200" t="s">
        <v>22</v>
      </c>
      <c r="N257" s="201" t="s">
        <v>44</v>
      </c>
      <c r="O257" s="42"/>
      <c r="P257" s="202">
        <f>O257*H257</f>
        <v>0</v>
      </c>
      <c r="Q257" s="202">
        <v>0</v>
      </c>
      <c r="R257" s="202">
        <f>Q257*H257</f>
        <v>0</v>
      </c>
      <c r="S257" s="202">
        <v>0.005</v>
      </c>
      <c r="T257" s="203">
        <f>S257*H257</f>
        <v>0.0375</v>
      </c>
      <c r="AR257" s="24" t="s">
        <v>235</v>
      </c>
      <c r="AT257" s="24" t="s">
        <v>154</v>
      </c>
      <c r="AU257" s="24" t="s">
        <v>82</v>
      </c>
      <c r="AY257" s="24" t="s">
        <v>151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4" t="s">
        <v>24</v>
      </c>
      <c r="BK257" s="204">
        <f>ROUND(I257*H257,2)</f>
        <v>0</v>
      </c>
      <c r="BL257" s="24" t="s">
        <v>235</v>
      </c>
      <c r="BM257" s="24" t="s">
        <v>649</v>
      </c>
    </row>
    <row r="258" spans="2:51" s="11" customFormat="1" ht="13.5">
      <c r="B258" s="205"/>
      <c r="C258" s="206"/>
      <c r="D258" s="207" t="s">
        <v>160</v>
      </c>
      <c r="E258" s="208" t="s">
        <v>22</v>
      </c>
      <c r="F258" s="209" t="s">
        <v>625</v>
      </c>
      <c r="G258" s="206"/>
      <c r="H258" s="210">
        <v>7.5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160</v>
      </c>
      <c r="AU258" s="216" t="s">
        <v>82</v>
      </c>
      <c r="AV258" s="11" t="s">
        <v>82</v>
      </c>
      <c r="AW258" s="11" t="s">
        <v>37</v>
      </c>
      <c r="AX258" s="11" t="s">
        <v>73</v>
      </c>
      <c r="AY258" s="216" t="s">
        <v>151</v>
      </c>
    </row>
    <row r="259" spans="2:51" s="12" customFormat="1" ht="13.5">
      <c r="B259" s="217"/>
      <c r="C259" s="218"/>
      <c r="D259" s="207" t="s">
        <v>160</v>
      </c>
      <c r="E259" s="219" t="s">
        <v>22</v>
      </c>
      <c r="F259" s="220" t="s">
        <v>162</v>
      </c>
      <c r="G259" s="218"/>
      <c r="H259" s="221">
        <v>7.5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160</v>
      </c>
      <c r="AU259" s="227" t="s">
        <v>82</v>
      </c>
      <c r="AV259" s="12" t="s">
        <v>158</v>
      </c>
      <c r="AW259" s="12" t="s">
        <v>37</v>
      </c>
      <c r="AX259" s="12" t="s">
        <v>24</v>
      </c>
      <c r="AY259" s="227" t="s">
        <v>151</v>
      </c>
    </row>
    <row r="260" spans="2:63" s="10" customFormat="1" ht="29.85" customHeight="1">
      <c r="B260" s="177"/>
      <c r="C260" s="178"/>
      <c r="D260" s="179" t="s">
        <v>72</v>
      </c>
      <c r="E260" s="191" t="s">
        <v>650</v>
      </c>
      <c r="F260" s="191" t="s">
        <v>651</v>
      </c>
      <c r="G260" s="178"/>
      <c r="H260" s="178"/>
      <c r="I260" s="181"/>
      <c r="J260" s="192">
        <f>BK260</f>
        <v>0</v>
      </c>
      <c r="K260" s="178"/>
      <c r="L260" s="183"/>
      <c r="M260" s="184"/>
      <c r="N260" s="185"/>
      <c r="O260" s="185"/>
      <c r="P260" s="186">
        <f>SUM(P261:P317)</f>
        <v>0</v>
      </c>
      <c r="Q260" s="185"/>
      <c r="R260" s="186">
        <f>SUM(R261:R317)</f>
        <v>0.06009562999999999</v>
      </c>
      <c r="S260" s="185"/>
      <c r="T260" s="187">
        <f>SUM(T261:T317)</f>
        <v>0</v>
      </c>
      <c r="AR260" s="188" t="s">
        <v>82</v>
      </c>
      <c r="AT260" s="189" t="s">
        <v>72</v>
      </c>
      <c r="AU260" s="189" t="s">
        <v>24</v>
      </c>
      <c r="AY260" s="188" t="s">
        <v>151</v>
      </c>
      <c r="BK260" s="190">
        <f>SUM(BK261:BK317)</f>
        <v>0</v>
      </c>
    </row>
    <row r="261" spans="2:65" s="1" customFormat="1" ht="16.5" customHeight="1">
      <c r="B261" s="41"/>
      <c r="C261" s="193" t="s">
        <v>417</v>
      </c>
      <c r="D261" s="193" t="s">
        <v>154</v>
      </c>
      <c r="E261" s="194" t="s">
        <v>652</v>
      </c>
      <c r="F261" s="195" t="s">
        <v>653</v>
      </c>
      <c r="G261" s="196" t="s">
        <v>157</v>
      </c>
      <c r="H261" s="197">
        <v>107.352</v>
      </c>
      <c r="I261" s="198"/>
      <c r="J261" s="199">
        <f>ROUND(I261*H261,2)</f>
        <v>0</v>
      </c>
      <c r="K261" s="195" t="s">
        <v>22</v>
      </c>
      <c r="L261" s="61"/>
      <c r="M261" s="200" t="s">
        <v>22</v>
      </c>
      <c r="N261" s="201" t="s">
        <v>44</v>
      </c>
      <c r="O261" s="42"/>
      <c r="P261" s="202">
        <f>O261*H261</f>
        <v>0</v>
      </c>
      <c r="Q261" s="202">
        <v>7E-05</v>
      </c>
      <c r="R261" s="202">
        <f>Q261*H261</f>
        <v>0.0075146399999999995</v>
      </c>
      <c r="S261" s="202">
        <v>0</v>
      </c>
      <c r="T261" s="203">
        <f>S261*H261</f>
        <v>0</v>
      </c>
      <c r="AR261" s="24" t="s">
        <v>235</v>
      </c>
      <c r="AT261" s="24" t="s">
        <v>154</v>
      </c>
      <c r="AU261" s="24" t="s">
        <v>82</v>
      </c>
      <c r="AY261" s="24" t="s">
        <v>151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4" t="s">
        <v>24</v>
      </c>
      <c r="BK261" s="204">
        <f>ROUND(I261*H261,2)</f>
        <v>0</v>
      </c>
      <c r="BL261" s="24" t="s">
        <v>235</v>
      </c>
      <c r="BM261" s="24" t="s">
        <v>654</v>
      </c>
    </row>
    <row r="262" spans="2:51" s="13" customFormat="1" ht="13.5">
      <c r="B262" s="228"/>
      <c r="C262" s="229"/>
      <c r="D262" s="207" t="s">
        <v>160</v>
      </c>
      <c r="E262" s="230" t="s">
        <v>22</v>
      </c>
      <c r="F262" s="231" t="s">
        <v>655</v>
      </c>
      <c r="G262" s="229"/>
      <c r="H262" s="230" t="s">
        <v>22</v>
      </c>
      <c r="I262" s="232"/>
      <c r="J262" s="229"/>
      <c r="K262" s="229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160</v>
      </c>
      <c r="AU262" s="237" t="s">
        <v>82</v>
      </c>
      <c r="AV262" s="13" t="s">
        <v>24</v>
      </c>
      <c r="AW262" s="13" t="s">
        <v>37</v>
      </c>
      <c r="AX262" s="13" t="s">
        <v>73</v>
      </c>
      <c r="AY262" s="237" t="s">
        <v>151</v>
      </c>
    </row>
    <row r="263" spans="2:51" s="11" customFormat="1" ht="13.5">
      <c r="B263" s="205"/>
      <c r="C263" s="206"/>
      <c r="D263" s="207" t="s">
        <v>160</v>
      </c>
      <c r="E263" s="208" t="s">
        <v>22</v>
      </c>
      <c r="F263" s="209" t="s">
        <v>656</v>
      </c>
      <c r="G263" s="206"/>
      <c r="H263" s="210">
        <v>107.352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160</v>
      </c>
      <c r="AU263" s="216" t="s">
        <v>82</v>
      </c>
      <c r="AV263" s="11" t="s">
        <v>82</v>
      </c>
      <c r="AW263" s="11" t="s">
        <v>37</v>
      </c>
      <c r="AX263" s="11" t="s">
        <v>73</v>
      </c>
      <c r="AY263" s="216" t="s">
        <v>151</v>
      </c>
    </row>
    <row r="264" spans="2:51" s="12" customFormat="1" ht="13.5">
      <c r="B264" s="217"/>
      <c r="C264" s="218"/>
      <c r="D264" s="207" t="s">
        <v>160</v>
      </c>
      <c r="E264" s="219" t="s">
        <v>22</v>
      </c>
      <c r="F264" s="220" t="s">
        <v>162</v>
      </c>
      <c r="G264" s="218"/>
      <c r="H264" s="221">
        <v>107.352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160</v>
      </c>
      <c r="AU264" s="227" t="s">
        <v>82</v>
      </c>
      <c r="AV264" s="12" t="s">
        <v>158</v>
      </c>
      <c r="AW264" s="12" t="s">
        <v>37</v>
      </c>
      <c r="AX264" s="12" t="s">
        <v>24</v>
      </c>
      <c r="AY264" s="227" t="s">
        <v>151</v>
      </c>
    </row>
    <row r="265" spans="2:65" s="1" customFormat="1" ht="16.5" customHeight="1">
      <c r="B265" s="41"/>
      <c r="C265" s="193" t="s">
        <v>422</v>
      </c>
      <c r="D265" s="193" t="s">
        <v>154</v>
      </c>
      <c r="E265" s="194" t="s">
        <v>657</v>
      </c>
      <c r="F265" s="195" t="s">
        <v>658</v>
      </c>
      <c r="G265" s="196" t="s">
        <v>157</v>
      </c>
      <c r="H265" s="197">
        <v>20</v>
      </c>
      <c r="I265" s="198"/>
      <c r="J265" s="199">
        <f>ROUND(I265*H265,2)</f>
        <v>0</v>
      </c>
      <c r="K265" s="195" t="s">
        <v>22</v>
      </c>
      <c r="L265" s="61"/>
      <c r="M265" s="200" t="s">
        <v>22</v>
      </c>
      <c r="N265" s="201" t="s">
        <v>44</v>
      </c>
      <c r="O265" s="42"/>
      <c r="P265" s="202">
        <f>O265*H265</f>
        <v>0</v>
      </c>
      <c r="Q265" s="202">
        <v>7E-05</v>
      </c>
      <c r="R265" s="202">
        <f>Q265*H265</f>
        <v>0.0013999999999999998</v>
      </c>
      <c r="S265" s="202">
        <v>0</v>
      </c>
      <c r="T265" s="203">
        <f>S265*H265</f>
        <v>0</v>
      </c>
      <c r="AR265" s="24" t="s">
        <v>235</v>
      </c>
      <c r="AT265" s="24" t="s">
        <v>154</v>
      </c>
      <c r="AU265" s="24" t="s">
        <v>82</v>
      </c>
      <c r="AY265" s="24" t="s">
        <v>151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24</v>
      </c>
      <c r="BK265" s="204">
        <f>ROUND(I265*H265,2)</f>
        <v>0</v>
      </c>
      <c r="BL265" s="24" t="s">
        <v>235</v>
      </c>
      <c r="BM265" s="24" t="s">
        <v>659</v>
      </c>
    </row>
    <row r="266" spans="2:51" s="13" customFormat="1" ht="13.5">
      <c r="B266" s="228"/>
      <c r="C266" s="229"/>
      <c r="D266" s="207" t="s">
        <v>160</v>
      </c>
      <c r="E266" s="230" t="s">
        <v>22</v>
      </c>
      <c r="F266" s="231" t="s">
        <v>660</v>
      </c>
      <c r="G266" s="229"/>
      <c r="H266" s="230" t="s">
        <v>22</v>
      </c>
      <c r="I266" s="232"/>
      <c r="J266" s="229"/>
      <c r="K266" s="229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160</v>
      </c>
      <c r="AU266" s="237" t="s">
        <v>82</v>
      </c>
      <c r="AV266" s="13" t="s">
        <v>24</v>
      </c>
      <c r="AW266" s="13" t="s">
        <v>37</v>
      </c>
      <c r="AX266" s="13" t="s">
        <v>73</v>
      </c>
      <c r="AY266" s="237" t="s">
        <v>151</v>
      </c>
    </row>
    <row r="267" spans="2:51" s="11" customFormat="1" ht="13.5">
      <c r="B267" s="205"/>
      <c r="C267" s="206"/>
      <c r="D267" s="207" t="s">
        <v>160</v>
      </c>
      <c r="E267" s="208" t="s">
        <v>22</v>
      </c>
      <c r="F267" s="209" t="s">
        <v>661</v>
      </c>
      <c r="G267" s="206"/>
      <c r="H267" s="210">
        <v>20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160</v>
      </c>
      <c r="AU267" s="216" t="s">
        <v>82</v>
      </c>
      <c r="AV267" s="11" t="s">
        <v>82</v>
      </c>
      <c r="AW267" s="11" t="s">
        <v>37</v>
      </c>
      <c r="AX267" s="11" t="s">
        <v>73</v>
      </c>
      <c r="AY267" s="216" t="s">
        <v>151</v>
      </c>
    </row>
    <row r="268" spans="2:51" s="14" customFormat="1" ht="13.5">
      <c r="B268" s="238"/>
      <c r="C268" s="239"/>
      <c r="D268" s="207" t="s">
        <v>160</v>
      </c>
      <c r="E268" s="240" t="s">
        <v>542</v>
      </c>
      <c r="F268" s="241" t="s">
        <v>186</v>
      </c>
      <c r="G268" s="239"/>
      <c r="H268" s="242">
        <v>20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AT268" s="248" t="s">
        <v>160</v>
      </c>
      <c r="AU268" s="248" t="s">
        <v>82</v>
      </c>
      <c r="AV268" s="14" t="s">
        <v>170</v>
      </c>
      <c r="AW268" s="14" t="s">
        <v>37</v>
      </c>
      <c r="AX268" s="14" t="s">
        <v>73</v>
      </c>
      <c r="AY268" s="248" t="s">
        <v>151</v>
      </c>
    </row>
    <row r="269" spans="2:51" s="12" customFormat="1" ht="13.5">
      <c r="B269" s="217"/>
      <c r="C269" s="218"/>
      <c r="D269" s="207" t="s">
        <v>160</v>
      </c>
      <c r="E269" s="219" t="s">
        <v>22</v>
      </c>
      <c r="F269" s="220" t="s">
        <v>162</v>
      </c>
      <c r="G269" s="218"/>
      <c r="H269" s="221">
        <v>20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160</v>
      </c>
      <c r="AU269" s="227" t="s">
        <v>82</v>
      </c>
      <c r="AV269" s="12" t="s">
        <v>158</v>
      </c>
      <c r="AW269" s="12" t="s">
        <v>37</v>
      </c>
      <c r="AX269" s="12" t="s">
        <v>24</v>
      </c>
      <c r="AY269" s="227" t="s">
        <v>151</v>
      </c>
    </row>
    <row r="270" spans="2:65" s="1" customFormat="1" ht="16.5" customHeight="1">
      <c r="B270" s="41"/>
      <c r="C270" s="193" t="s">
        <v>428</v>
      </c>
      <c r="D270" s="193" t="s">
        <v>154</v>
      </c>
      <c r="E270" s="194" t="s">
        <v>662</v>
      </c>
      <c r="F270" s="195" t="s">
        <v>663</v>
      </c>
      <c r="G270" s="196" t="s">
        <v>157</v>
      </c>
      <c r="H270" s="197">
        <v>113.951</v>
      </c>
      <c r="I270" s="198"/>
      <c r="J270" s="199">
        <f>ROUND(I270*H270,2)</f>
        <v>0</v>
      </c>
      <c r="K270" s="195" t="s">
        <v>165</v>
      </c>
      <c r="L270" s="61"/>
      <c r="M270" s="200" t="s">
        <v>22</v>
      </c>
      <c r="N270" s="201" t="s">
        <v>44</v>
      </c>
      <c r="O270" s="42"/>
      <c r="P270" s="202">
        <f>O270*H270</f>
        <v>0</v>
      </c>
      <c r="Q270" s="202">
        <v>7E-05</v>
      </c>
      <c r="R270" s="202">
        <f>Q270*H270</f>
        <v>0.007976569999999999</v>
      </c>
      <c r="S270" s="202">
        <v>0</v>
      </c>
      <c r="T270" s="203">
        <f>S270*H270</f>
        <v>0</v>
      </c>
      <c r="AR270" s="24" t="s">
        <v>235</v>
      </c>
      <c r="AT270" s="24" t="s">
        <v>154</v>
      </c>
      <c r="AU270" s="24" t="s">
        <v>82</v>
      </c>
      <c r="AY270" s="24" t="s">
        <v>151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24</v>
      </c>
      <c r="BK270" s="204">
        <f>ROUND(I270*H270,2)</f>
        <v>0</v>
      </c>
      <c r="BL270" s="24" t="s">
        <v>235</v>
      </c>
      <c r="BM270" s="24" t="s">
        <v>664</v>
      </c>
    </row>
    <row r="271" spans="2:51" s="13" customFormat="1" ht="13.5">
      <c r="B271" s="228"/>
      <c r="C271" s="229"/>
      <c r="D271" s="207" t="s">
        <v>160</v>
      </c>
      <c r="E271" s="230" t="s">
        <v>22</v>
      </c>
      <c r="F271" s="231" t="s">
        <v>665</v>
      </c>
      <c r="G271" s="229"/>
      <c r="H271" s="230" t="s">
        <v>22</v>
      </c>
      <c r="I271" s="232"/>
      <c r="J271" s="229"/>
      <c r="K271" s="229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160</v>
      </c>
      <c r="AU271" s="237" t="s">
        <v>82</v>
      </c>
      <c r="AV271" s="13" t="s">
        <v>24</v>
      </c>
      <c r="AW271" s="13" t="s">
        <v>37</v>
      </c>
      <c r="AX271" s="13" t="s">
        <v>73</v>
      </c>
      <c r="AY271" s="237" t="s">
        <v>151</v>
      </c>
    </row>
    <row r="272" spans="2:51" s="11" customFormat="1" ht="13.5">
      <c r="B272" s="205"/>
      <c r="C272" s="206"/>
      <c r="D272" s="207" t="s">
        <v>160</v>
      </c>
      <c r="E272" s="208" t="s">
        <v>22</v>
      </c>
      <c r="F272" s="209" t="s">
        <v>666</v>
      </c>
      <c r="G272" s="206"/>
      <c r="H272" s="210">
        <v>1.459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160</v>
      </c>
      <c r="AU272" s="216" t="s">
        <v>82</v>
      </c>
      <c r="AV272" s="11" t="s">
        <v>82</v>
      </c>
      <c r="AW272" s="11" t="s">
        <v>37</v>
      </c>
      <c r="AX272" s="11" t="s">
        <v>73</v>
      </c>
      <c r="AY272" s="216" t="s">
        <v>151</v>
      </c>
    </row>
    <row r="273" spans="2:51" s="14" customFormat="1" ht="13.5">
      <c r="B273" s="238"/>
      <c r="C273" s="239"/>
      <c r="D273" s="207" t="s">
        <v>160</v>
      </c>
      <c r="E273" s="240" t="s">
        <v>535</v>
      </c>
      <c r="F273" s="241" t="s">
        <v>186</v>
      </c>
      <c r="G273" s="239"/>
      <c r="H273" s="242">
        <v>1.459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160</v>
      </c>
      <c r="AU273" s="248" t="s">
        <v>82</v>
      </c>
      <c r="AV273" s="14" t="s">
        <v>170</v>
      </c>
      <c r="AW273" s="14" t="s">
        <v>37</v>
      </c>
      <c r="AX273" s="14" t="s">
        <v>73</v>
      </c>
      <c r="AY273" s="248" t="s">
        <v>151</v>
      </c>
    </row>
    <row r="274" spans="2:51" s="13" customFormat="1" ht="13.5">
      <c r="B274" s="228"/>
      <c r="C274" s="229"/>
      <c r="D274" s="207" t="s">
        <v>160</v>
      </c>
      <c r="E274" s="230" t="s">
        <v>22</v>
      </c>
      <c r="F274" s="231" t="s">
        <v>667</v>
      </c>
      <c r="G274" s="229"/>
      <c r="H274" s="230" t="s">
        <v>22</v>
      </c>
      <c r="I274" s="232"/>
      <c r="J274" s="229"/>
      <c r="K274" s="229"/>
      <c r="L274" s="233"/>
      <c r="M274" s="234"/>
      <c r="N274" s="235"/>
      <c r="O274" s="235"/>
      <c r="P274" s="235"/>
      <c r="Q274" s="235"/>
      <c r="R274" s="235"/>
      <c r="S274" s="235"/>
      <c r="T274" s="236"/>
      <c r="AT274" s="237" t="s">
        <v>160</v>
      </c>
      <c r="AU274" s="237" t="s">
        <v>82</v>
      </c>
      <c r="AV274" s="13" t="s">
        <v>24</v>
      </c>
      <c r="AW274" s="13" t="s">
        <v>37</v>
      </c>
      <c r="AX274" s="13" t="s">
        <v>73</v>
      </c>
      <c r="AY274" s="237" t="s">
        <v>151</v>
      </c>
    </row>
    <row r="275" spans="2:51" s="11" customFormat="1" ht="13.5">
      <c r="B275" s="205"/>
      <c r="C275" s="206"/>
      <c r="D275" s="207" t="s">
        <v>160</v>
      </c>
      <c r="E275" s="208" t="s">
        <v>22</v>
      </c>
      <c r="F275" s="209" t="s">
        <v>668</v>
      </c>
      <c r="G275" s="206"/>
      <c r="H275" s="210">
        <v>2.5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160</v>
      </c>
      <c r="AU275" s="216" t="s">
        <v>82</v>
      </c>
      <c r="AV275" s="11" t="s">
        <v>82</v>
      </c>
      <c r="AW275" s="11" t="s">
        <v>37</v>
      </c>
      <c r="AX275" s="11" t="s">
        <v>73</v>
      </c>
      <c r="AY275" s="216" t="s">
        <v>151</v>
      </c>
    </row>
    <row r="276" spans="2:51" s="14" customFormat="1" ht="13.5">
      <c r="B276" s="238"/>
      <c r="C276" s="239"/>
      <c r="D276" s="207" t="s">
        <v>160</v>
      </c>
      <c r="E276" s="240" t="s">
        <v>537</v>
      </c>
      <c r="F276" s="241" t="s">
        <v>186</v>
      </c>
      <c r="G276" s="239"/>
      <c r="H276" s="242">
        <v>2.5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160</v>
      </c>
      <c r="AU276" s="248" t="s">
        <v>82</v>
      </c>
      <c r="AV276" s="14" t="s">
        <v>170</v>
      </c>
      <c r="AW276" s="14" t="s">
        <v>37</v>
      </c>
      <c r="AX276" s="14" t="s">
        <v>73</v>
      </c>
      <c r="AY276" s="248" t="s">
        <v>151</v>
      </c>
    </row>
    <row r="277" spans="2:51" s="13" customFormat="1" ht="13.5">
      <c r="B277" s="228"/>
      <c r="C277" s="229"/>
      <c r="D277" s="207" t="s">
        <v>160</v>
      </c>
      <c r="E277" s="230" t="s">
        <v>22</v>
      </c>
      <c r="F277" s="231" t="s">
        <v>655</v>
      </c>
      <c r="G277" s="229"/>
      <c r="H277" s="230" t="s">
        <v>22</v>
      </c>
      <c r="I277" s="232"/>
      <c r="J277" s="229"/>
      <c r="K277" s="229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160</v>
      </c>
      <c r="AU277" s="237" t="s">
        <v>82</v>
      </c>
      <c r="AV277" s="13" t="s">
        <v>24</v>
      </c>
      <c r="AW277" s="13" t="s">
        <v>37</v>
      </c>
      <c r="AX277" s="13" t="s">
        <v>73</v>
      </c>
      <c r="AY277" s="237" t="s">
        <v>151</v>
      </c>
    </row>
    <row r="278" spans="2:51" s="11" customFormat="1" ht="13.5">
      <c r="B278" s="205"/>
      <c r="C278" s="206"/>
      <c r="D278" s="207" t="s">
        <v>160</v>
      </c>
      <c r="E278" s="208" t="s">
        <v>22</v>
      </c>
      <c r="F278" s="209" t="s">
        <v>656</v>
      </c>
      <c r="G278" s="206"/>
      <c r="H278" s="210">
        <v>107.352</v>
      </c>
      <c r="I278" s="211"/>
      <c r="J278" s="206"/>
      <c r="K278" s="206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160</v>
      </c>
      <c r="AU278" s="216" t="s">
        <v>82</v>
      </c>
      <c r="AV278" s="11" t="s">
        <v>82</v>
      </c>
      <c r="AW278" s="11" t="s">
        <v>37</v>
      </c>
      <c r="AX278" s="11" t="s">
        <v>73</v>
      </c>
      <c r="AY278" s="216" t="s">
        <v>151</v>
      </c>
    </row>
    <row r="279" spans="2:51" s="14" customFormat="1" ht="13.5">
      <c r="B279" s="238"/>
      <c r="C279" s="239"/>
      <c r="D279" s="207" t="s">
        <v>160</v>
      </c>
      <c r="E279" s="240" t="s">
        <v>539</v>
      </c>
      <c r="F279" s="241" t="s">
        <v>186</v>
      </c>
      <c r="G279" s="239"/>
      <c r="H279" s="242">
        <v>107.352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160</v>
      </c>
      <c r="AU279" s="248" t="s">
        <v>82</v>
      </c>
      <c r="AV279" s="14" t="s">
        <v>170</v>
      </c>
      <c r="AW279" s="14" t="s">
        <v>37</v>
      </c>
      <c r="AX279" s="14" t="s">
        <v>73</v>
      </c>
      <c r="AY279" s="248" t="s">
        <v>151</v>
      </c>
    </row>
    <row r="280" spans="2:51" s="13" customFormat="1" ht="13.5">
      <c r="B280" s="228"/>
      <c r="C280" s="229"/>
      <c r="D280" s="207" t="s">
        <v>160</v>
      </c>
      <c r="E280" s="230" t="s">
        <v>22</v>
      </c>
      <c r="F280" s="231" t="s">
        <v>669</v>
      </c>
      <c r="G280" s="229"/>
      <c r="H280" s="230" t="s">
        <v>22</v>
      </c>
      <c r="I280" s="232"/>
      <c r="J280" s="229"/>
      <c r="K280" s="229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160</v>
      </c>
      <c r="AU280" s="237" t="s">
        <v>82</v>
      </c>
      <c r="AV280" s="13" t="s">
        <v>24</v>
      </c>
      <c r="AW280" s="13" t="s">
        <v>37</v>
      </c>
      <c r="AX280" s="13" t="s">
        <v>73</v>
      </c>
      <c r="AY280" s="237" t="s">
        <v>151</v>
      </c>
    </row>
    <row r="281" spans="2:51" s="11" customFormat="1" ht="13.5">
      <c r="B281" s="205"/>
      <c r="C281" s="206"/>
      <c r="D281" s="207" t="s">
        <v>160</v>
      </c>
      <c r="E281" s="208" t="s">
        <v>22</v>
      </c>
      <c r="F281" s="209" t="s">
        <v>544</v>
      </c>
      <c r="G281" s="206"/>
      <c r="H281" s="210">
        <v>2.64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160</v>
      </c>
      <c r="AU281" s="216" t="s">
        <v>82</v>
      </c>
      <c r="AV281" s="11" t="s">
        <v>82</v>
      </c>
      <c r="AW281" s="11" t="s">
        <v>37</v>
      </c>
      <c r="AX281" s="11" t="s">
        <v>73</v>
      </c>
      <c r="AY281" s="216" t="s">
        <v>151</v>
      </c>
    </row>
    <row r="282" spans="2:51" s="14" customFormat="1" ht="13.5">
      <c r="B282" s="238"/>
      <c r="C282" s="239"/>
      <c r="D282" s="207" t="s">
        <v>160</v>
      </c>
      <c r="E282" s="240" t="s">
        <v>543</v>
      </c>
      <c r="F282" s="241" t="s">
        <v>186</v>
      </c>
      <c r="G282" s="239"/>
      <c r="H282" s="242">
        <v>2.64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160</v>
      </c>
      <c r="AU282" s="248" t="s">
        <v>82</v>
      </c>
      <c r="AV282" s="14" t="s">
        <v>170</v>
      </c>
      <c r="AW282" s="14" t="s">
        <v>37</v>
      </c>
      <c r="AX282" s="14" t="s">
        <v>73</v>
      </c>
      <c r="AY282" s="248" t="s">
        <v>151</v>
      </c>
    </row>
    <row r="283" spans="2:51" s="12" customFormat="1" ht="13.5">
      <c r="B283" s="217"/>
      <c r="C283" s="218"/>
      <c r="D283" s="207" t="s">
        <v>160</v>
      </c>
      <c r="E283" s="219" t="s">
        <v>22</v>
      </c>
      <c r="F283" s="220" t="s">
        <v>162</v>
      </c>
      <c r="G283" s="218"/>
      <c r="H283" s="221">
        <v>113.951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160</v>
      </c>
      <c r="AU283" s="227" t="s">
        <v>82</v>
      </c>
      <c r="AV283" s="12" t="s">
        <v>158</v>
      </c>
      <c r="AW283" s="12" t="s">
        <v>37</v>
      </c>
      <c r="AX283" s="12" t="s">
        <v>24</v>
      </c>
      <c r="AY283" s="227" t="s">
        <v>151</v>
      </c>
    </row>
    <row r="284" spans="2:65" s="1" customFormat="1" ht="16.5" customHeight="1">
      <c r="B284" s="41"/>
      <c r="C284" s="193" t="s">
        <v>435</v>
      </c>
      <c r="D284" s="193" t="s">
        <v>154</v>
      </c>
      <c r="E284" s="194" t="s">
        <v>670</v>
      </c>
      <c r="F284" s="195" t="s">
        <v>671</v>
      </c>
      <c r="G284" s="196" t="s">
        <v>157</v>
      </c>
      <c r="H284" s="197">
        <v>133.951</v>
      </c>
      <c r="I284" s="198"/>
      <c r="J284" s="199">
        <f>ROUND(I284*H284,2)</f>
        <v>0</v>
      </c>
      <c r="K284" s="195" t="s">
        <v>165</v>
      </c>
      <c r="L284" s="61"/>
      <c r="M284" s="200" t="s">
        <v>22</v>
      </c>
      <c r="N284" s="201" t="s">
        <v>44</v>
      </c>
      <c r="O284" s="42"/>
      <c r="P284" s="202">
        <f>O284*H284</f>
        <v>0</v>
      </c>
      <c r="Q284" s="202">
        <v>0</v>
      </c>
      <c r="R284" s="202">
        <f>Q284*H284</f>
        <v>0</v>
      </c>
      <c r="S284" s="202">
        <v>0</v>
      </c>
      <c r="T284" s="203">
        <f>S284*H284</f>
        <v>0</v>
      </c>
      <c r="AR284" s="24" t="s">
        <v>235</v>
      </c>
      <c r="AT284" s="24" t="s">
        <v>154</v>
      </c>
      <c r="AU284" s="24" t="s">
        <v>82</v>
      </c>
      <c r="AY284" s="24" t="s">
        <v>151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4" t="s">
        <v>24</v>
      </c>
      <c r="BK284" s="204">
        <f>ROUND(I284*H284,2)</f>
        <v>0</v>
      </c>
      <c r="BL284" s="24" t="s">
        <v>235</v>
      </c>
      <c r="BM284" s="24" t="s">
        <v>672</v>
      </c>
    </row>
    <row r="285" spans="2:51" s="11" customFormat="1" ht="13.5">
      <c r="B285" s="205"/>
      <c r="C285" s="206"/>
      <c r="D285" s="207" t="s">
        <v>160</v>
      </c>
      <c r="E285" s="208" t="s">
        <v>22</v>
      </c>
      <c r="F285" s="209" t="s">
        <v>535</v>
      </c>
      <c r="G285" s="206"/>
      <c r="H285" s="210">
        <v>1.459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160</v>
      </c>
      <c r="AU285" s="216" t="s">
        <v>82</v>
      </c>
      <c r="AV285" s="11" t="s">
        <v>82</v>
      </c>
      <c r="AW285" s="11" t="s">
        <v>37</v>
      </c>
      <c r="AX285" s="11" t="s">
        <v>73</v>
      </c>
      <c r="AY285" s="216" t="s">
        <v>151</v>
      </c>
    </row>
    <row r="286" spans="2:51" s="11" customFormat="1" ht="13.5">
      <c r="B286" s="205"/>
      <c r="C286" s="206"/>
      <c r="D286" s="207" t="s">
        <v>160</v>
      </c>
      <c r="E286" s="208" t="s">
        <v>22</v>
      </c>
      <c r="F286" s="209" t="s">
        <v>537</v>
      </c>
      <c r="G286" s="206"/>
      <c r="H286" s="210">
        <v>2.5</v>
      </c>
      <c r="I286" s="211"/>
      <c r="J286" s="206"/>
      <c r="K286" s="206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160</v>
      </c>
      <c r="AU286" s="216" t="s">
        <v>82</v>
      </c>
      <c r="AV286" s="11" t="s">
        <v>82</v>
      </c>
      <c r="AW286" s="11" t="s">
        <v>37</v>
      </c>
      <c r="AX286" s="11" t="s">
        <v>73</v>
      </c>
      <c r="AY286" s="216" t="s">
        <v>151</v>
      </c>
    </row>
    <row r="287" spans="2:51" s="11" customFormat="1" ht="13.5">
      <c r="B287" s="205"/>
      <c r="C287" s="206"/>
      <c r="D287" s="207" t="s">
        <v>160</v>
      </c>
      <c r="E287" s="208" t="s">
        <v>22</v>
      </c>
      <c r="F287" s="209" t="s">
        <v>539</v>
      </c>
      <c r="G287" s="206"/>
      <c r="H287" s="210">
        <v>107.352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160</v>
      </c>
      <c r="AU287" s="216" t="s">
        <v>82</v>
      </c>
      <c r="AV287" s="11" t="s">
        <v>82</v>
      </c>
      <c r="AW287" s="11" t="s">
        <v>37</v>
      </c>
      <c r="AX287" s="11" t="s">
        <v>73</v>
      </c>
      <c r="AY287" s="216" t="s">
        <v>151</v>
      </c>
    </row>
    <row r="288" spans="2:51" s="11" customFormat="1" ht="13.5">
      <c r="B288" s="205"/>
      <c r="C288" s="206"/>
      <c r="D288" s="207" t="s">
        <v>160</v>
      </c>
      <c r="E288" s="208" t="s">
        <v>22</v>
      </c>
      <c r="F288" s="209" t="s">
        <v>542</v>
      </c>
      <c r="G288" s="206"/>
      <c r="H288" s="210">
        <v>20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160</v>
      </c>
      <c r="AU288" s="216" t="s">
        <v>82</v>
      </c>
      <c r="AV288" s="11" t="s">
        <v>82</v>
      </c>
      <c r="AW288" s="11" t="s">
        <v>37</v>
      </c>
      <c r="AX288" s="11" t="s">
        <v>73</v>
      </c>
      <c r="AY288" s="216" t="s">
        <v>151</v>
      </c>
    </row>
    <row r="289" spans="2:51" s="11" customFormat="1" ht="13.5">
      <c r="B289" s="205"/>
      <c r="C289" s="206"/>
      <c r="D289" s="207" t="s">
        <v>160</v>
      </c>
      <c r="E289" s="208" t="s">
        <v>22</v>
      </c>
      <c r="F289" s="209" t="s">
        <v>543</v>
      </c>
      <c r="G289" s="206"/>
      <c r="H289" s="210">
        <v>2.64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160</v>
      </c>
      <c r="AU289" s="216" t="s">
        <v>82</v>
      </c>
      <c r="AV289" s="11" t="s">
        <v>82</v>
      </c>
      <c r="AW289" s="11" t="s">
        <v>37</v>
      </c>
      <c r="AX289" s="11" t="s">
        <v>73</v>
      </c>
      <c r="AY289" s="216" t="s">
        <v>151</v>
      </c>
    </row>
    <row r="290" spans="2:51" s="12" customFormat="1" ht="13.5">
      <c r="B290" s="217"/>
      <c r="C290" s="218"/>
      <c r="D290" s="207" t="s">
        <v>160</v>
      </c>
      <c r="E290" s="219" t="s">
        <v>22</v>
      </c>
      <c r="F290" s="220" t="s">
        <v>162</v>
      </c>
      <c r="G290" s="218"/>
      <c r="H290" s="221">
        <v>133.951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160</v>
      </c>
      <c r="AU290" s="227" t="s">
        <v>82</v>
      </c>
      <c r="AV290" s="12" t="s">
        <v>158</v>
      </c>
      <c r="AW290" s="12" t="s">
        <v>37</v>
      </c>
      <c r="AX290" s="12" t="s">
        <v>24</v>
      </c>
      <c r="AY290" s="227" t="s">
        <v>151</v>
      </c>
    </row>
    <row r="291" spans="2:65" s="1" customFormat="1" ht="16.5" customHeight="1">
      <c r="B291" s="41"/>
      <c r="C291" s="193" t="s">
        <v>439</v>
      </c>
      <c r="D291" s="193" t="s">
        <v>154</v>
      </c>
      <c r="E291" s="194" t="s">
        <v>673</v>
      </c>
      <c r="F291" s="195" t="s">
        <v>674</v>
      </c>
      <c r="G291" s="196" t="s">
        <v>157</v>
      </c>
      <c r="H291" s="197">
        <v>26.599</v>
      </c>
      <c r="I291" s="198"/>
      <c r="J291" s="199">
        <f>ROUND(I291*H291,2)</f>
        <v>0</v>
      </c>
      <c r="K291" s="195" t="s">
        <v>165</v>
      </c>
      <c r="L291" s="61"/>
      <c r="M291" s="200" t="s">
        <v>22</v>
      </c>
      <c r="N291" s="201" t="s">
        <v>44</v>
      </c>
      <c r="O291" s="42"/>
      <c r="P291" s="202">
        <f>O291*H291</f>
        <v>0</v>
      </c>
      <c r="Q291" s="202">
        <v>0.00014</v>
      </c>
      <c r="R291" s="202">
        <f>Q291*H291</f>
        <v>0.00372386</v>
      </c>
      <c r="S291" s="202">
        <v>0</v>
      </c>
      <c r="T291" s="203">
        <f>S291*H291</f>
        <v>0</v>
      </c>
      <c r="AR291" s="24" t="s">
        <v>235</v>
      </c>
      <c r="AT291" s="24" t="s">
        <v>154</v>
      </c>
      <c r="AU291" s="24" t="s">
        <v>82</v>
      </c>
      <c r="AY291" s="24" t="s">
        <v>151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4" t="s">
        <v>24</v>
      </c>
      <c r="BK291" s="204">
        <f>ROUND(I291*H291,2)</f>
        <v>0</v>
      </c>
      <c r="BL291" s="24" t="s">
        <v>235</v>
      </c>
      <c r="BM291" s="24" t="s">
        <v>675</v>
      </c>
    </row>
    <row r="292" spans="2:51" s="11" customFormat="1" ht="13.5">
      <c r="B292" s="205"/>
      <c r="C292" s="206"/>
      <c r="D292" s="207" t="s">
        <v>160</v>
      </c>
      <c r="E292" s="208" t="s">
        <v>22</v>
      </c>
      <c r="F292" s="209" t="s">
        <v>535</v>
      </c>
      <c r="G292" s="206"/>
      <c r="H292" s="210">
        <v>1.459</v>
      </c>
      <c r="I292" s="211"/>
      <c r="J292" s="206"/>
      <c r="K292" s="206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160</v>
      </c>
      <c r="AU292" s="216" t="s">
        <v>82</v>
      </c>
      <c r="AV292" s="11" t="s">
        <v>82</v>
      </c>
      <c r="AW292" s="11" t="s">
        <v>37</v>
      </c>
      <c r="AX292" s="11" t="s">
        <v>73</v>
      </c>
      <c r="AY292" s="216" t="s">
        <v>151</v>
      </c>
    </row>
    <row r="293" spans="2:51" s="11" customFormat="1" ht="13.5">
      <c r="B293" s="205"/>
      <c r="C293" s="206"/>
      <c r="D293" s="207" t="s">
        <v>160</v>
      </c>
      <c r="E293" s="208" t="s">
        <v>22</v>
      </c>
      <c r="F293" s="209" t="s">
        <v>537</v>
      </c>
      <c r="G293" s="206"/>
      <c r="H293" s="210">
        <v>2.5</v>
      </c>
      <c r="I293" s="211"/>
      <c r="J293" s="206"/>
      <c r="K293" s="206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160</v>
      </c>
      <c r="AU293" s="216" t="s">
        <v>82</v>
      </c>
      <c r="AV293" s="11" t="s">
        <v>82</v>
      </c>
      <c r="AW293" s="11" t="s">
        <v>37</v>
      </c>
      <c r="AX293" s="11" t="s">
        <v>73</v>
      </c>
      <c r="AY293" s="216" t="s">
        <v>151</v>
      </c>
    </row>
    <row r="294" spans="2:51" s="11" customFormat="1" ht="13.5">
      <c r="B294" s="205"/>
      <c r="C294" s="206"/>
      <c r="D294" s="207" t="s">
        <v>160</v>
      </c>
      <c r="E294" s="208" t="s">
        <v>22</v>
      </c>
      <c r="F294" s="209" t="s">
        <v>542</v>
      </c>
      <c r="G294" s="206"/>
      <c r="H294" s="210">
        <v>20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160</v>
      </c>
      <c r="AU294" s="216" t="s">
        <v>82</v>
      </c>
      <c r="AV294" s="11" t="s">
        <v>82</v>
      </c>
      <c r="AW294" s="11" t="s">
        <v>37</v>
      </c>
      <c r="AX294" s="11" t="s">
        <v>73</v>
      </c>
      <c r="AY294" s="216" t="s">
        <v>151</v>
      </c>
    </row>
    <row r="295" spans="2:51" s="11" customFormat="1" ht="13.5">
      <c r="B295" s="205"/>
      <c r="C295" s="206"/>
      <c r="D295" s="207" t="s">
        <v>160</v>
      </c>
      <c r="E295" s="208" t="s">
        <v>22</v>
      </c>
      <c r="F295" s="209" t="s">
        <v>543</v>
      </c>
      <c r="G295" s="206"/>
      <c r="H295" s="210">
        <v>2.64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160</v>
      </c>
      <c r="AU295" s="216" t="s">
        <v>82</v>
      </c>
      <c r="AV295" s="11" t="s">
        <v>82</v>
      </c>
      <c r="AW295" s="11" t="s">
        <v>37</v>
      </c>
      <c r="AX295" s="11" t="s">
        <v>73</v>
      </c>
      <c r="AY295" s="216" t="s">
        <v>151</v>
      </c>
    </row>
    <row r="296" spans="2:51" s="12" customFormat="1" ht="13.5">
      <c r="B296" s="217"/>
      <c r="C296" s="218"/>
      <c r="D296" s="207" t="s">
        <v>160</v>
      </c>
      <c r="E296" s="219" t="s">
        <v>22</v>
      </c>
      <c r="F296" s="220" t="s">
        <v>162</v>
      </c>
      <c r="G296" s="218"/>
      <c r="H296" s="221">
        <v>26.599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160</v>
      </c>
      <c r="AU296" s="227" t="s">
        <v>82</v>
      </c>
      <c r="AV296" s="12" t="s">
        <v>158</v>
      </c>
      <c r="AW296" s="12" t="s">
        <v>37</v>
      </c>
      <c r="AX296" s="12" t="s">
        <v>24</v>
      </c>
      <c r="AY296" s="227" t="s">
        <v>151</v>
      </c>
    </row>
    <row r="297" spans="2:65" s="1" customFormat="1" ht="16.5" customHeight="1">
      <c r="B297" s="41"/>
      <c r="C297" s="193" t="s">
        <v>445</v>
      </c>
      <c r="D297" s="193" t="s">
        <v>154</v>
      </c>
      <c r="E297" s="194" t="s">
        <v>676</v>
      </c>
      <c r="F297" s="195" t="s">
        <v>677</v>
      </c>
      <c r="G297" s="196" t="s">
        <v>157</v>
      </c>
      <c r="H297" s="197">
        <v>26.599</v>
      </c>
      <c r="I297" s="198"/>
      <c r="J297" s="199">
        <f>ROUND(I297*H297,2)</f>
        <v>0</v>
      </c>
      <c r="K297" s="195" t="s">
        <v>165</v>
      </c>
      <c r="L297" s="61"/>
      <c r="M297" s="200" t="s">
        <v>22</v>
      </c>
      <c r="N297" s="201" t="s">
        <v>44</v>
      </c>
      <c r="O297" s="42"/>
      <c r="P297" s="202">
        <f>O297*H297</f>
        <v>0</v>
      </c>
      <c r="Q297" s="202">
        <v>0.00012</v>
      </c>
      <c r="R297" s="202">
        <f>Q297*H297</f>
        <v>0.0031918800000000002</v>
      </c>
      <c r="S297" s="202">
        <v>0</v>
      </c>
      <c r="T297" s="203">
        <f>S297*H297</f>
        <v>0</v>
      </c>
      <c r="AR297" s="24" t="s">
        <v>235</v>
      </c>
      <c r="AT297" s="24" t="s">
        <v>154</v>
      </c>
      <c r="AU297" s="24" t="s">
        <v>82</v>
      </c>
      <c r="AY297" s="24" t="s">
        <v>151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24" t="s">
        <v>24</v>
      </c>
      <c r="BK297" s="204">
        <f>ROUND(I297*H297,2)</f>
        <v>0</v>
      </c>
      <c r="BL297" s="24" t="s">
        <v>235</v>
      </c>
      <c r="BM297" s="24" t="s">
        <v>678</v>
      </c>
    </row>
    <row r="298" spans="2:51" s="11" customFormat="1" ht="13.5">
      <c r="B298" s="205"/>
      <c r="C298" s="206"/>
      <c r="D298" s="207" t="s">
        <v>160</v>
      </c>
      <c r="E298" s="208" t="s">
        <v>22</v>
      </c>
      <c r="F298" s="209" t="s">
        <v>535</v>
      </c>
      <c r="G298" s="206"/>
      <c r="H298" s="210">
        <v>1.459</v>
      </c>
      <c r="I298" s="211"/>
      <c r="J298" s="206"/>
      <c r="K298" s="206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160</v>
      </c>
      <c r="AU298" s="216" t="s">
        <v>82</v>
      </c>
      <c r="AV298" s="11" t="s">
        <v>82</v>
      </c>
      <c r="AW298" s="11" t="s">
        <v>37</v>
      </c>
      <c r="AX298" s="11" t="s">
        <v>73</v>
      </c>
      <c r="AY298" s="216" t="s">
        <v>151</v>
      </c>
    </row>
    <row r="299" spans="2:51" s="11" customFormat="1" ht="13.5">
      <c r="B299" s="205"/>
      <c r="C299" s="206"/>
      <c r="D299" s="207" t="s">
        <v>160</v>
      </c>
      <c r="E299" s="208" t="s">
        <v>22</v>
      </c>
      <c r="F299" s="209" t="s">
        <v>537</v>
      </c>
      <c r="G299" s="206"/>
      <c r="H299" s="210">
        <v>2.5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160</v>
      </c>
      <c r="AU299" s="216" t="s">
        <v>82</v>
      </c>
      <c r="AV299" s="11" t="s">
        <v>82</v>
      </c>
      <c r="AW299" s="11" t="s">
        <v>37</v>
      </c>
      <c r="AX299" s="11" t="s">
        <v>73</v>
      </c>
      <c r="AY299" s="216" t="s">
        <v>151</v>
      </c>
    </row>
    <row r="300" spans="2:51" s="11" customFormat="1" ht="13.5">
      <c r="B300" s="205"/>
      <c r="C300" s="206"/>
      <c r="D300" s="207" t="s">
        <v>160</v>
      </c>
      <c r="E300" s="208" t="s">
        <v>22</v>
      </c>
      <c r="F300" s="209" t="s">
        <v>542</v>
      </c>
      <c r="G300" s="206"/>
      <c r="H300" s="210">
        <v>20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160</v>
      </c>
      <c r="AU300" s="216" t="s">
        <v>82</v>
      </c>
      <c r="AV300" s="11" t="s">
        <v>82</v>
      </c>
      <c r="AW300" s="11" t="s">
        <v>37</v>
      </c>
      <c r="AX300" s="11" t="s">
        <v>73</v>
      </c>
      <c r="AY300" s="216" t="s">
        <v>151</v>
      </c>
    </row>
    <row r="301" spans="2:51" s="11" customFormat="1" ht="13.5">
      <c r="B301" s="205"/>
      <c r="C301" s="206"/>
      <c r="D301" s="207" t="s">
        <v>160</v>
      </c>
      <c r="E301" s="208" t="s">
        <v>22</v>
      </c>
      <c r="F301" s="209" t="s">
        <v>543</v>
      </c>
      <c r="G301" s="206"/>
      <c r="H301" s="210">
        <v>2.64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160</v>
      </c>
      <c r="AU301" s="216" t="s">
        <v>82</v>
      </c>
      <c r="AV301" s="11" t="s">
        <v>82</v>
      </c>
      <c r="AW301" s="11" t="s">
        <v>37</v>
      </c>
      <c r="AX301" s="11" t="s">
        <v>73</v>
      </c>
      <c r="AY301" s="216" t="s">
        <v>151</v>
      </c>
    </row>
    <row r="302" spans="2:51" s="12" customFormat="1" ht="13.5">
      <c r="B302" s="217"/>
      <c r="C302" s="218"/>
      <c r="D302" s="207" t="s">
        <v>160</v>
      </c>
      <c r="E302" s="219" t="s">
        <v>22</v>
      </c>
      <c r="F302" s="220" t="s">
        <v>162</v>
      </c>
      <c r="G302" s="218"/>
      <c r="H302" s="221">
        <v>26.599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160</v>
      </c>
      <c r="AU302" s="227" t="s">
        <v>82</v>
      </c>
      <c r="AV302" s="12" t="s">
        <v>158</v>
      </c>
      <c r="AW302" s="12" t="s">
        <v>37</v>
      </c>
      <c r="AX302" s="12" t="s">
        <v>24</v>
      </c>
      <c r="AY302" s="227" t="s">
        <v>151</v>
      </c>
    </row>
    <row r="303" spans="2:65" s="1" customFormat="1" ht="25.5" customHeight="1">
      <c r="B303" s="41"/>
      <c r="C303" s="193" t="s">
        <v>450</v>
      </c>
      <c r="D303" s="193" t="s">
        <v>154</v>
      </c>
      <c r="E303" s="194" t="s">
        <v>679</v>
      </c>
      <c r="F303" s="195" t="s">
        <v>680</v>
      </c>
      <c r="G303" s="196" t="s">
        <v>157</v>
      </c>
      <c r="H303" s="197">
        <v>26.599</v>
      </c>
      <c r="I303" s="198"/>
      <c r="J303" s="199">
        <f>ROUND(I303*H303,2)</f>
        <v>0</v>
      </c>
      <c r="K303" s="195" t="s">
        <v>165</v>
      </c>
      <c r="L303" s="61"/>
      <c r="M303" s="200" t="s">
        <v>22</v>
      </c>
      <c r="N303" s="201" t="s">
        <v>44</v>
      </c>
      <c r="O303" s="42"/>
      <c r="P303" s="202">
        <f>O303*H303</f>
        <v>0</v>
      </c>
      <c r="Q303" s="202">
        <v>0.00012</v>
      </c>
      <c r="R303" s="202">
        <f>Q303*H303</f>
        <v>0.0031918800000000002</v>
      </c>
      <c r="S303" s="202">
        <v>0</v>
      </c>
      <c r="T303" s="203">
        <f>S303*H303</f>
        <v>0</v>
      </c>
      <c r="AR303" s="24" t="s">
        <v>235</v>
      </c>
      <c r="AT303" s="24" t="s">
        <v>154</v>
      </c>
      <c r="AU303" s="24" t="s">
        <v>82</v>
      </c>
      <c r="AY303" s="24" t="s">
        <v>151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24" t="s">
        <v>24</v>
      </c>
      <c r="BK303" s="204">
        <f>ROUND(I303*H303,2)</f>
        <v>0</v>
      </c>
      <c r="BL303" s="24" t="s">
        <v>235</v>
      </c>
      <c r="BM303" s="24" t="s">
        <v>681</v>
      </c>
    </row>
    <row r="304" spans="2:51" s="11" customFormat="1" ht="13.5">
      <c r="B304" s="205"/>
      <c r="C304" s="206"/>
      <c r="D304" s="207" t="s">
        <v>160</v>
      </c>
      <c r="E304" s="208" t="s">
        <v>22</v>
      </c>
      <c r="F304" s="209" t="s">
        <v>535</v>
      </c>
      <c r="G304" s="206"/>
      <c r="H304" s="210">
        <v>1.459</v>
      </c>
      <c r="I304" s="211"/>
      <c r="J304" s="206"/>
      <c r="K304" s="206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160</v>
      </c>
      <c r="AU304" s="216" t="s">
        <v>82</v>
      </c>
      <c r="AV304" s="11" t="s">
        <v>82</v>
      </c>
      <c r="AW304" s="11" t="s">
        <v>37</v>
      </c>
      <c r="AX304" s="11" t="s">
        <v>73</v>
      </c>
      <c r="AY304" s="216" t="s">
        <v>151</v>
      </c>
    </row>
    <row r="305" spans="2:51" s="11" customFormat="1" ht="13.5">
      <c r="B305" s="205"/>
      <c r="C305" s="206"/>
      <c r="D305" s="207" t="s">
        <v>160</v>
      </c>
      <c r="E305" s="208" t="s">
        <v>22</v>
      </c>
      <c r="F305" s="209" t="s">
        <v>537</v>
      </c>
      <c r="G305" s="206"/>
      <c r="H305" s="210">
        <v>2.5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160</v>
      </c>
      <c r="AU305" s="216" t="s">
        <v>82</v>
      </c>
      <c r="AV305" s="11" t="s">
        <v>82</v>
      </c>
      <c r="AW305" s="11" t="s">
        <v>37</v>
      </c>
      <c r="AX305" s="11" t="s">
        <v>73</v>
      </c>
      <c r="AY305" s="216" t="s">
        <v>151</v>
      </c>
    </row>
    <row r="306" spans="2:51" s="11" customFormat="1" ht="13.5">
      <c r="B306" s="205"/>
      <c r="C306" s="206"/>
      <c r="D306" s="207" t="s">
        <v>160</v>
      </c>
      <c r="E306" s="208" t="s">
        <v>22</v>
      </c>
      <c r="F306" s="209" t="s">
        <v>542</v>
      </c>
      <c r="G306" s="206"/>
      <c r="H306" s="210">
        <v>20</v>
      </c>
      <c r="I306" s="211"/>
      <c r="J306" s="206"/>
      <c r="K306" s="206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160</v>
      </c>
      <c r="AU306" s="216" t="s">
        <v>82</v>
      </c>
      <c r="AV306" s="11" t="s">
        <v>82</v>
      </c>
      <c r="AW306" s="11" t="s">
        <v>37</v>
      </c>
      <c r="AX306" s="11" t="s">
        <v>73</v>
      </c>
      <c r="AY306" s="216" t="s">
        <v>151</v>
      </c>
    </row>
    <row r="307" spans="2:51" s="11" customFormat="1" ht="13.5">
      <c r="B307" s="205"/>
      <c r="C307" s="206"/>
      <c r="D307" s="207" t="s">
        <v>160</v>
      </c>
      <c r="E307" s="208" t="s">
        <v>22</v>
      </c>
      <c r="F307" s="209" t="s">
        <v>543</v>
      </c>
      <c r="G307" s="206"/>
      <c r="H307" s="210">
        <v>2.64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160</v>
      </c>
      <c r="AU307" s="216" t="s">
        <v>82</v>
      </c>
      <c r="AV307" s="11" t="s">
        <v>82</v>
      </c>
      <c r="AW307" s="11" t="s">
        <v>37</v>
      </c>
      <c r="AX307" s="11" t="s">
        <v>73</v>
      </c>
      <c r="AY307" s="216" t="s">
        <v>151</v>
      </c>
    </row>
    <row r="308" spans="2:51" s="12" customFormat="1" ht="13.5">
      <c r="B308" s="217"/>
      <c r="C308" s="218"/>
      <c r="D308" s="207" t="s">
        <v>160</v>
      </c>
      <c r="E308" s="219" t="s">
        <v>22</v>
      </c>
      <c r="F308" s="220" t="s">
        <v>162</v>
      </c>
      <c r="G308" s="218"/>
      <c r="H308" s="221">
        <v>26.599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160</v>
      </c>
      <c r="AU308" s="227" t="s">
        <v>82</v>
      </c>
      <c r="AV308" s="12" t="s">
        <v>158</v>
      </c>
      <c r="AW308" s="12" t="s">
        <v>37</v>
      </c>
      <c r="AX308" s="12" t="s">
        <v>24</v>
      </c>
      <c r="AY308" s="227" t="s">
        <v>151</v>
      </c>
    </row>
    <row r="309" spans="2:65" s="1" customFormat="1" ht="25.5" customHeight="1">
      <c r="B309" s="41"/>
      <c r="C309" s="193" t="s">
        <v>456</v>
      </c>
      <c r="D309" s="193" t="s">
        <v>154</v>
      </c>
      <c r="E309" s="194" t="s">
        <v>682</v>
      </c>
      <c r="F309" s="195" t="s">
        <v>683</v>
      </c>
      <c r="G309" s="196" t="s">
        <v>157</v>
      </c>
      <c r="H309" s="197">
        <v>107.352</v>
      </c>
      <c r="I309" s="198"/>
      <c r="J309" s="199">
        <f>ROUND(I309*H309,2)</f>
        <v>0</v>
      </c>
      <c r="K309" s="195" t="s">
        <v>22</v>
      </c>
      <c r="L309" s="61"/>
      <c r="M309" s="200" t="s">
        <v>22</v>
      </c>
      <c r="N309" s="201" t="s">
        <v>44</v>
      </c>
      <c r="O309" s="42"/>
      <c r="P309" s="202">
        <f>O309*H309</f>
        <v>0</v>
      </c>
      <c r="Q309" s="202">
        <v>0.00014</v>
      </c>
      <c r="R309" s="202">
        <f>Q309*H309</f>
        <v>0.015029279999999999</v>
      </c>
      <c r="S309" s="202">
        <v>0</v>
      </c>
      <c r="T309" s="203">
        <f>S309*H309</f>
        <v>0</v>
      </c>
      <c r="AR309" s="24" t="s">
        <v>235</v>
      </c>
      <c r="AT309" s="24" t="s">
        <v>154</v>
      </c>
      <c r="AU309" s="24" t="s">
        <v>82</v>
      </c>
      <c r="AY309" s="24" t="s">
        <v>151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4" t="s">
        <v>24</v>
      </c>
      <c r="BK309" s="204">
        <f>ROUND(I309*H309,2)</f>
        <v>0</v>
      </c>
      <c r="BL309" s="24" t="s">
        <v>235</v>
      </c>
      <c r="BM309" s="24" t="s">
        <v>684</v>
      </c>
    </row>
    <row r="310" spans="2:51" s="11" customFormat="1" ht="13.5">
      <c r="B310" s="205"/>
      <c r="C310" s="206"/>
      <c r="D310" s="207" t="s">
        <v>160</v>
      </c>
      <c r="E310" s="208" t="s">
        <v>22</v>
      </c>
      <c r="F310" s="209" t="s">
        <v>539</v>
      </c>
      <c r="G310" s="206"/>
      <c r="H310" s="210">
        <v>107.352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160</v>
      </c>
      <c r="AU310" s="216" t="s">
        <v>82</v>
      </c>
      <c r="AV310" s="11" t="s">
        <v>82</v>
      </c>
      <c r="AW310" s="11" t="s">
        <v>37</v>
      </c>
      <c r="AX310" s="11" t="s">
        <v>24</v>
      </c>
      <c r="AY310" s="216" t="s">
        <v>151</v>
      </c>
    </row>
    <row r="311" spans="2:65" s="1" customFormat="1" ht="16.5" customHeight="1">
      <c r="B311" s="41"/>
      <c r="C311" s="193" t="s">
        <v>461</v>
      </c>
      <c r="D311" s="193" t="s">
        <v>154</v>
      </c>
      <c r="E311" s="194" t="s">
        <v>685</v>
      </c>
      <c r="F311" s="195" t="s">
        <v>686</v>
      </c>
      <c r="G311" s="196" t="s">
        <v>157</v>
      </c>
      <c r="H311" s="197">
        <v>22.64</v>
      </c>
      <c r="I311" s="198"/>
      <c r="J311" s="199">
        <f>ROUND(I311*H311,2)</f>
        <v>0</v>
      </c>
      <c r="K311" s="195" t="s">
        <v>22</v>
      </c>
      <c r="L311" s="61"/>
      <c r="M311" s="200" t="s">
        <v>22</v>
      </c>
      <c r="N311" s="201" t="s">
        <v>44</v>
      </c>
      <c r="O311" s="42"/>
      <c r="P311" s="202">
        <f>O311*H311</f>
        <v>0</v>
      </c>
      <c r="Q311" s="202">
        <v>0.00012</v>
      </c>
      <c r="R311" s="202">
        <f>Q311*H311</f>
        <v>0.0027168</v>
      </c>
      <c r="S311" s="202">
        <v>0</v>
      </c>
      <c r="T311" s="203">
        <f>S311*H311</f>
        <v>0</v>
      </c>
      <c r="AR311" s="24" t="s">
        <v>235</v>
      </c>
      <c r="AT311" s="24" t="s">
        <v>154</v>
      </c>
      <c r="AU311" s="24" t="s">
        <v>82</v>
      </c>
      <c r="AY311" s="24" t="s">
        <v>151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4" t="s">
        <v>24</v>
      </c>
      <c r="BK311" s="204">
        <f>ROUND(I311*H311,2)</f>
        <v>0</v>
      </c>
      <c r="BL311" s="24" t="s">
        <v>235</v>
      </c>
      <c r="BM311" s="24" t="s">
        <v>687</v>
      </c>
    </row>
    <row r="312" spans="2:51" s="11" customFormat="1" ht="13.5">
      <c r="B312" s="205"/>
      <c r="C312" s="206"/>
      <c r="D312" s="207" t="s">
        <v>160</v>
      </c>
      <c r="E312" s="208" t="s">
        <v>22</v>
      </c>
      <c r="F312" s="209" t="s">
        <v>543</v>
      </c>
      <c r="G312" s="206"/>
      <c r="H312" s="210">
        <v>2.64</v>
      </c>
      <c r="I312" s="211"/>
      <c r="J312" s="206"/>
      <c r="K312" s="206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160</v>
      </c>
      <c r="AU312" s="216" t="s">
        <v>82</v>
      </c>
      <c r="AV312" s="11" t="s">
        <v>82</v>
      </c>
      <c r="AW312" s="11" t="s">
        <v>37</v>
      </c>
      <c r="AX312" s="11" t="s">
        <v>73</v>
      </c>
      <c r="AY312" s="216" t="s">
        <v>151</v>
      </c>
    </row>
    <row r="313" spans="2:51" s="11" customFormat="1" ht="13.5">
      <c r="B313" s="205"/>
      <c r="C313" s="206"/>
      <c r="D313" s="207" t="s">
        <v>160</v>
      </c>
      <c r="E313" s="208" t="s">
        <v>22</v>
      </c>
      <c r="F313" s="209" t="s">
        <v>542</v>
      </c>
      <c r="G313" s="206"/>
      <c r="H313" s="210">
        <v>20</v>
      </c>
      <c r="I313" s="211"/>
      <c r="J313" s="206"/>
      <c r="K313" s="206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160</v>
      </c>
      <c r="AU313" s="216" t="s">
        <v>82</v>
      </c>
      <c r="AV313" s="11" t="s">
        <v>82</v>
      </c>
      <c r="AW313" s="11" t="s">
        <v>37</v>
      </c>
      <c r="AX313" s="11" t="s">
        <v>73</v>
      </c>
      <c r="AY313" s="216" t="s">
        <v>151</v>
      </c>
    </row>
    <row r="314" spans="2:51" s="12" customFormat="1" ht="13.5">
      <c r="B314" s="217"/>
      <c r="C314" s="218"/>
      <c r="D314" s="207" t="s">
        <v>160</v>
      </c>
      <c r="E314" s="219" t="s">
        <v>22</v>
      </c>
      <c r="F314" s="220" t="s">
        <v>162</v>
      </c>
      <c r="G314" s="218"/>
      <c r="H314" s="221">
        <v>22.64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160</v>
      </c>
      <c r="AU314" s="227" t="s">
        <v>82</v>
      </c>
      <c r="AV314" s="12" t="s">
        <v>158</v>
      </c>
      <c r="AW314" s="12" t="s">
        <v>37</v>
      </c>
      <c r="AX314" s="12" t="s">
        <v>24</v>
      </c>
      <c r="AY314" s="227" t="s">
        <v>151</v>
      </c>
    </row>
    <row r="315" spans="2:65" s="1" customFormat="1" ht="16.5" customHeight="1">
      <c r="B315" s="41"/>
      <c r="C315" s="193" t="s">
        <v>466</v>
      </c>
      <c r="D315" s="193" t="s">
        <v>154</v>
      </c>
      <c r="E315" s="194" t="s">
        <v>688</v>
      </c>
      <c r="F315" s="195" t="s">
        <v>689</v>
      </c>
      <c r="G315" s="196" t="s">
        <v>157</v>
      </c>
      <c r="H315" s="197">
        <v>15.664</v>
      </c>
      <c r="I315" s="198"/>
      <c r="J315" s="199">
        <f>ROUND(I315*H315,2)</f>
        <v>0</v>
      </c>
      <c r="K315" s="195" t="s">
        <v>22</v>
      </c>
      <c r="L315" s="61"/>
      <c r="M315" s="200" t="s">
        <v>22</v>
      </c>
      <c r="N315" s="201" t="s">
        <v>44</v>
      </c>
      <c r="O315" s="42"/>
      <c r="P315" s="202">
        <f>O315*H315</f>
        <v>0</v>
      </c>
      <c r="Q315" s="202">
        <v>0.00098</v>
      </c>
      <c r="R315" s="202">
        <f>Q315*H315</f>
        <v>0.01535072</v>
      </c>
      <c r="S315" s="202">
        <v>0</v>
      </c>
      <c r="T315" s="203">
        <f>S315*H315</f>
        <v>0</v>
      </c>
      <c r="AR315" s="24" t="s">
        <v>235</v>
      </c>
      <c r="AT315" s="24" t="s">
        <v>154</v>
      </c>
      <c r="AU315" s="24" t="s">
        <v>82</v>
      </c>
      <c r="AY315" s="24" t="s">
        <v>151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4" t="s">
        <v>24</v>
      </c>
      <c r="BK315" s="204">
        <f>ROUND(I315*H315,2)</f>
        <v>0</v>
      </c>
      <c r="BL315" s="24" t="s">
        <v>235</v>
      </c>
      <c r="BM315" s="24" t="s">
        <v>690</v>
      </c>
    </row>
    <row r="316" spans="2:51" s="11" customFormat="1" ht="13.5">
      <c r="B316" s="205"/>
      <c r="C316" s="206"/>
      <c r="D316" s="207" t="s">
        <v>160</v>
      </c>
      <c r="E316" s="208" t="s">
        <v>22</v>
      </c>
      <c r="F316" s="209" t="s">
        <v>691</v>
      </c>
      <c r="G316" s="206"/>
      <c r="H316" s="210">
        <v>15.664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160</v>
      </c>
      <c r="AU316" s="216" t="s">
        <v>82</v>
      </c>
      <c r="AV316" s="11" t="s">
        <v>82</v>
      </c>
      <c r="AW316" s="11" t="s">
        <v>37</v>
      </c>
      <c r="AX316" s="11" t="s">
        <v>73</v>
      </c>
      <c r="AY316" s="216" t="s">
        <v>151</v>
      </c>
    </row>
    <row r="317" spans="2:51" s="12" customFormat="1" ht="13.5">
      <c r="B317" s="217"/>
      <c r="C317" s="218"/>
      <c r="D317" s="207" t="s">
        <v>160</v>
      </c>
      <c r="E317" s="219" t="s">
        <v>22</v>
      </c>
      <c r="F317" s="220" t="s">
        <v>162</v>
      </c>
      <c r="G317" s="218"/>
      <c r="H317" s="221">
        <v>15.664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160</v>
      </c>
      <c r="AU317" s="227" t="s">
        <v>82</v>
      </c>
      <c r="AV317" s="12" t="s">
        <v>158</v>
      </c>
      <c r="AW317" s="12" t="s">
        <v>37</v>
      </c>
      <c r="AX317" s="12" t="s">
        <v>24</v>
      </c>
      <c r="AY317" s="227" t="s">
        <v>151</v>
      </c>
    </row>
    <row r="318" spans="2:63" s="10" customFormat="1" ht="29.85" customHeight="1">
      <c r="B318" s="177"/>
      <c r="C318" s="178"/>
      <c r="D318" s="179" t="s">
        <v>72</v>
      </c>
      <c r="E318" s="191" t="s">
        <v>692</v>
      </c>
      <c r="F318" s="191" t="s">
        <v>693</v>
      </c>
      <c r="G318" s="178"/>
      <c r="H318" s="178"/>
      <c r="I318" s="181"/>
      <c r="J318" s="192">
        <f>BK318</f>
        <v>0</v>
      </c>
      <c r="K318" s="178"/>
      <c r="L318" s="183"/>
      <c r="M318" s="184"/>
      <c r="N318" s="185"/>
      <c r="O318" s="185"/>
      <c r="P318" s="186">
        <f>SUM(P319:P364)</f>
        <v>0</v>
      </c>
      <c r="Q318" s="185"/>
      <c r="R318" s="186">
        <f>SUM(R319:R364)</f>
        <v>0.11899264</v>
      </c>
      <c r="S318" s="185"/>
      <c r="T318" s="187">
        <f>SUM(T319:T364)</f>
        <v>0</v>
      </c>
      <c r="AR318" s="188" t="s">
        <v>82</v>
      </c>
      <c r="AT318" s="189" t="s">
        <v>72</v>
      </c>
      <c r="AU318" s="189" t="s">
        <v>24</v>
      </c>
      <c r="AY318" s="188" t="s">
        <v>151</v>
      </c>
      <c r="BK318" s="190">
        <f>SUM(BK319:BK364)</f>
        <v>0</v>
      </c>
    </row>
    <row r="319" spans="2:65" s="1" customFormat="1" ht="25.5" customHeight="1">
      <c r="B319" s="41"/>
      <c r="C319" s="193" t="s">
        <v>472</v>
      </c>
      <c r="D319" s="193" t="s">
        <v>154</v>
      </c>
      <c r="E319" s="194" t="s">
        <v>694</v>
      </c>
      <c r="F319" s="195" t="s">
        <v>695</v>
      </c>
      <c r="G319" s="196" t="s">
        <v>157</v>
      </c>
      <c r="H319" s="197">
        <v>151</v>
      </c>
      <c r="I319" s="198"/>
      <c r="J319" s="199">
        <f>ROUND(I319*H319,2)</f>
        <v>0</v>
      </c>
      <c r="K319" s="195" t="s">
        <v>22</v>
      </c>
      <c r="L319" s="61"/>
      <c r="M319" s="200" t="s">
        <v>22</v>
      </c>
      <c r="N319" s="201" t="s">
        <v>44</v>
      </c>
      <c r="O319" s="42"/>
      <c r="P319" s="202">
        <f>O319*H319</f>
        <v>0</v>
      </c>
      <c r="Q319" s="202">
        <v>0</v>
      </c>
      <c r="R319" s="202">
        <f>Q319*H319</f>
        <v>0</v>
      </c>
      <c r="S319" s="202">
        <v>0</v>
      </c>
      <c r="T319" s="203">
        <f>S319*H319</f>
        <v>0</v>
      </c>
      <c r="AR319" s="24" t="s">
        <v>235</v>
      </c>
      <c r="AT319" s="24" t="s">
        <v>154</v>
      </c>
      <c r="AU319" s="24" t="s">
        <v>82</v>
      </c>
      <c r="AY319" s="24" t="s">
        <v>151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4" t="s">
        <v>24</v>
      </c>
      <c r="BK319" s="204">
        <f>ROUND(I319*H319,2)</f>
        <v>0</v>
      </c>
      <c r="BL319" s="24" t="s">
        <v>235</v>
      </c>
      <c r="BM319" s="24" t="s">
        <v>696</v>
      </c>
    </row>
    <row r="320" spans="2:51" s="13" customFormat="1" ht="13.5">
      <c r="B320" s="228"/>
      <c r="C320" s="229"/>
      <c r="D320" s="207" t="s">
        <v>160</v>
      </c>
      <c r="E320" s="230" t="s">
        <v>22</v>
      </c>
      <c r="F320" s="231" t="s">
        <v>697</v>
      </c>
      <c r="G320" s="229"/>
      <c r="H320" s="230" t="s">
        <v>22</v>
      </c>
      <c r="I320" s="232"/>
      <c r="J320" s="229"/>
      <c r="K320" s="229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160</v>
      </c>
      <c r="AU320" s="237" t="s">
        <v>82</v>
      </c>
      <c r="AV320" s="13" t="s">
        <v>24</v>
      </c>
      <c r="AW320" s="13" t="s">
        <v>37</v>
      </c>
      <c r="AX320" s="13" t="s">
        <v>73</v>
      </c>
      <c r="AY320" s="237" t="s">
        <v>151</v>
      </c>
    </row>
    <row r="321" spans="2:51" s="11" customFormat="1" ht="13.5">
      <c r="B321" s="205"/>
      <c r="C321" s="206"/>
      <c r="D321" s="207" t="s">
        <v>160</v>
      </c>
      <c r="E321" s="208" t="s">
        <v>22</v>
      </c>
      <c r="F321" s="209" t="s">
        <v>698</v>
      </c>
      <c r="G321" s="206"/>
      <c r="H321" s="210">
        <v>64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160</v>
      </c>
      <c r="AU321" s="216" t="s">
        <v>82</v>
      </c>
      <c r="AV321" s="11" t="s">
        <v>82</v>
      </c>
      <c r="AW321" s="11" t="s">
        <v>37</v>
      </c>
      <c r="AX321" s="11" t="s">
        <v>73</v>
      </c>
      <c r="AY321" s="216" t="s">
        <v>151</v>
      </c>
    </row>
    <row r="322" spans="2:51" s="14" customFormat="1" ht="13.5">
      <c r="B322" s="238"/>
      <c r="C322" s="239"/>
      <c r="D322" s="207" t="s">
        <v>160</v>
      </c>
      <c r="E322" s="240" t="s">
        <v>547</v>
      </c>
      <c r="F322" s="241" t="s">
        <v>186</v>
      </c>
      <c r="G322" s="239"/>
      <c r="H322" s="242">
        <v>64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160</v>
      </c>
      <c r="AU322" s="248" t="s">
        <v>82</v>
      </c>
      <c r="AV322" s="14" t="s">
        <v>170</v>
      </c>
      <c r="AW322" s="14" t="s">
        <v>37</v>
      </c>
      <c r="AX322" s="14" t="s">
        <v>73</v>
      </c>
      <c r="AY322" s="248" t="s">
        <v>151</v>
      </c>
    </row>
    <row r="323" spans="2:51" s="13" customFormat="1" ht="13.5">
      <c r="B323" s="228"/>
      <c r="C323" s="229"/>
      <c r="D323" s="207" t="s">
        <v>160</v>
      </c>
      <c r="E323" s="230" t="s">
        <v>22</v>
      </c>
      <c r="F323" s="231" t="s">
        <v>699</v>
      </c>
      <c r="G323" s="229"/>
      <c r="H323" s="230" t="s">
        <v>22</v>
      </c>
      <c r="I323" s="232"/>
      <c r="J323" s="229"/>
      <c r="K323" s="229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160</v>
      </c>
      <c r="AU323" s="237" t="s">
        <v>82</v>
      </c>
      <c r="AV323" s="13" t="s">
        <v>24</v>
      </c>
      <c r="AW323" s="13" t="s">
        <v>37</v>
      </c>
      <c r="AX323" s="13" t="s">
        <v>73</v>
      </c>
      <c r="AY323" s="237" t="s">
        <v>151</v>
      </c>
    </row>
    <row r="324" spans="2:51" s="11" customFormat="1" ht="13.5">
      <c r="B324" s="205"/>
      <c r="C324" s="206"/>
      <c r="D324" s="207" t="s">
        <v>160</v>
      </c>
      <c r="E324" s="208" t="s">
        <v>22</v>
      </c>
      <c r="F324" s="209" t="s">
        <v>700</v>
      </c>
      <c r="G324" s="206"/>
      <c r="H324" s="210">
        <v>21</v>
      </c>
      <c r="I324" s="211"/>
      <c r="J324" s="206"/>
      <c r="K324" s="206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160</v>
      </c>
      <c r="AU324" s="216" t="s">
        <v>82</v>
      </c>
      <c r="AV324" s="11" t="s">
        <v>82</v>
      </c>
      <c r="AW324" s="11" t="s">
        <v>37</v>
      </c>
      <c r="AX324" s="11" t="s">
        <v>73</v>
      </c>
      <c r="AY324" s="216" t="s">
        <v>151</v>
      </c>
    </row>
    <row r="325" spans="2:51" s="13" customFormat="1" ht="13.5">
      <c r="B325" s="228"/>
      <c r="C325" s="229"/>
      <c r="D325" s="207" t="s">
        <v>160</v>
      </c>
      <c r="E325" s="230" t="s">
        <v>22</v>
      </c>
      <c r="F325" s="231" t="s">
        <v>701</v>
      </c>
      <c r="G325" s="229"/>
      <c r="H325" s="230" t="s">
        <v>22</v>
      </c>
      <c r="I325" s="232"/>
      <c r="J325" s="229"/>
      <c r="K325" s="229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160</v>
      </c>
      <c r="AU325" s="237" t="s">
        <v>82</v>
      </c>
      <c r="AV325" s="13" t="s">
        <v>24</v>
      </c>
      <c r="AW325" s="13" t="s">
        <v>37</v>
      </c>
      <c r="AX325" s="13" t="s">
        <v>73</v>
      </c>
      <c r="AY325" s="237" t="s">
        <v>151</v>
      </c>
    </row>
    <row r="326" spans="2:51" s="11" customFormat="1" ht="13.5">
      <c r="B326" s="205"/>
      <c r="C326" s="206"/>
      <c r="D326" s="207" t="s">
        <v>160</v>
      </c>
      <c r="E326" s="208" t="s">
        <v>22</v>
      </c>
      <c r="F326" s="209" t="s">
        <v>702</v>
      </c>
      <c r="G326" s="206"/>
      <c r="H326" s="210">
        <v>66</v>
      </c>
      <c r="I326" s="211"/>
      <c r="J326" s="206"/>
      <c r="K326" s="206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160</v>
      </c>
      <c r="AU326" s="216" t="s">
        <v>82</v>
      </c>
      <c r="AV326" s="11" t="s">
        <v>82</v>
      </c>
      <c r="AW326" s="11" t="s">
        <v>37</v>
      </c>
      <c r="AX326" s="11" t="s">
        <v>73</v>
      </c>
      <c r="AY326" s="216" t="s">
        <v>151</v>
      </c>
    </row>
    <row r="327" spans="2:51" s="14" customFormat="1" ht="13.5">
      <c r="B327" s="238"/>
      <c r="C327" s="239"/>
      <c r="D327" s="207" t="s">
        <v>160</v>
      </c>
      <c r="E327" s="240" t="s">
        <v>548</v>
      </c>
      <c r="F327" s="241" t="s">
        <v>186</v>
      </c>
      <c r="G327" s="239"/>
      <c r="H327" s="242">
        <v>87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AT327" s="248" t="s">
        <v>160</v>
      </c>
      <c r="AU327" s="248" t="s">
        <v>82</v>
      </c>
      <c r="AV327" s="14" t="s">
        <v>170</v>
      </c>
      <c r="AW327" s="14" t="s">
        <v>37</v>
      </c>
      <c r="AX327" s="14" t="s">
        <v>73</v>
      </c>
      <c r="AY327" s="248" t="s">
        <v>151</v>
      </c>
    </row>
    <row r="328" spans="2:51" s="12" customFormat="1" ht="13.5">
      <c r="B328" s="217"/>
      <c r="C328" s="218"/>
      <c r="D328" s="207" t="s">
        <v>160</v>
      </c>
      <c r="E328" s="219" t="s">
        <v>22</v>
      </c>
      <c r="F328" s="220" t="s">
        <v>162</v>
      </c>
      <c r="G328" s="218"/>
      <c r="H328" s="221">
        <v>151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160</v>
      </c>
      <c r="AU328" s="227" t="s">
        <v>82</v>
      </c>
      <c r="AV328" s="12" t="s">
        <v>158</v>
      </c>
      <c r="AW328" s="12" t="s">
        <v>37</v>
      </c>
      <c r="AX328" s="12" t="s">
        <v>24</v>
      </c>
      <c r="AY328" s="227" t="s">
        <v>151</v>
      </c>
    </row>
    <row r="329" spans="2:65" s="1" customFormat="1" ht="25.5" customHeight="1">
      <c r="B329" s="41"/>
      <c r="C329" s="193" t="s">
        <v>476</v>
      </c>
      <c r="D329" s="193" t="s">
        <v>154</v>
      </c>
      <c r="E329" s="194" t="s">
        <v>703</v>
      </c>
      <c r="F329" s="195" t="s">
        <v>704</v>
      </c>
      <c r="G329" s="196" t="s">
        <v>157</v>
      </c>
      <c r="H329" s="197">
        <v>681</v>
      </c>
      <c r="I329" s="198"/>
      <c r="J329" s="199">
        <f>ROUND(I329*H329,2)</f>
        <v>0</v>
      </c>
      <c r="K329" s="195" t="s">
        <v>22</v>
      </c>
      <c r="L329" s="61"/>
      <c r="M329" s="200" t="s">
        <v>22</v>
      </c>
      <c r="N329" s="201" t="s">
        <v>44</v>
      </c>
      <c r="O329" s="42"/>
      <c r="P329" s="202">
        <f>O329*H329</f>
        <v>0</v>
      </c>
      <c r="Q329" s="202">
        <v>0</v>
      </c>
      <c r="R329" s="202">
        <f>Q329*H329</f>
        <v>0</v>
      </c>
      <c r="S329" s="202">
        <v>0</v>
      </c>
      <c r="T329" s="203">
        <f>S329*H329</f>
        <v>0</v>
      </c>
      <c r="AR329" s="24" t="s">
        <v>235</v>
      </c>
      <c r="AT329" s="24" t="s">
        <v>154</v>
      </c>
      <c r="AU329" s="24" t="s">
        <v>82</v>
      </c>
      <c r="AY329" s="24" t="s">
        <v>151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24" t="s">
        <v>24</v>
      </c>
      <c r="BK329" s="204">
        <f>ROUND(I329*H329,2)</f>
        <v>0</v>
      </c>
      <c r="BL329" s="24" t="s">
        <v>235</v>
      </c>
      <c r="BM329" s="24" t="s">
        <v>705</v>
      </c>
    </row>
    <row r="330" spans="2:51" s="13" customFormat="1" ht="13.5">
      <c r="B330" s="228"/>
      <c r="C330" s="229"/>
      <c r="D330" s="207" t="s">
        <v>160</v>
      </c>
      <c r="E330" s="230" t="s">
        <v>22</v>
      </c>
      <c r="F330" s="231" t="s">
        <v>706</v>
      </c>
      <c r="G330" s="229"/>
      <c r="H330" s="230" t="s">
        <v>22</v>
      </c>
      <c r="I330" s="232"/>
      <c r="J330" s="229"/>
      <c r="K330" s="229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160</v>
      </c>
      <c r="AU330" s="237" t="s">
        <v>82</v>
      </c>
      <c r="AV330" s="13" t="s">
        <v>24</v>
      </c>
      <c r="AW330" s="13" t="s">
        <v>37</v>
      </c>
      <c r="AX330" s="13" t="s">
        <v>73</v>
      </c>
      <c r="AY330" s="237" t="s">
        <v>151</v>
      </c>
    </row>
    <row r="331" spans="2:51" s="11" customFormat="1" ht="13.5">
      <c r="B331" s="205"/>
      <c r="C331" s="206"/>
      <c r="D331" s="207" t="s">
        <v>160</v>
      </c>
      <c r="E331" s="208" t="s">
        <v>22</v>
      </c>
      <c r="F331" s="209" t="s">
        <v>707</v>
      </c>
      <c r="G331" s="206"/>
      <c r="H331" s="210">
        <v>12</v>
      </c>
      <c r="I331" s="211"/>
      <c r="J331" s="206"/>
      <c r="K331" s="206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160</v>
      </c>
      <c r="AU331" s="216" t="s">
        <v>82</v>
      </c>
      <c r="AV331" s="11" t="s">
        <v>82</v>
      </c>
      <c r="AW331" s="11" t="s">
        <v>37</v>
      </c>
      <c r="AX331" s="11" t="s">
        <v>73</v>
      </c>
      <c r="AY331" s="216" t="s">
        <v>151</v>
      </c>
    </row>
    <row r="332" spans="2:51" s="13" customFormat="1" ht="13.5">
      <c r="B332" s="228"/>
      <c r="C332" s="229"/>
      <c r="D332" s="207" t="s">
        <v>160</v>
      </c>
      <c r="E332" s="230" t="s">
        <v>22</v>
      </c>
      <c r="F332" s="231" t="s">
        <v>708</v>
      </c>
      <c r="G332" s="229"/>
      <c r="H332" s="230" t="s">
        <v>22</v>
      </c>
      <c r="I332" s="232"/>
      <c r="J332" s="229"/>
      <c r="K332" s="229"/>
      <c r="L332" s="233"/>
      <c r="M332" s="234"/>
      <c r="N332" s="235"/>
      <c r="O332" s="235"/>
      <c r="P332" s="235"/>
      <c r="Q332" s="235"/>
      <c r="R332" s="235"/>
      <c r="S332" s="235"/>
      <c r="T332" s="236"/>
      <c r="AT332" s="237" t="s">
        <v>160</v>
      </c>
      <c r="AU332" s="237" t="s">
        <v>82</v>
      </c>
      <c r="AV332" s="13" t="s">
        <v>24</v>
      </c>
      <c r="AW332" s="13" t="s">
        <v>37</v>
      </c>
      <c r="AX332" s="13" t="s">
        <v>73</v>
      </c>
      <c r="AY332" s="237" t="s">
        <v>151</v>
      </c>
    </row>
    <row r="333" spans="2:51" s="11" customFormat="1" ht="13.5">
      <c r="B333" s="205"/>
      <c r="C333" s="206"/>
      <c r="D333" s="207" t="s">
        <v>160</v>
      </c>
      <c r="E333" s="208" t="s">
        <v>22</v>
      </c>
      <c r="F333" s="209" t="s">
        <v>709</v>
      </c>
      <c r="G333" s="206"/>
      <c r="H333" s="210">
        <v>669</v>
      </c>
      <c r="I333" s="211"/>
      <c r="J333" s="206"/>
      <c r="K333" s="206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160</v>
      </c>
      <c r="AU333" s="216" t="s">
        <v>82</v>
      </c>
      <c r="AV333" s="11" t="s">
        <v>82</v>
      </c>
      <c r="AW333" s="11" t="s">
        <v>37</v>
      </c>
      <c r="AX333" s="11" t="s">
        <v>73</v>
      </c>
      <c r="AY333" s="216" t="s">
        <v>151</v>
      </c>
    </row>
    <row r="334" spans="2:51" s="14" customFormat="1" ht="13.5">
      <c r="B334" s="238"/>
      <c r="C334" s="239"/>
      <c r="D334" s="207" t="s">
        <v>160</v>
      </c>
      <c r="E334" s="240" t="s">
        <v>545</v>
      </c>
      <c r="F334" s="241" t="s">
        <v>186</v>
      </c>
      <c r="G334" s="239"/>
      <c r="H334" s="242">
        <v>681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AT334" s="248" t="s">
        <v>160</v>
      </c>
      <c r="AU334" s="248" t="s">
        <v>82</v>
      </c>
      <c r="AV334" s="14" t="s">
        <v>170</v>
      </c>
      <c r="AW334" s="14" t="s">
        <v>37</v>
      </c>
      <c r="AX334" s="14" t="s">
        <v>73</v>
      </c>
      <c r="AY334" s="248" t="s">
        <v>151</v>
      </c>
    </row>
    <row r="335" spans="2:51" s="12" customFormat="1" ht="13.5">
      <c r="B335" s="217"/>
      <c r="C335" s="218"/>
      <c r="D335" s="207" t="s">
        <v>160</v>
      </c>
      <c r="E335" s="219" t="s">
        <v>22</v>
      </c>
      <c r="F335" s="220" t="s">
        <v>162</v>
      </c>
      <c r="G335" s="218"/>
      <c r="H335" s="221">
        <v>681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160</v>
      </c>
      <c r="AU335" s="227" t="s">
        <v>82</v>
      </c>
      <c r="AV335" s="12" t="s">
        <v>158</v>
      </c>
      <c r="AW335" s="12" t="s">
        <v>37</v>
      </c>
      <c r="AX335" s="12" t="s">
        <v>24</v>
      </c>
      <c r="AY335" s="227" t="s">
        <v>151</v>
      </c>
    </row>
    <row r="336" spans="2:65" s="1" customFormat="1" ht="16.5" customHeight="1">
      <c r="B336" s="41"/>
      <c r="C336" s="193" t="s">
        <v>481</v>
      </c>
      <c r="D336" s="193" t="s">
        <v>154</v>
      </c>
      <c r="E336" s="194" t="s">
        <v>710</v>
      </c>
      <c r="F336" s="195" t="s">
        <v>711</v>
      </c>
      <c r="G336" s="196" t="s">
        <v>157</v>
      </c>
      <c r="H336" s="197">
        <v>25.656</v>
      </c>
      <c r="I336" s="198"/>
      <c r="J336" s="199">
        <f>ROUND(I336*H336,2)</f>
        <v>0</v>
      </c>
      <c r="K336" s="195" t="s">
        <v>22</v>
      </c>
      <c r="L336" s="61"/>
      <c r="M336" s="200" t="s">
        <v>22</v>
      </c>
      <c r="N336" s="201" t="s">
        <v>44</v>
      </c>
      <c r="O336" s="42"/>
      <c r="P336" s="202">
        <f>O336*H336</f>
        <v>0</v>
      </c>
      <c r="Q336" s="202">
        <v>0</v>
      </c>
      <c r="R336" s="202">
        <f>Q336*H336</f>
        <v>0</v>
      </c>
      <c r="S336" s="202">
        <v>0</v>
      </c>
      <c r="T336" s="203">
        <f>S336*H336</f>
        <v>0</v>
      </c>
      <c r="AR336" s="24" t="s">
        <v>235</v>
      </c>
      <c r="AT336" s="24" t="s">
        <v>154</v>
      </c>
      <c r="AU336" s="24" t="s">
        <v>82</v>
      </c>
      <c r="AY336" s="24" t="s">
        <v>151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24</v>
      </c>
      <c r="BK336" s="204">
        <f>ROUND(I336*H336,2)</f>
        <v>0</v>
      </c>
      <c r="BL336" s="24" t="s">
        <v>235</v>
      </c>
      <c r="BM336" s="24" t="s">
        <v>712</v>
      </c>
    </row>
    <row r="337" spans="2:51" s="13" customFormat="1" ht="13.5">
      <c r="B337" s="228"/>
      <c r="C337" s="229"/>
      <c r="D337" s="207" t="s">
        <v>160</v>
      </c>
      <c r="E337" s="230" t="s">
        <v>22</v>
      </c>
      <c r="F337" s="231" t="s">
        <v>713</v>
      </c>
      <c r="G337" s="229"/>
      <c r="H337" s="230" t="s">
        <v>22</v>
      </c>
      <c r="I337" s="232"/>
      <c r="J337" s="229"/>
      <c r="K337" s="229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160</v>
      </c>
      <c r="AU337" s="237" t="s">
        <v>82</v>
      </c>
      <c r="AV337" s="13" t="s">
        <v>24</v>
      </c>
      <c r="AW337" s="13" t="s">
        <v>37</v>
      </c>
      <c r="AX337" s="13" t="s">
        <v>73</v>
      </c>
      <c r="AY337" s="237" t="s">
        <v>151</v>
      </c>
    </row>
    <row r="338" spans="2:51" s="11" customFormat="1" ht="13.5">
      <c r="B338" s="205"/>
      <c r="C338" s="206"/>
      <c r="D338" s="207" t="s">
        <v>160</v>
      </c>
      <c r="E338" s="208" t="s">
        <v>22</v>
      </c>
      <c r="F338" s="209" t="s">
        <v>579</v>
      </c>
      <c r="G338" s="206"/>
      <c r="H338" s="210">
        <v>8.702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160</v>
      </c>
      <c r="AU338" s="216" t="s">
        <v>82</v>
      </c>
      <c r="AV338" s="11" t="s">
        <v>82</v>
      </c>
      <c r="AW338" s="11" t="s">
        <v>37</v>
      </c>
      <c r="AX338" s="11" t="s">
        <v>73</v>
      </c>
      <c r="AY338" s="216" t="s">
        <v>151</v>
      </c>
    </row>
    <row r="339" spans="2:51" s="11" customFormat="1" ht="13.5">
      <c r="B339" s="205"/>
      <c r="C339" s="206"/>
      <c r="D339" s="207" t="s">
        <v>160</v>
      </c>
      <c r="E339" s="208" t="s">
        <v>22</v>
      </c>
      <c r="F339" s="209" t="s">
        <v>580</v>
      </c>
      <c r="G339" s="206"/>
      <c r="H339" s="210">
        <v>1.735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160</v>
      </c>
      <c r="AU339" s="216" t="s">
        <v>82</v>
      </c>
      <c r="AV339" s="11" t="s">
        <v>82</v>
      </c>
      <c r="AW339" s="11" t="s">
        <v>37</v>
      </c>
      <c r="AX339" s="11" t="s">
        <v>73</v>
      </c>
      <c r="AY339" s="216" t="s">
        <v>151</v>
      </c>
    </row>
    <row r="340" spans="2:51" s="11" customFormat="1" ht="13.5">
      <c r="B340" s="205"/>
      <c r="C340" s="206"/>
      <c r="D340" s="207" t="s">
        <v>160</v>
      </c>
      <c r="E340" s="208" t="s">
        <v>22</v>
      </c>
      <c r="F340" s="209" t="s">
        <v>578</v>
      </c>
      <c r="G340" s="206"/>
      <c r="H340" s="210">
        <v>1.479</v>
      </c>
      <c r="I340" s="211"/>
      <c r="J340" s="206"/>
      <c r="K340" s="206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160</v>
      </c>
      <c r="AU340" s="216" t="s">
        <v>82</v>
      </c>
      <c r="AV340" s="11" t="s">
        <v>82</v>
      </c>
      <c r="AW340" s="11" t="s">
        <v>37</v>
      </c>
      <c r="AX340" s="11" t="s">
        <v>73</v>
      </c>
      <c r="AY340" s="216" t="s">
        <v>151</v>
      </c>
    </row>
    <row r="341" spans="2:51" s="11" customFormat="1" ht="13.5">
      <c r="B341" s="205"/>
      <c r="C341" s="206"/>
      <c r="D341" s="207" t="s">
        <v>160</v>
      </c>
      <c r="E341" s="208" t="s">
        <v>22</v>
      </c>
      <c r="F341" s="209" t="s">
        <v>714</v>
      </c>
      <c r="G341" s="206"/>
      <c r="H341" s="210">
        <v>3.74</v>
      </c>
      <c r="I341" s="211"/>
      <c r="J341" s="206"/>
      <c r="K341" s="206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160</v>
      </c>
      <c r="AU341" s="216" t="s">
        <v>82</v>
      </c>
      <c r="AV341" s="11" t="s">
        <v>82</v>
      </c>
      <c r="AW341" s="11" t="s">
        <v>37</v>
      </c>
      <c r="AX341" s="11" t="s">
        <v>73</v>
      </c>
      <c r="AY341" s="216" t="s">
        <v>151</v>
      </c>
    </row>
    <row r="342" spans="2:51" s="13" customFormat="1" ht="13.5">
      <c r="B342" s="228"/>
      <c r="C342" s="229"/>
      <c r="D342" s="207" t="s">
        <v>160</v>
      </c>
      <c r="E342" s="230" t="s">
        <v>22</v>
      </c>
      <c r="F342" s="231" t="s">
        <v>715</v>
      </c>
      <c r="G342" s="229"/>
      <c r="H342" s="230" t="s">
        <v>22</v>
      </c>
      <c r="I342" s="232"/>
      <c r="J342" s="229"/>
      <c r="K342" s="229"/>
      <c r="L342" s="233"/>
      <c r="M342" s="234"/>
      <c r="N342" s="235"/>
      <c r="O342" s="235"/>
      <c r="P342" s="235"/>
      <c r="Q342" s="235"/>
      <c r="R342" s="235"/>
      <c r="S342" s="235"/>
      <c r="T342" s="236"/>
      <c r="AT342" s="237" t="s">
        <v>160</v>
      </c>
      <c r="AU342" s="237" t="s">
        <v>82</v>
      </c>
      <c r="AV342" s="13" t="s">
        <v>24</v>
      </c>
      <c r="AW342" s="13" t="s">
        <v>37</v>
      </c>
      <c r="AX342" s="13" t="s">
        <v>73</v>
      </c>
      <c r="AY342" s="237" t="s">
        <v>151</v>
      </c>
    </row>
    <row r="343" spans="2:51" s="11" customFormat="1" ht="13.5">
      <c r="B343" s="205"/>
      <c r="C343" s="206"/>
      <c r="D343" s="207" t="s">
        <v>160</v>
      </c>
      <c r="E343" s="208" t="s">
        <v>22</v>
      </c>
      <c r="F343" s="209" t="s">
        <v>716</v>
      </c>
      <c r="G343" s="206"/>
      <c r="H343" s="210">
        <v>10</v>
      </c>
      <c r="I343" s="211"/>
      <c r="J343" s="206"/>
      <c r="K343" s="206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160</v>
      </c>
      <c r="AU343" s="216" t="s">
        <v>82</v>
      </c>
      <c r="AV343" s="11" t="s">
        <v>82</v>
      </c>
      <c r="AW343" s="11" t="s">
        <v>37</v>
      </c>
      <c r="AX343" s="11" t="s">
        <v>73</v>
      </c>
      <c r="AY343" s="216" t="s">
        <v>151</v>
      </c>
    </row>
    <row r="344" spans="2:51" s="12" customFormat="1" ht="13.5">
      <c r="B344" s="217"/>
      <c r="C344" s="218"/>
      <c r="D344" s="207" t="s">
        <v>160</v>
      </c>
      <c r="E344" s="219" t="s">
        <v>22</v>
      </c>
      <c r="F344" s="220" t="s">
        <v>162</v>
      </c>
      <c r="G344" s="218"/>
      <c r="H344" s="221">
        <v>25.656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160</v>
      </c>
      <c r="AU344" s="227" t="s">
        <v>82</v>
      </c>
      <c r="AV344" s="12" t="s">
        <v>158</v>
      </c>
      <c r="AW344" s="12" t="s">
        <v>37</v>
      </c>
      <c r="AX344" s="12" t="s">
        <v>24</v>
      </c>
      <c r="AY344" s="227" t="s">
        <v>151</v>
      </c>
    </row>
    <row r="345" spans="2:65" s="1" customFormat="1" ht="25.5" customHeight="1">
      <c r="B345" s="41"/>
      <c r="C345" s="193" t="s">
        <v>485</v>
      </c>
      <c r="D345" s="193" t="s">
        <v>154</v>
      </c>
      <c r="E345" s="194" t="s">
        <v>717</v>
      </c>
      <c r="F345" s="195" t="s">
        <v>718</v>
      </c>
      <c r="G345" s="196" t="s">
        <v>157</v>
      </c>
      <c r="H345" s="197">
        <v>125.328</v>
      </c>
      <c r="I345" s="198"/>
      <c r="J345" s="199">
        <f>ROUND(I345*H345,2)</f>
        <v>0</v>
      </c>
      <c r="K345" s="195" t="s">
        <v>22</v>
      </c>
      <c r="L345" s="61"/>
      <c r="M345" s="200" t="s">
        <v>22</v>
      </c>
      <c r="N345" s="201" t="s">
        <v>44</v>
      </c>
      <c r="O345" s="42"/>
      <c r="P345" s="202">
        <f>O345*H345</f>
        <v>0</v>
      </c>
      <c r="Q345" s="202">
        <v>0.00013</v>
      </c>
      <c r="R345" s="202">
        <f>Q345*H345</f>
        <v>0.01629264</v>
      </c>
      <c r="S345" s="202">
        <v>0</v>
      </c>
      <c r="T345" s="203">
        <f>S345*H345</f>
        <v>0</v>
      </c>
      <c r="AR345" s="24" t="s">
        <v>235</v>
      </c>
      <c r="AT345" s="24" t="s">
        <v>154</v>
      </c>
      <c r="AU345" s="24" t="s">
        <v>82</v>
      </c>
      <c r="AY345" s="24" t="s">
        <v>151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4" t="s">
        <v>24</v>
      </c>
      <c r="BK345" s="204">
        <f>ROUND(I345*H345,2)</f>
        <v>0</v>
      </c>
      <c r="BL345" s="24" t="s">
        <v>235</v>
      </c>
      <c r="BM345" s="24" t="s">
        <v>719</v>
      </c>
    </row>
    <row r="346" spans="2:51" s="11" customFormat="1" ht="13.5">
      <c r="B346" s="205"/>
      <c r="C346" s="206"/>
      <c r="D346" s="207" t="s">
        <v>160</v>
      </c>
      <c r="E346" s="208" t="s">
        <v>22</v>
      </c>
      <c r="F346" s="209" t="s">
        <v>547</v>
      </c>
      <c r="G346" s="206"/>
      <c r="H346" s="210">
        <v>64</v>
      </c>
      <c r="I346" s="211"/>
      <c r="J346" s="206"/>
      <c r="K346" s="206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160</v>
      </c>
      <c r="AU346" s="216" t="s">
        <v>82</v>
      </c>
      <c r="AV346" s="11" t="s">
        <v>82</v>
      </c>
      <c r="AW346" s="11" t="s">
        <v>37</v>
      </c>
      <c r="AX346" s="11" t="s">
        <v>73</v>
      </c>
      <c r="AY346" s="216" t="s">
        <v>151</v>
      </c>
    </row>
    <row r="347" spans="2:51" s="13" customFormat="1" ht="13.5">
      <c r="B347" s="228"/>
      <c r="C347" s="229"/>
      <c r="D347" s="207" t="s">
        <v>160</v>
      </c>
      <c r="E347" s="230" t="s">
        <v>22</v>
      </c>
      <c r="F347" s="231" t="s">
        <v>720</v>
      </c>
      <c r="G347" s="229"/>
      <c r="H347" s="230" t="s">
        <v>22</v>
      </c>
      <c r="I347" s="232"/>
      <c r="J347" s="229"/>
      <c r="K347" s="229"/>
      <c r="L347" s="233"/>
      <c r="M347" s="234"/>
      <c r="N347" s="235"/>
      <c r="O347" s="235"/>
      <c r="P347" s="235"/>
      <c r="Q347" s="235"/>
      <c r="R347" s="235"/>
      <c r="S347" s="235"/>
      <c r="T347" s="236"/>
      <c r="AT347" s="237" t="s">
        <v>160</v>
      </c>
      <c r="AU347" s="237" t="s">
        <v>82</v>
      </c>
      <c r="AV347" s="13" t="s">
        <v>24</v>
      </c>
      <c r="AW347" s="13" t="s">
        <v>37</v>
      </c>
      <c r="AX347" s="13" t="s">
        <v>73</v>
      </c>
      <c r="AY347" s="237" t="s">
        <v>151</v>
      </c>
    </row>
    <row r="348" spans="2:51" s="11" customFormat="1" ht="13.5">
      <c r="B348" s="205"/>
      <c r="C348" s="206"/>
      <c r="D348" s="207" t="s">
        <v>160</v>
      </c>
      <c r="E348" s="208" t="s">
        <v>22</v>
      </c>
      <c r="F348" s="209" t="s">
        <v>721</v>
      </c>
      <c r="G348" s="206"/>
      <c r="H348" s="210">
        <v>31.328</v>
      </c>
      <c r="I348" s="211"/>
      <c r="J348" s="206"/>
      <c r="K348" s="206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160</v>
      </c>
      <c r="AU348" s="216" t="s">
        <v>82</v>
      </c>
      <c r="AV348" s="11" t="s">
        <v>82</v>
      </c>
      <c r="AW348" s="11" t="s">
        <v>37</v>
      </c>
      <c r="AX348" s="11" t="s">
        <v>73</v>
      </c>
      <c r="AY348" s="216" t="s">
        <v>151</v>
      </c>
    </row>
    <row r="349" spans="2:51" s="11" customFormat="1" ht="13.5">
      <c r="B349" s="205"/>
      <c r="C349" s="206"/>
      <c r="D349" s="207" t="s">
        <v>160</v>
      </c>
      <c r="E349" s="208" t="s">
        <v>22</v>
      </c>
      <c r="F349" s="209" t="s">
        <v>722</v>
      </c>
      <c r="G349" s="206"/>
      <c r="H349" s="210">
        <v>30</v>
      </c>
      <c r="I349" s="211"/>
      <c r="J349" s="206"/>
      <c r="K349" s="206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160</v>
      </c>
      <c r="AU349" s="216" t="s">
        <v>82</v>
      </c>
      <c r="AV349" s="11" t="s">
        <v>82</v>
      </c>
      <c r="AW349" s="11" t="s">
        <v>37</v>
      </c>
      <c r="AX349" s="11" t="s">
        <v>73</v>
      </c>
      <c r="AY349" s="216" t="s">
        <v>151</v>
      </c>
    </row>
    <row r="350" spans="2:51" s="11" customFormat="1" ht="13.5">
      <c r="B350" s="205"/>
      <c r="C350" s="206"/>
      <c r="D350" s="207" t="s">
        <v>160</v>
      </c>
      <c r="E350" s="208" t="s">
        <v>22</v>
      </c>
      <c r="F350" s="209" t="s">
        <v>22</v>
      </c>
      <c r="G350" s="206"/>
      <c r="H350" s="210">
        <v>0</v>
      </c>
      <c r="I350" s="211"/>
      <c r="J350" s="206"/>
      <c r="K350" s="206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160</v>
      </c>
      <c r="AU350" s="216" t="s">
        <v>82</v>
      </c>
      <c r="AV350" s="11" t="s">
        <v>82</v>
      </c>
      <c r="AW350" s="11" t="s">
        <v>37</v>
      </c>
      <c r="AX350" s="11" t="s">
        <v>73</v>
      </c>
      <c r="AY350" s="216" t="s">
        <v>151</v>
      </c>
    </row>
    <row r="351" spans="2:51" s="12" customFormat="1" ht="13.5">
      <c r="B351" s="217"/>
      <c r="C351" s="218"/>
      <c r="D351" s="207" t="s">
        <v>160</v>
      </c>
      <c r="E351" s="219" t="s">
        <v>22</v>
      </c>
      <c r="F351" s="220" t="s">
        <v>162</v>
      </c>
      <c r="G351" s="218"/>
      <c r="H351" s="221">
        <v>125.328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160</v>
      </c>
      <c r="AU351" s="227" t="s">
        <v>82</v>
      </c>
      <c r="AV351" s="12" t="s">
        <v>158</v>
      </c>
      <c r="AW351" s="12" t="s">
        <v>37</v>
      </c>
      <c r="AX351" s="12" t="s">
        <v>24</v>
      </c>
      <c r="AY351" s="227" t="s">
        <v>151</v>
      </c>
    </row>
    <row r="352" spans="2:65" s="1" customFormat="1" ht="25.5" customHeight="1">
      <c r="B352" s="41"/>
      <c r="C352" s="193" t="s">
        <v>491</v>
      </c>
      <c r="D352" s="193" t="s">
        <v>154</v>
      </c>
      <c r="E352" s="194" t="s">
        <v>723</v>
      </c>
      <c r="F352" s="195" t="s">
        <v>724</v>
      </c>
      <c r="G352" s="196" t="s">
        <v>157</v>
      </c>
      <c r="H352" s="197">
        <v>681</v>
      </c>
      <c r="I352" s="198"/>
      <c r="J352" s="199">
        <f>ROUND(I352*H352,2)</f>
        <v>0</v>
      </c>
      <c r="K352" s="195" t="s">
        <v>22</v>
      </c>
      <c r="L352" s="61"/>
      <c r="M352" s="200" t="s">
        <v>22</v>
      </c>
      <c r="N352" s="201" t="s">
        <v>44</v>
      </c>
      <c r="O352" s="42"/>
      <c r="P352" s="202">
        <f>O352*H352</f>
        <v>0</v>
      </c>
      <c r="Q352" s="202">
        <v>0.00013</v>
      </c>
      <c r="R352" s="202">
        <f>Q352*H352</f>
        <v>0.08853</v>
      </c>
      <c r="S352" s="202">
        <v>0</v>
      </c>
      <c r="T352" s="203">
        <f>S352*H352</f>
        <v>0</v>
      </c>
      <c r="AR352" s="24" t="s">
        <v>235</v>
      </c>
      <c r="AT352" s="24" t="s">
        <v>154</v>
      </c>
      <c r="AU352" s="24" t="s">
        <v>82</v>
      </c>
      <c r="AY352" s="24" t="s">
        <v>151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24" t="s">
        <v>24</v>
      </c>
      <c r="BK352" s="204">
        <f>ROUND(I352*H352,2)</f>
        <v>0</v>
      </c>
      <c r="BL352" s="24" t="s">
        <v>235</v>
      </c>
      <c r="BM352" s="24" t="s">
        <v>725</v>
      </c>
    </row>
    <row r="353" spans="2:51" s="11" customFormat="1" ht="13.5">
      <c r="B353" s="205"/>
      <c r="C353" s="206"/>
      <c r="D353" s="207" t="s">
        <v>160</v>
      </c>
      <c r="E353" s="208" t="s">
        <v>22</v>
      </c>
      <c r="F353" s="209" t="s">
        <v>545</v>
      </c>
      <c r="G353" s="206"/>
      <c r="H353" s="210">
        <v>681</v>
      </c>
      <c r="I353" s="211"/>
      <c r="J353" s="206"/>
      <c r="K353" s="206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160</v>
      </c>
      <c r="AU353" s="216" t="s">
        <v>82</v>
      </c>
      <c r="AV353" s="11" t="s">
        <v>82</v>
      </c>
      <c r="AW353" s="11" t="s">
        <v>37</v>
      </c>
      <c r="AX353" s="11" t="s">
        <v>73</v>
      </c>
      <c r="AY353" s="216" t="s">
        <v>151</v>
      </c>
    </row>
    <row r="354" spans="2:51" s="12" customFormat="1" ht="13.5">
      <c r="B354" s="217"/>
      <c r="C354" s="218"/>
      <c r="D354" s="207" t="s">
        <v>160</v>
      </c>
      <c r="E354" s="219" t="s">
        <v>22</v>
      </c>
      <c r="F354" s="220" t="s">
        <v>162</v>
      </c>
      <c r="G354" s="218"/>
      <c r="H354" s="221">
        <v>681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160</v>
      </c>
      <c r="AU354" s="227" t="s">
        <v>82</v>
      </c>
      <c r="AV354" s="12" t="s">
        <v>158</v>
      </c>
      <c r="AW354" s="12" t="s">
        <v>37</v>
      </c>
      <c r="AX354" s="12" t="s">
        <v>24</v>
      </c>
      <c r="AY354" s="227" t="s">
        <v>151</v>
      </c>
    </row>
    <row r="355" spans="2:65" s="1" customFormat="1" ht="25.5" customHeight="1">
      <c r="B355" s="41"/>
      <c r="C355" s="193" t="s">
        <v>495</v>
      </c>
      <c r="D355" s="193" t="s">
        <v>154</v>
      </c>
      <c r="E355" s="194" t="s">
        <v>726</v>
      </c>
      <c r="F355" s="195" t="s">
        <v>727</v>
      </c>
      <c r="G355" s="196" t="s">
        <v>157</v>
      </c>
      <c r="H355" s="197">
        <v>87</v>
      </c>
      <c r="I355" s="198"/>
      <c r="J355" s="199">
        <f>ROUND(I355*H355,2)</f>
        <v>0</v>
      </c>
      <c r="K355" s="195" t="s">
        <v>22</v>
      </c>
      <c r="L355" s="61"/>
      <c r="M355" s="200" t="s">
        <v>22</v>
      </c>
      <c r="N355" s="201" t="s">
        <v>44</v>
      </c>
      <c r="O355" s="42"/>
      <c r="P355" s="202">
        <f>O355*H355</f>
        <v>0</v>
      </c>
      <c r="Q355" s="202">
        <v>0.00013</v>
      </c>
      <c r="R355" s="202">
        <f>Q355*H355</f>
        <v>0.011309999999999999</v>
      </c>
      <c r="S355" s="202">
        <v>0</v>
      </c>
      <c r="T355" s="203">
        <f>S355*H355</f>
        <v>0</v>
      </c>
      <c r="AR355" s="24" t="s">
        <v>235</v>
      </c>
      <c r="AT355" s="24" t="s">
        <v>154</v>
      </c>
      <c r="AU355" s="24" t="s">
        <v>82</v>
      </c>
      <c r="AY355" s="24" t="s">
        <v>151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24" t="s">
        <v>24</v>
      </c>
      <c r="BK355" s="204">
        <f>ROUND(I355*H355,2)</f>
        <v>0</v>
      </c>
      <c r="BL355" s="24" t="s">
        <v>235</v>
      </c>
      <c r="BM355" s="24" t="s">
        <v>728</v>
      </c>
    </row>
    <row r="356" spans="2:51" s="11" customFormat="1" ht="13.5">
      <c r="B356" s="205"/>
      <c r="C356" s="206"/>
      <c r="D356" s="207" t="s">
        <v>160</v>
      </c>
      <c r="E356" s="208" t="s">
        <v>22</v>
      </c>
      <c r="F356" s="209" t="s">
        <v>548</v>
      </c>
      <c r="G356" s="206"/>
      <c r="H356" s="210">
        <v>87</v>
      </c>
      <c r="I356" s="211"/>
      <c r="J356" s="206"/>
      <c r="K356" s="206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160</v>
      </c>
      <c r="AU356" s="216" t="s">
        <v>82</v>
      </c>
      <c r="AV356" s="11" t="s">
        <v>82</v>
      </c>
      <c r="AW356" s="11" t="s">
        <v>37</v>
      </c>
      <c r="AX356" s="11" t="s">
        <v>73</v>
      </c>
      <c r="AY356" s="216" t="s">
        <v>151</v>
      </c>
    </row>
    <row r="357" spans="2:51" s="12" customFormat="1" ht="13.5">
      <c r="B357" s="217"/>
      <c r="C357" s="218"/>
      <c r="D357" s="207" t="s">
        <v>160</v>
      </c>
      <c r="E357" s="219" t="s">
        <v>22</v>
      </c>
      <c r="F357" s="220" t="s">
        <v>162</v>
      </c>
      <c r="G357" s="218"/>
      <c r="H357" s="221">
        <v>87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160</v>
      </c>
      <c r="AU357" s="227" t="s">
        <v>82</v>
      </c>
      <c r="AV357" s="12" t="s">
        <v>158</v>
      </c>
      <c r="AW357" s="12" t="s">
        <v>37</v>
      </c>
      <c r="AX357" s="12" t="s">
        <v>24</v>
      </c>
      <c r="AY357" s="227" t="s">
        <v>151</v>
      </c>
    </row>
    <row r="358" spans="2:65" s="1" customFormat="1" ht="38.25" customHeight="1">
      <c r="B358" s="41"/>
      <c r="C358" s="193" t="s">
        <v>501</v>
      </c>
      <c r="D358" s="193" t="s">
        <v>154</v>
      </c>
      <c r="E358" s="194" t="s">
        <v>729</v>
      </c>
      <c r="F358" s="195" t="s">
        <v>730</v>
      </c>
      <c r="G358" s="196" t="s">
        <v>157</v>
      </c>
      <c r="H358" s="197">
        <v>22</v>
      </c>
      <c r="I358" s="198"/>
      <c r="J358" s="199">
        <f>ROUND(I358*H358,2)</f>
        <v>0</v>
      </c>
      <c r="K358" s="195" t="s">
        <v>22</v>
      </c>
      <c r="L358" s="61"/>
      <c r="M358" s="200" t="s">
        <v>22</v>
      </c>
      <c r="N358" s="201" t="s">
        <v>44</v>
      </c>
      <c r="O358" s="42"/>
      <c r="P358" s="202">
        <f>O358*H358</f>
        <v>0</v>
      </c>
      <c r="Q358" s="202">
        <v>0.00013</v>
      </c>
      <c r="R358" s="202">
        <f>Q358*H358</f>
        <v>0.0028599999999999997</v>
      </c>
      <c r="S358" s="202">
        <v>0</v>
      </c>
      <c r="T358" s="203">
        <f>S358*H358</f>
        <v>0</v>
      </c>
      <c r="AR358" s="24" t="s">
        <v>235</v>
      </c>
      <c r="AT358" s="24" t="s">
        <v>154</v>
      </c>
      <c r="AU358" s="24" t="s">
        <v>82</v>
      </c>
      <c r="AY358" s="24" t="s">
        <v>151</v>
      </c>
      <c r="BE358" s="204">
        <f>IF(N358="základní",J358,0)</f>
        <v>0</v>
      </c>
      <c r="BF358" s="204">
        <f>IF(N358="snížená",J358,0)</f>
        <v>0</v>
      </c>
      <c r="BG358" s="204">
        <f>IF(N358="zákl. přenesená",J358,0)</f>
        <v>0</v>
      </c>
      <c r="BH358" s="204">
        <f>IF(N358="sníž. přenesená",J358,0)</f>
        <v>0</v>
      </c>
      <c r="BI358" s="204">
        <f>IF(N358="nulová",J358,0)</f>
        <v>0</v>
      </c>
      <c r="BJ358" s="24" t="s">
        <v>24</v>
      </c>
      <c r="BK358" s="204">
        <f>ROUND(I358*H358,2)</f>
        <v>0</v>
      </c>
      <c r="BL358" s="24" t="s">
        <v>235</v>
      </c>
      <c r="BM358" s="24" t="s">
        <v>731</v>
      </c>
    </row>
    <row r="359" spans="2:51" s="13" customFormat="1" ht="13.5">
      <c r="B359" s="228"/>
      <c r="C359" s="229"/>
      <c r="D359" s="207" t="s">
        <v>160</v>
      </c>
      <c r="E359" s="230" t="s">
        <v>22</v>
      </c>
      <c r="F359" s="231" t="s">
        <v>732</v>
      </c>
      <c r="G359" s="229"/>
      <c r="H359" s="230" t="s">
        <v>22</v>
      </c>
      <c r="I359" s="232"/>
      <c r="J359" s="229"/>
      <c r="K359" s="229"/>
      <c r="L359" s="233"/>
      <c r="M359" s="234"/>
      <c r="N359" s="235"/>
      <c r="O359" s="235"/>
      <c r="P359" s="235"/>
      <c r="Q359" s="235"/>
      <c r="R359" s="235"/>
      <c r="S359" s="235"/>
      <c r="T359" s="236"/>
      <c r="AT359" s="237" t="s">
        <v>160</v>
      </c>
      <c r="AU359" s="237" t="s">
        <v>82</v>
      </c>
      <c r="AV359" s="13" t="s">
        <v>24</v>
      </c>
      <c r="AW359" s="13" t="s">
        <v>37</v>
      </c>
      <c r="AX359" s="13" t="s">
        <v>73</v>
      </c>
      <c r="AY359" s="237" t="s">
        <v>151</v>
      </c>
    </row>
    <row r="360" spans="2:51" s="11" customFormat="1" ht="13.5">
      <c r="B360" s="205"/>
      <c r="C360" s="206"/>
      <c r="D360" s="207" t="s">
        <v>160</v>
      </c>
      <c r="E360" s="208" t="s">
        <v>22</v>
      </c>
      <c r="F360" s="209" t="s">
        <v>716</v>
      </c>
      <c r="G360" s="206"/>
      <c r="H360" s="210">
        <v>10</v>
      </c>
      <c r="I360" s="211"/>
      <c r="J360" s="206"/>
      <c r="K360" s="206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160</v>
      </c>
      <c r="AU360" s="216" t="s">
        <v>82</v>
      </c>
      <c r="AV360" s="11" t="s">
        <v>82</v>
      </c>
      <c r="AW360" s="11" t="s">
        <v>37</v>
      </c>
      <c r="AX360" s="11" t="s">
        <v>73</v>
      </c>
      <c r="AY360" s="216" t="s">
        <v>151</v>
      </c>
    </row>
    <row r="361" spans="2:51" s="13" customFormat="1" ht="13.5">
      <c r="B361" s="228"/>
      <c r="C361" s="229"/>
      <c r="D361" s="207" t="s">
        <v>160</v>
      </c>
      <c r="E361" s="230" t="s">
        <v>22</v>
      </c>
      <c r="F361" s="231" t="s">
        <v>733</v>
      </c>
      <c r="G361" s="229"/>
      <c r="H361" s="230" t="s">
        <v>22</v>
      </c>
      <c r="I361" s="232"/>
      <c r="J361" s="229"/>
      <c r="K361" s="229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160</v>
      </c>
      <c r="AU361" s="237" t="s">
        <v>82</v>
      </c>
      <c r="AV361" s="13" t="s">
        <v>24</v>
      </c>
      <c r="AW361" s="13" t="s">
        <v>37</v>
      </c>
      <c r="AX361" s="13" t="s">
        <v>73</v>
      </c>
      <c r="AY361" s="237" t="s">
        <v>151</v>
      </c>
    </row>
    <row r="362" spans="2:51" s="11" customFormat="1" ht="13.5">
      <c r="B362" s="205"/>
      <c r="C362" s="206"/>
      <c r="D362" s="207" t="s">
        <v>160</v>
      </c>
      <c r="E362" s="208" t="s">
        <v>22</v>
      </c>
      <c r="F362" s="209" t="s">
        <v>707</v>
      </c>
      <c r="G362" s="206"/>
      <c r="H362" s="210">
        <v>12</v>
      </c>
      <c r="I362" s="211"/>
      <c r="J362" s="206"/>
      <c r="K362" s="206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160</v>
      </c>
      <c r="AU362" s="216" t="s">
        <v>82</v>
      </c>
      <c r="AV362" s="11" t="s">
        <v>82</v>
      </c>
      <c r="AW362" s="11" t="s">
        <v>37</v>
      </c>
      <c r="AX362" s="11" t="s">
        <v>73</v>
      </c>
      <c r="AY362" s="216" t="s">
        <v>151</v>
      </c>
    </row>
    <row r="363" spans="2:51" s="11" customFormat="1" ht="13.5">
      <c r="B363" s="205"/>
      <c r="C363" s="206"/>
      <c r="D363" s="207" t="s">
        <v>160</v>
      </c>
      <c r="E363" s="208" t="s">
        <v>22</v>
      </c>
      <c r="F363" s="209" t="s">
        <v>22</v>
      </c>
      <c r="G363" s="206"/>
      <c r="H363" s="210">
        <v>0</v>
      </c>
      <c r="I363" s="211"/>
      <c r="J363" s="206"/>
      <c r="K363" s="206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160</v>
      </c>
      <c r="AU363" s="216" t="s">
        <v>82</v>
      </c>
      <c r="AV363" s="11" t="s">
        <v>82</v>
      </c>
      <c r="AW363" s="11" t="s">
        <v>37</v>
      </c>
      <c r="AX363" s="11" t="s">
        <v>73</v>
      </c>
      <c r="AY363" s="216" t="s">
        <v>151</v>
      </c>
    </row>
    <row r="364" spans="2:51" s="12" customFormat="1" ht="13.5">
      <c r="B364" s="217"/>
      <c r="C364" s="218"/>
      <c r="D364" s="207" t="s">
        <v>160</v>
      </c>
      <c r="E364" s="219" t="s">
        <v>22</v>
      </c>
      <c r="F364" s="220" t="s">
        <v>162</v>
      </c>
      <c r="G364" s="218"/>
      <c r="H364" s="221">
        <v>22</v>
      </c>
      <c r="I364" s="222"/>
      <c r="J364" s="218"/>
      <c r="K364" s="218"/>
      <c r="L364" s="223"/>
      <c r="M364" s="259"/>
      <c r="N364" s="260"/>
      <c r="O364" s="260"/>
      <c r="P364" s="260"/>
      <c r="Q364" s="260"/>
      <c r="R364" s="260"/>
      <c r="S364" s="260"/>
      <c r="T364" s="261"/>
      <c r="AT364" s="227" t="s">
        <v>160</v>
      </c>
      <c r="AU364" s="227" t="s">
        <v>82</v>
      </c>
      <c r="AV364" s="12" t="s">
        <v>158</v>
      </c>
      <c r="AW364" s="12" t="s">
        <v>37</v>
      </c>
      <c r="AX364" s="12" t="s">
        <v>24</v>
      </c>
      <c r="AY364" s="227" t="s">
        <v>151</v>
      </c>
    </row>
    <row r="365" spans="2:12" s="1" customFormat="1" ht="6.95" customHeight="1">
      <c r="B365" s="56"/>
      <c r="C365" s="57"/>
      <c r="D365" s="57"/>
      <c r="E365" s="57"/>
      <c r="F365" s="57"/>
      <c r="G365" s="57"/>
      <c r="H365" s="57"/>
      <c r="I365" s="140"/>
      <c r="J365" s="57"/>
      <c r="K365" s="57"/>
      <c r="L365" s="61"/>
    </row>
  </sheetData>
  <sheetProtection algorithmName="SHA-512" hashValue="oNLJuxdPnO9Oi0E+Iky2rMU+W9HsMA9sdREnnwWgi0dTGOLFdRByrQ8FtmQOTAMDtHhs8p1kDAx0GEPB7i58Mw==" saltValue="Q7pQr1pCp4R0vzLle3Op8ugo2NvU59VXfcGFeZGeV/PGLX2cxOslwjiLkkL0LBQ3qbk+FWvATE0RBDlnyh9+2g==" spinCount="100000" sheet="1" objects="1" scenarios="1" formatColumns="0" formatRows="0" autoFilter="0"/>
  <autoFilter ref="C88:K364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89</v>
      </c>
      <c r="G1" s="386" t="s">
        <v>90</v>
      </c>
      <c r="H1" s="386"/>
      <c r="I1" s="115"/>
      <c r="J1" s="114" t="s">
        <v>91</v>
      </c>
      <c r="K1" s="113" t="s">
        <v>92</v>
      </c>
      <c r="L1" s="114" t="s">
        <v>93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</row>
    <row r="4" spans="2:46" ht="36.95" customHeight="1">
      <c r="B4" s="28"/>
      <c r="C4" s="29"/>
      <c r="D4" s="30" t="s">
        <v>98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87" t="str">
        <f>'Rekapitulace stavby'!K6</f>
        <v>ZÁKLADNÍ ŠKOLA OBLAČNÁ - OPRAVA STŘEŠNÍHO A OBVODOVÉHO PLÁŠTĚ TĚLOCVIČNY</v>
      </c>
      <c r="F7" s="388"/>
      <c r="G7" s="388"/>
      <c r="H7" s="388"/>
      <c r="I7" s="118"/>
      <c r="J7" s="29"/>
      <c r="K7" s="31"/>
    </row>
    <row r="8" spans="2:11" s="1" customFormat="1" ht="15">
      <c r="B8" s="41"/>
      <c r="C8" s="42"/>
      <c r="D8" s="37" t="s">
        <v>106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89" t="s">
        <v>734</v>
      </c>
      <c r="F9" s="390"/>
      <c r="G9" s="390"/>
      <c r="H9" s="390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0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0" t="s">
        <v>27</v>
      </c>
      <c r="J12" s="121" t="str">
        <f>'Rekapitulace stavby'!AN8</f>
        <v>9. 2. 2018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0" t="s">
        <v>32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33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20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33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20" t="s">
        <v>32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33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78" t="s">
        <v>22</v>
      </c>
      <c r="F24" s="378"/>
      <c r="G24" s="378"/>
      <c r="H24" s="378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39</v>
      </c>
      <c r="E27" s="42"/>
      <c r="F27" s="42"/>
      <c r="G27" s="42"/>
      <c r="H27" s="42"/>
      <c r="I27" s="119"/>
      <c r="J27" s="129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30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1">
        <f>ROUND(SUM(BE79:BE88),2)</f>
        <v>0</v>
      </c>
      <c r="G30" s="42"/>
      <c r="H30" s="42"/>
      <c r="I30" s="132">
        <v>0.21</v>
      </c>
      <c r="J30" s="131">
        <f>ROUND(ROUND((SUM(BE79:BE88)),2)*I30,2)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1">
        <f>ROUND(SUM(BF79:BF88),2)</f>
        <v>0</v>
      </c>
      <c r="G31" s="42"/>
      <c r="H31" s="42"/>
      <c r="I31" s="132">
        <v>0.15</v>
      </c>
      <c r="J31" s="131">
        <f>ROUND(ROUND((SUM(BF79:BF88)),2)*I31,2)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1">
        <f>ROUND(SUM(BG79:BG88),2)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1">
        <f>ROUND(SUM(BH79:BH88),2)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1">
        <f>ROUND(SUM(BI79:BI88),2)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49</v>
      </c>
      <c r="E36" s="79"/>
      <c r="F36" s="79"/>
      <c r="G36" s="135" t="s">
        <v>50</v>
      </c>
      <c r="H36" s="136" t="s">
        <v>51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118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87" t="str">
        <f>E7</f>
        <v>ZÁKLADNÍ ŠKOLA OBLAČNÁ - OPRAVA STŘEŠNÍHO A OBVODOVÉHO PLÁŠTĚ TĚLOCVIČNY</v>
      </c>
      <c r="F45" s="388"/>
      <c r="G45" s="388"/>
      <c r="H45" s="388"/>
      <c r="I45" s="119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89" t="str">
        <f>E9</f>
        <v>VRN - VEDLEJŠÍ ROZPOČTOVÉ NÁKLADY</v>
      </c>
      <c r="F47" s="390"/>
      <c r="G47" s="390"/>
      <c r="H47" s="390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0" t="s">
        <v>27</v>
      </c>
      <c r="J49" s="121" t="str">
        <f>IF(J12="","",J12)</f>
        <v>9. 2. 2018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0" t="s">
        <v>36</v>
      </c>
      <c r="J51" s="378" t="str">
        <f>E21</f>
        <v xml:space="preserve"> </v>
      </c>
      <c r="K51" s="45"/>
    </row>
    <row r="52" spans="2:11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9"/>
      <c r="J52" s="38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119</v>
      </c>
      <c r="D54" s="133"/>
      <c r="E54" s="133"/>
      <c r="F54" s="133"/>
      <c r="G54" s="133"/>
      <c r="H54" s="133"/>
      <c r="I54" s="146"/>
      <c r="J54" s="147" t="s">
        <v>120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121</v>
      </c>
      <c r="D56" s="42"/>
      <c r="E56" s="42"/>
      <c r="F56" s="42"/>
      <c r="G56" s="42"/>
      <c r="H56" s="42"/>
      <c r="I56" s="119"/>
      <c r="J56" s="129">
        <f>J79</f>
        <v>0</v>
      </c>
      <c r="K56" s="45"/>
      <c r="AU56" s="24" t="s">
        <v>122</v>
      </c>
    </row>
    <row r="57" spans="2:11" s="7" customFormat="1" ht="24.95" customHeight="1">
      <c r="B57" s="150"/>
      <c r="C57" s="151"/>
      <c r="D57" s="152" t="s">
        <v>735</v>
      </c>
      <c r="E57" s="153"/>
      <c r="F57" s="153"/>
      <c r="G57" s="153"/>
      <c r="H57" s="153"/>
      <c r="I57" s="154"/>
      <c r="J57" s="155">
        <f>J80</f>
        <v>0</v>
      </c>
      <c r="K57" s="156"/>
    </row>
    <row r="58" spans="2:11" s="8" customFormat="1" ht="19.9" customHeight="1">
      <c r="B58" s="157"/>
      <c r="C58" s="158"/>
      <c r="D58" s="159" t="s">
        <v>736</v>
      </c>
      <c r="E58" s="160"/>
      <c r="F58" s="160"/>
      <c r="G58" s="160"/>
      <c r="H58" s="160"/>
      <c r="I58" s="161"/>
      <c r="J58" s="162">
        <f>J81</f>
        <v>0</v>
      </c>
      <c r="K58" s="163"/>
    </row>
    <row r="59" spans="2:11" s="8" customFormat="1" ht="19.9" customHeight="1">
      <c r="B59" s="157"/>
      <c r="C59" s="158"/>
      <c r="D59" s="159" t="s">
        <v>737</v>
      </c>
      <c r="E59" s="160"/>
      <c r="F59" s="160"/>
      <c r="G59" s="160"/>
      <c r="H59" s="160"/>
      <c r="I59" s="161"/>
      <c r="J59" s="162">
        <f>J86</f>
        <v>0</v>
      </c>
      <c r="K59" s="163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9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40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43"/>
      <c r="J65" s="60"/>
      <c r="K65" s="60"/>
      <c r="L65" s="61"/>
    </row>
    <row r="66" spans="2:12" s="1" customFormat="1" ht="36.95" customHeight="1">
      <c r="B66" s="41"/>
      <c r="C66" s="62" t="s">
        <v>135</v>
      </c>
      <c r="D66" s="63"/>
      <c r="E66" s="63"/>
      <c r="F66" s="63"/>
      <c r="G66" s="63"/>
      <c r="H66" s="63"/>
      <c r="I66" s="164"/>
      <c r="J66" s="63"/>
      <c r="K66" s="63"/>
      <c r="L66" s="61"/>
    </row>
    <row r="67" spans="2:12" s="1" customFormat="1" ht="6.95" customHeight="1">
      <c r="B67" s="41"/>
      <c r="C67" s="63"/>
      <c r="D67" s="63"/>
      <c r="E67" s="63"/>
      <c r="F67" s="63"/>
      <c r="G67" s="63"/>
      <c r="H67" s="63"/>
      <c r="I67" s="164"/>
      <c r="J67" s="63"/>
      <c r="K67" s="63"/>
      <c r="L67" s="61"/>
    </row>
    <row r="68" spans="2:12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4"/>
      <c r="J68" s="63"/>
      <c r="K68" s="63"/>
      <c r="L68" s="61"/>
    </row>
    <row r="69" spans="2:12" s="1" customFormat="1" ht="16.5" customHeight="1">
      <c r="B69" s="41"/>
      <c r="C69" s="63"/>
      <c r="D69" s="63"/>
      <c r="E69" s="383" t="str">
        <f>E7</f>
        <v>ZÁKLADNÍ ŠKOLA OBLAČNÁ - OPRAVA STŘEŠNÍHO A OBVODOVÉHO PLÁŠTĚ TĚLOCVIČNY</v>
      </c>
      <c r="F69" s="384"/>
      <c r="G69" s="384"/>
      <c r="H69" s="384"/>
      <c r="I69" s="164"/>
      <c r="J69" s="63"/>
      <c r="K69" s="63"/>
      <c r="L69" s="61"/>
    </row>
    <row r="70" spans="2:12" s="1" customFormat="1" ht="14.45" customHeight="1">
      <c r="B70" s="41"/>
      <c r="C70" s="65" t="s">
        <v>106</v>
      </c>
      <c r="D70" s="63"/>
      <c r="E70" s="63"/>
      <c r="F70" s="63"/>
      <c r="G70" s="63"/>
      <c r="H70" s="63"/>
      <c r="I70" s="164"/>
      <c r="J70" s="63"/>
      <c r="K70" s="63"/>
      <c r="L70" s="61"/>
    </row>
    <row r="71" spans="2:12" s="1" customFormat="1" ht="17.25" customHeight="1">
      <c r="B71" s="41"/>
      <c r="C71" s="63"/>
      <c r="D71" s="63"/>
      <c r="E71" s="350" t="str">
        <f>E9</f>
        <v>VRN - VEDLEJŠÍ ROZPOČTOVÉ NÁKLADY</v>
      </c>
      <c r="F71" s="385"/>
      <c r="G71" s="385"/>
      <c r="H71" s="385"/>
      <c r="I71" s="164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4"/>
      <c r="J72" s="63"/>
      <c r="K72" s="63"/>
      <c r="L72" s="61"/>
    </row>
    <row r="73" spans="2:12" s="1" customFormat="1" ht="18" customHeight="1">
      <c r="B73" s="41"/>
      <c r="C73" s="65" t="s">
        <v>25</v>
      </c>
      <c r="D73" s="63"/>
      <c r="E73" s="63"/>
      <c r="F73" s="165" t="str">
        <f>F12</f>
        <v xml:space="preserve"> </v>
      </c>
      <c r="G73" s="63"/>
      <c r="H73" s="63"/>
      <c r="I73" s="166" t="s">
        <v>27</v>
      </c>
      <c r="J73" s="73" t="str">
        <f>IF(J12="","",J12)</f>
        <v>9. 2. 2018</v>
      </c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4"/>
      <c r="J74" s="63"/>
      <c r="K74" s="63"/>
      <c r="L74" s="61"/>
    </row>
    <row r="75" spans="2:12" s="1" customFormat="1" ht="15">
      <c r="B75" s="41"/>
      <c r="C75" s="65" t="s">
        <v>31</v>
      </c>
      <c r="D75" s="63"/>
      <c r="E75" s="63"/>
      <c r="F75" s="165" t="str">
        <f>E15</f>
        <v xml:space="preserve"> </v>
      </c>
      <c r="G75" s="63"/>
      <c r="H75" s="63"/>
      <c r="I75" s="166" t="s">
        <v>36</v>
      </c>
      <c r="J75" s="165" t="str">
        <f>E21</f>
        <v xml:space="preserve"> </v>
      </c>
      <c r="K75" s="63"/>
      <c r="L75" s="61"/>
    </row>
    <row r="76" spans="2:12" s="1" customFormat="1" ht="14.45" customHeight="1">
      <c r="B76" s="41"/>
      <c r="C76" s="65" t="s">
        <v>34</v>
      </c>
      <c r="D76" s="63"/>
      <c r="E76" s="63"/>
      <c r="F76" s="165" t="str">
        <f>IF(E18="","",E18)</f>
        <v/>
      </c>
      <c r="G76" s="63"/>
      <c r="H76" s="63"/>
      <c r="I76" s="164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20" s="9" customFormat="1" ht="29.25" customHeight="1">
      <c r="B78" s="167"/>
      <c r="C78" s="168" t="s">
        <v>136</v>
      </c>
      <c r="D78" s="169" t="s">
        <v>58</v>
      </c>
      <c r="E78" s="169" t="s">
        <v>54</v>
      </c>
      <c r="F78" s="169" t="s">
        <v>137</v>
      </c>
      <c r="G78" s="169" t="s">
        <v>138</v>
      </c>
      <c r="H78" s="169" t="s">
        <v>139</v>
      </c>
      <c r="I78" s="170" t="s">
        <v>140</v>
      </c>
      <c r="J78" s="169" t="s">
        <v>120</v>
      </c>
      <c r="K78" s="171" t="s">
        <v>141</v>
      </c>
      <c r="L78" s="172"/>
      <c r="M78" s="81" t="s">
        <v>142</v>
      </c>
      <c r="N78" s="82" t="s">
        <v>43</v>
      </c>
      <c r="O78" s="82" t="s">
        <v>143</v>
      </c>
      <c r="P78" s="82" t="s">
        <v>144</v>
      </c>
      <c r="Q78" s="82" t="s">
        <v>145</v>
      </c>
      <c r="R78" s="82" t="s">
        <v>146</v>
      </c>
      <c r="S78" s="82" t="s">
        <v>147</v>
      </c>
      <c r="T78" s="83" t="s">
        <v>148</v>
      </c>
    </row>
    <row r="79" spans="2:63" s="1" customFormat="1" ht="29.25" customHeight="1">
      <c r="B79" s="41"/>
      <c r="C79" s="87" t="s">
        <v>121</v>
      </c>
      <c r="D79" s="63"/>
      <c r="E79" s="63"/>
      <c r="F79" s="63"/>
      <c r="G79" s="63"/>
      <c r="H79" s="63"/>
      <c r="I79" s="164"/>
      <c r="J79" s="173">
        <f>BK79</f>
        <v>0</v>
      </c>
      <c r="K79" s="63"/>
      <c r="L79" s="61"/>
      <c r="M79" s="84"/>
      <c r="N79" s="85"/>
      <c r="O79" s="85"/>
      <c r="P79" s="174">
        <f>P80</f>
        <v>0</v>
      </c>
      <c r="Q79" s="85"/>
      <c r="R79" s="174">
        <f>R80</f>
        <v>0</v>
      </c>
      <c r="S79" s="85"/>
      <c r="T79" s="175">
        <f>T80</f>
        <v>0</v>
      </c>
      <c r="AT79" s="24" t="s">
        <v>72</v>
      </c>
      <c r="AU79" s="24" t="s">
        <v>122</v>
      </c>
      <c r="BK79" s="176">
        <f>BK80</f>
        <v>0</v>
      </c>
    </row>
    <row r="80" spans="2:63" s="10" customFormat="1" ht="37.35" customHeight="1">
      <c r="B80" s="177"/>
      <c r="C80" s="178"/>
      <c r="D80" s="179" t="s">
        <v>72</v>
      </c>
      <c r="E80" s="180" t="s">
        <v>86</v>
      </c>
      <c r="F80" s="180" t="s">
        <v>738</v>
      </c>
      <c r="G80" s="178"/>
      <c r="H80" s="178"/>
      <c r="I80" s="181"/>
      <c r="J80" s="182">
        <f>BK80</f>
        <v>0</v>
      </c>
      <c r="K80" s="178"/>
      <c r="L80" s="183"/>
      <c r="M80" s="184"/>
      <c r="N80" s="185"/>
      <c r="O80" s="185"/>
      <c r="P80" s="186">
        <f>P81+P86</f>
        <v>0</v>
      </c>
      <c r="Q80" s="185"/>
      <c r="R80" s="186">
        <f>R81+R86</f>
        <v>0</v>
      </c>
      <c r="S80" s="185"/>
      <c r="T80" s="187">
        <f>T81+T86</f>
        <v>0</v>
      </c>
      <c r="AR80" s="188" t="s">
        <v>181</v>
      </c>
      <c r="AT80" s="189" t="s">
        <v>72</v>
      </c>
      <c r="AU80" s="189" t="s">
        <v>73</v>
      </c>
      <c r="AY80" s="188" t="s">
        <v>151</v>
      </c>
      <c r="BK80" s="190">
        <f>BK81+BK86</f>
        <v>0</v>
      </c>
    </row>
    <row r="81" spans="2:63" s="10" customFormat="1" ht="19.9" customHeight="1">
      <c r="B81" s="177"/>
      <c r="C81" s="178"/>
      <c r="D81" s="179" t="s">
        <v>72</v>
      </c>
      <c r="E81" s="191" t="s">
        <v>739</v>
      </c>
      <c r="F81" s="191" t="s">
        <v>740</v>
      </c>
      <c r="G81" s="178"/>
      <c r="H81" s="178"/>
      <c r="I81" s="181"/>
      <c r="J81" s="192">
        <f>BK81</f>
        <v>0</v>
      </c>
      <c r="K81" s="178"/>
      <c r="L81" s="183"/>
      <c r="M81" s="184"/>
      <c r="N81" s="185"/>
      <c r="O81" s="185"/>
      <c r="P81" s="186">
        <f>SUM(P82:P85)</f>
        <v>0</v>
      </c>
      <c r="Q81" s="185"/>
      <c r="R81" s="186">
        <f>SUM(R82:R85)</f>
        <v>0</v>
      </c>
      <c r="S81" s="185"/>
      <c r="T81" s="187">
        <f>SUM(T82:T85)</f>
        <v>0</v>
      </c>
      <c r="AR81" s="188" t="s">
        <v>181</v>
      </c>
      <c r="AT81" s="189" t="s">
        <v>72</v>
      </c>
      <c r="AU81" s="189" t="s">
        <v>24</v>
      </c>
      <c r="AY81" s="188" t="s">
        <v>151</v>
      </c>
      <c r="BK81" s="190">
        <f>SUM(BK82:BK85)</f>
        <v>0</v>
      </c>
    </row>
    <row r="82" spans="2:65" s="1" customFormat="1" ht="16.5" customHeight="1">
      <c r="B82" s="41"/>
      <c r="C82" s="193" t="s">
        <v>82</v>
      </c>
      <c r="D82" s="193" t="s">
        <v>154</v>
      </c>
      <c r="E82" s="194" t="s">
        <v>741</v>
      </c>
      <c r="F82" s="195" t="s">
        <v>742</v>
      </c>
      <c r="G82" s="196" t="s">
        <v>743</v>
      </c>
      <c r="H82" s="197">
        <v>1</v>
      </c>
      <c r="I82" s="198"/>
      <c r="J82" s="199">
        <f>ROUND(I82*H82,2)</f>
        <v>0</v>
      </c>
      <c r="K82" s="195" t="s">
        <v>22</v>
      </c>
      <c r="L82" s="61"/>
      <c r="M82" s="200" t="s">
        <v>22</v>
      </c>
      <c r="N82" s="201" t="s">
        <v>44</v>
      </c>
      <c r="O82" s="42"/>
      <c r="P82" s="202">
        <f>O82*H82</f>
        <v>0</v>
      </c>
      <c r="Q82" s="202">
        <v>0</v>
      </c>
      <c r="R82" s="202">
        <f>Q82*H82</f>
        <v>0</v>
      </c>
      <c r="S82" s="202">
        <v>0</v>
      </c>
      <c r="T82" s="203">
        <f>S82*H82</f>
        <v>0</v>
      </c>
      <c r="AR82" s="24" t="s">
        <v>158</v>
      </c>
      <c r="AT82" s="24" t="s">
        <v>154</v>
      </c>
      <c r="AU82" s="24" t="s">
        <v>82</v>
      </c>
      <c r="AY82" s="24" t="s">
        <v>151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4" t="s">
        <v>24</v>
      </c>
      <c r="BK82" s="204">
        <f>ROUND(I82*H82,2)</f>
        <v>0</v>
      </c>
      <c r="BL82" s="24" t="s">
        <v>158</v>
      </c>
      <c r="BM82" s="24" t="s">
        <v>82</v>
      </c>
    </row>
    <row r="83" spans="2:65" s="1" customFormat="1" ht="25.5" customHeight="1">
      <c r="B83" s="41"/>
      <c r="C83" s="193" t="s">
        <v>170</v>
      </c>
      <c r="D83" s="193" t="s">
        <v>154</v>
      </c>
      <c r="E83" s="194" t="s">
        <v>744</v>
      </c>
      <c r="F83" s="195" t="s">
        <v>745</v>
      </c>
      <c r="G83" s="196" t="s">
        <v>743</v>
      </c>
      <c r="H83" s="197">
        <v>1</v>
      </c>
      <c r="I83" s="198"/>
      <c r="J83" s="199">
        <f>ROUND(I83*H83,2)</f>
        <v>0</v>
      </c>
      <c r="K83" s="195" t="s">
        <v>22</v>
      </c>
      <c r="L83" s="61"/>
      <c r="M83" s="200" t="s">
        <v>22</v>
      </c>
      <c r="N83" s="201" t="s">
        <v>44</v>
      </c>
      <c r="O83" s="42"/>
      <c r="P83" s="202">
        <f>O83*H83</f>
        <v>0</v>
      </c>
      <c r="Q83" s="202">
        <v>0</v>
      </c>
      <c r="R83" s="202">
        <f>Q83*H83</f>
        <v>0</v>
      </c>
      <c r="S83" s="202">
        <v>0</v>
      </c>
      <c r="T83" s="203">
        <f>S83*H83</f>
        <v>0</v>
      </c>
      <c r="AR83" s="24" t="s">
        <v>158</v>
      </c>
      <c r="AT83" s="24" t="s">
        <v>154</v>
      </c>
      <c r="AU83" s="24" t="s">
        <v>82</v>
      </c>
      <c r="AY83" s="24" t="s">
        <v>151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4" t="s">
        <v>24</v>
      </c>
      <c r="BK83" s="204">
        <f>ROUND(I83*H83,2)</f>
        <v>0</v>
      </c>
      <c r="BL83" s="24" t="s">
        <v>158</v>
      </c>
      <c r="BM83" s="24" t="s">
        <v>158</v>
      </c>
    </row>
    <row r="84" spans="2:65" s="1" customFormat="1" ht="16.5" customHeight="1">
      <c r="B84" s="41"/>
      <c r="C84" s="193" t="s">
        <v>158</v>
      </c>
      <c r="D84" s="193" t="s">
        <v>154</v>
      </c>
      <c r="E84" s="194" t="s">
        <v>746</v>
      </c>
      <c r="F84" s="195" t="s">
        <v>747</v>
      </c>
      <c r="G84" s="196" t="s">
        <v>743</v>
      </c>
      <c r="H84" s="197">
        <v>1</v>
      </c>
      <c r="I84" s="198"/>
      <c r="J84" s="199">
        <f>ROUND(I84*H84,2)</f>
        <v>0</v>
      </c>
      <c r="K84" s="195" t="s">
        <v>22</v>
      </c>
      <c r="L84" s="61"/>
      <c r="M84" s="200" t="s">
        <v>22</v>
      </c>
      <c r="N84" s="201" t="s">
        <v>44</v>
      </c>
      <c r="O84" s="42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AR84" s="24" t="s">
        <v>158</v>
      </c>
      <c r="AT84" s="24" t="s">
        <v>154</v>
      </c>
      <c r="AU84" s="24" t="s">
        <v>82</v>
      </c>
      <c r="AY84" s="24" t="s">
        <v>151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24</v>
      </c>
      <c r="BK84" s="204">
        <f>ROUND(I84*H84,2)</f>
        <v>0</v>
      </c>
      <c r="BL84" s="24" t="s">
        <v>158</v>
      </c>
      <c r="BM84" s="24" t="s">
        <v>152</v>
      </c>
    </row>
    <row r="85" spans="2:65" s="1" customFormat="1" ht="16.5" customHeight="1">
      <c r="B85" s="41"/>
      <c r="C85" s="193" t="s">
        <v>181</v>
      </c>
      <c r="D85" s="193" t="s">
        <v>154</v>
      </c>
      <c r="E85" s="194" t="s">
        <v>748</v>
      </c>
      <c r="F85" s="195" t="s">
        <v>749</v>
      </c>
      <c r="G85" s="196" t="s">
        <v>743</v>
      </c>
      <c r="H85" s="197">
        <v>1</v>
      </c>
      <c r="I85" s="198"/>
      <c r="J85" s="199">
        <f>ROUND(I85*H85,2)</f>
        <v>0</v>
      </c>
      <c r="K85" s="195" t="s">
        <v>22</v>
      </c>
      <c r="L85" s="61"/>
      <c r="M85" s="200" t="s">
        <v>22</v>
      </c>
      <c r="N85" s="201" t="s">
        <v>44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4" t="s">
        <v>158</v>
      </c>
      <c r="AT85" s="24" t="s">
        <v>154</v>
      </c>
      <c r="AU85" s="24" t="s">
        <v>82</v>
      </c>
      <c r="AY85" s="24" t="s">
        <v>151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4" t="s">
        <v>24</v>
      </c>
      <c r="BK85" s="204">
        <f>ROUND(I85*H85,2)</f>
        <v>0</v>
      </c>
      <c r="BL85" s="24" t="s">
        <v>158</v>
      </c>
      <c r="BM85" s="24" t="s">
        <v>190</v>
      </c>
    </row>
    <row r="86" spans="2:63" s="10" customFormat="1" ht="29.85" customHeight="1">
      <c r="B86" s="177"/>
      <c r="C86" s="178"/>
      <c r="D86" s="179" t="s">
        <v>72</v>
      </c>
      <c r="E86" s="191" t="s">
        <v>750</v>
      </c>
      <c r="F86" s="191" t="s">
        <v>751</v>
      </c>
      <c r="G86" s="178"/>
      <c r="H86" s="178"/>
      <c r="I86" s="181"/>
      <c r="J86" s="192">
        <f>BK86</f>
        <v>0</v>
      </c>
      <c r="K86" s="178"/>
      <c r="L86" s="183"/>
      <c r="M86" s="184"/>
      <c r="N86" s="185"/>
      <c r="O86" s="185"/>
      <c r="P86" s="186">
        <f>SUM(P87:P88)</f>
        <v>0</v>
      </c>
      <c r="Q86" s="185"/>
      <c r="R86" s="186">
        <f>SUM(R87:R88)</f>
        <v>0</v>
      </c>
      <c r="S86" s="185"/>
      <c r="T86" s="187">
        <f>SUM(T87:T88)</f>
        <v>0</v>
      </c>
      <c r="AR86" s="188" t="s">
        <v>181</v>
      </c>
      <c r="AT86" s="189" t="s">
        <v>72</v>
      </c>
      <c r="AU86" s="189" t="s">
        <v>24</v>
      </c>
      <c r="AY86" s="188" t="s">
        <v>151</v>
      </c>
      <c r="BK86" s="190">
        <f>SUM(BK87:BK88)</f>
        <v>0</v>
      </c>
    </row>
    <row r="87" spans="2:65" s="1" customFormat="1" ht="16.5" customHeight="1">
      <c r="B87" s="41"/>
      <c r="C87" s="193" t="s">
        <v>152</v>
      </c>
      <c r="D87" s="193" t="s">
        <v>154</v>
      </c>
      <c r="E87" s="194" t="s">
        <v>752</v>
      </c>
      <c r="F87" s="195" t="s">
        <v>753</v>
      </c>
      <c r="G87" s="196" t="s">
        <v>743</v>
      </c>
      <c r="H87" s="197">
        <v>1</v>
      </c>
      <c r="I87" s="198"/>
      <c r="J87" s="199">
        <f>ROUND(I87*H87,2)</f>
        <v>0</v>
      </c>
      <c r="K87" s="195" t="s">
        <v>22</v>
      </c>
      <c r="L87" s="61"/>
      <c r="M87" s="200" t="s">
        <v>22</v>
      </c>
      <c r="N87" s="201" t="s">
        <v>44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158</v>
      </c>
      <c r="AT87" s="24" t="s">
        <v>154</v>
      </c>
      <c r="AU87" s="24" t="s">
        <v>82</v>
      </c>
      <c r="AY87" s="24" t="s">
        <v>151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24</v>
      </c>
      <c r="BK87" s="204">
        <f>ROUND(I87*H87,2)</f>
        <v>0</v>
      </c>
      <c r="BL87" s="24" t="s">
        <v>158</v>
      </c>
      <c r="BM87" s="24" t="s">
        <v>29</v>
      </c>
    </row>
    <row r="88" spans="2:65" s="1" customFormat="1" ht="16.5" customHeight="1">
      <c r="B88" s="41"/>
      <c r="C88" s="193" t="s">
        <v>194</v>
      </c>
      <c r="D88" s="193" t="s">
        <v>154</v>
      </c>
      <c r="E88" s="194" t="s">
        <v>754</v>
      </c>
      <c r="F88" s="195" t="s">
        <v>755</v>
      </c>
      <c r="G88" s="196" t="s">
        <v>743</v>
      </c>
      <c r="H88" s="197">
        <v>1</v>
      </c>
      <c r="I88" s="198"/>
      <c r="J88" s="199">
        <f>ROUND(I88*H88,2)</f>
        <v>0</v>
      </c>
      <c r="K88" s="195" t="s">
        <v>22</v>
      </c>
      <c r="L88" s="61"/>
      <c r="M88" s="200" t="s">
        <v>22</v>
      </c>
      <c r="N88" s="262" t="s">
        <v>44</v>
      </c>
      <c r="O88" s="263"/>
      <c r="P88" s="264">
        <f>O88*H88</f>
        <v>0</v>
      </c>
      <c r="Q88" s="264">
        <v>0</v>
      </c>
      <c r="R88" s="264">
        <f>Q88*H88</f>
        <v>0</v>
      </c>
      <c r="S88" s="264">
        <v>0</v>
      </c>
      <c r="T88" s="265">
        <f>S88*H88</f>
        <v>0</v>
      </c>
      <c r="AR88" s="24" t="s">
        <v>158</v>
      </c>
      <c r="AT88" s="24" t="s">
        <v>154</v>
      </c>
      <c r="AU88" s="24" t="s">
        <v>82</v>
      </c>
      <c r="AY88" s="24" t="s">
        <v>151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24</v>
      </c>
      <c r="BK88" s="204">
        <f>ROUND(I88*H88,2)</f>
        <v>0</v>
      </c>
      <c r="BL88" s="24" t="s">
        <v>158</v>
      </c>
      <c r="BM88" s="24" t="s">
        <v>216</v>
      </c>
    </row>
    <row r="89" spans="2:12" s="1" customFormat="1" ht="6.95" customHeight="1">
      <c r="B89" s="56"/>
      <c r="C89" s="57"/>
      <c r="D89" s="57"/>
      <c r="E89" s="57"/>
      <c r="F89" s="57"/>
      <c r="G89" s="57"/>
      <c r="H89" s="57"/>
      <c r="I89" s="140"/>
      <c r="J89" s="57"/>
      <c r="K89" s="57"/>
      <c r="L89" s="61"/>
    </row>
  </sheetData>
  <sheetProtection algorithmName="SHA-512" hashValue="BYNNM8lrfYUJzFEGc1ItDGwgvJkyzCDLRHVQP2UJdmOkm6YLDYkWtc/NuY/V30Ny6Y1ewf7N6g1Y3WEFXmwkwQ==" saltValue="5WvleW3KzHhA6wOIr0ivqf3Rl4bA5vlUdFkRfZcjDA9BE6e/DaVptHMDZqU1DR3rCK0Q/1MztUTPhsbZMWrMmQ==" spinCount="100000" sheet="1" objects="1" scenarios="1" formatColumns="0" formatRows="0" autoFilter="0"/>
  <autoFilter ref="C78:K8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6" customWidth="1"/>
    <col min="2" max="2" width="1.66796875" style="266" customWidth="1"/>
    <col min="3" max="4" width="5" style="266" customWidth="1"/>
    <col min="5" max="5" width="11.66015625" style="266" customWidth="1"/>
    <col min="6" max="6" width="9.16015625" style="266" customWidth="1"/>
    <col min="7" max="7" width="5" style="266" customWidth="1"/>
    <col min="8" max="8" width="77.83203125" style="266" customWidth="1"/>
    <col min="9" max="10" width="20" style="266" customWidth="1"/>
    <col min="11" max="11" width="1.66796875" style="266" customWidth="1"/>
  </cols>
  <sheetData>
    <row r="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392" t="s">
        <v>756</v>
      </c>
      <c r="D3" s="392"/>
      <c r="E3" s="392"/>
      <c r="F3" s="392"/>
      <c r="G3" s="392"/>
      <c r="H3" s="392"/>
      <c r="I3" s="392"/>
      <c r="J3" s="392"/>
      <c r="K3" s="271"/>
    </row>
    <row r="4" spans="2:11" ht="25.5" customHeight="1">
      <c r="B4" s="272"/>
      <c r="C4" s="393" t="s">
        <v>757</v>
      </c>
      <c r="D4" s="393"/>
      <c r="E4" s="393"/>
      <c r="F4" s="393"/>
      <c r="G4" s="393"/>
      <c r="H4" s="393"/>
      <c r="I4" s="393"/>
      <c r="J4" s="393"/>
      <c r="K4" s="273"/>
    </row>
    <row r="5" spans="2:1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2"/>
      <c r="C6" s="391" t="s">
        <v>758</v>
      </c>
      <c r="D6" s="391"/>
      <c r="E6" s="391"/>
      <c r="F6" s="391"/>
      <c r="G6" s="391"/>
      <c r="H6" s="391"/>
      <c r="I6" s="391"/>
      <c r="J6" s="391"/>
      <c r="K6" s="273"/>
    </row>
    <row r="7" spans="2:11" ht="15" customHeight="1">
      <c r="B7" s="276"/>
      <c r="C7" s="391" t="s">
        <v>759</v>
      </c>
      <c r="D7" s="391"/>
      <c r="E7" s="391"/>
      <c r="F7" s="391"/>
      <c r="G7" s="391"/>
      <c r="H7" s="391"/>
      <c r="I7" s="391"/>
      <c r="J7" s="391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391" t="s">
        <v>760</v>
      </c>
      <c r="D9" s="391"/>
      <c r="E9" s="391"/>
      <c r="F9" s="391"/>
      <c r="G9" s="391"/>
      <c r="H9" s="391"/>
      <c r="I9" s="391"/>
      <c r="J9" s="391"/>
      <c r="K9" s="273"/>
    </row>
    <row r="10" spans="2:11" ht="15" customHeight="1">
      <c r="B10" s="276"/>
      <c r="C10" s="275"/>
      <c r="D10" s="391" t="s">
        <v>761</v>
      </c>
      <c r="E10" s="391"/>
      <c r="F10" s="391"/>
      <c r="G10" s="391"/>
      <c r="H10" s="391"/>
      <c r="I10" s="391"/>
      <c r="J10" s="391"/>
      <c r="K10" s="273"/>
    </row>
    <row r="11" spans="2:11" ht="15" customHeight="1">
      <c r="B11" s="276"/>
      <c r="C11" s="277"/>
      <c r="D11" s="391" t="s">
        <v>762</v>
      </c>
      <c r="E11" s="391"/>
      <c r="F11" s="391"/>
      <c r="G11" s="391"/>
      <c r="H11" s="391"/>
      <c r="I11" s="391"/>
      <c r="J11" s="391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391" t="s">
        <v>763</v>
      </c>
      <c r="E13" s="391"/>
      <c r="F13" s="391"/>
      <c r="G13" s="391"/>
      <c r="H13" s="391"/>
      <c r="I13" s="391"/>
      <c r="J13" s="391"/>
      <c r="K13" s="273"/>
    </row>
    <row r="14" spans="2:11" ht="15" customHeight="1">
      <c r="B14" s="276"/>
      <c r="C14" s="277"/>
      <c r="D14" s="391" t="s">
        <v>764</v>
      </c>
      <c r="E14" s="391"/>
      <c r="F14" s="391"/>
      <c r="G14" s="391"/>
      <c r="H14" s="391"/>
      <c r="I14" s="391"/>
      <c r="J14" s="391"/>
      <c r="K14" s="273"/>
    </row>
    <row r="15" spans="2:11" ht="15" customHeight="1">
      <c r="B15" s="276"/>
      <c r="C15" s="277"/>
      <c r="D15" s="391" t="s">
        <v>765</v>
      </c>
      <c r="E15" s="391"/>
      <c r="F15" s="391"/>
      <c r="G15" s="391"/>
      <c r="H15" s="391"/>
      <c r="I15" s="391"/>
      <c r="J15" s="391"/>
      <c r="K15" s="273"/>
    </row>
    <row r="16" spans="2:11" ht="15" customHeight="1">
      <c r="B16" s="276"/>
      <c r="C16" s="277"/>
      <c r="D16" s="277"/>
      <c r="E16" s="278" t="s">
        <v>80</v>
      </c>
      <c r="F16" s="391" t="s">
        <v>766</v>
      </c>
      <c r="G16" s="391"/>
      <c r="H16" s="391"/>
      <c r="I16" s="391"/>
      <c r="J16" s="391"/>
      <c r="K16" s="273"/>
    </row>
    <row r="17" spans="2:11" ht="15" customHeight="1">
      <c r="B17" s="276"/>
      <c r="C17" s="277"/>
      <c r="D17" s="277"/>
      <c r="E17" s="278" t="s">
        <v>767</v>
      </c>
      <c r="F17" s="391" t="s">
        <v>768</v>
      </c>
      <c r="G17" s="391"/>
      <c r="H17" s="391"/>
      <c r="I17" s="391"/>
      <c r="J17" s="391"/>
      <c r="K17" s="273"/>
    </row>
    <row r="18" spans="2:11" ht="15" customHeight="1">
      <c r="B18" s="276"/>
      <c r="C18" s="277"/>
      <c r="D18" s="277"/>
      <c r="E18" s="278" t="s">
        <v>769</v>
      </c>
      <c r="F18" s="391" t="s">
        <v>770</v>
      </c>
      <c r="G18" s="391"/>
      <c r="H18" s="391"/>
      <c r="I18" s="391"/>
      <c r="J18" s="391"/>
      <c r="K18" s="273"/>
    </row>
    <row r="19" spans="2:11" ht="15" customHeight="1">
      <c r="B19" s="276"/>
      <c r="C19" s="277"/>
      <c r="D19" s="277"/>
      <c r="E19" s="278" t="s">
        <v>771</v>
      </c>
      <c r="F19" s="391" t="s">
        <v>772</v>
      </c>
      <c r="G19" s="391"/>
      <c r="H19" s="391"/>
      <c r="I19" s="391"/>
      <c r="J19" s="391"/>
      <c r="K19" s="273"/>
    </row>
    <row r="20" spans="2:11" ht="15" customHeight="1">
      <c r="B20" s="276"/>
      <c r="C20" s="277"/>
      <c r="D20" s="277"/>
      <c r="E20" s="278" t="s">
        <v>773</v>
      </c>
      <c r="F20" s="391" t="s">
        <v>774</v>
      </c>
      <c r="G20" s="391"/>
      <c r="H20" s="391"/>
      <c r="I20" s="391"/>
      <c r="J20" s="391"/>
      <c r="K20" s="273"/>
    </row>
    <row r="21" spans="2:11" ht="15" customHeight="1">
      <c r="B21" s="276"/>
      <c r="C21" s="277"/>
      <c r="D21" s="277"/>
      <c r="E21" s="278" t="s">
        <v>775</v>
      </c>
      <c r="F21" s="391" t="s">
        <v>776</v>
      </c>
      <c r="G21" s="391"/>
      <c r="H21" s="391"/>
      <c r="I21" s="391"/>
      <c r="J21" s="391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391" t="s">
        <v>777</v>
      </c>
      <c r="D23" s="391"/>
      <c r="E23" s="391"/>
      <c r="F23" s="391"/>
      <c r="G23" s="391"/>
      <c r="H23" s="391"/>
      <c r="I23" s="391"/>
      <c r="J23" s="391"/>
      <c r="K23" s="273"/>
    </row>
    <row r="24" spans="2:11" ht="15" customHeight="1">
      <c r="B24" s="276"/>
      <c r="C24" s="391" t="s">
        <v>778</v>
      </c>
      <c r="D24" s="391"/>
      <c r="E24" s="391"/>
      <c r="F24" s="391"/>
      <c r="G24" s="391"/>
      <c r="H24" s="391"/>
      <c r="I24" s="391"/>
      <c r="J24" s="391"/>
      <c r="K24" s="273"/>
    </row>
    <row r="25" spans="2:11" ht="15" customHeight="1">
      <c r="B25" s="276"/>
      <c r="C25" s="275"/>
      <c r="D25" s="391" t="s">
        <v>779</v>
      </c>
      <c r="E25" s="391"/>
      <c r="F25" s="391"/>
      <c r="G25" s="391"/>
      <c r="H25" s="391"/>
      <c r="I25" s="391"/>
      <c r="J25" s="391"/>
      <c r="K25" s="273"/>
    </row>
    <row r="26" spans="2:11" ht="15" customHeight="1">
      <c r="B26" s="276"/>
      <c r="C26" s="277"/>
      <c r="D26" s="391" t="s">
        <v>780</v>
      </c>
      <c r="E26" s="391"/>
      <c r="F26" s="391"/>
      <c r="G26" s="391"/>
      <c r="H26" s="391"/>
      <c r="I26" s="391"/>
      <c r="J26" s="391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391" t="s">
        <v>781</v>
      </c>
      <c r="E28" s="391"/>
      <c r="F28" s="391"/>
      <c r="G28" s="391"/>
      <c r="H28" s="391"/>
      <c r="I28" s="391"/>
      <c r="J28" s="391"/>
      <c r="K28" s="273"/>
    </row>
    <row r="29" spans="2:11" ht="15" customHeight="1">
      <c r="B29" s="276"/>
      <c r="C29" s="277"/>
      <c r="D29" s="391" t="s">
        <v>782</v>
      </c>
      <c r="E29" s="391"/>
      <c r="F29" s="391"/>
      <c r="G29" s="391"/>
      <c r="H29" s="391"/>
      <c r="I29" s="391"/>
      <c r="J29" s="391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391" t="s">
        <v>783</v>
      </c>
      <c r="E31" s="391"/>
      <c r="F31" s="391"/>
      <c r="G31" s="391"/>
      <c r="H31" s="391"/>
      <c r="I31" s="391"/>
      <c r="J31" s="391"/>
      <c r="K31" s="273"/>
    </row>
    <row r="32" spans="2:11" ht="15" customHeight="1">
      <c r="B32" s="276"/>
      <c r="C32" s="277"/>
      <c r="D32" s="391" t="s">
        <v>784</v>
      </c>
      <c r="E32" s="391"/>
      <c r="F32" s="391"/>
      <c r="G32" s="391"/>
      <c r="H32" s="391"/>
      <c r="I32" s="391"/>
      <c r="J32" s="391"/>
      <c r="K32" s="273"/>
    </row>
    <row r="33" spans="2:11" ht="15" customHeight="1">
      <c r="B33" s="276"/>
      <c r="C33" s="277"/>
      <c r="D33" s="391" t="s">
        <v>785</v>
      </c>
      <c r="E33" s="391"/>
      <c r="F33" s="391"/>
      <c r="G33" s="391"/>
      <c r="H33" s="391"/>
      <c r="I33" s="391"/>
      <c r="J33" s="391"/>
      <c r="K33" s="273"/>
    </row>
    <row r="34" spans="2:11" ht="15" customHeight="1">
      <c r="B34" s="276"/>
      <c r="C34" s="277"/>
      <c r="D34" s="275"/>
      <c r="E34" s="279" t="s">
        <v>136</v>
      </c>
      <c r="F34" s="275"/>
      <c r="G34" s="391" t="s">
        <v>786</v>
      </c>
      <c r="H34" s="391"/>
      <c r="I34" s="391"/>
      <c r="J34" s="391"/>
      <c r="K34" s="273"/>
    </row>
    <row r="35" spans="2:11" ht="30.75" customHeight="1">
      <c r="B35" s="276"/>
      <c r="C35" s="277"/>
      <c r="D35" s="275"/>
      <c r="E35" s="279" t="s">
        <v>787</v>
      </c>
      <c r="F35" s="275"/>
      <c r="G35" s="391" t="s">
        <v>788</v>
      </c>
      <c r="H35" s="391"/>
      <c r="I35" s="391"/>
      <c r="J35" s="391"/>
      <c r="K35" s="273"/>
    </row>
    <row r="36" spans="2:11" ht="15" customHeight="1">
      <c r="B36" s="276"/>
      <c r="C36" s="277"/>
      <c r="D36" s="275"/>
      <c r="E36" s="279" t="s">
        <v>54</v>
      </c>
      <c r="F36" s="275"/>
      <c r="G36" s="391" t="s">
        <v>789</v>
      </c>
      <c r="H36" s="391"/>
      <c r="I36" s="391"/>
      <c r="J36" s="391"/>
      <c r="K36" s="273"/>
    </row>
    <row r="37" spans="2:11" ht="15" customHeight="1">
      <c r="B37" s="276"/>
      <c r="C37" s="277"/>
      <c r="D37" s="275"/>
      <c r="E37" s="279" t="s">
        <v>137</v>
      </c>
      <c r="F37" s="275"/>
      <c r="G37" s="391" t="s">
        <v>790</v>
      </c>
      <c r="H37" s="391"/>
      <c r="I37" s="391"/>
      <c r="J37" s="391"/>
      <c r="K37" s="273"/>
    </row>
    <row r="38" spans="2:11" ht="15" customHeight="1">
      <c r="B38" s="276"/>
      <c r="C38" s="277"/>
      <c r="D38" s="275"/>
      <c r="E38" s="279" t="s">
        <v>138</v>
      </c>
      <c r="F38" s="275"/>
      <c r="G38" s="391" t="s">
        <v>791</v>
      </c>
      <c r="H38" s="391"/>
      <c r="I38" s="391"/>
      <c r="J38" s="391"/>
      <c r="K38" s="273"/>
    </row>
    <row r="39" spans="2:11" ht="15" customHeight="1">
      <c r="B39" s="276"/>
      <c r="C39" s="277"/>
      <c r="D39" s="275"/>
      <c r="E39" s="279" t="s">
        <v>139</v>
      </c>
      <c r="F39" s="275"/>
      <c r="G39" s="391" t="s">
        <v>792</v>
      </c>
      <c r="H39" s="391"/>
      <c r="I39" s="391"/>
      <c r="J39" s="391"/>
      <c r="K39" s="273"/>
    </row>
    <row r="40" spans="2:11" ht="15" customHeight="1">
      <c r="B40" s="276"/>
      <c r="C40" s="277"/>
      <c r="D40" s="275"/>
      <c r="E40" s="279" t="s">
        <v>793</v>
      </c>
      <c r="F40" s="275"/>
      <c r="G40" s="391" t="s">
        <v>794</v>
      </c>
      <c r="H40" s="391"/>
      <c r="I40" s="391"/>
      <c r="J40" s="391"/>
      <c r="K40" s="273"/>
    </row>
    <row r="41" spans="2:11" ht="15" customHeight="1">
      <c r="B41" s="276"/>
      <c r="C41" s="277"/>
      <c r="D41" s="275"/>
      <c r="E41" s="279"/>
      <c r="F41" s="275"/>
      <c r="G41" s="391" t="s">
        <v>795</v>
      </c>
      <c r="H41" s="391"/>
      <c r="I41" s="391"/>
      <c r="J41" s="391"/>
      <c r="K41" s="273"/>
    </row>
    <row r="42" spans="2:11" ht="15" customHeight="1">
      <c r="B42" s="276"/>
      <c r="C42" s="277"/>
      <c r="D42" s="275"/>
      <c r="E42" s="279" t="s">
        <v>796</v>
      </c>
      <c r="F42" s="275"/>
      <c r="G42" s="391" t="s">
        <v>797</v>
      </c>
      <c r="H42" s="391"/>
      <c r="I42" s="391"/>
      <c r="J42" s="391"/>
      <c r="K42" s="273"/>
    </row>
    <row r="43" spans="2:11" ht="15" customHeight="1">
      <c r="B43" s="276"/>
      <c r="C43" s="277"/>
      <c r="D43" s="275"/>
      <c r="E43" s="279" t="s">
        <v>141</v>
      </c>
      <c r="F43" s="275"/>
      <c r="G43" s="391" t="s">
        <v>798</v>
      </c>
      <c r="H43" s="391"/>
      <c r="I43" s="391"/>
      <c r="J43" s="391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391" t="s">
        <v>799</v>
      </c>
      <c r="E45" s="391"/>
      <c r="F45" s="391"/>
      <c r="G45" s="391"/>
      <c r="H45" s="391"/>
      <c r="I45" s="391"/>
      <c r="J45" s="391"/>
      <c r="K45" s="273"/>
    </row>
    <row r="46" spans="2:11" ht="15" customHeight="1">
      <c r="B46" s="276"/>
      <c r="C46" s="277"/>
      <c r="D46" s="277"/>
      <c r="E46" s="391" t="s">
        <v>800</v>
      </c>
      <c r="F46" s="391"/>
      <c r="G46" s="391"/>
      <c r="H46" s="391"/>
      <c r="I46" s="391"/>
      <c r="J46" s="391"/>
      <c r="K46" s="273"/>
    </row>
    <row r="47" spans="2:11" ht="15" customHeight="1">
      <c r="B47" s="276"/>
      <c r="C47" s="277"/>
      <c r="D47" s="277"/>
      <c r="E47" s="391" t="s">
        <v>801</v>
      </c>
      <c r="F47" s="391"/>
      <c r="G47" s="391"/>
      <c r="H47" s="391"/>
      <c r="I47" s="391"/>
      <c r="J47" s="391"/>
      <c r="K47" s="273"/>
    </row>
    <row r="48" spans="2:11" ht="15" customHeight="1">
      <c r="B48" s="276"/>
      <c r="C48" s="277"/>
      <c r="D48" s="277"/>
      <c r="E48" s="391" t="s">
        <v>802</v>
      </c>
      <c r="F48" s="391"/>
      <c r="G48" s="391"/>
      <c r="H48" s="391"/>
      <c r="I48" s="391"/>
      <c r="J48" s="391"/>
      <c r="K48" s="273"/>
    </row>
    <row r="49" spans="2:11" ht="15" customHeight="1">
      <c r="B49" s="276"/>
      <c r="C49" s="277"/>
      <c r="D49" s="391" t="s">
        <v>803</v>
      </c>
      <c r="E49" s="391"/>
      <c r="F49" s="391"/>
      <c r="G49" s="391"/>
      <c r="H49" s="391"/>
      <c r="I49" s="391"/>
      <c r="J49" s="391"/>
      <c r="K49" s="273"/>
    </row>
    <row r="50" spans="2:11" ht="25.5" customHeight="1">
      <c r="B50" s="272"/>
      <c r="C50" s="393" t="s">
        <v>804</v>
      </c>
      <c r="D50" s="393"/>
      <c r="E50" s="393"/>
      <c r="F50" s="393"/>
      <c r="G50" s="393"/>
      <c r="H50" s="393"/>
      <c r="I50" s="393"/>
      <c r="J50" s="393"/>
      <c r="K50" s="273"/>
    </row>
    <row r="51" spans="2:11" ht="5.25" customHeight="1">
      <c r="B51" s="272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2"/>
      <c r="C52" s="391" t="s">
        <v>805</v>
      </c>
      <c r="D52" s="391"/>
      <c r="E52" s="391"/>
      <c r="F52" s="391"/>
      <c r="G52" s="391"/>
      <c r="H52" s="391"/>
      <c r="I52" s="391"/>
      <c r="J52" s="391"/>
      <c r="K52" s="273"/>
    </row>
    <row r="53" spans="2:11" ht="15" customHeight="1">
      <c r="B53" s="272"/>
      <c r="C53" s="391" t="s">
        <v>806</v>
      </c>
      <c r="D53" s="391"/>
      <c r="E53" s="391"/>
      <c r="F53" s="391"/>
      <c r="G53" s="391"/>
      <c r="H53" s="391"/>
      <c r="I53" s="391"/>
      <c r="J53" s="391"/>
      <c r="K53" s="273"/>
    </row>
    <row r="54" spans="2:11" ht="12.75" customHeight="1">
      <c r="B54" s="272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2"/>
      <c r="C55" s="391" t="s">
        <v>807</v>
      </c>
      <c r="D55" s="391"/>
      <c r="E55" s="391"/>
      <c r="F55" s="391"/>
      <c r="G55" s="391"/>
      <c r="H55" s="391"/>
      <c r="I55" s="391"/>
      <c r="J55" s="391"/>
      <c r="K55" s="273"/>
    </row>
    <row r="56" spans="2:11" ht="15" customHeight="1">
      <c r="B56" s="272"/>
      <c r="C56" s="277"/>
      <c r="D56" s="391" t="s">
        <v>808</v>
      </c>
      <c r="E56" s="391"/>
      <c r="F56" s="391"/>
      <c r="G56" s="391"/>
      <c r="H56" s="391"/>
      <c r="I56" s="391"/>
      <c r="J56" s="391"/>
      <c r="K56" s="273"/>
    </row>
    <row r="57" spans="2:11" ht="15" customHeight="1">
      <c r="B57" s="272"/>
      <c r="C57" s="277"/>
      <c r="D57" s="391" t="s">
        <v>809</v>
      </c>
      <c r="E57" s="391"/>
      <c r="F57" s="391"/>
      <c r="G57" s="391"/>
      <c r="H57" s="391"/>
      <c r="I57" s="391"/>
      <c r="J57" s="391"/>
      <c r="K57" s="273"/>
    </row>
    <row r="58" spans="2:11" ht="15" customHeight="1">
      <c r="B58" s="272"/>
      <c r="C58" s="277"/>
      <c r="D58" s="391" t="s">
        <v>810</v>
      </c>
      <c r="E58" s="391"/>
      <c r="F58" s="391"/>
      <c r="G58" s="391"/>
      <c r="H58" s="391"/>
      <c r="I58" s="391"/>
      <c r="J58" s="391"/>
      <c r="K58" s="273"/>
    </row>
    <row r="59" spans="2:11" ht="15" customHeight="1">
      <c r="B59" s="272"/>
      <c r="C59" s="277"/>
      <c r="D59" s="391" t="s">
        <v>811</v>
      </c>
      <c r="E59" s="391"/>
      <c r="F59" s="391"/>
      <c r="G59" s="391"/>
      <c r="H59" s="391"/>
      <c r="I59" s="391"/>
      <c r="J59" s="391"/>
      <c r="K59" s="273"/>
    </row>
    <row r="60" spans="2:11" ht="15" customHeight="1">
      <c r="B60" s="272"/>
      <c r="C60" s="277"/>
      <c r="D60" s="395" t="s">
        <v>812</v>
      </c>
      <c r="E60" s="395"/>
      <c r="F60" s="395"/>
      <c r="G60" s="395"/>
      <c r="H60" s="395"/>
      <c r="I60" s="395"/>
      <c r="J60" s="395"/>
      <c r="K60" s="273"/>
    </row>
    <row r="61" spans="2:11" ht="15" customHeight="1">
      <c r="B61" s="272"/>
      <c r="C61" s="277"/>
      <c r="D61" s="391" t="s">
        <v>813</v>
      </c>
      <c r="E61" s="391"/>
      <c r="F61" s="391"/>
      <c r="G61" s="391"/>
      <c r="H61" s="391"/>
      <c r="I61" s="391"/>
      <c r="J61" s="391"/>
      <c r="K61" s="273"/>
    </row>
    <row r="62" spans="2:11" ht="12.75" customHeight="1">
      <c r="B62" s="272"/>
      <c r="C62" s="277"/>
      <c r="D62" s="277"/>
      <c r="E62" s="280"/>
      <c r="F62" s="277"/>
      <c r="G62" s="277"/>
      <c r="H62" s="277"/>
      <c r="I62" s="277"/>
      <c r="J62" s="277"/>
      <c r="K62" s="273"/>
    </row>
    <row r="63" spans="2:11" ht="15" customHeight="1">
      <c r="B63" s="272"/>
      <c r="C63" s="277"/>
      <c r="D63" s="391" t="s">
        <v>814</v>
      </c>
      <c r="E63" s="391"/>
      <c r="F63" s="391"/>
      <c r="G63" s="391"/>
      <c r="H63" s="391"/>
      <c r="I63" s="391"/>
      <c r="J63" s="391"/>
      <c r="K63" s="273"/>
    </row>
    <row r="64" spans="2:11" ht="15" customHeight="1">
      <c r="B64" s="272"/>
      <c r="C64" s="277"/>
      <c r="D64" s="395" t="s">
        <v>815</v>
      </c>
      <c r="E64" s="395"/>
      <c r="F64" s="395"/>
      <c r="G64" s="395"/>
      <c r="H64" s="395"/>
      <c r="I64" s="395"/>
      <c r="J64" s="395"/>
      <c r="K64" s="273"/>
    </row>
    <row r="65" spans="2:11" ht="15" customHeight="1">
      <c r="B65" s="272"/>
      <c r="C65" s="277"/>
      <c r="D65" s="391" t="s">
        <v>816</v>
      </c>
      <c r="E65" s="391"/>
      <c r="F65" s="391"/>
      <c r="G65" s="391"/>
      <c r="H65" s="391"/>
      <c r="I65" s="391"/>
      <c r="J65" s="391"/>
      <c r="K65" s="273"/>
    </row>
    <row r="66" spans="2:11" ht="15" customHeight="1">
      <c r="B66" s="272"/>
      <c r="C66" s="277"/>
      <c r="D66" s="391" t="s">
        <v>817</v>
      </c>
      <c r="E66" s="391"/>
      <c r="F66" s="391"/>
      <c r="G66" s="391"/>
      <c r="H66" s="391"/>
      <c r="I66" s="391"/>
      <c r="J66" s="391"/>
      <c r="K66" s="273"/>
    </row>
    <row r="67" spans="2:11" ht="15" customHeight="1">
      <c r="B67" s="272"/>
      <c r="C67" s="277"/>
      <c r="D67" s="391" t="s">
        <v>818</v>
      </c>
      <c r="E67" s="391"/>
      <c r="F67" s="391"/>
      <c r="G67" s="391"/>
      <c r="H67" s="391"/>
      <c r="I67" s="391"/>
      <c r="J67" s="391"/>
      <c r="K67" s="273"/>
    </row>
    <row r="68" spans="2:11" ht="15" customHeight="1">
      <c r="B68" s="272"/>
      <c r="C68" s="277"/>
      <c r="D68" s="391" t="s">
        <v>819</v>
      </c>
      <c r="E68" s="391"/>
      <c r="F68" s="391"/>
      <c r="G68" s="391"/>
      <c r="H68" s="391"/>
      <c r="I68" s="391"/>
      <c r="J68" s="391"/>
      <c r="K68" s="273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396" t="s">
        <v>93</v>
      </c>
      <c r="D73" s="396"/>
      <c r="E73" s="396"/>
      <c r="F73" s="396"/>
      <c r="G73" s="396"/>
      <c r="H73" s="396"/>
      <c r="I73" s="396"/>
      <c r="J73" s="396"/>
      <c r="K73" s="290"/>
    </row>
    <row r="74" spans="2:11" ht="17.25" customHeight="1">
      <c r="B74" s="289"/>
      <c r="C74" s="291" t="s">
        <v>820</v>
      </c>
      <c r="D74" s="291"/>
      <c r="E74" s="291"/>
      <c r="F74" s="291" t="s">
        <v>821</v>
      </c>
      <c r="G74" s="292"/>
      <c r="H74" s="291" t="s">
        <v>137</v>
      </c>
      <c r="I74" s="291" t="s">
        <v>58</v>
      </c>
      <c r="J74" s="291" t="s">
        <v>822</v>
      </c>
      <c r="K74" s="290"/>
    </row>
    <row r="75" spans="2:11" ht="17.25" customHeight="1">
      <c r="B75" s="289"/>
      <c r="C75" s="293" t="s">
        <v>823</v>
      </c>
      <c r="D75" s="293"/>
      <c r="E75" s="293"/>
      <c r="F75" s="294" t="s">
        <v>824</v>
      </c>
      <c r="G75" s="295"/>
      <c r="H75" s="293"/>
      <c r="I75" s="293"/>
      <c r="J75" s="293" t="s">
        <v>825</v>
      </c>
      <c r="K75" s="290"/>
    </row>
    <row r="76" spans="2:11" ht="5.25" customHeight="1">
      <c r="B76" s="289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9"/>
      <c r="C77" s="279" t="s">
        <v>54</v>
      </c>
      <c r="D77" s="296"/>
      <c r="E77" s="296"/>
      <c r="F77" s="298" t="s">
        <v>826</v>
      </c>
      <c r="G77" s="297"/>
      <c r="H77" s="279" t="s">
        <v>827</v>
      </c>
      <c r="I77" s="279" t="s">
        <v>828</v>
      </c>
      <c r="J77" s="279">
        <v>20</v>
      </c>
      <c r="K77" s="290"/>
    </row>
    <row r="78" spans="2:11" ht="15" customHeight="1">
      <c r="B78" s="289"/>
      <c r="C78" s="279" t="s">
        <v>829</v>
      </c>
      <c r="D78" s="279"/>
      <c r="E78" s="279"/>
      <c r="F78" s="298" t="s">
        <v>826</v>
      </c>
      <c r="G78" s="297"/>
      <c r="H78" s="279" t="s">
        <v>830</v>
      </c>
      <c r="I78" s="279" t="s">
        <v>828</v>
      </c>
      <c r="J78" s="279">
        <v>120</v>
      </c>
      <c r="K78" s="290"/>
    </row>
    <row r="79" spans="2:11" ht="15" customHeight="1">
      <c r="B79" s="299"/>
      <c r="C79" s="279" t="s">
        <v>831</v>
      </c>
      <c r="D79" s="279"/>
      <c r="E79" s="279"/>
      <c r="F79" s="298" t="s">
        <v>832</v>
      </c>
      <c r="G79" s="297"/>
      <c r="H79" s="279" t="s">
        <v>833</v>
      </c>
      <c r="I79" s="279" t="s">
        <v>828</v>
      </c>
      <c r="J79" s="279">
        <v>50</v>
      </c>
      <c r="K79" s="290"/>
    </row>
    <row r="80" spans="2:11" ht="15" customHeight="1">
      <c r="B80" s="299"/>
      <c r="C80" s="279" t="s">
        <v>834</v>
      </c>
      <c r="D80" s="279"/>
      <c r="E80" s="279"/>
      <c r="F80" s="298" t="s">
        <v>826</v>
      </c>
      <c r="G80" s="297"/>
      <c r="H80" s="279" t="s">
        <v>835</v>
      </c>
      <c r="I80" s="279" t="s">
        <v>836</v>
      </c>
      <c r="J80" s="279"/>
      <c r="K80" s="290"/>
    </row>
    <row r="81" spans="2:11" ht="15" customHeight="1">
      <c r="B81" s="299"/>
      <c r="C81" s="300" t="s">
        <v>837</v>
      </c>
      <c r="D81" s="300"/>
      <c r="E81" s="300"/>
      <c r="F81" s="301" t="s">
        <v>832</v>
      </c>
      <c r="G81" s="300"/>
      <c r="H81" s="300" t="s">
        <v>838</v>
      </c>
      <c r="I81" s="300" t="s">
        <v>828</v>
      </c>
      <c r="J81" s="300">
        <v>15</v>
      </c>
      <c r="K81" s="290"/>
    </row>
    <row r="82" spans="2:11" ht="15" customHeight="1">
      <c r="B82" s="299"/>
      <c r="C82" s="300" t="s">
        <v>839</v>
      </c>
      <c r="D82" s="300"/>
      <c r="E82" s="300"/>
      <c r="F82" s="301" t="s">
        <v>832</v>
      </c>
      <c r="G82" s="300"/>
      <c r="H82" s="300" t="s">
        <v>840</v>
      </c>
      <c r="I82" s="300" t="s">
        <v>828</v>
      </c>
      <c r="J82" s="300">
        <v>15</v>
      </c>
      <c r="K82" s="290"/>
    </row>
    <row r="83" spans="2:11" ht="15" customHeight="1">
      <c r="B83" s="299"/>
      <c r="C83" s="300" t="s">
        <v>841</v>
      </c>
      <c r="D83" s="300"/>
      <c r="E83" s="300"/>
      <c r="F83" s="301" t="s">
        <v>832</v>
      </c>
      <c r="G83" s="300"/>
      <c r="H83" s="300" t="s">
        <v>842</v>
      </c>
      <c r="I83" s="300" t="s">
        <v>828</v>
      </c>
      <c r="J83" s="300">
        <v>20</v>
      </c>
      <c r="K83" s="290"/>
    </row>
    <row r="84" spans="2:11" ht="15" customHeight="1">
      <c r="B84" s="299"/>
      <c r="C84" s="300" t="s">
        <v>843</v>
      </c>
      <c r="D84" s="300"/>
      <c r="E84" s="300"/>
      <c r="F84" s="301" t="s">
        <v>832</v>
      </c>
      <c r="G84" s="300"/>
      <c r="H84" s="300" t="s">
        <v>844</v>
      </c>
      <c r="I84" s="300" t="s">
        <v>828</v>
      </c>
      <c r="J84" s="300">
        <v>20</v>
      </c>
      <c r="K84" s="290"/>
    </row>
    <row r="85" spans="2:11" ht="15" customHeight="1">
      <c r="B85" s="299"/>
      <c r="C85" s="279" t="s">
        <v>845</v>
      </c>
      <c r="D85" s="279"/>
      <c r="E85" s="279"/>
      <c r="F85" s="298" t="s">
        <v>832</v>
      </c>
      <c r="G85" s="297"/>
      <c r="H85" s="279" t="s">
        <v>846</v>
      </c>
      <c r="I85" s="279" t="s">
        <v>828</v>
      </c>
      <c r="J85" s="279">
        <v>50</v>
      </c>
      <c r="K85" s="290"/>
    </row>
    <row r="86" spans="2:11" ht="15" customHeight="1">
      <c r="B86" s="299"/>
      <c r="C86" s="279" t="s">
        <v>847</v>
      </c>
      <c r="D86" s="279"/>
      <c r="E86" s="279"/>
      <c r="F86" s="298" t="s">
        <v>832</v>
      </c>
      <c r="G86" s="297"/>
      <c r="H86" s="279" t="s">
        <v>848</v>
      </c>
      <c r="I86" s="279" t="s">
        <v>828</v>
      </c>
      <c r="J86" s="279">
        <v>20</v>
      </c>
      <c r="K86" s="290"/>
    </row>
    <row r="87" spans="2:11" ht="15" customHeight="1">
      <c r="B87" s="299"/>
      <c r="C87" s="279" t="s">
        <v>849</v>
      </c>
      <c r="D87" s="279"/>
      <c r="E87" s="279"/>
      <c r="F87" s="298" t="s">
        <v>832</v>
      </c>
      <c r="G87" s="297"/>
      <c r="H87" s="279" t="s">
        <v>850</v>
      </c>
      <c r="I87" s="279" t="s">
        <v>828</v>
      </c>
      <c r="J87" s="279">
        <v>20</v>
      </c>
      <c r="K87" s="290"/>
    </row>
    <row r="88" spans="2:11" ht="15" customHeight="1">
      <c r="B88" s="299"/>
      <c r="C88" s="279" t="s">
        <v>851</v>
      </c>
      <c r="D88" s="279"/>
      <c r="E88" s="279"/>
      <c r="F88" s="298" t="s">
        <v>832</v>
      </c>
      <c r="G88" s="297"/>
      <c r="H88" s="279" t="s">
        <v>852</v>
      </c>
      <c r="I88" s="279" t="s">
        <v>828</v>
      </c>
      <c r="J88" s="279">
        <v>50</v>
      </c>
      <c r="K88" s="290"/>
    </row>
    <row r="89" spans="2:11" ht="15" customHeight="1">
      <c r="B89" s="299"/>
      <c r="C89" s="279" t="s">
        <v>853</v>
      </c>
      <c r="D89" s="279"/>
      <c r="E89" s="279"/>
      <c r="F89" s="298" t="s">
        <v>832</v>
      </c>
      <c r="G89" s="297"/>
      <c r="H89" s="279" t="s">
        <v>853</v>
      </c>
      <c r="I89" s="279" t="s">
        <v>828</v>
      </c>
      <c r="J89" s="279">
        <v>50</v>
      </c>
      <c r="K89" s="290"/>
    </row>
    <row r="90" spans="2:11" ht="15" customHeight="1">
      <c r="B90" s="299"/>
      <c r="C90" s="279" t="s">
        <v>142</v>
      </c>
      <c r="D90" s="279"/>
      <c r="E90" s="279"/>
      <c r="F90" s="298" t="s">
        <v>832</v>
      </c>
      <c r="G90" s="297"/>
      <c r="H90" s="279" t="s">
        <v>854</v>
      </c>
      <c r="I90" s="279" t="s">
        <v>828</v>
      </c>
      <c r="J90" s="279">
        <v>255</v>
      </c>
      <c r="K90" s="290"/>
    </row>
    <row r="91" spans="2:11" ht="15" customHeight="1">
      <c r="B91" s="299"/>
      <c r="C91" s="279" t="s">
        <v>855</v>
      </c>
      <c r="D91" s="279"/>
      <c r="E91" s="279"/>
      <c r="F91" s="298" t="s">
        <v>826</v>
      </c>
      <c r="G91" s="297"/>
      <c r="H91" s="279" t="s">
        <v>856</v>
      </c>
      <c r="I91" s="279" t="s">
        <v>857</v>
      </c>
      <c r="J91" s="279"/>
      <c r="K91" s="290"/>
    </row>
    <row r="92" spans="2:11" ht="15" customHeight="1">
      <c r="B92" s="299"/>
      <c r="C92" s="279" t="s">
        <v>858</v>
      </c>
      <c r="D92" s="279"/>
      <c r="E92" s="279"/>
      <c r="F92" s="298" t="s">
        <v>826</v>
      </c>
      <c r="G92" s="297"/>
      <c r="H92" s="279" t="s">
        <v>859</v>
      </c>
      <c r="I92" s="279" t="s">
        <v>860</v>
      </c>
      <c r="J92" s="279"/>
      <c r="K92" s="290"/>
    </row>
    <row r="93" spans="2:11" ht="15" customHeight="1">
      <c r="B93" s="299"/>
      <c r="C93" s="279" t="s">
        <v>861</v>
      </c>
      <c r="D93" s="279"/>
      <c r="E93" s="279"/>
      <c r="F93" s="298" t="s">
        <v>826</v>
      </c>
      <c r="G93" s="297"/>
      <c r="H93" s="279" t="s">
        <v>861</v>
      </c>
      <c r="I93" s="279" t="s">
        <v>860</v>
      </c>
      <c r="J93" s="279"/>
      <c r="K93" s="290"/>
    </row>
    <row r="94" spans="2:11" ht="15" customHeight="1">
      <c r="B94" s="299"/>
      <c r="C94" s="279" t="s">
        <v>39</v>
      </c>
      <c r="D94" s="279"/>
      <c r="E94" s="279"/>
      <c r="F94" s="298" t="s">
        <v>826</v>
      </c>
      <c r="G94" s="297"/>
      <c r="H94" s="279" t="s">
        <v>862</v>
      </c>
      <c r="I94" s="279" t="s">
        <v>860</v>
      </c>
      <c r="J94" s="279"/>
      <c r="K94" s="290"/>
    </row>
    <row r="95" spans="2:11" ht="15" customHeight="1">
      <c r="B95" s="299"/>
      <c r="C95" s="279" t="s">
        <v>49</v>
      </c>
      <c r="D95" s="279"/>
      <c r="E95" s="279"/>
      <c r="F95" s="298" t="s">
        <v>826</v>
      </c>
      <c r="G95" s="297"/>
      <c r="H95" s="279" t="s">
        <v>863</v>
      </c>
      <c r="I95" s="279" t="s">
        <v>860</v>
      </c>
      <c r="J95" s="279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396" t="s">
        <v>864</v>
      </c>
      <c r="D100" s="396"/>
      <c r="E100" s="396"/>
      <c r="F100" s="396"/>
      <c r="G100" s="396"/>
      <c r="H100" s="396"/>
      <c r="I100" s="396"/>
      <c r="J100" s="396"/>
      <c r="K100" s="290"/>
    </row>
    <row r="101" spans="2:11" ht="17.25" customHeight="1">
      <c r="B101" s="289"/>
      <c r="C101" s="291" t="s">
        <v>820</v>
      </c>
      <c r="D101" s="291"/>
      <c r="E101" s="291"/>
      <c r="F101" s="291" t="s">
        <v>821</v>
      </c>
      <c r="G101" s="292"/>
      <c r="H101" s="291" t="s">
        <v>137</v>
      </c>
      <c r="I101" s="291" t="s">
        <v>58</v>
      </c>
      <c r="J101" s="291" t="s">
        <v>822</v>
      </c>
      <c r="K101" s="290"/>
    </row>
    <row r="102" spans="2:11" ht="17.25" customHeight="1">
      <c r="B102" s="289"/>
      <c r="C102" s="293" t="s">
        <v>823</v>
      </c>
      <c r="D102" s="293"/>
      <c r="E102" s="293"/>
      <c r="F102" s="294" t="s">
        <v>824</v>
      </c>
      <c r="G102" s="295"/>
      <c r="H102" s="293"/>
      <c r="I102" s="293"/>
      <c r="J102" s="293" t="s">
        <v>825</v>
      </c>
      <c r="K102" s="290"/>
    </row>
    <row r="103" spans="2:11" ht="5.25" customHeight="1">
      <c r="B103" s="289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9"/>
      <c r="C104" s="279" t="s">
        <v>54</v>
      </c>
      <c r="D104" s="296"/>
      <c r="E104" s="296"/>
      <c r="F104" s="298" t="s">
        <v>826</v>
      </c>
      <c r="G104" s="307"/>
      <c r="H104" s="279" t="s">
        <v>865</v>
      </c>
      <c r="I104" s="279" t="s">
        <v>828</v>
      </c>
      <c r="J104" s="279">
        <v>20</v>
      </c>
      <c r="K104" s="290"/>
    </row>
    <row r="105" spans="2:11" ht="15" customHeight="1">
      <c r="B105" s="289"/>
      <c r="C105" s="279" t="s">
        <v>829</v>
      </c>
      <c r="D105" s="279"/>
      <c r="E105" s="279"/>
      <c r="F105" s="298" t="s">
        <v>826</v>
      </c>
      <c r="G105" s="279"/>
      <c r="H105" s="279" t="s">
        <v>865</v>
      </c>
      <c r="I105" s="279" t="s">
        <v>828</v>
      </c>
      <c r="J105" s="279">
        <v>120</v>
      </c>
      <c r="K105" s="290"/>
    </row>
    <row r="106" spans="2:11" ht="15" customHeight="1">
      <c r="B106" s="299"/>
      <c r="C106" s="279" t="s">
        <v>831</v>
      </c>
      <c r="D106" s="279"/>
      <c r="E106" s="279"/>
      <c r="F106" s="298" t="s">
        <v>832</v>
      </c>
      <c r="G106" s="279"/>
      <c r="H106" s="279" t="s">
        <v>865</v>
      </c>
      <c r="I106" s="279" t="s">
        <v>828</v>
      </c>
      <c r="J106" s="279">
        <v>50</v>
      </c>
      <c r="K106" s="290"/>
    </row>
    <row r="107" spans="2:11" ht="15" customHeight="1">
      <c r="B107" s="299"/>
      <c r="C107" s="279" t="s">
        <v>834</v>
      </c>
      <c r="D107" s="279"/>
      <c r="E107" s="279"/>
      <c r="F107" s="298" t="s">
        <v>826</v>
      </c>
      <c r="G107" s="279"/>
      <c r="H107" s="279" t="s">
        <v>865</v>
      </c>
      <c r="I107" s="279" t="s">
        <v>836</v>
      </c>
      <c r="J107" s="279"/>
      <c r="K107" s="290"/>
    </row>
    <row r="108" spans="2:11" ht="15" customHeight="1">
      <c r="B108" s="299"/>
      <c r="C108" s="279" t="s">
        <v>845</v>
      </c>
      <c r="D108" s="279"/>
      <c r="E108" s="279"/>
      <c r="F108" s="298" t="s">
        <v>832</v>
      </c>
      <c r="G108" s="279"/>
      <c r="H108" s="279" t="s">
        <v>865</v>
      </c>
      <c r="I108" s="279" t="s">
        <v>828</v>
      </c>
      <c r="J108" s="279">
        <v>50</v>
      </c>
      <c r="K108" s="290"/>
    </row>
    <row r="109" spans="2:11" ht="15" customHeight="1">
      <c r="B109" s="299"/>
      <c r="C109" s="279" t="s">
        <v>853</v>
      </c>
      <c r="D109" s="279"/>
      <c r="E109" s="279"/>
      <c r="F109" s="298" t="s">
        <v>832</v>
      </c>
      <c r="G109" s="279"/>
      <c r="H109" s="279" t="s">
        <v>865</v>
      </c>
      <c r="I109" s="279" t="s">
        <v>828</v>
      </c>
      <c r="J109" s="279">
        <v>50</v>
      </c>
      <c r="K109" s="290"/>
    </row>
    <row r="110" spans="2:11" ht="15" customHeight="1">
      <c r="B110" s="299"/>
      <c r="C110" s="279" t="s">
        <v>851</v>
      </c>
      <c r="D110" s="279"/>
      <c r="E110" s="279"/>
      <c r="F110" s="298" t="s">
        <v>832</v>
      </c>
      <c r="G110" s="279"/>
      <c r="H110" s="279" t="s">
        <v>865</v>
      </c>
      <c r="I110" s="279" t="s">
        <v>828</v>
      </c>
      <c r="J110" s="279">
        <v>50</v>
      </c>
      <c r="K110" s="290"/>
    </row>
    <row r="111" spans="2:11" ht="15" customHeight="1">
      <c r="B111" s="299"/>
      <c r="C111" s="279" t="s">
        <v>54</v>
      </c>
      <c r="D111" s="279"/>
      <c r="E111" s="279"/>
      <c r="F111" s="298" t="s">
        <v>826</v>
      </c>
      <c r="G111" s="279"/>
      <c r="H111" s="279" t="s">
        <v>866</v>
      </c>
      <c r="I111" s="279" t="s">
        <v>828</v>
      </c>
      <c r="J111" s="279">
        <v>20</v>
      </c>
      <c r="K111" s="290"/>
    </row>
    <row r="112" spans="2:11" ht="15" customHeight="1">
      <c r="B112" s="299"/>
      <c r="C112" s="279" t="s">
        <v>867</v>
      </c>
      <c r="D112" s="279"/>
      <c r="E112" s="279"/>
      <c r="F112" s="298" t="s">
        <v>826</v>
      </c>
      <c r="G112" s="279"/>
      <c r="H112" s="279" t="s">
        <v>868</v>
      </c>
      <c r="I112" s="279" t="s">
        <v>828</v>
      </c>
      <c r="J112" s="279">
        <v>120</v>
      </c>
      <c r="K112" s="290"/>
    </row>
    <row r="113" spans="2:11" ht="15" customHeight="1">
      <c r="B113" s="299"/>
      <c r="C113" s="279" t="s">
        <v>39</v>
      </c>
      <c r="D113" s="279"/>
      <c r="E113" s="279"/>
      <c r="F113" s="298" t="s">
        <v>826</v>
      </c>
      <c r="G113" s="279"/>
      <c r="H113" s="279" t="s">
        <v>869</v>
      </c>
      <c r="I113" s="279" t="s">
        <v>860</v>
      </c>
      <c r="J113" s="279"/>
      <c r="K113" s="290"/>
    </row>
    <row r="114" spans="2:11" ht="15" customHeight="1">
      <c r="B114" s="299"/>
      <c r="C114" s="279" t="s">
        <v>49</v>
      </c>
      <c r="D114" s="279"/>
      <c r="E114" s="279"/>
      <c r="F114" s="298" t="s">
        <v>826</v>
      </c>
      <c r="G114" s="279"/>
      <c r="H114" s="279" t="s">
        <v>870</v>
      </c>
      <c r="I114" s="279" t="s">
        <v>860</v>
      </c>
      <c r="J114" s="279"/>
      <c r="K114" s="290"/>
    </row>
    <row r="115" spans="2:11" ht="15" customHeight="1">
      <c r="B115" s="299"/>
      <c r="C115" s="279" t="s">
        <v>58</v>
      </c>
      <c r="D115" s="279"/>
      <c r="E115" s="279"/>
      <c r="F115" s="298" t="s">
        <v>826</v>
      </c>
      <c r="G115" s="279"/>
      <c r="H115" s="279" t="s">
        <v>871</v>
      </c>
      <c r="I115" s="279" t="s">
        <v>872</v>
      </c>
      <c r="J115" s="279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5"/>
      <c r="D117" s="275"/>
      <c r="E117" s="275"/>
      <c r="F117" s="310"/>
      <c r="G117" s="275"/>
      <c r="H117" s="275"/>
      <c r="I117" s="275"/>
      <c r="J117" s="275"/>
      <c r="K117" s="309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392" t="s">
        <v>873</v>
      </c>
      <c r="D120" s="392"/>
      <c r="E120" s="392"/>
      <c r="F120" s="392"/>
      <c r="G120" s="392"/>
      <c r="H120" s="392"/>
      <c r="I120" s="392"/>
      <c r="J120" s="392"/>
      <c r="K120" s="315"/>
    </row>
    <row r="121" spans="2:11" ht="17.25" customHeight="1">
      <c r="B121" s="316"/>
      <c r="C121" s="291" t="s">
        <v>820</v>
      </c>
      <c r="D121" s="291"/>
      <c r="E121" s="291"/>
      <c r="F121" s="291" t="s">
        <v>821</v>
      </c>
      <c r="G121" s="292"/>
      <c r="H121" s="291" t="s">
        <v>137</v>
      </c>
      <c r="I121" s="291" t="s">
        <v>58</v>
      </c>
      <c r="J121" s="291" t="s">
        <v>822</v>
      </c>
      <c r="K121" s="317"/>
    </row>
    <row r="122" spans="2:11" ht="17.25" customHeight="1">
      <c r="B122" s="316"/>
      <c r="C122" s="293" t="s">
        <v>823</v>
      </c>
      <c r="D122" s="293"/>
      <c r="E122" s="293"/>
      <c r="F122" s="294" t="s">
        <v>824</v>
      </c>
      <c r="G122" s="295"/>
      <c r="H122" s="293"/>
      <c r="I122" s="293"/>
      <c r="J122" s="293" t="s">
        <v>825</v>
      </c>
      <c r="K122" s="317"/>
    </row>
    <row r="123" spans="2:11" ht="5.25" customHeight="1">
      <c r="B123" s="318"/>
      <c r="C123" s="296"/>
      <c r="D123" s="296"/>
      <c r="E123" s="296"/>
      <c r="F123" s="296"/>
      <c r="G123" s="279"/>
      <c r="H123" s="296"/>
      <c r="I123" s="296"/>
      <c r="J123" s="296"/>
      <c r="K123" s="319"/>
    </row>
    <row r="124" spans="2:11" ht="15" customHeight="1">
      <c r="B124" s="318"/>
      <c r="C124" s="279" t="s">
        <v>829</v>
      </c>
      <c r="D124" s="296"/>
      <c r="E124" s="296"/>
      <c r="F124" s="298" t="s">
        <v>826</v>
      </c>
      <c r="G124" s="279"/>
      <c r="H124" s="279" t="s">
        <v>865</v>
      </c>
      <c r="I124" s="279" t="s">
        <v>828</v>
      </c>
      <c r="J124" s="279">
        <v>120</v>
      </c>
      <c r="K124" s="320"/>
    </row>
    <row r="125" spans="2:11" ht="15" customHeight="1">
      <c r="B125" s="318"/>
      <c r="C125" s="279" t="s">
        <v>874</v>
      </c>
      <c r="D125" s="279"/>
      <c r="E125" s="279"/>
      <c r="F125" s="298" t="s">
        <v>826</v>
      </c>
      <c r="G125" s="279"/>
      <c r="H125" s="279" t="s">
        <v>875</v>
      </c>
      <c r="I125" s="279" t="s">
        <v>828</v>
      </c>
      <c r="J125" s="279" t="s">
        <v>876</v>
      </c>
      <c r="K125" s="320"/>
    </row>
    <row r="126" spans="2:11" ht="15" customHeight="1">
      <c r="B126" s="318"/>
      <c r="C126" s="279" t="s">
        <v>775</v>
      </c>
      <c r="D126" s="279"/>
      <c r="E126" s="279"/>
      <c r="F126" s="298" t="s">
        <v>826</v>
      </c>
      <c r="G126" s="279"/>
      <c r="H126" s="279" t="s">
        <v>877</v>
      </c>
      <c r="I126" s="279" t="s">
        <v>828</v>
      </c>
      <c r="J126" s="279" t="s">
        <v>876</v>
      </c>
      <c r="K126" s="320"/>
    </row>
    <row r="127" spans="2:11" ht="15" customHeight="1">
      <c r="B127" s="318"/>
      <c r="C127" s="279" t="s">
        <v>837</v>
      </c>
      <c r="D127" s="279"/>
      <c r="E127" s="279"/>
      <c r="F127" s="298" t="s">
        <v>832</v>
      </c>
      <c r="G127" s="279"/>
      <c r="H127" s="279" t="s">
        <v>838</v>
      </c>
      <c r="I127" s="279" t="s">
        <v>828</v>
      </c>
      <c r="J127" s="279">
        <v>15</v>
      </c>
      <c r="K127" s="320"/>
    </row>
    <row r="128" spans="2:11" ht="15" customHeight="1">
      <c r="B128" s="318"/>
      <c r="C128" s="300" t="s">
        <v>839</v>
      </c>
      <c r="D128" s="300"/>
      <c r="E128" s="300"/>
      <c r="F128" s="301" t="s">
        <v>832</v>
      </c>
      <c r="G128" s="300"/>
      <c r="H128" s="300" t="s">
        <v>840</v>
      </c>
      <c r="I128" s="300" t="s">
        <v>828</v>
      </c>
      <c r="J128" s="300">
        <v>15</v>
      </c>
      <c r="K128" s="320"/>
    </row>
    <row r="129" spans="2:11" ht="15" customHeight="1">
      <c r="B129" s="318"/>
      <c r="C129" s="300" t="s">
        <v>841</v>
      </c>
      <c r="D129" s="300"/>
      <c r="E129" s="300"/>
      <c r="F129" s="301" t="s">
        <v>832</v>
      </c>
      <c r="G129" s="300"/>
      <c r="H129" s="300" t="s">
        <v>842</v>
      </c>
      <c r="I129" s="300" t="s">
        <v>828</v>
      </c>
      <c r="J129" s="300">
        <v>20</v>
      </c>
      <c r="K129" s="320"/>
    </row>
    <row r="130" spans="2:11" ht="15" customHeight="1">
      <c r="B130" s="318"/>
      <c r="C130" s="300" t="s">
        <v>843</v>
      </c>
      <c r="D130" s="300"/>
      <c r="E130" s="300"/>
      <c r="F130" s="301" t="s">
        <v>832</v>
      </c>
      <c r="G130" s="300"/>
      <c r="H130" s="300" t="s">
        <v>844</v>
      </c>
      <c r="I130" s="300" t="s">
        <v>828</v>
      </c>
      <c r="J130" s="300">
        <v>20</v>
      </c>
      <c r="K130" s="320"/>
    </row>
    <row r="131" spans="2:11" ht="15" customHeight="1">
      <c r="B131" s="318"/>
      <c r="C131" s="279" t="s">
        <v>831</v>
      </c>
      <c r="D131" s="279"/>
      <c r="E131" s="279"/>
      <c r="F131" s="298" t="s">
        <v>832</v>
      </c>
      <c r="G131" s="279"/>
      <c r="H131" s="279" t="s">
        <v>865</v>
      </c>
      <c r="I131" s="279" t="s">
        <v>828</v>
      </c>
      <c r="J131" s="279">
        <v>50</v>
      </c>
      <c r="K131" s="320"/>
    </row>
    <row r="132" spans="2:11" ht="15" customHeight="1">
      <c r="B132" s="318"/>
      <c r="C132" s="279" t="s">
        <v>845</v>
      </c>
      <c r="D132" s="279"/>
      <c r="E132" s="279"/>
      <c r="F132" s="298" t="s">
        <v>832</v>
      </c>
      <c r="G132" s="279"/>
      <c r="H132" s="279" t="s">
        <v>865</v>
      </c>
      <c r="I132" s="279" t="s">
        <v>828</v>
      </c>
      <c r="J132" s="279">
        <v>50</v>
      </c>
      <c r="K132" s="320"/>
    </row>
    <row r="133" spans="2:11" ht="15" customHeight="1">
      <c r="B133" s="318"/>
      <c r="C133" s="279" t="s">
        <v>851</v>
      </c>
      <c r="D133" s="279"/>
      <c r="E133" s="279"/>
      <c r="F133" s="298" t="s">
        <v>832</v>
      </c>
      <c r="G133" s="279"/>
      <c r="H133" s="279" t="s">
        <v>865</v>
      </c>
      <c r="I133" s="279" t="s">
        <v>828</v>
      </c>
      <c r="J133" s="279">
        <v>50</v>
      </c>
      <c r="K133" s="320"/>
    </row>
    <row r="134" spans="2:11" ht="15" customHeight="1">
      <c r="B134" s="318"/>
      <c r="C134" s="279" t="s">
        <v>853</v>
      </c>
      <c r="D134" s="279"/>
      <c r="E134" s="279"/>
      <c r="F134" s="298" t="s">
        <v>832</v>
      </c>
      <c r="G134" s="279"/>
      <c r="H134" s="279" t="s">
        <v>865</v>
      </c>
      <c r="I134" s="279" t="s">
        <v>828</v>
      </c>
      <c r="J134" s="279">
        <v>50</v>
      </c>
      <c r="K134" s="320"/>
    </row>
    <row r="135" spans="2:11" ht="15" customHeight="1">
      <c r="B135" s="318"/>
      <c r="C135" s="279" t="s">
        <v>142</v>
      </c>
      <c r="D135" s="279"/>
      <c r="E135" s="279"/>
      <c r="F135" s="298" t="s">
        <v>832</v>
      </c>
      <c r="G135" s="279"/>
      <c r="H135" s="279" t="s">
        <v>878</v>
      </c>
      <c r="I135" s="279" t="s">
        <v>828</v>
      </c>
      <c r="J135" s="279">
        <v>255</v>
      </c>
      <c r="K135" s="320"/>
    </row>
    <row r="136" spans="2:11" ht="15" customHeight="1">
      <c r="B136" s="318"/>
      <c r="C136" s="279" t="s">
        <v>855</v>
      </c>
      <c r="D136" s="279"/>
      <c r="E136" s="279"/>
      <c r="F136" s="298" t="s">
        <v>826</v>
      </c>
      <c r="G136" s="279"/>
      <c r="H136" s="279" t="s">
        <v>879</v>
      </c>
      <c r="I136" s="279" t="s">
        <v>857</v>
      </c>
      <c r="J136" s="279"/>
      <c r="K136" s="320"/>
    </row>
    <row r="137" spans="2:11" ht="15" customHeight="1">
      <c r="B137" s="318"/>
      <c r="C137" s="279" t="s">
        <v>858</v>
      </c>
      <c r="D137" s="279"/>
      <c r="E137" s="279"/>
      <c r="F137" s="298" t="s">
        <v>826</v>
      </c>
      <c r="G137" s="279"/>
      <c r="H137" s="279" t="s">
        <v>880</v>
      </c>
      <c r="I137" s="279" t="s">
        <v>860</v>
      </c>
      <c r="J137" s="279"/>
      <c r="K137" s="320"/>
    </row>
    <row r="138" spans="2:11" ht="15" customHeight="1">
      <c r="B138" s="318"/>
      <c r="C138" s="279" t="s">
        <v>861</v>
      </c>
      <c r="D138" s="279"/>
      <c r="E138" s="279"/>
      <c r="F138" s="298" t="s">
        <v>826</v>
      </c>
      <c r="G138" s="279"/>
      <c r="H138" s="279" t="s">
        <v>861</v>
      </c>
      <c r="I138" s="279" t="s">
        <v>860</v>
      </c>
      <c r="J138" s="279"/>
      <c r="K138" s="320"/>
    </row>
    <row r="139" spans="2:11" ht="15" customHeight="1">
      <c r="B139" s="318"/>
      <c r="C139" s="279" t="s">
        <v>39</v>
      </c>
      <c r="D139" s="279"/>
      <c r="E139" s="279"/>
      <c r="F139" s="298" t="s">
        <v>826</v>
      </c>
      <c r="G139" s="279"/>
      <c r="H139" s="279" t="s">
        <v>881</v>
      </c>
      <c r="I139" s="279" t="s">
        <v>860</v>
      </c>
      <c r="J139" s="279"/>
      <c r="K139" s="320"/>
    </row>
    <row r="140" spans="2:11" ht="15" customHeight="1">
      <c r="B140" s="318"/>
      <c r="C140" s="279" t="s">
        <v>882</v>
      </c>
      <c r="D140" s="279"/>
      <c r="E140" s="279"/>
      <c r="F140" s="298" t="s">
        <v>826</v>
      </c>
      <c r="G140" s="279"/>
      <c r="H140" s="279" t="s">
        <v>883</v>
      </c>
      <c r="I140" s="279" t="s">
        <v>860</v>
      </c>
      <c r="J140" s="279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5"/>
      <c r="C142" s="275"/>
      <c r="D142" s="275"/>
      <c r="E142" s="275"/>
      <c r="F142" s="310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396" t="s">
        <v>884</v>
      </c>
      <c r="D145" s="396"/>
      <c r="E145" s="396"/>
      <c r="F145" s="396"/>
      <c r="G145" s="396"/>
      <c r="H145" s="396"/>
      <c r="I145" s="396"/>
      <c r="J145" s="396"/>
      <c r="K145" s="290"/>
    </row>
    <row r="146" spans="2:11" ht="17.25" customHeight="1">
      <c r="B146" s="289"/>
      <c r="C146" s="291" t="s">
        <v>820</v>
      </c>
      <c r="D146" s="291"/>
      <c r="E146" s="291"/>
      <c r="F146" s="291" t="s">
        <v>821</v>
      </c>
      <c r="G146" s="292"/>
      <c r="H146" s="291" t="s">
        <v>137</v>
      </c>
      <c r="I146" s="291" t="s">
        <v>58</v>
      </c>
      <c r="J146" s="291" t="s">
        <v>822</v>
      </c>
      <c r="K146" s="290"/>
    </row>
    <row r="147" spans="2:11" ht="17.25" customHeight="1">
      <c r="B147" s="289"/>
      <c r="C147" s="293" t="s">
        <v>823</v>
      </c>
      <c r="D147" s="293"/>
      <c r="E147" s="293"/>
      <c r="F147" s="294" t="s">
        <v>824</v>
      </c>
      <c r="G147" s="295"/>
      <c r="H147" s="293"/>
      <c r="I147" s="293"/>
      <c r="J147" s="293" t="s">
        <v>825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829</v>
      </c>
      <c r="D149" s="279"/>
      <c r="E149" s="279"/>
      <c r="F149" s="325" t="s">
        <v>826</v>
      </c>
      <c r="G149" s="279"/>
      <c r="H149" s="324" t="s">
        <v>865</v>
      </c>
      <c r="I149" s="324" t="s">
        <v>828</v>
      </c>
      <c r="J149" s="324">
        <v>120</v>
      </c>
      <c r="K149" s="320"/>
    </row>
    <row r="150" spans="2:11" ht="15" customHeight="1">
      <c r="B150" s="299"/>
      <c r="C150" s="324" t="s">
        <v>874</v>
      </c>
      <c r="D150" s="279"/>
      <c r="E150" s="279"/>
      <c r="F150" s="325" t="s">
        <v>826</v>
      </c>
      <c r="G150" s="279"/>
      <c r="H150" s="324" t="s">
        <v>885</v>
      </c>
      <c r="I150" s="324" t="s">
        <v>828</v>
      </c>
      <c r="J150" s="324" t="s">
        <v>876</v>
      </c>
      <c r="K150" s="320"/>
    </row>
    <row r="151" spans="2:11" ht="15" customHeight="1">
      <c r="B151" s="299"/>
      <c r="C151" s="324" t="s">
        <v>775</v>
      </c>
      <c r="D151" s="279"/>
      <c r="E151" s="279"/>
      <c r="F151" s="325" t="s">
        <v>826</v>
      </c>
      <c r="G151" s="279"/>
      <c r="H151" s="324" t="s">
        <v>886</v>
      </c>
      <c r="I151" s="324" t="s">
        <v>828</v>
      </c>
      <c r="J151" s="324" t="s">
        <v>876</v>
      </c>
      <c r="K151" s="320"/>
    </row>
    <row r="152" spans="2:11" ht="15" customHeight="1">
      <c r="B152" s="299"/>
      <c r="C152" s="324" t="s">
        <v>831</v>
      </c>
      <c r="D152" s="279"/>
      <c r="E152" s="279"/>
      <c r="F152" s="325" t="s">
        <v>832</v>
      </c>
      <c r="G152" s="279"/>
      <c r="H152" s="324" t="s">
        <v>865</v>
      </c>
      <c r="I152" s="324" t="s">
        <v>828</v>
      </c>
      <c r="J152" s="324">
        <v>50</v>
      </c>
      <c r="K152" s="320"/>
    </row>
    <row r="153" spans="2:11" ht="15" customHeight="1">
      <c r="B153" s="299"/>
      <c r="C153" s="324" t="s">
        <v>834</v>
      </c>
      <c r="D153" s="279"/>
      <c r="E153" s="279"/>
      <c r="F153" s="325" t="s">
        <v>826</v>
      </c>
      <c r="G153" s="279"/>
      <c r="H153" s="324" t="s">
        <v>865</v>
      </c>
      <c r="I153" s="324" t="s">
        <v>836</v>
      </c>
      <c r="J153" s="324"/>
      <c r="K153" s="320"/>
    </row>
    <row r="154" spans="2:11" ht="15" customHeight="1">
      <c r="B154" s="299"/>
      <c r="C154" s="324" t="s">
        <v>845</v>
      </c>
      <c r="D154" s="279"/>
      <c r="E154" s="279"/>
      <c r="F154" s="325" t="s">
        <v>832</v>
      </c>
      <c r="G154" s="279"/>
      <c r="H154" s="324" t="s">
        <v>865</v>
      </c>
      <c r="I154" s="324" t="s">
        <v>828</v>
      </c>
      <c r="J154" s="324">
        <v>50</v>
      </c>
      <c r="K154" s="320"/>
    </row>
    <row r="155" spans="2:11" ht="15" customHeight="1">
      <c r="B155" s="299"/>
      <c r="C155" s="324" t="s">
        <v>853</v>
      </c>
      <c r="D155" s="279"/>
      <c r="E155" s="279"/>
      <c r="F155" s="325" t="s">
        <v>832</v>
      </c>
      <c r="G155" s="279"/>
      <c r="H155" s="324" t="s">
        <v>865</v>
      </c>
      <c r="I155" s="324" t="s">
        <v>828</v>
      </c>
      <c r="J155" s="324">
        <v>50</v>
      </c>
      <c r="K155" s="320"/>
    </row>
    <row r="156" spans="2:11" ht="15" customHeight="1">
      <c r="B156" s="299"/>
      <c r="C156" s="324" t="s">
        <v>851</v>
      </c>
      <c r="D156" s="279"/>
      <c r="E156" s="279"/>
      <c r="F156" s="325" t="s">
        <v>832</v>
      </c>
      <c r="G156" s="279"/>
      <c r="H156" s="324" t="s">
        <v>865</v>
      </c>
      <c r="I156" s="324" t="s">
        <v>828</v>
      </c>
      <c r="J156" s="324">
        <v>50</v>
      </c>
      <c r="K156" s="320"/>
    </row>
    <row r="157" spans="2:11" ht="15" customHeight="1">
      <c r="B157" s="299"/>
      <c r="C157" s="324" t="s">
        <v>119</v>
      </c>
      <c r="D157" s="279"/>
      <c r="E157" s="279"/>
      <c r="F157" s="325" t="s">
        <v>826</v>
      </c>
      <c r="G157" s="279"/>
      <c r="H157" s="324" t="s">
        <v>887</v>
      </c>
      <c r="I157" s="324" t="s">
        <v>828</v>
      </c>
      <c r="J157" s="324" t="s">
        <v>888</v>
      </c>
      <c r="K157" s="320"/>
    </row>
    <row r="158" spans="2:11" ht="15" customHeight="1">
      <c r="B158" s="299"/>
      <c r="C158" s="324" t="s">
        <v>889</v>
      </c>
      <c r="D158" s="279"/>
      <c r="E158" s="279"/>
      <c r="F158" s="325" t="s">
        <v>826</v>
      </c>
      <c r="G158" s="279"/>
      <c r="H158" s="324" t="s">
        <v>890</v>
      </c>
      <c r="I158" s="324" t="s">
        <v>860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5"/>
      <c r="C160" s="279"/>
      <c r="D160" s="279"/>
      <c r="E160" s="279"/>
      <c r="F160" s="298"/>
      <c r="G160" s="279"/>
      <c r="H160" s="279"/>
      <c r="I160" s="279"/>
      <c r="J160" s="279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392" t="s">
        <v>891</v>
      </c>
      <c r="D163" s="392"/>
      <c r="E163" s="392"/>
      <c r="F163" s="392"/>
      <c r="G163" s="392"/>
      <c r="H163" s="392"/>
      <c r="I163" s="392"/>
      <c r="J163" s="392"/>
      <c r="K163" s="271"/>
    </row>
    <row r="164" spans="2:11" ht="17.25" customHeight="1">
      <c r="B164" s="270"/>
      <c r="C164" s="291" t="s">
        <v>820</v>
      </c>
      <c r="D164" s="291"/>
      <c r="E164" s="291"/>
      <c r="F164" s="291" t="s">
        <v>821</v>
      </c>
      <c r="G164" s="328"/>
      <c r="H164" s="329" t="s">
        <v>137</v>
      </c>
      <c r="I164" s="329" t="s">
        <v>58</v>
      </c>
      <c r="J164" s="291" t="s">
        <v>822</v>
      </c>
      <c r="K164" s="271"/>
    </row>
    <row r="165" spans="2:11" ht="17.25" customHeight="1">
      <c r="B165" s="272"/>
      <c r="C165" s="293" t="s">
        <v>823</v>
      </c>
      <c r="D165" s="293"/>
      <c r="E165" s="293"/>
      <c r="F165" s="294" t="s">
        <v>824</v>
      </c>
      <c r="G165" s="330"/>
      <c r="H165" s="331"/>
      <c r="I165" s="331"/>
      <c r="J165" s="293" t="s">
        <v>825</v>
      </c>
      <c r="K165" s="273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9" t="s">
        <v>829</v>
      </c>
      <c r="D167" s="279"/>
      <c r="E167" s="279"/>
      <c r="F167" s="298" t="s">
        <v>826</v>
      </c>
      <c r="G167" s="279"/>
      <c r="H167" s="279" t="s">
        <v>865</v>
      </c>
      <c r="I167" s="279" t="s">
        <v>828</v>
      </c>
      <c r="J167" s="279">
        <v>120</v>
      </c>
      <c r="K167" s="320"/>
    </row>
    <row r="168" spans="2:11" ht="15" customHeight="1">
      <c r="B168" s="299"/>
      <c r="C168" s="279" t="s">
        <v>874</v>
      </c>
      <c r="D168" s="279"/>
      <c r="E168" s="279"/>
      <c r="F168" s="298" t="s">
        <v>826</v>
      </c>
      <c r="G168" s="279"/>
      <c r="H168" s="279" t="s">
        <v>875</v>
      </c>
      <c r="I168" s="279" t="s">
        <v>828</v>
      </c>
      <c r="J168" s="279" t="s">
        <v>876</v>
      </c>
      <c r="K168" s="320"/>
    </row>
    <row r="169" spans="2:11" ht="15" customHeight="1">
      <c r="B169" s="299"/>
      <c r="C169" s="279" t="s">
        <v>775</v>
      </c>
      <c r="D169" s="279"/>
      <c r="E169" s="279"/>
      <c r="F169" s="298" t="s">
        <v>826</v>
      </c>
      <c r="G169" s="279"/>
      <c r="H169" s="279" t="s">
        <v>892</v>
      </c>
      <c r="I169" s="279" t="s">
        <v>828</v>
      </c>
      <c r="J169" s="279" t="s">
        <v>876</v>
      </c>
      <c r="K169" s="320"/>
    </row>
    <row r="170" spans="2:11" ht="15" customHeight="1">
      <c r="B170" s="299"/>
      <c r="C170" s="279" t="s">
        <v>831</v>
      </c>
      <c r="D170" s="279"/>
      <c r="E170" s="279"/>
      <c r="F170" s="298" t="s">
        <v>832</v>
      </c>
      <c r="G170" s="279"/>
      <c r="H170" s="279" t="s">
        <v>892</v>
      </c>
      <c r="I170" s="279" t="s">
        <v>828</v>
      </c>
      <c r="J170" s="279">
        <v>50</v>
      </c>
      <c r="K170" s="320"/>
    </row>
    <row r="171" spans="2:11" ht="15" customHeight="1">
      <c r="B171" s="299"/>
      <c r="C171" s="279" t="s">
        <v>834</v>
      </c>
      <c r="D171" s="279"/>
      <c r="E171" s="279"/>
      <c r="F171" s="298" t="s">
        <v>826</v>
      </c>
      <c r="G171" s="279"/>
      <c r="H171" s="279" t="s">
        <v>892</v>
      </c>
      <c r="I171" s="279" t="s">
        <v>836</v>
      </c>
      <c r="J171" s="279"/>
      <c r="K171" s="320"/>
    </row>
    <row r="172" spans="2:11" ht="15" customHeight="1">
      <c r="B172" s="299"/>
      <c r="C172" s="279" t="s">
        <v>845</v>
      </c>
      <c r="D172" s="279"/>
      <c r="E172" s="279"/>
      <c r="F172" s="298" t="s">
        <v>832</v>
      </c>
      <c r="G172" s="279"/>
      <c r="H172" s="279" t="s">
        <v>892</v>
      </c>
      <c r="I172" s="279" t="s">
        <v>828</v>
      </c>
      <c r="J172" s="279">
        <v>50</v>
      </c>
      <c r="K172" s="320"/>
    </row>
    <row r="173" spans="2:11" ht="15" customHeight="1">
      <c r="B173" s="299"/>
      <c r="C173" s="279" t="s">
        <v>853</v>
      </c>
      <c r="D173" s="279"/>
      <c r="E173" s="279"/>
      <c r="F173" s="298" t="s">
        <v>832</v>
      </c>
      <c r="G173" s="279"/>
      <c r="H173" s="279" t="s">
        <v>892</v>
      </c>
      <c r="I173" s="279" t="s">
        <v>828</v>
      </c>
      <c r="J173" s="279">
        <v>50</v>
      </c>
      <c r="K173" s="320"/>
    </row>
    <row r="174" spans="2:11" ht="15" customHeight="1">
      <c r="B174" s="299"/>
      <c r="C174" s="279" t="s">
        <v>851</v>
      </c>
      <c r="D174" s="279"/>
      <c r="E174" s="279"/>
      <c r="F174" s="298" t="s">
        <v>832</v>
      </c>
      <c r="G174" s="279"/>
      <c r="H174" s="279" t="s">
        <v>892</v>
      </c>
      <c r="I174" s="279" t="s">
        <v>828</v>
      </c>
      <c r="J174" s="279">
        <v>50</v>
      </c>
      <c r="K174" s="320"/>
    </row>
    <row r="175" spans="2:11" ht="15" customHeight="1">
      <c r="B175" s="299"/>
      <c r="C175" s="279" t="s">
        <v>136</v>
      </c>
      <c r="D175" s="279"/>
      <c r="E175" s="279"/>
      <c r="F175" s="298" t="s">
        <v>826</v>
      </c>
      <c r="G175" s="279"/>
      <c r="H175" s="279" t="s">
        <v>893</v>
      </c>
      <c r="I175" s="279" t="s">
        <v>894</v>
      </c>
      <c r="J175" s="279"/>
      <c r="K175" s="320"/>
    </row>
    <row r="176" spans="2:11" ht="15" customHeight="1">
      <c r="B176" s="299"/>
      <c r="C176" s="279" t="s">
        <v>58</v>
      </c>
      <c r="D176" s="279"/>
      <c r="E176" s="279"/>
      <c r="F176" s="298" t="s">
        <v>826</v>
      </c>
      <c r="G176" s="279"/>
      <c r="H176" s="279" t="s">
        <v>895</v>
      </c>
      <c r="I176" s="279" t="s">
        <v>896</v>
      </c>
      <c r="J176" s="279">
        <v>1</v>
      </c>
      <c r="K176" s="320"/>
    </row>
    <row r="177" spans="2:11" ht="15" customHeight="1">
      <c r="B177" s="299"/>
      <c r="C177" s="279" t="s">
        <v>54</v>
      </c>
      <c r="D177" s="279"/>
      <c r="E177" s="279"/>
      <c r="F177" s="298" t="s">
        <v>826</v>
      </c>
      <c r="G177" s="279"/>
      <c r="H177" s="279" t="s">
        <v>897</v>
      </c>
      <c r="I177" s="279" t="s">
        <v>828</v>
      </c>
      <c r="J177" s="279">
        <v>20</v>
      </c>
      <c r="K177" s="320"/>
    </row>
    <row r="178" spans="2:11" ht="15" customHeight="1">
      <c r="B178" s="299"/>
      <c r="C178" s="279" t="s">
        <v>137</v>
      </c>
      <c r="D178" s="279"/>
      <c r="E178" s="279"/>
      <c r="F178" s="298" t="s">
        <v>826</v>
      </c>
      <c r="G178" s="279"/>
      <c r="H178" s="279" t="s">
        <v>898</v>
      </c>
      <c r="I178" s="279" t="s">
        <v>828</v>
      </c>
      <c r="J178" s="279">
        <v>255</v>
      </c>
      <c r="K178" s="320"/>
    </row>
    <row r="179" spans="2:11" ht="15" customHeight="1">
      <c r="B179" s="299"/>
      <c r="C179" s="279" t="s">
        <v>138</v>
      </c>
      <c r="D179" s="279"/>
      <c r="E179" s="279"/>
      <c r="F179" s="298" t="s">
        <v>826</v>
      </c>
      <c r="G179" s="279"/>
      <c r="H179" s="279" t="s">
        <v>791</v>
      </c>
      <c r="I179" s="279" t="s">
        <v>828</v>
      </c>
      <c r="J179" s="279">
        <v>10</v>
      </c>
      <c r="K179" s="320"/>
    </row>
    <row r="180" spans="2:11" ht="15" customHeight="1">
      <c r="B180" s="299"/>
      <c r="C180" s="279" t="s">
        <v>139</v>
      </c>
      <c r="D180" s="279"/>
      <c r="E180" s="279"/>
      <c r="F180" s="298" t="s">
        <v>826</v>
      </c>
      <c r="G180" s="279"/>
      <c r="H180" s="279" t="s">
        <v>899</v>
      </c>
      <c r="I180" s="279" t="s">
        <v>860</v>
      </c>
      <c r="J180" s="279"/>
      <c r="K180" s="320"/>
    </row>
    <row r="181" spans="2:11" ht="15" customHeight="1">
      <c r="B181" s="299"/>
      <c r="C181" s="279" t="s">
        <v>900</v>
      </c>
      <c r="D181" s="279"/>
      <c r="E181" s="279"/>
      <c r="F181" s="298" t="s">
        <v>826</v>
      </c>
      <c r="G181" s="279"/>
      <c r="H181" s="279" t="s">
        <v>901</v>
      </c>
      <c r="I181" s="279" t="s">
        <v>860</v>
      </c>
      <c r="J181" s="279"/>
      <c r="K181" s="320"/>
    </row>
    <row r="182" spans="2:11" ht="15" customHeight="1">
      <c r="B182" s="299"/>
      <c r="C182" s="279" t="s">
        <v>889</v>
      </c>
      <c r="D182" s="279"/>
      <c r="E182" s="279"/>
      <c r="F182" s="298" t="s">
        <v>826</v>
      </c>
      <c r="G182" s="279"/>
      <c r="H182" s="279" t="s">
        <v>902</v>
      </c>
      <c r="I182" s="279" t="s">
        <v>860</v>
      </c>
      <c r="J182" s="279"/>
      <c r="K182" s="320"/>
    </row>
    <row r="183" spans="2:11" ht="15" customHeight="1">
      <c r="B183" s="299"/>
      <c r="C183" s="279" t="s">
        <v>141</v>
      </c>
      <c r="D183" s="279"/>
      <c r="E183" s="279"/>
      <c r="F183" s="298" t="s">
        <v>832</v>
      </c>
      <c r="G183" s="279"/>
      <c r="H183" s="279" t="s">
        <v>903</v>
      </c>
      <c r="I183" s="279" t="s">
        <v>828</v>
      </c>
      <c r="J183" s="279">
        <v>50</v>
      </c>
      <c r="K183" s="320"/>
    </row>
    <row r="184" spans="2:11" ht="15" customHeight="1">
      <c r="B184" s="299"/>
      <c r="C184" s="279" t="s">
        <v>904</v>
      </c>
      <c r="D184" s="279"/>
      <c r="E184" s="279"/>
      <c r="F184" s="298" t="s">
        <v>832</v>
      </c>
      <c r="G184" s="279"/>
      <c r="H184" s="279" t="s">
        <v>905</v>
      </c>
      <c r="I184" s="279" t="s">
        <v>906</v>
      </c>
      <c r="J184" s="279"/>
      <c r="K184" s="320"/>
    </row>
    <row r="185" spans="2:11" ht="15" customHeight="1">
      <c r="B185" s="299"/>
      <c r="C185" s="279" t="s">
        <v>907</v>
      </c>
      <c r="D185" s="279"/>
      <c r="E185" s="279"/>
      <c r="F185" s="298" t="s">
        <v>832</v>
      </c>
      <c r="G185" s="279"/>
      <c r="H185" s="279" t="s">
        <v>908</v>
      </c>
      <c r="I185" s="279" t="s">
        <v>906</v>
      </c>
      <c r="J185" s="279"/>
      <c r="K185" s="320"/>
    </row>
    <row r="186" spans="2:11" ht="15" customHeight="1">
      <c r="B186" s="299"/>
      <c r="C186" s="279" t="s">
        <v>909</v>
      </c>
      <c r="D186" s="279"/>
      <c r="E186" s="279"/>
      <c r="F186" s="298" t="s">
        <v>832</v>
      </c>
      <c r="G186" s="279"/>
      <c r="H186" s="279" t="s">
        <v>910</v>
      </c>
      <c r="I186" s="279" t="s">
        <v>906</v>
      </c>
      <c r="J186" s="279"/>
      <c r="K186" s="320"/>
    </row>
    <row r="187" spans="2:11" ht="15" customHeight="1">
      <c r="B187" s="299"/>
      <c r="C187" s="332" t="s">
        <v>911</v>
      </c>
      <c r="D187" s="279"/>
      <c r="E187" s="279"/>
      <c r="F187" s="298" t="s">
        <v>832</v>
      </c>
      <c r="G187" s="279"/>
      <c r="H187" s="279" t="s">
        <v>912</v>
      </c>
      <c r="I187" s="279" t="s">
        <v>913</v>
      </c>
      <c r="J187" s="333" t="s">
        <v>914</v>
      </c>
      <c r="K187" s="320"/>
    </row>
    <row r="188" spans="2:11" ht="15" customHeight="1">
      <c r="B188" s="299"/>
      <c r="C188" s="284" t="s">
        <v>43</v>
      </c>
      <c r="D188" s="279"/>
      <c r="E188" s="279"/>
      <c r="F188" s="298" t="s">
        <v>826</v>
      </c>
      <c r="G188" s="279"/>
      <c r="H188" s="275" t="s">
        <v>915</v>
      </c>
      <c r="I188" s="279" t="s">
        <v>916</v>
      </c>
      <c r="J188" s="279"/>
      <c r="K188" s="320"/>
    </row>
    <row r="189" spans="2:11" ht="15" customHeight="1">
      <c r="B189" s="299"/>
      <c r="C189" s="284" t="s">
        <v>917</v>
      </c>
      <c r="D189" s="279"/>
      <c r="E189" s="279"/>
      <c r="F189" s="298" t="s">
        <v>826</v>
      </c>
      <c r="G189" s="279"/>
      <c r="H189" s="279" t="s">
        <v>918</v>
      </c>
      <c r="I189" s="279" t="s">
        <v>860</v>
      </c>
      <c r="J189" s="279"/>
      <c r="K189" s="320"/>
    </row>
    <row r="190" spans="2:11" ht="15" customHeight="1">
      <c r="B190" s="299"/>
      <c r="C190" s="284" t="s">
        <v>919</v>
      </c>
      <c r="D190" s="279"/>
      <c r="E190" s="279"/>
      <c r="F190" s="298" t="s">
        <v>826</v>
      </c>
      <c r="G190" s="279"/>
      <c r="H190" s="279" t="s">
        <v>920</v>
      </c>
      <c r="I190" s="279" t="s">
        <v>860</v>
      </c>
      <c r="J190" s="279"/>
      <c r="K190" s="320"/>
    </row>
    <row r="191" spans="2:11" ht="15" customHeight="1">
      <c r="B191" s="299"/>
      <c r="C191" s="284" t="s">
        <v>921</v>
      </c>
      <c r="D191" s="279"/>
      <c r="E191" s="279"/>
      <c r="F191" s="298" t="s">
        <v>832</v>
      </c>
      <c r="G191" s="279"/>
      <c r="H191" s="279" t="s">
        <v>922</v>
      </c>
      <c r="I191" s="279" t="s">
        <v>860</v>
      </c>
      <c r="J191" s="279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5"/>
      <c r="C193" s="279"/>
      <c r="D193" s="279"/>
      <c r="E193" s="279"/>
      <c r="F193" s="298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298"/>
      <c r="G194" s="279"/>
      <c r="H194" s="279"/>
      <c r="I194" s="279"/>
      <c r="J194" s="279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 ht="13.5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>
      <c r="B197" s="270"/>
      <c r="C197" s="392" t="s">
        <v>923</v>
      </c>
      <c r="D197" s="392"/>
      <c r="E197" s="392"/>
      <c r="F197" s="392"/>
      <c r="G197" s="392"/>
      <c r="H197" s="392"/>
      <c r="I197" s="392"/>
      <c r="J197" s="392"/>
      <c r="K197" s="271"/>
    </row>
    <row r="198" spans="2:11" ht="25.5" customHeight="1">
      <c r="B198" s="270"/>
      <c r="C198" s="335" t="s">
        <v>924</v>
      </c>
      <c r="D198" s="335"/>
      <c r="E198" s="335"/>
      <c r="F198" s="335" t="s">
        <v>925</v>
      </c>
      <c r="G198" s="336"/>
      <c r="H198" s="397" t="s">
        <v>926</v>
      </c>
      <c r="I198" s="397"/>
      <c r="J198" s="397"/>
      <c r="K198" s="271"/>
    </row>
    <row r="199" spans="2:11" ht="5.25" customHeight="1">
      <c r="B199" s="299"/>
      <c r="C199" s="296"/>
      <c r="D199" s="296"/>
      <c r="E199" s="296"/>
      <c r="F199" s="296"/>
      <c r="G199" s="279"/>
      <c r="H199" s="296"/>
      <c r="I199" s="296"/>
      <c r="J199" s="296"/>
      <c r="K199" s="320"/>
    </row>
    <row r="200" spans="2:11" ht="15" customHeight="1">
      <c r="B200" s="299"/>
      <c r="C200" s="279" t="s">
        <v>916</v>
      </c>
      <c r="D200" s="279"/>
      <c r="E200" s="279"/>
      <c r="F200" s="298" t="s">
        <v>44</v>
      </c>
      <c r="G200" s="279"/>
      <c r="H200" s="394" t="s">
        <v>927</v>
      </c>
      <c r="I200" s="394"/>
      <c r="J200" s="394"/>
      <c r="K200" s="320"/>
    </row>
    <row r="201" spans="2:11" ht="15" customHeight="1">
      <c r="B201" s="299"/>
      <c r="C201" s="305"/>
      <c r="D201" s="279"/>
      <c r="E201" s="279"/>
      <c r="F201" s="298" t="s">
        <v>45</v>
      </c>
      <c r="G201" s="279"/>
      <c r="H201" s="394" t="s">
        <v>928</v>
      </c>
      <c r="I201" s="394"/>
      <c r="J201" s="394"/>
      <c r="K201" s="320"/>
    </row>
    <row r="202" spans="2:11" ht="15" customHeight="1">
      <c r="B202" s="299"/>
      <c r="C202" s="305"/>
      <c r="D202" s="279"/>
      <c r="E202" s="279"/>
      <c r="F202" s="298" t="s">
        <v>48</v>
      </c>
      <c r="G202" s="279"/>
      <c r="H202" s="394" t="s">
        <v>929</v>
      </c>
      <c r="I202" s="394"/>
      <c r="J202" s="394"/>
      <c r="K202" s="320"/>
    </row>
    <row r="203" spans="2:11" ht="15" customHeight="1">
      <c r="B203" s="299"/>
      <c r="C203" s="279"/>
      <c r="D203" s="279"/>
      <c r="E203" s="279"/>
      <c r="F203" s="298" t="s">
        <v>46</v>
      </c>
      <c r="G203" s="279"/>
      <c r="H203" s="394" t="s">
        <v>930</v>
      </c>
      <c r="I203" s="394"/>
      <c r="J203" s="394"/>
      <c r="K203" s="320"/>
    </row>
    <row r="204" spans="2:11" ht="15" customHeight="1">
      <c r="B204" s="299"/>
      <c r="C204" s="279"/>
      <c r="D204" s="279"/>
      <c r="E204" s="279"/>
      <c r="F204" s="298" t="s">
        <v>47</v>
      </c>
      <c r="G204" s="279"/>
      <c r="H204" s="394" t="s">
        <v>931</v>
      </c>
      <c r="I204" s="394"/>
      <c r="J204" s="394"/>
      <c r="K204" s="320"/>
    </row>
    <row r="205" spans="2:11" ht="15" customHeight="1">
      <c r="B205" s="299"/>
      <c r="C205" s="279"/>
      <c r="D205" s="279"/>
      <c r="E205" s="279"/>
      <c r="F205" s="298"/>
      <c r="G205" s="279"/>
      <c r="H205" s="279"/>
      <c r="I205" s="279"/>
      <c r="J205" s="279"/>
      <c r="K205" s="320"/>
    </row>
    <row r="206" spans="2:11" ht="15" customHeight="1">
      <c r="B206" s="299"/>
      <c r="C206" s="279" t="s">
        <v>872</v>
      </c>
      <c r="D206" s="279"/>
      <c r="E206" s="279"/>
      <c r="F206" s="298" t="s">
        <v>80</v>
      </c>
      <c r="G206" s="279"/>
      <c r="H206" s="394" t="s">
        <v>932</v>
      </c>
      <c r="I206" s="394"/>
      <c r="J206" s="394"/>
      <c r="K206" s="320"/>
    </row>
    <row r="207" spans="2:11" ht="15" customHeight="1">
      <c r="B207" s="299"/>
      <c r="C207" s="305"/>
      <c r="D207" s="279"/>
      <c r="E207" s="279"/>
      <c r="F207" s="298" t="s">
        <v>769</v>
      </c>
      <c r="G207" s="279"/>
      <c r="H207" s="394" t="s">
        <v>770</v>
      </c>
      <c r="I207" s="394"/>
      <c r="J207" s="394"/>
      <c r="K207" s="320"/>
    </row>
    <row r="208" spans="2:11" ht="15" customHeight="1">
      <c r="B208" s="299"/>
      <c r="C208" s="279"/>
      <c r="D208" s="279"/>
      <c r="E208" s="279"/>
      <c r="F208" s="298" t="s">
        <v>767</v>
      </c>
      <c r="G208" s="279"/>
      <c r="H208" s="394" t="s">
        <v>933</v>
      </c>
      <c r="I208" s="394"/>
      <c r="J208" s="394"/>
      <c r="K208" s="320"/>
    </row>
    <row r="209" spans="2:11" ht="15" customHeight="1">
      <c r="B209" s="337"/>
      <c r="C209" s="305"/>
      <c r="D209" s="305"/>
      <c r="E209" s="305"/>
      <c r="F209" s="298" t="s">
        <v>771</v>
      </c>
      <c r="G209" s="284"/>
      <c r="H209" s="398" t="s">
        <v>772</v>
      </c>
      <c r="I209" s="398"/>
      <c r="J209" s="398"/>
      <c r="K209" s="338"/>
    </row>
    <row r="210" spans="2:11" ht="15" customHeight="1">
      <c r="B210" s="337"/>
      <c r="C210" s="305"/>
      <c r="D210" s="305"/>
      <c r="E210" s="305"/>
      <c r="F210" s="298" t="s">
        <v>773</v>
      </c>
      <c r="G210" s="284"/>
      <c r="H210" s="398" t="s">
        <v>934</v>
      </c>
      <c r="I210" s="398"/>
      <c r="J210" s="398"/>
      <c r="K210" s="338"/>
    </row>
    <row r="211" spans="2:11" ht="15" customHeight="1">
      <c r="B211" s="337"/>
      <c r="C211" s="305"/>
      <c r="D211" s="305"/>
      <c r="E211" s="305"/>
      <c r="F211" s="339"/>
      <c r="G211" s="284"/>
      <c r="H211" s="340"/>
      <c r="I211" s="340"/>
      <c r="J211" s="340"/>
      <c r="K211" s="338"/>
    </row>
    <row r="212" spans="2:11" ht="15" customHeight="1">
      <c r="B212" s="337"/>
      <c r="C212" s="279" t="s">
        <v>896</v>
      </c>
      <c r="D212" s="305"/>
      <c r="E212" s="305"/>
      <c r="F212" s="298">
        <v>1</v>
      </c>
      <c r="G212" s="284"/>
      <c r="H212" s="398" t="s">
        <v>935</v>
      </c>
      <c r="I212" s="398"/>
      <c r="J212" s="398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4"/>
      <c r="H213" s="398" t="s">
        <v>936</v>
      </c>
      <c r="I213" s="398"/>
      <c r="J213" s="398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4"/>
      <c r="H214" s="398" t="s">
        <v>937</v>
      </c>
      <c r="I214" s="398"/>
      <c r="J214" s="398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4"/>
      <c r="H215" s="398" t="s">
        <v>938</v>
      </c>
      <c r="I215" s="398"/>
      <c r="J215" s="398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Marie-PC\Marie</dc:creator>
  <cp:keywords/>
  <dc:description/>
  <cp:lastModifiedBy>Marie</cp:lastModifiedBy>
  <dcterms:created xsi:type="dcterms:W3CDTF">2018-02-13T09:12:52Z</dcterms:created>
  <dcterms:modified xsi:type="dcterms:W3CDTF">2018-02-13T09:20:20Z</dcterms:modified>
  <cp:category/>
  <cp:version/>
  <cp:contentType/>
  <cp:contentStatus/>
</cp:coreProperties>
</file>