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1"/>
  </bookViews>
  <sheets>
    <sheet name="Rekapitulace stavby" sheetId="1" r:id="rId1"/>
    <sheet name="Výměna a repase oken" sheetId="2" r:id="rId2"/>
  </sheets>
  <definedNames>
    <definedName name="_xlnm._FilterDatabase" localSheetId="1" hidden="1">'Výměna a repase oken'!$C$80:$K$80</definedName>
    <definedName name="_xlnm.Print_Titles" localSheetId="0">'Rekapitulace stavby'!$49:$49</definedName>
    <definedName name="_xlnm.Print_Titles" localSheetId="1">'Výměna a repase oken'!$80:$80</definedName>
    <definedName name="_xlnm.Print_Area" localSheetId="0">'Rekapitulace stavby'!$D$4:$AO$33,'Rekapitulace stavby'!$C$39:$AQ$53</definedName>
    <definedName name="_xlnm.Print_Area" localSheetId="1">'Výměna a repase oken'!$C$4:$J$34,'Výměna a repase oken'!$C$40:$J$64,'Výměna a repase oken'!$C$70:$K$165</definedName>
  </definedNames>
  <calcPr fullCalcOnLoad="1"/>
</workbook>
</file>

<file path=xl/sharedStrings.xml><?xml version="1.0" encoding="utf-8"?>
<sst xmlns="http://schemas.openxmlformats.org/spreadsheetml/2006/main" count="884" uniqueCount="229">
  <si>
    <t>Export VZ</t>
  </si>
  <si>
    <t>List obsahuje:</t>
  </si>
  <si>
    <t>3.0</t>
  </si>
  <si>
    <t>ODOM</t>
  </si>
  <si>
    <t>False</t>
  </si>
  <si>
    <t>{73F44CFA-559F-4A79-8600-68C74BDDE08A}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</si>
  <si>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</si>
  <si>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</si>
  <si>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</si>
  <si>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</si>
  <si>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</si>
  <si>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</si>
  <si>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</si>
  <si>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</si>
  <si>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</si>
  <si>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0,1</t>
  </si>
  <si>
    <t>KSO:</t>
  </si>
  <si>
    <t>CC-CZ:</t>
  </si>
  <si>
    <t>1</t>
  </si>
  <si>
    <t>Místo:</t>
  </si>
  <si>
    <t>Datum:</t>
  </si>
  <si>
    <t>10</t>
  </si>
  <si>
    <t>100</t>
  </si>
  <si>
    <t>Zadavatel:</t>
  </si>
  <si>
    <t>IČ:</t>
  </si>
  <si>
    <t>DIČ:</t>
  </si>
  <si>
    <t>Uchazeč:</t>
  </si>
  <si>
    <t xml:space="preserve"> 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</si>
  <si>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</si>
  <si>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</si>
  <si>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</si>
  <si>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</si>
  <si>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</si>
  <si>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</si>
  <si>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</si>
  <si>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</si>
  <si>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</si>
  <si>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</si>
  <si>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</si>
  <si>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</si>
  <si>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</si>
  <si>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</si>
  <si>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</si>
  <si>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</si>
  <si>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</si>
  <si>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</si>
  <si>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</si>
  <si>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</si>
  <si>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</si>
  <si>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</si>
  <si>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</si>
  <si>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</si>
  <si>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</si>
  <si>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</si>
  <si>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</si>
  <si>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</si>
  <si>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</si>
  <si>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</si>
  <si>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</si>
  <si>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</si>
  <si>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</si>
  <si>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</si>
  <si>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</si>
  <si>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</si>
  <si>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</si>
  <si>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</si>
  <si>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</si>
  <si>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</si>
  <si>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###NOINSERT###</t>
  </si>
  <si>
    <t>Zpět na list:</t>
  </si>
  <si>
    <t>s1</t>
  </si>
  <si>
    <t>28,8</t>
  </si>
  <si>
    <t>2</t>
  </si>
  <si>
    <t>a2</t>
  </si>
  <si>
    <t>0,169</t>
  </si>
  <si>
    <t>KRYCÍ LIST SOUPISU</t>
  </si>
  <si>
    <t>a1</t>
  </si>
  <si>
    <t>20,48</t>
  </si>
  <si>
    <t>o3</t>
  </si>
  <si>
    <t>0,56</t>
  </si>
  <si>
    <t>m1</t>
  </si>
  <si>
    <t>703</t>
  </si>
  <si>
    <t>z1</t>
  </si>
  <si>
    <t>162,72</t>
  </si>
  <si>
    <t>o1</t>
  </si>
  <si>
    <t>3,066</t>
  </si>
  <si>
    <t>o2</t>
  </si>
  <si>
    <t>0,526</t>
  </si>
  <si>
    <t>okna1</t>
  </si>
  <si>
    <t>89,46</t>
  </si>
  <si>
    <t>t1</t>
  </si>
  <si>
    <t>46,753</t>
  </si>
  <si>
    <t>REKAPITULACE ČLENĚNÍ SOUPISU PRACÍ</t>
  </si>
  <si>
    <t>Cena celkem [CZK]</t>
  </si>
  <si>
    <t>Náklady soupisu celkem</t>
  </si>
  <si>
    <t>-1</t>
  </si>
  <si>
    <t>HSV - Práce a dodávky HSV</t>
  </si>
  <si>
    <t>PSV - Práce a dodávky PSV</t>
  </si>
  <si>
    <t>VRN - Vedlejší rozpočtové náklady</t>
  </si>
  <si>
    <t>SOUPIS PRACÍ</t>
  </si>
  <si>
    <t>PČ</t>
  </si>
  <si>
    <t>Popis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</si>
  <si>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</si>
  <si>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</si>
  <si>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</si>
  <si>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</si>
  <si>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</si>
  <si>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</si>
  <si>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</si>
  <si>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</si>
  <si>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</si>
  <si>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</si>
  <si>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Práce a dodávky HSV</t>
  </si>
  <si>
    <t>ROZPOCET</t>
  </si>
  <si>
    <t>3</t>
  </si>
  <si>
    <t>K</t>
  </si>
  <si>
    <t>4</t>
  </si>
  <si>
    <t>VV</t>
  </si>
  <si>
    <t>Úpravy povrchů, podlahy a osazování výplní</t>
  </si>
  <si>
    <t>5</t>
  </si>
  <si>
    <t>-1247205254</t>
  </si>
  <si>
    <t>Zakrytí podlah dvouvrství (geotextilie a vrchní fólie přilepená lepící páskou)</t>
  </si>
  <si>
    <t>2108863455</t>
  </si>
  <si>
    <t>Obalení konstrukcí a prvků fólií přilepenou lepící páskou (nábytek)</t>
  </si>
  <si>
    <t>928371778</t>
  </si>
  <si>
    <t>Vápenocementová štuková omítka ostění nebo nadpraží</t>
  </si>
  <si>
    <t>-928470095</t>
  </si>
  <si>
    <t>kus</t>
  </si>
  <si>
    <t>-914987106</t>
  </si>
  <si>
    <t>Začištění omítek (s dodáním hmot) kolem oken</t>
  </si>
  <si>
    <t>1319220141</t>
  </si>
  <si>
    <t xml:space="preserve">Zakrytí  vnitřní výplní otvorů fólií přilepenou lepící páskou </t>
  </si>
  <si>
    <t>1506774406</t>
  </si>
  <si>
    <t>Vyrovnávací cementový potěr tl do 40 mm ze suchých směsí provedený v pásu (zabet.parapetního profilu a oprava  ploch parapetu)</t>
  </si>
  <si>
    <t>-1156386288</t>
  </si>
  <si>
    <t>Ostatní konstrukce a práce-bourání</t>
  </si>
  <si>
    <t>-715447927</t>
  </si>
  <si>
    <t>Lešení pomocné pro objekty pozemních staveb s lešeňovou podlahou v do 1,9 m zatížení do 150 kg/m2</t>
  </si>
  <si>
    <t>-1837312794</t>
  </si>
  <si>
    <t>Vyčištění budov při výšce podlaží do 4 m</t>
  </si>
  <si>
    <t>-1559830300</t>
  </si>
  <si>
    <t>P</t>
  </si>
  <si>
    <t xml:space="preserve">Poznámka k položce:
Zahrnuje úklid  i prostorů objektu ,kudy probíhá doprava suti i nového materiálu. </t>
  </si>
  <si>
    <t>16</t>
  </si>
  <si>
    <t>Přisekání rovných ostění po vybourání výplní otvorů</t>
  </si>
  <si>
    <t>1430705827</t>
  </si>
  <si>
    <t>1850138725</t>
  </si>
  <si>
    <t>85358710</t>
  </si>
  <si>
    <t>-498214637</t>
  </si>
  <si>
    <t>Přesun sutě</t>
  </si>
  <si>
    <t>Vnitrostaveništní doprava suti a vybouraných hmot pro budovy v do 12 m ručně,vodorovně 50m a naložení na dopravní prostředek</t>
  </si>
  <si>
    <t>-1147405145</t>
  </si>
  <si>
    <t>Odvoz suti na skládku a vybouraných hmot nebo meziskládku do 1 km se složením</t>
  </si>
  <si>
    <t>-1978450701</t>
  </si>
  <si>
    <t>Příplatek k odvozu suti a vybouraných hmot na skládku ZKD 1 km přes 1 km</t>
  </si>
  <si>
    <t>-1247533698</t>
  </si>
  <si>
    <t>Poplatky za skládky</t>
  </si>
  <si>
    <t>stavební suť (beton, cihly,keramika)</t>
  </si>
  <si>
    <t>-1867097823</t>
  </si>
  <si>
    <t>dřevo,dřevěné prvky</t>
  </si>
  <si>
    <t>21365686</t>
  </si>
  <si>
    <t>sklo</t>
  </si>
  <si>
    <t>2107273778</t>
  </si>
  <si>
    <t>směsný stavební a komunální odpad</t>
  </si>
  <si>
    <t>-2075742837</t>
  </si>
  <si>
    <t>Přesun hmot</t>
  </si>
  <si>
    <t>557994383</t>
  </si>
  <si>
    <t>Práce a dodávky PSV</t>
  </si>
  <si>
    <t>Konstrukce klempířské</t>
  </si>
  <si>
    <t xml:space="preserve">Demontáž (odpojení) části oplechování parapetů </t>
  </si>
  <si>
    <t>1651737534</t>
  </si>
  <si>
    <t>32</t>
  </si>
  <si>
    <t>1458440873</t>
  </si>
  <si>
    <t>-599573010</t>
  </si>
  <si>
    <t>1290116545</t>
  </si>
  <si>
    <t>Konstrukce truhlářské</t>
  </si>
  <si>
    <t>-1504994512</t>
  </si>
  <si>
    <t>M</t>
  </si>
  <si>
    <t>-858625069</t>
  </si>
  <si>
    <t>1893393189</t>
  </si>
  <si>
    <t>101068567</t>
  </si>
  <si>
    <t>Vedlejší rozpočtové náklady</t>
  </si>
  <si>
    <t>1024</t>
  </si>
  <si>
    <t>1806688022</t>
  </si>
  <si>
    <t>694194363</t>
  </si>
  <si>
    <t>338549488</t>
  </si>
  <si>
    <t>1) Rekapitulace stavby</t>
  </si>
  <si>
    <t>2) Rekapitulace objektů stavby a soupisů prací</t>
  </si>
  <si>
    <t>1) Krycí list soupisu</t>
  </si>
  <si>
    <t>2) Rekapitulace</t>
  </si>
  <si>
    <t>3) Soupis prací</t>
  </si>
  <si>
    <t>Rekapitulace stavby</t>
  </si>
  <si>
    <t>Liberec - budova Radnice</t>
  </si>
  <si>
    <t>Statutární město Liberec</t>
  </si>
  <si>
    <t>Liberec-budova radnice</t>
  </si>
  <si>
    <t>Výměna a repase 12 oken objektu radnice v 1.patře</t>
  </si>
  <si>
    <t>Hydraulická zvedací plošina na automobilovém podvozku výška zdvihu do 10 m včetně obsluhy</t>
  </si>
  <si>
    <t>Vybourání dřevěných rámů oken včetně křídel</t>
  </si>
  <si>
    <t>Přesun hmot ruční</t>
  </si>
  <si>
    <t>Přesun hmot pro konstrukce klempířské</t>
  </si>
  <si>
    <t>Montáž atyp.oken ve dvou svislých rovinách, masiv, výšky přes 2,5m vč.kotvení a napojení rámu po celém obvodu parotěsnou a difuzní páskou</t>
  </si>
  <si>
    <t>0.25</t>
  </si>
  <si>
    <t>0.26</t>
  </si>
  <si>
    <t>0.27</t>
  </si>
  <si>
    <t>0.28</t>
  </si>
  <si>
    <t>0.30</t>
  </si>
  <si>
    <t>0.31</t>
  </si>
  <si>
    <t>0.32</t>
  </si>
  <si>
    <t>0.33</t>
  </si>
  <si>
    <t>0.34</t>
  </si>
  <si>
    <t>0.35</t>
  </si>
  <si>
    <t>0.36</t>
  </si>
  <si>
    <t>0.37</t>
  </si>
  <si>
    <t>nové okno atypické dřevěné šestikřídlové s půlkulatým vnějším nadsvětlíkem vel.1549 x 2441 mm</t>
  </si>
  <si>
    <t>repasované okno atypické dřevěné šestikřídlové s půlkulatým vnějším nadsvětlíkem vel.1549 x 2441 mm</t>
  </si>
  <si>
    <t>nové okno atypické dřevěné šestikřídlové s půlkulatým vnějším nadsvětlíkem vel.1512 x 2497 mm</t>
  </si>
  <si>
    <t>Náklady dodavatele spojené se zajištěním a zachováním stáv.chodu a provozu budovy radnice</t>
  </si>
  <si>
    <t>Otlučení vnitřních omítek / špalet</t>
  </si>
  <si>
    <t>Veškeré ostatní předpokladatelné náklady dodavatele</t>
  </si>
  <si>
    <t>Výkresová dokumentace skutečného provedení oken ( nutné schválení dokumentace NPÚ )</t>
  </si>
  <si>
    <r>
      <t xml:space="preserve">
</t>
    </r>
    <r>
      <rPr>
        <sz val="9"/>
        <color indexed="12"/>
        <rFont val="Trebuchet MS"/>
        <family val="2"/>
      </rPr>
      <t>Soupis prací je sestaven z předpokládaných bodů (prací), které je nutné dodavatelem ověřit event. doplnit, tak aby nedošlo k navýšení díla. Veškerá stavební a truhlářská činnost, musí být v souladu NPÚ</t>
    </r>
  </si>
  <si>
    <t xml:space="preserve">
Soupis prací je sestaven z předpokládaných bodů (prací), které je nutné dodavatelem ověřit event. doplnit, tak aby nedošlo k navýšení díla. Veškerá stavební a truhlářská činnost, musí být v souladu NPÚ</t>
  </si>
  <si>
    <t xml:space="preserve">Sestěhování nábytku z místností- příprava pro zakrytí a ochranu podlahových krytin a nábytku </t>
  </si>
  <si>
    <t>Vápenocementová štuková omítka na stěnách</t>
  </si>
  <si>
    <t>Oplechování parapetů (doplění stáv.parapetu) z Cu plechu tl.0,7mm</t>
  </si>
  <si>
    <t>Příplatek za napojení klempířských konstrukcí  snýtnováním a dotmelenímí, délky spoje přes 0,5 m</t>
  </si>
  <si>
    <t>Vysekání kapes ve zdivu cihelném pro výjmutí rámu</t>
  </si>
  <si>
    <t>Poznámka k položce:
Součástí oceněné dodávky je dále viz podmínky závazného stanoviska MML OŽP oddělení památkové péče ze dne 24.11.2017, čj.j. MML/ZPPP/Bit/246657/17-SZ219929/17/5:
-parotěsná a difuzní páska 
-kotvící prvky
-rekonstrukce vitřáže / zasklení křídel zvlněným sklem (z exteriéru) a plochým jednoduchým sklem (z interiéru)
-obložení oken / lišty apod.
-lišty /příčky / sklodělící
-veškeré určené přesné kopie či repase kování (zadlabací panty, okenní olivy, záskočky, zarážky apod.)</t>
  </si>
  <si>
    <t>Obnova vnějšího pláště budovy - výměna oken - Radnice Magistrátu města Liberec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</si>
</sst>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0_ ;\-#,##0.00\ 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i/>
      <sz val="7"/>
      <color indexed="55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u val="single"/>
      <sz val="8"/>
      <color indexed="36"/>
      <name val="Trebuchet MS"/>
      <family val="0"/>
    </font>
    <font>
      <b/>
      <sz val="10"/>
      <color indexed="56"/>
      <name val="Trebuchet MS"/>
      <family val="2"/>
    </font>
    <font>
      <sz val="9"/>
      <color indexed="12"/>
      <name val="Trebuchet MS"/>
      <family val="2"/>
    </font>
    <font>
      <b/>
      <sz val="12"/>
      <color indexed="56"/>
      <name val="Trebuchet MS"/>
      <family val="2"/>
    </font>
    <font>
      <sz val="8"/>
      <color indexed="8"/>
      <name val="Arial CE"/>
      <family val="2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u val="single"/>
      <sz val="8"/>
      <color indexed="12"/>
      <name val="Trebuchet MS"/>
      <family val="0"/>
    </font>
    <font>
      <sz val="8"/>
      <color indexed="20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sz val="8"/>
      <name val="Segoe UI"/>
      <family val="2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u val="single"/>
      <sz val="8"/>
      <color theme="10"/>
      <name val="Trebuchet MS"/>
      <family val="0"/>
    </font>
    <font>
      <sz val="8"/>
      <color rgb="FF9C0006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34" borderId="25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30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4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4" fontId="18" fillId="0" borderId="31" xfId="0" applyNumberFormat="1" applyFont="1" applyBorder="1" applyAlignment="1">
      <alignment horizontal="right" vertical="center"/>
    </xf>
    <xf numFmtId="164" fontId="18" fillId="0" borderId="32" xfId="0" applyNumberFormat="1" applyFont="1" applyBorder="1" applyAlignment="1">
      <alignment horizontal="right" vertical="center"/>
    </xf>
    <xf numFmtId="167" fontId="18" fillId="0" borderId="32" xfId="0" applyNumberFormat="1" applyFont="1" applyBorder="1" applyAlignment="1">
      <alignment horizontal="right" vertical="center"/>
    </xf>
    <xf numFmtId="164" fontId="18" fillId="0" borderId="3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0" fontId="0" fillId="0" borderId="29" xfId="0" applyBorder="1" applyAlignment="1">
      <alignment horizontal="left" vertical="center"/>
    </xf>
    <xf numFmtId="167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30" xfId="0" applyFont="1" applyBorder="1" applyAlignment="1">
      <alignment horizontal="left"/>
    </xf>
    <xf numFmtId="167" fontId="25" fillId="0" borderId="0" xfId="0" applyNumberFormat="1" applyFont="1" applyAlignment="1">
      <alignment horizontal="right"/>
    </xf>
    <xf numFmtId="167" fontId="25" fillId="0" borderId="24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164" fontId="22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4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6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68" fontId="26" fillId="0" borderId="0" xfId="0" applyNumberFormat="1" applyFont="1" applyAlignment="1">
      <alignment horizontal="right" vertical="center"/>
    </xf>
    <xf numFmtId="0" fontId="26" fillId="0" borderId="3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 wrapText="1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30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167" fontId="9" fillId="0" borderId="32" xfId="0" applyNumberFormat="1" applyFont="1" applyBorder="1" applyAlignment="1">
      <alignment horizontal="right" vertical="center"/>
    </xf>
    <xf numFmtId="167" fontId="9" fillId="0" borderId="33" xfId="0" applyNumberFormat="1" applyFont="1" applyBorder="1" applyAlignment="1">
      <alignment horizontal="right" vertical="center"/>
    </xf>
    <xf numFmtId="0" fontId="59" fillId="33" borderId="0" xfId="36" applyFill="1" applyAlignment="1">
      <alignment horizontal="left" vertical="top"/>
    </xf>
    <xf numFmtId="0" fontId="31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59" fillId="33" borderId="0" xfId="36" applyFill="1" applyAlignment="1" applyProtection="1">
      <alignment horizontal="left" vertical="top"/>
      <protection/>
    </xf>
    <xf numFmtId="0" fontId="14" fillId="0" borderId="13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26" fillId="0" borderId="0" xfId="0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16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9" fillId="0" borderId="36" xfId="0" applyFont="1" applyBorder="1" applyAlignment="1">
      <alignment horizontal="center" vertical="center"/>
    </xf>
    <xf numFmtId="164" fontId="22" fillId="0" borderId="0" xfId="0" applyNumberFormat="1" applyFont="1" applyAlignment="1">
      <alignment horizontal="right"/>
    </xf>
    <xf numFmtId="164" fontId="36" fillId="0" borderId="32" xfId="0" applyNumberFormat="1" applyFont="1" applyBorder="1" applyAlignment="1">
      <alignment horizontal="right" vertical="center"/>
    </xf>
    <xf numFmtId="164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164" fontId="16" fillId="0" borderId="0" xfId="0" applyNumberFormat="1" applyFont="1" applyAlignment="1">
      <alignment horizontal="right" vertical="top"/>
    </xf>
    <xf numFmtId="0" fontId="16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/>
    </xf>
    <xf numFmtId="0" fontId="32" fillId="33" borderId="0" xfId="36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zoomScalePageLayoutView="0" workbookViewId="0" topLeftCell="A1">
      <pane ySplit="1" topLeftCell="A43" activePane="bottomLeft" state="frozen"/>
      <selection pane="topLeft" activeCell="A1" sqref="A1"/>
      <selection pane="bottomLeft" activeCell="AE17" sqref="AE17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660156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153" t="s">
        <v>0</v>
      </c>
      <c r="B1" s="154"/>
      <c r="C1" s="154"/>
      <c r="D1" s="155" t="s">
        <v>1</v>
      </c>
      <c r="E1" s="154"/>
      <c r="F1" s="154"/>
      <c r="G1" s="154"/>
      <c r="H1" s="154"/>
      <c r="I1" s="154"/>
      <c r="J1" s="154"/>
      <c r="K1" s="156" t="s">
        <v>186</v>
      </c>
      <c r="L1" s="156"/>
      <c r="M1" s="156"/>
      <c r="N1" s="156"/>
      <c r="O1" s="156"/>
      <c r="P1" s="156"/>
      <c r="Q1" s="156"/>
      <c r="R1" s="156"/>
      <c r="S1" s="156"/>
      <c r="T1" s="154"/>
      <c r="U1" s="154"/>
      <c r="V1" s="154"/>
      <c r="W1" s="156" t="s">
        <v>187</v>
      </c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197" t="s">
        <v>6</v>
      </c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D4" s="11" t="s">
        <v>10</v>
      </c>
      <c r="AQ4" s="12"/>
      <c r="AR4" s="163"/>
      <c r="AS4" s="164" t="s">
        <v>11</v>
      </c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S4" s="6" t="s">
        <v>12</v>
      </c>
    </row>
    <row r="5" spans="2:71" s="2" customFormat="1" ht="15" customHeight="1">
      <c r="B5" s="10"/>
      <c r="D5" s="14" t="s">
        <v>13</v>
      </c>
      <c r="K5" s="200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Q5" s="12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S5" s="6" t="s">
        <v>7</v>
      </c>
    </row>
    <row r="6" spans="2:71" s="2" customFormat="1" ht="37.5" customHeight="1">
      <c r="B6" s="10"/>
      <c r="D6" s="16" t="s">
        <v>14</v>
      </c>
      <c r="K6" s="211" t="s">
        <v>228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Q6" s="12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S6" s="6" t="s">
        <v>15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2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S7" s="6" t="s">
        <v>18</v>
      </c>
    </row>
    <row r="8" spans="2:71" s="2" customFormat="1" ht="15" customHeight="1">
      <c r="B8" s="10"/>
      <c r="D8" s="17" t="s">
        <v>19</v>
      </c>
      <c r="K8" s="15" t="s">
        <v>192</v>
      </c>
      <c r="AK8" s="17" t="s">
        <v>20</v>
      </c>
      <c r="AN8" s="162" t="s">
        <v>27</v>
      </c>
      <c r="AQ8" s="12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S8" s="6" t="s">
        <v>21</v>
      </c>
    </row>
    <row r="9" spans="2:71" s="2" customFormat="1" ht="15" customHeight="1">
      <c r="B9" s="10"/>
      <c r="AQ9" s="12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S9" s="6" t="s">
        <v>22</v>
      </c>
    </row>
    <row r="10" spans="2:71" s="2" customFormat="1" ht="15" customHeight="1">
      <c r="B10" s="10"/>
      <c r="D10" s="17" t="s">
        <v>23</v>
      </c>
      <c r="AK10" s="17" t="s">
        <v>24</v>
      </c>
      <c r="AN10" s="15"/>
      <c r="AQ10" s="12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S10" s="6" t="s">
        <v>15</v>
      </c>
    </row>
    <row r="11" spans="2:71" s="2" customFormat="1" ht="18.75" customHeight="1">
      <c r="B11" s="10"/>
      <c r="E11" s="15" t="s">
        <v>193</v>
      </c>
      <c r="AK11" s="17" t="s">
        <v>25</v>
      </c>
      <c r="AN11" s="15"/>
      <c r="AQ11" s="12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S11" s="6" t="s">
        <v>15</v>
      </c>
    </row>
    <row r="12" spans="2:71" s="2" customFormat="1" ht="7.5" customHeight="1">
      <c r="B12" s="10"/>
      <c r="AQ12" s="12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S12" s="6" t="s">
        <v>15</v>
      </c>
    </row>
    <row r="13" spans="2:71" s="2" customFormat="1" ht="15" customHeight="1">
      <c r="B13" s="10"/>
      <c r="D13" s="17" t="s">
        <v>26</v>
      </c>
      <c r="AK13" s="17" t="s">
        <v>24</v>
      </c>
      <c r="AN13" s="15"/>
      <c r="AQ13" s="12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S13" s="6" t="s">
        <v>15</v>
      </c>
    </row>
    <row r="14" spans="2:71" s="2" customFormat="1" ht="13.5" customHeight="1">
      <c r="B14" s="10"/>
      <c r="E14" s="15" t="s">
        <v>27</v>
      </c>
      <c r="AK14" s="17" t="s">
        <v>25</v>
      </c>
      <c r="AN14" s="15"/>
      <c r="AQ14" s="12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S14" s="6" t="s">
        <v>15</v>
      </c>
    </row>
    <row r="15" spans="2:71" s="2" customFormat="1" ht="7.5" customHeight="1">
      <c r="B15" s="10"/>
      <c r="AQ15" s="12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S15" s="6" t="s">
        <v>4</v>
      </c>
    </row>
    <row r="16" spans="2:71" s="2" customFormat="1" ht="15" customHeight="1">
      <c r="B16" s="10"/>
      <c r="D16" s="17" t="s">
        <v>28</v>
      </c>
      <c r="AK16" s="17" t="s">
        <v>24</v>
      </c>
      <c r="AN16" s="15"/>
      <c r="AQ16" s="12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S16" s="6" t="s">
        <v>4</v>
      </c>
    </row>
    <row r="17" spans="2:71" ht="18.75" customHeight="1">
      <c r="B17" s="10"/>
      <c r="E17" s="15"/>
      <c r="AK17" s="17" t="s">
        <v>25</v>
      </c>
      <c r="AN17" s="15"/>
      <c r="AQ17" s="12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29</v>
      </c>
    </row>
    <row r="18" spans="2:71" ht="7.5" customHeight="1">
      <c r="B18" s="10"/>
      <c r="AQ18" s="12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7</v>
      </c>
    </row>
    <row r="19" spans="2:71" ht="15" customHeight="1">
      <c r="B19" s="10"/>
      <c r="D19" s="17" t="s">
        <v>30</v>
      </c>
      <c r="AQ19" s="12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7</v>
      </c>
    </row>
    <row r="20" spans="2:71" ht="74.25" customHeight="1">
      <c r="B20" s="10"/>
      <c r="E20" s="212" t="s">
        <v>221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Q20" s="12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6" t="s">
        <v>29</v>
      </c>
    </row>
    <row r="21" spans="2:70" ht="7.5" customHeight="1">
      <c r="B21" s="10"/>
      <c r="AQ21" s="12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57" s="6" customFormat="1" ht="26.25" customHeight="1">
      <c r="B23" s="19"/>
      <c r="D23" s="20" t="s">
        <v>31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3">
        <f>AG51*1</f>
        <v>0</v>
      </c>
      <c r="AL23" s="214"/>
      <c r="AM23" s="214"/>
      <c r="AN23" s="214"/>
      <c r="AO23" s="214"/>
      <c r="AQ23" s="22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</row>
    <row r="24" spans="2:57" s="6" customFormat="1" ht="7.5" customHeight="1">
      <c r="B24" s="19"/>
      <c r="AQ24" s="22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</row>
    <row r="25" spans="2:57" s="6" customFormat="1" ht="12" customHeight="1">
      <c r="B25" s="19"/>
      <c r="L25" s="210" t="s">
        <v>32</v>
      </c>
      <c r="M25" s="196"/>
      <c r="N25" s="196"/>
      <c r="O25" s="196"/>
      <c r="W25" s="210" t="s">
        <v>33</v>
      </c>
      <c r="X25" s="196"/>
      <c r="Y25" s="196"/>
      <c r="Z25" s="196"/>
      <c r="AA25" s="196"/>
      <c r="AB25" s="196"/>
      <c r="AC25" s="196"/>
      <c r="AD25" s="196"/>
      <c r="AE25" s="196"/>
      <c r="AK25" s="210" t="s">
        <v>34</v>
      </c>
      <c r="AL25" s="196"/>
      <c r="AM25" s="196"/>
      <c r="AN25" s="196"/>
      <c r="AO25" s="196"/>
      <c r="AQ25" s="22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</row>
    <row r="26" spans="2:57" s="6" customFormat="1" ht="15" customHeight="1">
      <c r="B26" s="24"/>
      <c r="D26" s="25" t="s">
        <v>35</v>
      </c>
      <c r="F26" s="25" t="s">
        <v>36</v>
      </c>
      <c r="L26" s="206">
        <v>0.21</v>
      </c>
      <c r="M26" s="205"/>
      <c r="N26" s="205"/>
      <c r="O26" s="205"/>
      <c r="W26" s="204">
        <v>0</v>
      </c>
      <c r="X26" s="205"/>
      <c r="Y26" s="205"/>
      <c r="Z26" s="205"/>
      <c r="AA26" s="205"/>
      <c r="AB26" s="205"/>
      <c r="AC26" s="205"/>
      <c r="AD26" s="205"/>
      <c r="AE26" s="205"/>
      <c r="AK26" s="204">
        <v>0</v>
      </c>
      <c r="AL26" s="205"/>
      <c r="AM26" s="205"/>
      <c r="AN26" s="205"/>
      <c r="AO26" s="205"/>
      <c r="AQ26" s="26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</row>
    <row r="27" spans="2:57" s="6" customFormat="1" ht="15" customHeight="1">
      <c r="B27" s="24"/>
      <c r="F27" s="25" t="s">
        <v>37</v>
      </c>
      <c r="L27" s="206">
        <v>0.15</v>
      </c>
      <c r="M27" s="205"/>
      <c r="N27" s="205"/>
      <c r="O27" s="205"/>
      <c r="W27" s="204">
        <f>ROUND($BA$51,2)</f>
        <v>0</v>
      </c>
      <c r="X27" s="205"/>
      <c r="Y27" s="205"/>
      <c r="Z27" s="205"/>
      <c r="AA27" s="205"/>
      <c r="AB27" s="205"/>
      <c r="AC27" s="205"/>
      <c r="AD27" s="205"/>
      <c r="AE27" s="205"/>
      <c r="AK27" s="204">
        <f>ROUND($AW$51,2)</f>
        <v>0</v>
      </c>
      <c r="AL27" s="205"/>
      <c r="AM27" s="205"/>
      <c r="AN27" s="205"/>
      <c r="AO27" s="205"/>
      <c r="AQ27" s="26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</row>
    <row r="28" spans="2:57" s="6" customFormat="1" ht="15" customHeight="1" hidden="1">
      <c r="B28" s="24"/>
      <c r="F28" s="25" t="s">
        <v>38</v>
      </c>
      <c r="L28" s="206">
        <v>0.21</v>
      </c>
      <c r="M28" s="205"/>
      <c r="N28" s="205"/>
      <c r="O28" s="205"/>
      <c r="W28" s="204">
        <f>ROUND($BB$51,2)</f>
        <v>0</v>
      </c>
      <c r="X28" s="205"/>
      <c r="Y28" s="205"/>
      <c r="Z28" s="205"/>
      <c r="AA28" s="205"/>
      <c r="AB28" s="205"/>
      <c r="AC28" s="205"/>
      <c r="AD28" s="205"/>
      <c r="AE28" s="205"/>
      <c r="AK28" s="204">
        <v>0</v>
      </c>
      <c r="AL28" s="205"/>
      <c r="AM28" s="205"/>
      <c r="AN28" s="205"/>
      <c r="AO28" s="205"/>
      <c r="AQ28" s="26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</row>
    <row r="29" spans="2:57" s="6" customFormat="1" ht="15" customHeight="1" hidden="1">
      <c r="B29" s="24"/>
      <c r="F29" s="25" t="s">
        <v>39</v>
      </c>
      <c r="L29" s="206">
        <v>0.15</v>
      </c>
      <c r="M29" s="205"/>
      <c r="N29" s="205"/>
      <c r="O29" s="205"/>
      <c r="W29" s="204">
        <f>ROUND($BC$51,2)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v>0</v>
      </c>
      <c r="AL29" s="205"/>
      <c r="AM29" s="205"/>
      <c r="AN29" s="205"/>
      <c r="AO29" s="205"/>
      <c r="AQ29" s="26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</row>
    <row r="30" spans="2:57" s="6" customFormat="1" ht="15" customHeight="1" hidden="1">
      <c r="B30" s="24"/>
      <c r="F30" s="25" t="s">
        <v>40</v>
      </c>
      <c r="L30" s="206">
        <v>0</v>
      </c>
      <c r="M30" s="205"/>
      <c r="N30" s="205"/>
      <c r="O30" s="205"/>
      <c r="W30" s="204">
        <f>ROUND($BD$51,2)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v>0</v>
      </c>
      <c r="AL30" s="205"/>
      <c r="AM30" s="205"/>
      <c r="AN30" s="205"/>
      <c r="AO30" s="205"/>
      <c r="AQ30" s="26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</row>
    <row r="31" spans="2:57" s="6" customFormat="1" ht="7.5" customHeight="1">
      <c r="B31" s="19"/>
      <c r="AQ31" s="22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</row>
    <row r="32" spans="2:57" s="6" customFormat="1" ht="26.25" customHeight="1">
      <c r="B32" s="19"/>
      <c r="C32" s="27"/>
      <c r="D32" s="28" t="s">
        <v>41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42</v>
      </c>
      <c r="U32" s="29"/>
      <c r="V32" s="29"/>
      <c r="W32" s="29"/>
      <c r="X32" s="207" t="s">
        <v>43</v>
      </c>
      <c r="Y32" s="192"/>
      <c r="Z32" s="192"/>
      <c r="AA32" s="192"/>
      <c r="AB32" s="192"/>
      <c r="AC32" s="29"/>
      <c r="AD32" s="29"/>
      <c r="AE32" s="29"/>
      <c r="AF32" s="29"/>
      <c r="AG32" s="29"/>
      <c r="AH32" s="29"/>
      <c r="AI32" s="29"/>
      <c r="AJ32" s="29"/>
      <c r="AK32" s="208"/>
      <c r="AL32" s="192"/>
      <c r="AM32" s="192"/>
      <c r="AN32" s="192"/>
      <c r="AO32" s="209"/>
      <c r="AP32" s="27"/>
      <c r="AQ32" s="32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</row>
    <row r="33" spans="2:57" s="6" customFormat="1" ht="7.5" customHeight="1">
      <c r="B33" s="19"/>
      <c r="AQ33" s="22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</row>
    <row r="34" spans="2:57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</row>
    <row r="35" spans="44:57" ht="12" customHeight="1"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</row>
    <row r="36" spans="44:57" ht="12" customHeight="1"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44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13</v>
      </c>
      <c r="AR41" s="38"/>
    </row>
    <row r="42" spans="2:44" s="39" customFormat="1" ht="37.5" customHeight="1">
      <c r="B42" s="40"/>
      <c r="C42" s="39" t="s">
        <v>14</v>
      </c>
      <c r="L42" s="195" t="str">
        <f>$K$6</f>
        <v>Obnova vnějšího pláště budovy - výměna oken - Radnice Magistrátu města Liberec</v>
      </c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R42" s="40"/>
    </row>
    <row r="43" spans="2:44" s="6" customFormat="1" ht="7.5" customHeight="1">
      <c r="B43" s="19"/>
      <c r="AR43" s="19"/>
    </row>
    <row r="44" spans="2:44" s="6" customFormat="1" ht="13.5" customHeight="1">
      <c r="B44" s="19"/>
      <c r="C44" s="17" t="s">
        <v>19</v>
      </c>
      <c r="L44" s="41" t="str">
        <f>IF($K$8="","",$K$8)</f>
        <v>Liberec - budova Radnice</v>
      </c>
      <c r="AI44" s="17" t="s">
        <v>20</v>
      </c>
      <c r="AM44" s="199" t="str">
        <f>IF($AN$8="","",$AN$8)</f>
        <v> </v>
      </c>
      <c r="AN44" s="196"/>
      <c r="AR44" s="19"/>
    </row>
    <row r="45" spans="2:44" s="6" customFormat="1" ht="7.5" customHeight="1">
      <c r="B45" s="19"/>
      <c r="AR45" s="19"/>
    </row>
    <row r="46" spans="2:56" s="6" customFormat="1" ht="17.25" customHeight="1">
      <c r="B46" s="19"/>
      <c r="C46" s="17" t="s">
        <v>23</v>
      </c>
      <c r="L46" s="15" t="str">
        <f>IF($E$11="","",$E$11)</f>
        <v>Statutární město Liberec</v>
      </c>
      <c r="AI46" s="17" t="s">
        <v>28</v>
      </c>
      <c r="AM46" s="200">
        <f>IF($E$17="","",$E$17)</f>
      </c>
      <c r="AN46" s="196"/>
      <c r="AO46" s="196"/>
      <c r="AP46" s="196"/>
      <c r="AR46" s="19"/>
      <c r="AS46" s="201" t="s">
        <v>45</v>
      </c>
      <c r="AT46" s="202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3.5" customHeight="1">
      <c r="B47" s="19"/>
      <c r="C47" s="17" t="s">
        <v>26</v>
      </c>
      <c r="L47" s="15" t="str">
        <f>IF($E$14="","",$E$14)</f>
        <v> </v>
      </c>
      <c r="AR47" s="19"/>
      <c r="AS47" s="203"/>
      <c r="AT47" s="196"/>
      <c r="BD47" s="45"/>
    </row>
    <row r="48" spans="2:56" s="6" customFormat="1" ht="11.25" customHeight="1">
      <c r="B48" s="19"/>
      <c r="AR48" s="19"/>
      <c r="AS48" s="203"/>
      <c r="AT48" s="196"/>
      <c r="BD48" s="45"/>
    </row>
    <row r="49" spans="2:56" s="6" customFormat="1" ht="30" customHeight="1">
      <c r="B49" s="19"/>
      <c r="C49" s="191" t="s">
        <v>46</v>
      </c>
      <c r="D49" s="192"/>
      <c r="E49" s="192"/>
      <c r="F49" s="192"/>
      <c r="G49" s="192"/>
      <c r="H49" s="29"/>
      <c r="I49" s="193" t="s">
        <v>47</v>
      </c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4" t="s">
        <v>48</v>
      </c>
      <c r="AH49" s="192"/>
      <c r="AI49" s="192"/>
      <c r="AJ49" s="192"/>
      <c r="AK49" s="192"/>
      <c r="AL49" s="192"/>
      <c r="AM49" s="192"/>
      <c r="AN49" s="193" t="s">
        <v>49</v>
      </c>
      <c r="AO49" s="192"/>
      <c r="AP49" s="192"/>
      <c r="AQ49" s="46"/>
      <c r="AR49" s="19"/>
      <c r="AS49" s="47" t="s">
        <v>51</v>
      </c>
      <c r="AT49" s="48" t="s">
        <v>52</v>
      </c>
      <c r="AU49" s="48" t="s">
        <v>53</v>
      </c>
      <c r="AV49" s="48" t="s">
        <v>54</v>
      </c>
      <c r="AW49" s="48" t="s">
        <v>55</v>
      </c>
      <c r="AX49" s="48" t="s">
        <v>56</v>
      </c>
      <c r="AY49" s="48" t="s">
        <v>57</v>
      </c>
      <c r="AZ49" s="48" t="s">
        <v>58</v>
      </c>
      <c r="BA49" s="48" t="s">
        <v>59</v>
      </c>
      <c r="BB49" s="48" t="s">
        <v>60</v>
      </c>
      <c r="BC49" s="48" t="s">
        <v>61</v>
      </c>
      <c r="BD49" s="49" t="s">
        <v>62</v>
      </c>
    </row>
    <row r="50" spans="2:56" s="6" customFormat="1" ht="11.25" customHeight="1">
      <c r="B50" s="19"/>
      <c r="AR50" s="19"/>
      <c r="AS50" s="50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6" customHeight="1">
      <c r="B51" s="40"/>
      <c r="C51" s="51" t="s">
        <v>63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187">
        <f>'Výměna a repase oken'!J52*1</f>
        <v>0</v>
      </c>
      <c r="AH51" s="188"/>
      <c r="AI51" s="188"/>
      <c r="AJ51" s="188"/>
      <c r="AK51" s="188"/>
      <c r="AL51" s="188"/>
      <c r="AM51" s="188"/>
      <c r="AN51" s="189">
        <f>AG51*1.21</f>
        <v>0</v>
      </c>
      <c r="AO51" s="190"/>
      <c r="AP51" s="190"/>
      <c r="AQ51" s="53"/>
      <c r="AR51" s="40"/>
      <c r="AS51" s="54">
        <f>ROUND($AS$52,2)</f>
        <v>0</v>
      </c>
      <c r="AT51" s="55">
        <f>ROUND(SUM($AV$51:$AW$51),2)</f>
        <v>0</v>
      </c>
      <c r="AU51" s="56" t="e">
        <f>ROUND($AU$52,5)</f>
        <v>#REF!</v>
      </c>
      <c r="AV51" s="55">
        <f>ROUND($AZ$51*$L$26,2)</f>
        <v>0</v>
      </c>
      <c r="AW51" s="55">
        <f>ROUND($BA$51*$L$27,2)</f>
        <v>0</v>
      </c>
      <c r="AX51" s="55">
        <f>ROUND($BB$51*$L$26,2)</f>
        <v>0</v>
      </c>
      <c r="AY51" s="55">
        <f>ROUND($BC$51*$L$27,2)</f>
        <v>0</v>
      </c>
      <c r="AZ51" s="55">
        <f>ROUND($AZ$52,2)</f>
        <v>0</v>
      </c>
      <c r="BA51" s="55">
        <f>ROUND($BA$52,2)</f>
        <v>0</v>
      </c>
      <c r="BB51" s="55">
        <f>ROUND($BB$52,2)</f>
        <v>0</v>
      </c>
      <c r="BC51" s="55">
        <f>ROUND($BC$52,2)</f>
        <v>0</v>
      </c>
      <c r="BD51" s="57">
        <f>ROUND($BD$52,2)</f>
        <v>0</v>
      </c>
      <c r="BS51" s="39" t="s">
        <v>64</v>
      </c>
      <c r="BT51" s="39" t="s">
        <v>65</v>
      </c>
      <c r="BV51" s="39" t="s">
        <v>66</v>
      </c>
      <c r="BW51" s="39" t="s">
        <v>5</v>
      </c>
      <c r="BX51" s="39" t="s">
        <v>67</v>
      </c>
    </row>
    <row r="52" spans="1:76" s="58" customFormat="1" ht="33.75" customHeight="1">
      <c r="A52" s="152"/>
      <c r="B52" s="159"/>
      <c r="C52" s="160"/>
      <c r="D52" s="183"/>
      <c r="E52" s="184"/>
      <c r="F52" s="184"/>
      <c r="G52" s="184"/>
      <c r="H52" s="184"/>
      <c r="I52" s="160"/>
      <c r="J52" s="185" t="s">
        <v>195</v>
      </c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1"/>
      <c r="AH52" s="182"/>
      <c r="AI52" s="182"/>
      <c r="AJ52" s="182"/>
      <c r="AK52" s="182"/>
      <c r="AL52" s="182"/>
      <c r="AM52" s="182"/>
      <c r="AN52" s="181"/>
      <c r="AO52" s="182"/>
      <c r="AP52" s="182"/>
      <c r="AQ52" s="60"/>
      <c r="AR52" s="59"/>
      <c r="AS52" s="61">
        <v>0</v>
      </c>
      <c r="AT52" s="62">
        <f>ROUND(SUM($AV$52:$AW$52),2)</f>
        <v>0</v>
      </c>
      <c r="AU52" s="63" t="e">
        <f>'Výměna a repase oken'!$P$81</f>
        <v>#REF!</v>
      </c>
      <c r="AV52" s="62">
        <f>'Výměna a repase oken'!$J$28</f>
        <v>0</v>
      </c>
      <c r="AW52" s="62">
        <f>'Výměna a repase oken'!$J$29</f>
        <v>0</v>
      </c>
      <c r="AX52" s="62">
        <f>'Výměna a repase oken'!$J$30</f>
        <v>0</v>
      </c>
      <c r="AY52" s="62">
        <f>'Výměna a repase oken'!$J$31</f>
        <v>0</v>
      </c>
      <c r="AZ52" s="62">
        <f>'Výměna a repase oken'!$F$28</f>
        <v>0</v>
      </c>
      <c r="BA52" s="62">
        <f>'Výměna a repase oken'!$F$29</f>
        <v>0</v>
      </c>
      <c r="BB52" s="62">
        <f>'Výměna a repase oken'!$F$30</f>
        <v>0</v>
      </c>
      <c r="BC52" s="62">
        <f>'Výměna a repase oken'!$F$31</f>
        <v>0</v>
      </c>
      <c r="BD52" s="64">
        <f>'Výměna a repase oken'!$F$32</f>
        <v>0</v>
      </c>
      <c r="BT52" s="58" t="s">
        <v>18</v>
      </c>
      <c r="BU52" s="58" t="s">
        <v>68</v>
      </c>
      <c r="BV52" s="58" t="s">
        <v>66</v>
      </c>
      <c r="BW52" s="58" t="s">
        <v>5</v>
      </c>
      <c r="BX52" s="58" t="s">
        <v>67</v>
      </c>
    </row>
    <row r="53" spans="2:44" s="6" customFormat="1" ht="30" customHeight="1">
      <c r="B53" s="19"/>
      <c r="AR53" s="19"/>
    </row>
    <row r="54" spans="2:44" s="6" customFormat="1" ht="7.5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19"/>
    </row>
  </sheetData>
  <sheetProtection/>
  <mergeCells count="39">
    <mergeCell ref="L25:O25"/>
    <mergeCell ref="W25:AE25"/>
    <mergeCell ref="AK25:AO25"/>
    <mergeCell ref="K5:AO5"/>
    <mergeCell ref="K6:AO6"/>
    <mergeCell ref="E20:AN20"/>
    <mergeCell ref="AK23:AO23"/>
    <mergeCell ref="L26:O26"/>
    <mergeCell ref="W26:AE26"/>
    <mergeCell ref="AK26:AO26"/>
    <mergeCell ref="L27:O27"/>
    <mergeCell ref="W27:AE27"/>
    <mergeCell ref="AK27:AO27"/>
    <mergeCell ref="AK28:AO28"/>
    <mergeCell ref="L29:O29"/>
    <mergeCell ref="W29:AE29"/>
    <mergeCell ref="AK29:AO29"/>
    <mergeCell ref="X32:AB32"/>
    <mergeCell ref="AK32:AO32"/>
    <mergeCell ref="L30:O30"/>
    <mergeCell ref="W30:AE30"/>
    <mergeCell ref="AK30:AO30"/>
    <mergeCell ref="L28:O28"/>
    <mergeCell ref="C49:G49"/>
    <mergeCell ref="I49:AF49"/>
    <mergeCell ref="AG49:AM49"/>
    <mergeCell ref="AN49:AP49"/>
    <mergeCell ref="L42:AO42"/>
    <mergeCell ref="AR2:BE2"/>
    <mergeCell ref="AM44:AN44"/>
    <mergeCell ref="AM46:AP46"/>
    <mergeCell ref="AS46:AT48"/>
    <mergeCell ref="W28:AE28"/>
    <mergeCell ref="AN52:AP52"/>
    <mergeCell ref="AG52:AM52"/>
    <mergeCell ref="D52:H52"/>
    <mergeCell ref="J52:AF52"/>
    <mergeCell ref="AG51:AM51"/>
    <mergeCell ref="AN51:AP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7" r:id="rId1"/>
  <headerFooter alignWithMargins="0"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6"/>
  <sheetViews>
    <sheetView showGridLines="0" tabSelected="1" zoomScalePageLayoutView="0" workbookViewId="0" topLeftCell="A1">
      <pane ySplit="1" topLeftCell="A35" activePane="bottomLeft" state="frozen"/>
      <selection pane="topLeft" activeCell="A1" sqref="A1"/>
      <selection pane="bottomLeft" activeCell="I168" sqref="I168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157"/>
      <c r="B1" s="154"/>
      <c r="C1" s="154"/>
      <c r="D1" s="155" t="s">
        <v>1</v>
      </c>
      <c r="E1" s="154"/>
      <c r="F1" s="156" t="s">
        <v>188</v>
      </c>
      <c r="G1" s="215" t="s">
        <v>189</v>
      </c>
      <c r="H1" s="215"/>
      <c r="I1" s="154"/>
      <c r="J1" s="156" t="s">
        <v>190</v>
      </c>
      <c r="K1" s="155" t="s">
        <v>69</v>
      </c>
      <c r="L1" s="156" t="s">
        <v>191</v>
      </c>
      <c r="M1" s="156"/>
      <c r="N1" s="156"/>
      <c r="O1" s="156"/>
      <c r="P1" s="156"/>
      <c r="Q1" s="156"/>
      <c r="R1" s="156"/>
      <c r="S1" s="156"/>
      <c r="T1" s="156"/>
      <c r="U1" s="158"/>
      <c r="V1" s="15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2"/>
      <c r="L2" s="197" t="s">
        <v>6</v>
      </c>
      <c r="M2" s="198"/>
      <c r="N2" s="198"/>
      <c r="O2" s="198"/>
      <c r="P2" s="198"/>
      <c r="Q2" s="198"/>
      <c r="R2" s="198"/>
      <c r="S2" s="198"/>
      <c r="T2" s="198"/>
      <c r="U2" s="198"/>
      <c r="V2" s="198"/>
      <c r="AT2" s="2" t="s">
        <v>5</v>
      </c>
      <c r="AZ2" s="6" t="s">
        <v>70</v>
      </c>
      <c r="BA2" s="6" t="s">
        <v>27</v>
      </c>
      <c r="BB2" s="6" t="s">
        <v>27</v>
      </c>
      <c r="BC2" s="6" t="s">
        <v>71</v>
      </c>
      <c r="BD2" s="6" t="s">
        <v>72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72</v>
      </c>
      <c r="AZ3" s="6" t="s">
        <v>73</v>
      </c>
      <c r="BA3" s="6" t="s">
        <v>27</v>
      </c>
      <c r="BB3" s="6" t="s">
        <v>27</v>
      </c>
      <c r="BC3" s="6" t="s">
        <v>74</v>
      </c>
      <c r="BD3" s="6" t="s">
        <v>72</v>
      </c>
    </row>
    <row r="4" spans="2:56" s="2" customFormat="1" ht="37.5" customHeight="1">
      <c r="B4" s="10"/>
      <c r="D4" s="11" t="s">
        <v>75</v>
      </c>
      <c r="K4" s="12"/>
      <c r="M4" s="13" t="s">
        <v>11</v>
      </c>
      <c r="AT4" s="2" t="s">
        <v>4</v>
      </c>
      <c r="AZ4" s="6" t="s">
        <v>76</v>
      </c>
      <c r="BA4" s="6" t="s">
        <v>27</v>
      </c>
      <c r="BB4" s="6" t="s">
        <v>27</v>
      </c>
      <c r="BC4" s="6" t="s">
        <v>77</v>
      </c>
      <c r="BD4" s="6" t="s">
        <v>72</v>
      </c>
    </row>
    <row r="5" spans="2:56" s="2" customFormat="1" ht="7.5" customHeight="1">
      <c r="B5" s="10"/>
      <c r="K5" s="12"/>
      <c r="AZ5" s="6" t="s">
        <v>78</v>
      </c>
      <c r="BA5" s="6" t="s">
        <v>27</v>
      </c>
      <c r="BB5" s="6" t="s">
        <v>27</v>
      </c>
      <c r="BC5" s="6" t="s">
        <v>79</v>
      </c>
      <c r="BD5" s="6" t="s">
        <v>72</v>
      </c>
    </row>
    <row r="6" spans="2:56" s="6" customFormat="1" ht="13.5" customHeight="1">
      <c r="B6" s="65"/>
      <c r="D6" s="17" t="s">
        <v>14</v>
      </c>
      <c r="K6" s="66"/>
      <c r="AZ6" s="6" t="s">
        <v>80</v>
      </c>
      <c r="BA6" s="6" t="s">
        <v>27</v>
      </c>
      <c r="BB6" s="6" t="s">
        <v>27</v>
      </c>
      <c r="BC6" s="6" t="s">
        <v>81</v>
      </c>
      <c r="BD6" s="6" t="s">
        <v>72</v>
      </c>
    </row>
    <row r="7" spans="2:56" s="6" customFormat="1" ht="37.5" customHeight="1">
      <c r="B7" s="65"/>
      <c r="E7" s="195" t="s">
        <v>228</v>
      </c>
      <c r="F7" s="196"/>
      <c r="G7" s="196"/>
      <c r="H7" s="196"/>
      <c r="K7" s="66"/>
      <c r="AZ7" s="6" t="s">
        <v>82</v>
      </c>
      <c r="BA7" s="6" t="s">
        <v>27</v>
      </c>
      <c r="BB7" s="6" t="s">
        <v>27</v>
      </c>
      <c r="BC7" s="6" t="s">
        <v>83</v>
      </c>
      <c r="BD7" s="6" t="s">
        <v>72</v>
      </c>
    </row>
    <row r="8" spans="2:56" s="6" customFormat="1" ht="12" customHeight="1">
      <c r="B8" s="65"/>
      <c r="K8" s="66"/>
      <c r="AZ8" s="6" t="s">
        <v>84</v>
      </c>
      <c r="BA8" s="6" t="s">
        <v>27</v>
      </c>
      <c r="BB8" s="6" t="s">
        <v>27</v>
      </c>
      <c r="BC8" s="6" t="s">
        <v>85</v>
      </c>
      <c r="BD8" s="6" t="s">
        <v>72</v>
      </c>
    </row>
    <row r="9" spans="2:56" s="6" customFormat="1" ht="15" customHeight="1">
      <c r="B9" s="65"/>
      <c r="D9" s="17" t="s">
        <v>16</v>
      </c>
      <c r="F9" s="15"/>
      <c r="I9" s="17" t="s">
        <v>17</v>
      </c>
      <c r="J9" s="15"/>
      <c r="K9" s="66"/>
      <c r="AZ9" s="6" t="s">
        <v>86</v>
      </c>
      <c r="BA9" s="6" t="s">
        <v>27</v>
      </c>
      <c r="BB9" s="6" t="s">
        <v>27</v>
      </c>
      <c r="BC9" s="6" t="s">
        <v>87</v>
      </c>
      <c r="BD9" s="6" t="s">
        <v>72</v>
      </c>
    </row>
    <row r="10" spans="2:56" s="6" customFormat="1" ht="15" customHeight="1">
      <c r="B10" s="65"/>
      <c r="D10" s="17" t="s">
        <v>19</v>
      </c>
      <c r="F10" s="15" t="s">
        <v>194</v>
      </c>
      <c r="I10" s="17" t="s">
        <v>20</v>
      </c>
      <c r="J10" s="42" t="s">
        <v>27</v>
      </c>
      <c r="K10" s="66"/>
      <c r="AZ10" s="6" t="s">
        <v>88</v>
      </c>
      <c r="BA10" s="6" t="s">
        <v>27</v>
      </c>
      <c r="BB10" s="6" t="s">
        <v>27</v>
      </c>
      <c r="BC10" s="6" t="s">
        <v>89</v>
      </c>
      <c r="BD10" s="6" t="s">
        <v>72</v>
      </c>
    </row>
    <row r="11" spans="2:56" s="6" customFormat="1" ht="11.25" customHeight="1">
      <c r="B11" s="65"/>
      <c r="K11" s="66"/>
      <c r="AZ11" s="6" t="s">
        <v>90</v>
      </c>
      <c r="BA11" s="6" t="s">
        <v>27</v>
      </c>
      <c r="BB11" s="6" t="s">
        <v>27</v>
      </c>
      <c r="BC11" s="6" t="s">
        <v>91</v>
      </c>
      <c r="BD11" s="6" t="s">
        <v>72</v>
      </c>
    </row>
    <row r="12" spans="2:11" s="6" customFormat="1" ht="15" customHeight="1">
      <c r="B12" s="65"/>
      <c r="D12" s="17" t="s">
        <v>23</v>
      </c>
      <c r="I12" s="17" t="s">
        <v>24</v>
      </c>
      <c r="J12" s="15"/>
      <c r="K12" s="66"/>
    </row>
    <row r="13" spans="2:11" s="6" customFormat="1" ht="18" customHeight="1">
      <c r="B13" s="65"/>
      <c r="E13" s="15" t="s">
        <v>193</v>
      </c>
      <c r="I13" s="17" t="s">
        <v>25</v>
      </c>
      <c r="J13" s="15"/>
      <c r="K13" s="66"/>
    </row>
    <row r="14" spans="2:11" s="6" customFormat="1" ht="7.5" customHeight="1">
      <c r="B14" s="65"/>
      <c r="K14" s="66"/>
    </row>
    <row r="15" spans="2:11" s="6" customFormat="1" ht="15" customHeight="1">
      <c r="B15" s="65"/>
      <c r="D15" s="17" t="s">
        <v>26</v>
      </c>
      <c r="I15" s="17" t="s">
        <v>24</v>
      </c>
      <c r="J15" s="15">
        <f>IF('Rekapitulace stavby'!$AN$13="Vyplň údaj","",IF('Rekapitulace stavby'!$AN$13="","",'Rekapitulace stavby'!$AN$13))</f>
      </c>
      <c r="K15" s="66"/>
    </row>
    <row r="16" spans="2:11" s="6" customFormat="1" ht="18" customHeight="1">
      <c r="B16" s="65"/>
      <c r="E16" s="15" t="str">
        <f>IF('Rekapitulace stavby'!$E$14="Vyplň údaj","",IF('Rekapitulace stavby'!$E$14="","",'Rekapitulace stavby'!$E$14))</f>
        <v> </v>
      </c>
      <c r="I16" s="17" t="s">
        <v>25</v>
      </c>
      <c r="J16" s="15">
        <f>IF('Rekapitulace stavby'!$AN$14="Vyplň údaj","",IF('Rekapitulace stavby'!$AN$14="","",'Rekapitulace stavby'!$AN$14))</f>
      </c>
      <c r="K16" s="66"/>
    </row>
    <row r="17" spans="2:11" s="6" customFormat="1" ht="7.5" customHeight="1">
      <c r="B17" s="65"/>
      <c r="K17" s="66"/>
    </row>
    <row r="18" spans="2:11" s="6" customFormat="1" ht="15" customHeight="1">
      <c r="B18" s="65"/>
      <c r="D18" s="17" t="s">
        <v>28</v>
      </c>
      <c r="I18" s="17" t="s">
        <v>24</v>
      </c>
      <c r="J18" s="15"/>
      <c r="K18" s="66"/>
    </row>
    <row r="19" spans="2:11" s="6" customFormat="1" ht="18" customHeight="1">
      <c r="B19" s="65"/>
      <c r="E19" s="15"/>
      <c r="I19" s="17" t="s">
        <v>25</v>
      </c>
      <c r="J19" s="15"/>
      <c r="K19" s="66"/>
    </row>
    <row r="20" spans="2:11" s="6" customFormat="1" ht="7.5" customHeight="1">
      <c r="B20" s="65"/>
      <c r="K20" s="66"/>
    </row>
    <row r="21" spans="2:11" s="6" customFormat="1" ht="15" customHeight="1">
      <c r="B21" s="65"/>
      <c r="D21" s="17" t="s">
        <v>30</v>
      </c>
      <c r="K21" s="66"/>
    </row>
    <row r="22" spans="2:11" s="67" customFormat="1" ht="85.5" customHeight="1">
      <c r="B22" s="68"/>
      <c r="E22" s="216" t="s">
        <v>220</v>
      </c>
      <c r="F22" s="217"/>
      <c r="G22" s="217"/>
      <c r="H22" s="217"/>
      <c r="K22" s="69"/>
    </row>
    <row r="23" spans="2:11" s="6" customFormat="1" ht="7.5" customHeight="1">
      <c r="B23" s="65"/>
      <c r="K23" s="66"/>
    </row>
    <row r="24" spans="2:11" s="6" customFormat="1" ht="7.5" customHeight="1">
      <c r="B24" s="65"/>
      <c r="D24" s="70"/>
      <c r="E24" s="70"/>
      <c r="F24" s="70"/>
      <c r="G24" s="70"/>
      <c r="H24" s="70"/>
      <c r="I24" s="70"/>
      <c r="J24" s="70"/>
      <c r="K24" s="71"/>
    </row>
    <row r="25" spans="2:11" s="6" customFormat="1" ht="26.25" customHeight="1">
      <c r="B25" s="65"/>
      <c r="D25" s="72" t="s">
        <v>31</v>
      </c>
      <c r="J25" s="52"/>
      <c r="K25" s="66"/>
    </row>
    <row r="26" spans="2:11" s="6" customFormat="1" ht="7.5" customHeight="1">
      <c r="B26" s="65"/>
      <c r="D26" s="70"/>
      <c r="E26" s="70"/>
      <c r="F26" s="70"/>
      <c r="G26" s="70"/>
      <c r="H26" s="70"/>
      <c r="I26" s="70"/>
      <c r="J26" s="70"/>
      <c r="K26" s="71"/>
    </row>
    <row r="27" spans="2:11" s="6" customFormat="1" ht="15" customHeight="1">
      <c r="B27" s="65"/>
      <c r="F27" s="23" t="s">
        <v>33</v>
      </c>
      <c r="I27" s="23" t="s">
        <v>32</v>
      </c>
      <c r="J27" s="23" t="s">
        <v>34</v>
      </c>
      <c r="K27" s="66"/>
    </row>
    <row r="28" spans="2:11" s="6" customFormat="1" ht="15" customHeight="1">
      <c r="B28" s="65"/>
      <c r="D28" s="25" t="s">
        <v>35</v>
      </c>
      <c r="E28" s="25" t="s">
        <v>36</v>
      </c>
      <c r="F28" s="73"/>
      <c r="I28" s="74">
        <v>0.21</v>
      </c>
      <c r="J28" s="73"/>
      <c r="K28" s="66"/>
    </row>
    <row r="29" spans="2:11" s="6" customFormat="1" ht="15" customHeight="1">
      <c r="B29" s="65"/>
      <c r="E29" s="25" t="s">
        <v>37</v>
      </c>
      <c r="F29" s="73">
        <f>ROUND(SUM($BF$81:$BF$165),2)</f>
        <v>0</v>
      </c>
      <c r="I29" s="74">
        <v>0.15</v>
      </c>
      <c r="J29" s="73">
        <f>ROUND(SUM($BF$81:$BF$165)*$I$29,2)</f>
        <v>0</v>
      </c>
      <c r="K29" s="66"/>
    </row>
    <row r="30" spans="2:11" s="6" customFormat="1" ht="15" customHeight="1" hidden="1">
      <c r="B30" s="65"/>
      <c r="E30" s="25" t="s">
        <v>38</v>
      </c>
      <c r="F30" s="73">
        <f>ROUND(SUM($BG$81:$BG$165),2)</f>
        <v>0</v>
      </c>
      <c r="I30" s="74">
        <v>0.21</v>
      </c>
      <c r="J30" s="73">
        <v>0</v>
      </c>
      <c r="K30" s="66"/>
    </row>
    <row r="31" spans="2:11" s="6" customFormat="1" ht="15" customHeight="1" hidden="1">
      <c r="B31" s="65"/>
      <c r="E31" s="25" t="s">
        <v>39</v>
      </c>
      <c r="F31" s="73">
        <f>ROUND(SUM($BH$81:$BH$165),2)</f>
        <v>0</v>
      </c>
      <c r="I31" s="74">
        <v>0.15</v>
      </c>
      <c r="J31" s="73">
        <v>0</v>
      </c>
      <c r="K31" s="66"/>
    </row>
    <row r="32" spans="2:11" s="6" customFormat="1" ht="15" customHeight="1" hidden="1">
      <c r="B32" s="65"/>
      <c r="E32" s="25" t="s">
        <v>40</v>
      </c>
      <c r="F32" s="73">
        <f>ROUND(SUM($BI$81:$BI$165),2)</f>
        <v>0</v>
      </c>
      <c r="I32" s="74">
        <v>0</v>
      </c>
      <c r="J32" s="73">
        <v>0</v>
      </c>
      <c r="K32" s="66"/>
    </row>
    <row r="33" spans="2:11" s="6" customFormat="1" ht="7.5" customHeight="1">
      <c r="B33" s="65"/>
      <c r="K33" s="66"/>
    </row>
    <row r="34" spans="2:11" s="6" customFormat="1" ht="26.25" customHeight="1">
      <c r="B34" s="65"/>
      <c r="C34" s="75"/>
      <c r="D34" s="28" t="s">
        <v>41</v>
      </c>
      <c r="E34" s="76"/>
      <c r="F34" s="76"/>
      <c r="G34" s="77" t="s">
        <v>42</v>
      </c>
      <c r="H34" s="30" t="s">
        <v>43</v>
      </c>
      <c r="I34" s="76"/>
      <c r="J34" s="31"/>
      <c r="K34" s="78"/>
    </row>
    <row r="35" spans="2:11" s="6" customFormat="1" ht="15" customHeight="1">
      <c r="B35" s="79"/>
      <c r="C35" s="80"/>
      <c r="D35" s="80"/>
      <c r="E35" s="80"/>
      <c r="F35" s="80"/>
      <c r="G35" s="80"/>
      <c r="H35" s="80"/>
      <c r="I35" s="80"/>
      <c r="J35" s="80"/>
      <c r="K35" s="81"/>
    </row>
    <row r="39" spans="2:11" s="6" customFormat="1" ht="7.5" customHeight="1">
      <c r="B39" s="82"/>
      <c r="C39" s="83"/>
      <c r="D39" s="83"/>
      <c r="E39" s="83"/>
      <c r="F39" s="83"/>
      <c r="G39" s="83"/>
      <c r="H39" s="83"/>
      <c r="I39" s="83"/>
      <c r="J39" s="83"/>
      <c r="K39" s="84"/>
    </row>
    <row r="40" spans="2:11" s="6" customFormat="1" ht="37.5" customHeight="1">
      <c r="B40" s="65"/>
      <c r="C40" s="11" t="s">
        <v>92</v>
      </c>
      <c r="K40" s="66"/>
    </row>
    <row r="41" spans="2:11" s="6" customFormat="1" ht="7.5" customHeight="1">
      <c r="B41" s="65"/>
      <c r="K41" s="66"/>
    </row>
    <row r="42" spans="2:11" s="6" customFormat="1" ht="15" customHeight="1">
      <c r="B42" s="65"/>
      <c r="C42" s="17" t="s">
        <v>14</v>
      </c>
      <c r="K42" s="66"/>
    </row>
    <row r="43" spans="2:11" s="6" customFormat="1" ht="18" customHeight="1">
      <c r="B43" s="65"/>
      <c r="E43" s="195" t="str">
        <f>$E$7</f>
        <v>Obnova vnějšího pláště budovy - výměna oken - Radnice Magistrátu města Liberec</v>
      </c>
      <c r="F43" s="196"/>
      <c r="G43" s="196"/>
      <c r="H43" s="196"/>
      <c r="K43" s="66"/>
    </row>
    <row r="44" spans="2:11" s="6" customFormat="1" ht="7.5" customHeight="1">
      <c r="B44" s="65"/>
      <c r="K44" s="66"/>
    </row>
    <row r="45" spans="2:11" s="6" customFormat="1" ht="18" customHeight="1">
      <c r="B45" s="65"/>
      <c r="C45" s="17" t="s">
        <v>19</v>
      </c>
      <c r="F45" s="15" t="str">
        <f>$F$10</f>
        <v>Liberec-budova radnice</v>
      </c>
      <c r="I45" s="17" t="s">
        <v>20</v>
      </c>
      <c r="J45" s="42" t="str">
        <f>IF($J$10="","",$J$10)</f>
        <v> </v>
      </c>
      <c r="K45" s="66"/>
    </row>
    <row r="46" spans="2:11" s="6" customFormat="1" ht="7.5" customHeight="1">
      <c r="B46" s="65"/>
      <c r="K46" s="66"/>
    </row>
    <row r="47" spans="2:11" s="6" customFormat="1" ht="13.5" customHeight="1">
      <c r="B47" s="65"/>
      <c r="C47" s="17" t="s">
        <v>23</v>
      </c>
      <c r="F47" s="15" t="str">
        <f>$E$13</f>
        <v>Statutární město Liberec</v>
      </c>
      <c r="I47" s="17" t="s">
        <v>28</v>
      </c>
      <c r="J47" s="15">
        <f>$E$19</f>
        <v>0</v>
      </c>
      <c r="K47" s="66"/>
    </row>
    <row r="48" spans="2:11" s="6" customFormat="1" ht="15" customHeight="1">
      <c r="B48" s="65"/>
      <c r="C48" s="17" t="s">
        <v>26</v>
      </c>
      <c r="F48" s="15" t="str">
        <f>IF($E$16="","",$E$16)</f>
        <v> </v>
      </c>
      <c r="K48" s="66"/>
    </row>
    <row r="49" spans="2:11" s="6" customFormat="1" ht="11.25" customHeight="1">
      <c r="B49" s="65"/>
      <c r="K49" s="66"/>
    </row>
    <row r="50" spans="2:11" s="6" customFormat="1" ht="30" customHeight="1">
      <c r="B50" s="65"/>
      <c r="C50" s="85" t="s">
        <v>101</v>
      </c>
      <c r="D50" s="75"/>
      <c r="E50" s="75"/>
      <c r="F50" s="75"/>
      <c r="G50" s="75"/>
      <c r="H50" s="75"/>
      <c r="I50" s="75"/>
      <c r="J50" s="86" t="s">
        <v>93</v>
      </c>
      <c r="K50" s="87"/>
    </row>
    <row r="51" spans="2:11" s="6" customFormat="1" ht="11.25" customHeight="1">
      <c r="B51" s="65"/>
      <c r="K51" s="66"/>
    </row>
    <row r="52" spans="2:47" s="6" customFormat="1" ht="30" customHeight="1">
      <c r="B52" s="65"/>
      <c r="C52" s="51" t="s">
        <v>94</v>
      </c>
      <c r="J52" s="52">
        <f>ROUND($J$81,2)</f>
        <v>0</v>
      </c>
      <c r="K52" s="66"/>
      <c r="AU52" s="6" t="s">
        <v>95</v>
      </c>
    </row>
    <row r="53" spans="2:11" s="88" customFormat="1" ht="25.5" customHeight="1">
      <c r="B53" s="89"/>
      <c r="D53" s="90" t="s">
        <v>96</v>
      </c>
      <c r="E53" s="90"/>
      <c r="F53" s="90"/>
      <c r="G53" s="90"/>
      <c r="H53" s="90"/>
      <c r="I53" s="90"/>
      <c r="J53" s="178">
        <f>ROUND($J$82,2)</f>
        <v>0</v>
      </c>
      <c r="K53" s="91"/>
    </row>
    <row r="54" spans="2:11" s="92" customFormat="1" ht="20.25" customHeight="1">
      <c r="B54" s="93"/>
      <c r="D54" s="94" t="s">
        <v>118</v>
      </c>
      <c r="E54" s="94"/>
      <c r="F54" s="94"/>
      <c r="G54" s="94"/>
      <c r="H54" s="94"/>
      <c r="I54" s="94"/>
      <c r="J54" s="95">
        <f>ROUND($J$83,2)</f>
        <v>0</v>
      </c>
      <c r="K54" s="96"/>
    </row>
    <row r="55" spans="2:11" s="92" customFormat="1" ht="20.25" customHeight="1">
      <c r="B55" s="93"/>
      <c r="D55" s="94" t="s">
        <v>135</v>
      </c>
      <c r="E55" s="94"/>
      <c r="F55" s="94"/>
      <c r="G55" s="94"/>
      <c r="H55" s="94"/>
      <c r="I55" s="94"/>
      <c r="J55" s="95">
        <f>ROUND($J$97,2)</f>
        <v>0</v>
      </c>
      <c r="K55" s="96"/>
    </row>
    <row r="56" spans="2:11" s="92" customFormat="1" ht="20.25" customHeight="1">
      <c r="B56" s="93"/>
      <c r="D56" s="94" t="s">
        <v>149</v>
      </c>
      <c r="E56" s="94"/>
      <c r="F56" s="94"/>
      <c r="G56" s="94"/>
      <c r="H56" s="94"/>
      <c r="I56" s="94"/>
      <c r="J56" s="95">
        <f>ROUND($J$112,2)</f>
        <v>0</v>
      </c>
      <c r="K56" s="96"/>
    </row>
    <row r="57" spans="2:11" s="92" customFormat="1" ht="15" customHeight="1">
      <c r="B57" s="93"/>
      <c r="D57" s="94" t="s">
        <v>156</v>
      </c>
      <c r="E57" s="94"/>
      <c r="F57" s="94"/>
      <c r="G57" s="94"/>
      <c r="H57" s="94"/>
      <c r="I57" s="94"/>
      <c r="J57" s="95">
        <f>ROUND($J$117,2)</f>
        <v>0</v>
      </c>
      <c r="K57" s="96"/>
    </row>
    <row r="58" spans="2:11" s="92" customFormat="1" ht="20.25" customHeight="1">
      <c r="B58" s="93"/>
      <c r="D58" s="94" t="s">
        <v>165</v>
      </c>
      <c r="E58" s="94"/>
      <c r="F58" s="94"/>
      <c r="G58" s="94"/>
      <c r="H58" s="94"/>
      <c r="I58" s="94"/>
      <c r="J58" s="95">
        <f>ROUND($J$126,2)</f>
        <v>0</v>
      </c>
      <c r="K58" s="96"/>
    </row>
    <row r="59" spans="2:11" s="88" customFormat="1" ht="25.5" customHeight="1">
      <c r="B59" s="89"/>
      <c r="D59" s="90" t="s">
        <v>97</v>
      </c>
      <c r="E59" s="90"/>
      <c r="F59" s="90"/>
      <c r="G59" s="90"/>
      <c r="H59" s="90"/>
      <c r="I59" s="90"/>
      <c r="J59" s="178">
        <f>ROUND($J$128,2)</f>
        <v>0</v>
      </c>
      <c r="K59" s="91"/>
    </row>
    <row r="60" spans="2:11" s="92" customFormat="1" ht="20.25" customHeight="1">
      <c r="B60" s="93"/>
      <c r="D60" s="94" t="s">
        <v>168</v>
      </c>
      <c r="E60" s="94"/>
      <c r="F60" s="94"/>
      <c r="G60" s="94"/>
      <c r="H60" s="94"/>
      <c r="I60" s="94"/>
      <c r="J60" s="95">
        <f>ROUND($J$129,2)</f>
        <v>0</v>
      </c>
      <c r="K60" s="96"/>
    </row>
    <row r="61" spans="2:11" s="92" customFormat="1" ht="20.25" customHeight="1">
      <c r="B61" s="93"/>
      <c r="D61" s="94" t="s">
        <v>175</v>
      </c>
      <c r="E61" s="94"/>
      <c r="F61" s="94"/>
      <c r="G61" s="94"/>
      <c r="H61" s="94"/>
      <c r="I61" s="94"/>
      <c r="J61" s="95">
        <f>J134*1</f>
        <v>0</v>
      </c>
      <c r="K61" s="96"/>
    </row>
    <row r="62" spans="2:11" s="88" customFormat="1" ht="25.5" customHeight="1">
      <c r="B62" s="89"/>
      <c r="D62" s="90" t="s">
        <v>98</v>
      </c>
      <c r="E62" s="90"/>
      <c r="F62" s="90"/>
      <c r="G62" s="90"/>
      <c r="H62" s="90"/>
      <c r="I62" s="90"/>
      <c r="J62" s="178">
        <f>ROUND($J$161,2)</f>
        <v>0</v>
      </c>
      <c r="K62" s="91"/>
    </row>
    <row r="63" spans="2:11" s="92" customFormat="1" ht="20.25" customHeight="1">
      <c r="B63" s="93"/>
      <c r="D63" s="94" t="s">
        <v>181</v>
      </c>
      <c r="E63" s="94"/>
      <c r="F63" s="94"/>
      <c r="G63" s="94"/>
      <c r="H63" s="94"/>
      <c r="I63" s="94"/>
      <c r="J63" s="95">
        <f>ROUND($J$162,2)</f>
        <v>0</v>
      </c>
      <c r="K63" s="96"/>
    </row>
    <row r="64" spans="2:11" s="6" customFormat="1" ht="22.5" customHeight="1">
      <c r="B64" s="65"/>
      <c r="K64" s="66"/>
    </row>
    <row r="65" spans="2:11" s="6" customFormat="1" ht="7.5" customHeight="1">
      <c r="B65" s="79"/>
      <c r="C65" s="80"/>
      <c r="D65" s="80"/>
      <c r="E65" s="80"/>
      <c r="F65" s="80"/>
      <c r="G65" s="80"/>
      <c r="H65" s="80"/>
      <c r="I65" s="80"/>
      <c r="J65" s="80"/>
      <c r="K65" s="81"/>
    </row>
    <row r="69" spans="2:12" s="6" customFormat="1" ht="7.5" customHeight="1"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65"/>
    </row>
    <row r="70" spans="2:12" s="6" customFormat="1" ht="37.5" customHeight="1">
      <c r="B70" s="65"/>
      <c r="C70" s="11" t="s">
        <v>99</v>
      </c>
      <c r="L70" s="65"/>
    </row>
    <row r="71" spans="2:12" s="6" customFormat="1" ht="7.5" customHeight="1">
      <c r="B71" s="65"/>
      <c r="L71" s="65"/>
    </row>
    <row r="72" spans="2:12" s="6" customFormat="1" ht="15" customHeight="1">
      <c r="B72" s="65"/>
      <c r="C72" s="17" t="s">
        <v>14</v>
      </c>
      <c r="L72" s="65"/>
    </row>
    <row r="73" spans="2:12" s="6" customFormat="1" ht="18" customHeight="1">
      <c r="B73" s="65"/>
      <c r="E73" s="195" t="str">
        <f>$E$7</f>
        <v>Obnova vnějšího pláště budovy - výměna oken - Radnice Magistrátu města Liberec</v>
      </c>
      <c r="F73" s="196"/>
      <c r="G73" s="196"/>
      <c r="H73" s="196"/>
      <c r="L73" s="65"/>
    </row>
    <row r="74" spans="2:12" s="6" customFormat="1" ht="7.5" customHeight="1">
      <c r="B74" s="65"/>
      <c r="L74" s="65"/>
    </row>
    <row r="75" spans="2:12" s="6" customFormat="1" ht="18" customHeight="1">
      <c r="B75" s="65"/>
      <c r="C75" s="17" t="s">
        <v>19</v>
      </c>
      <c r="F75" s="15" t="str">
        <f>$F$10</f>
        <v>Liberec-budova radnice</v>
      </c>
      <c r="I75" s="17" t="s">
        <v>20</v>
      </c>
      <c r="J75" s="42" t="str">
        <f>IF($J$10="","",$J$10)</f>
        <v> </v>
      </c>
      <c r="L75" s="65"/>
    </row>
    <row r="76" spans="2:12" s="6" customFormat="1" ht="7.5" customHeight="1">
      <c r="B76" s="65"/>
      <c r="L76" s="65"/>
    </row>
    <row r="77" spans="2:12" s="6" customFormat="1" ht="13.5" customHeight="1">
      <c r="B77" s="65"/>
      <c r="C77" s="17" t="s">
        <v>23</v>
      </c>
      <c r="F77" s="15" t="str">
        <f>$E$13</f>
        <v>Statutární město Liberec</v>
      </c>
      <c r="I77" s="17" t="s">
        <v>28</v>
      </c>
      <c r="J77" s="15">
        <f>$E$19</f>
        <v>0</v>
      </c>
      <c r="L77" s="65"/>
    </row>
    <row r="78" spans="2:12" s="6" customFormat="1" ht="15" customHeight="1">
      <c r="B78" s="65"/>
      <c r="C78" s="17" t="s">
        <v>26</v>
      </c>
      <c r="F78" s="15" t="str">
        <f>IF($E$16="","",$E$16)</f>
        <v> </v>
      </c>
      <c r="L78" s="65"/>
    </row>
    <row r="79" spans="2:12" s="6" customFormat="1" ht="11.25" customHeight="1">
      <c r="B79" s="65"/>
      <c r="L79" s="65"/>
    </row>
    <row r="80" spans="2:20" s="97" customFormat="1" ht="30" customHeight="1">
      <c r="B80" s="98"/>
      <c r="C80" s="99" t="s">
        <v>100</v>
      </c>
      <c r="D80" s="100" t="s">
        <v>50</v>
      </c>
      <c r="E80" s="100"/>
      <c r="F80" s="100" t="s">
        <v>101</v>
      </c>
      <c r="G80" s="100"/>
      <c r="H80" s="100" t="s">
        <v>102</v>
      </c>
      <c r="I80" s="100" t="s">
        <v>103</v>
      </c>
      <c r="J80" s="100" t="s">
        <v>104</v>
      </c>
      <c r="K80" s="101"/>
      <c r="L80" s="98"/>
      <c r="M80" s="47" t="s">
        <v>105</v>
      </c>
      <c r="N80" s="48" t="s">
        <v>35</v>
      </c>
      <c r="O80" s="48" t="s">
        <v>106</v>
      </c>
      <c r="P80" s="48" t="s">
        <v>107</v>
      </c>
      <c r="Q80" s="48" t="s">
        <v>108</v>
      </c>
      <c r="R80" s="48" t="s">
        <v>109</v>
      </c>
      <c r="S80" s="48" t="s">
        <v>110</v>
      </c>
      <c r="T80" s="49" t="s">
        <v>111</v>
      </c>
    </row>
    <row r="81" spans="2:63" s="6" customFormat="1" ht="30" customHeight="1">
      <c r="B81" s="65"/>
      <c r="C81" s="51" t="s">
        <v>94</v>
      </c>
      <c r="J81" s="102">
        <f>J82+J128+J161</f>
        <v>0</v>
      </c>
      <c r="L81" s="65"/>
      <c r="M81" s="103"/>
      <c r="N81" s="70"/>
      <c r="O81" s="70"/>
      <c r="P81" s="104" t="e">
        <f>$P$82+$P$128+$P$161</f>
        <v>#REF!</v>
      </c>
      <c r="Q81" s="70"/>
      <c r="R81" s="104" t="e">
        <f>$R$82+$R$128+$R$161</f>
        <v>#REF!</v>
      </c>
      <c r="S81" s="70"/>
      <c r="T81" s="105" t="e">
        <f>$T$82+$T$128+$T$161</f>
        <v>#REF!</v>
      </c>
      <c r="AT81" s="6" t="s">
        <v>64</v>
      </c>
      <c r="AU81" s="6" t="s">
        <v>95</v>
      </c>
      <c r="BK81" s="106" t="e">
        <f>$BK$82+$BK$128+$BK$161</f>
        <v>#REF!</v>
      </c>
    </row>
    <row r="82" spans="2:63" s="107" customFormat="1" ht="38.25" customHeight="1">
      <c r="B82" s="108"/>
      <c r="D82" s="109"/>
      <c r="E82" s="110"/>
      <c r="F82" s="180" t="s">
        <v>112</v>
      </c>
      <c r="J82" s="179">
        <f>J83+J97+J112+J117+J126</f>
        <v>0</v>
      </c>
      <c r="L82" s="108"/>
      <c r="M82" s="111"/>
      <c r="P82" s="112" t="e">
        <f>#REF!+$P$83+$P$97+$P$112+$P$126</f>
        <v>#REF!</v>
      </c>
      <c r="R82" s="112" t="e">
        <f>#REF!+$R$83+$R$97+$R$112+$R$126</f>
        <v>#REF!</v>
      </c>
      <c r="T82" s="113" t="e">
        <f>#REF!+$T$83+$T$97+$T$112+$T$126</f>
        <v>#REF!</v>
      </c>
      <c r="AR82" s="109" t="s">
        <v>18</v>
      </c>
      <c r="AT82" s="109" t="s">
        <v>64</v>
      </c>
      <c r="AU82" s="109" t="s">
        <v>65</v>
      </c>
      <c r="AY82" s="109" t="s">
        <v>113</v>
      </c>
      <c r="BK82" s="114" t="e">
        <f>#REF!+$BK$83+$BK$97+$BK$112+$BK$126</f>
        <v>#REF!</v>
      </c>
    </row>
    <row r="83" spans="2:63" s="107" customFormat="1" ht="30" customHeight="1">
      <c r="B83" s="108"/>
      <c r="D83" s="109"/>
      <c r="E83" s="115"/>
      <c r="F83" s="115" t="s">
        <v>118</v>
      </c>
      <c r="J83" s="116">
        <f>$BK$83</f>
        <v>0</v>
      </c>
      <c r="L83" s="108"/>
      <c r="M83" s="111"/>
      <c r="P83" s="112">
        <f>SUM($P$84:$P$96)</f>
        <v>0</v>
      </c>
      <c r="R83" s="112">
        <f>SUM($R$84:$R$96)</f>
        <v>0.13076000000000002</v>
      </c>
      <c r="T83" s="113">
        <f>SUM($T$84:$T$96)</f>
        <v>0</v>
      </c>
      <c r="AR83" s="109" t="s">
        <v>18</v>
      </c>
      <c r="AT83" s="109" t="s">
        <v>64</v>
      </c>
      <c r="AU83" s="109" t="s">
        <v>18</v>
      </c>
      <c r="AY83" s="109" t="s">
        <v>113</v>
      </c>
      <c r="BK83" s="114">
        <f>SUM($BK$84:$BK$96)</f>
        <v>0</v>
      </c>
    </row>
    <row r="84" spans="2:65" s="6" customFormat="1" ht="13.5" customHeight="1">
      <c r="B84" s="65"/>
      <c r="C84" s="117">
        <v>1</v>
      </c>
      <c r="D84" s="117" t="s">
        <v>115</v>
      </c>
      <c r="E84" s="118"/>
      <c r="F84" s="165" t="s">
        <v>222</v>
      </c>
      <c r="G84" s="166"/>
      <c r="H84" s="172">
        <v>1</v>
      </c>
      <c r="I84" s="173">
        <v>0</v>
      </c>
      <c r="J84" s="173">
        <f>ROUND($I$84*$H$84,2)</f>
        <v>0</v>
      </c>
      <c r="K84" s="170"/>
      <c r="L84" s="65"/>
      <c r="M84" s="123"/>
      <c r="N84" s="124" t="s">
        <v>36</v>
      </c>
      <c r="Q84" s="125">
        <v>0.001</v>
      </c>
      <c r="R84" s="125">
        <f>$Q$84*$H$84</f>
        <v>0.001</v>
      </c>
      <c r="S84" s="125">
        <v>0</v>
      </c>
      <c r="T84" s="126">
        <f>$S$84*$H$84</f>
        <v>0</v>
      </c>
      <c r="AR84" s="67" t="s">
        <v>116</v>
      </c>
      <c r="AT84" s="67" t="s">
        <v>115</v>
      </c>
      <c r="AU84" s="67" t="s">
        <v>72</v>
      </c>
      <c r="AY84" s="6" t="s">
        <v>113</v>
      </c>
      <c r="BE84" s="127">
        <f>IF($N$84="základní",$J$84,0)</f>
        <v>0</v>
      </c>
      <c r="BF84" s="127">
        <f>IF($N$84="snížená",$J$84,0)</f>
        <v>0</v>
      </c>
      <c r="BG84" s="127">
        <f>IF($N$84="zákl. přenesená",$J$84,0)</f>
        <v>0</v>
      </c>
      <c r="BH84" s="127">
        <f>IF($N$84="sníž. přenesená",$J$84,0)</f>
        <v>0</v>
      </c>
      <c r="BI84" s="127">
        <f>IF($N$84="nulová",$J$84,0)</f>
        <v>0</v>
      </c>
      <c r="BJ84" s="67" t="s">
        <v>18</v>
      </c>
      <c r="BK84" s="127">
        <f>ROUND($I$84*$H$84,2)</f>
        <v>0</v>
      </c>
      <c r="BL84" s="67" t="s">
        <v>116</v>
      </c>
      <c r="BM84" s="67" t="s">
        <v>120</v>
      </c>
    </row>
    <row r="85" spans="2:51" s="6" customFormat="1" ht="13.5" customHeight="1">
      <c r="B85" s="128"/>
      <c r="D85" s="129"/>
      <c r="E85" s="130"/>
      <c r="F85" s="161"/>
      <c r="H85" s="174"/>
      <c r="I85" s="164"/>
      <c r="J85" s="164"/>
      <c r="K85" s="164"/>
      <c r="L85" s="128"/>
      <c r="M85" s="132"/>
      <c r="T85" s="133"/>
      <c r="AT85" s="134" t="s">
        <v>117</v>
      </c>
      <c r="AU85" s="134" t="s">
        <v>72</v>
      </c>
      <c r="AV85" s="134" t="s">
        <v>72</v>
      </c>
      <c r="AW85" s="134" t="s">
        <v>95</v>
      </c>
      <c r="AX85" s="134" t="s">
        <v>18</v>
      </c>
      <c r="AY85" s="134" t="s">
        <v>113</v>
      </c>
    </row>
    <row r="86" spans="2:65" s="6" customFormat="1" ht="13.5" customHeight="1">
      <c r="B86" s="65"/>
      <c r="C86" s="117">
        <v>2</v>
      </c>
      <c r="D86" s="117" t="s">
        <v>115</v>
      </c>
      <c r="E86" s="118"/>
      <c r="F86" s="119" t="s">
        <v>121</v>
      </c>
      <c r="G86" s="120"/>
      <c r="H86" s="172">
        <v>1</v>
      </c>
      <c r="I86" s="173">
        <v>0</v>
      </c>
      <c r="J86" s="173">
        <f>ROUND($I$86*$H$86,2)</f>
        <v>0</v>
      </c>
      <c r="K86" s="170"/>
      <c r="L86" s="65"/>
      <c r="M86" s="123"/>
      <c r="N86" s="124" t="s">
        <v>36</v>
      </c>
      <c r="Q86" s="125">
        <v>0.00012</v>
      </c>
      <c r="R86" s="125">
        <f>$Q$86*$H$86</f>
        <v>0.00012</v>
      </c>
      <c r="S86" s="125">
        <v>0</v>
      </c>
      <c r="T86" s="126">
        <f>$S$86*$H$86</f>
        <v>0</v>
      </c>
      <c r="AR86" s="67" t="s">
        <v>116</v>
      </c>
      <c r="AT86" s="67" t="s">
        <v>115</v>
      </c>
      <c r="AU86" s="67" t="s">
        <v>72</v>
      </c>
      <c r="AY86" s="6" t="s">
        <v>113</v>
      </c>
      <c r="BE86" s="127">
        <f>IF($N$86="základní",$J$86,0)</f>
        <v>0</v>
      </c>
      <c r="BF86" s="127">
        <f>IF($N$86="snížená",$J$86,0)</f>
        <v>0</v>
      </c>
      <c r="BG86" s="127">
        <f>IF($N$86="zákl. přenesená",$J$86,0)</f>
        <v>0</v>
      </c>
      <c r="BH86" s="127">
        <f>IF($N$86="sníž. přenesená",$J$86,0)</f>
        <v>0</v>
      </c>
      <c r="BI86" s="127">
        <f>IF($N$86="nulová",$J$86,0)</f>
        <v>0</v>
      </c>
      <c r="BJ86" s="67" t="s">
        <v>18</v>
      </c>
      <c r="BK86" s="127">
        <f>ROUND($I$86*$H$86,2)</f>
        <v>0</v>
      </c>
      <c r="BL86" s="67" t="s">
        <v>116</v>
      </c>
      <c r="BM86" s="67" t="s">
        <v>122</v>
      </c>
    </row>
    <row r="87" spans="2:51" s="6" customFormat="1" ht="13.5" customHeight="1">
      <c r="B87" s="128"/>
      <c r="D87" s="129"/>
      <c r="E87" s="130"/>
      <c r="F87" s="161"/>
      <c r="H87" s="174"/>
      <c r="I87" s="164"/>
      <c r="J87" s="164"/>
      <c r="K87" s="164"/>
      <c r="L87" s="128"/>
      <c r="M87" s="132"/>
      <c r="T87" s="133"/>
      <c r="AT87" s="134" t="s">
        <v>117</v>
      </c>
      <c r="AU87" s="134" t="s">
        <v>72</v>
      </c>
      <c r="AV87" s="134" t="s">
        <v>72</v>
      </c>
      <c r="AW87" s="134" t="s">
        <v>95</v>
      </c>
      <c r="AX87" s="134" t="s">
        <v>18</v>
      </c>
      <c r="AY87" s="134" t="s">
        <v>113</v>
      </c>
    </row>
    <row r="88" spans="2:65" s="6" customFormat="1" ht="13.5" customHeight="1">
      <c r="B88" s="65"/>
      <c r="C88" s="117">
        <v>3</v>
      </c>
      <c r="D88" s="117" t="s">
        <v>115</v>
      </c>
      <c r="E88" s="118"/>
      <c r="F88" s="119" t="s">
        <v>123</v>
      </c>
      <c r="G88" s="120"/>
      <c r="H88" s="172">
        <v>1</v>
      </c>
      <c r="I88" s="173">
        <v>0</v>
      </c>
      <c r="J88" s="173">
        <f>ROUND($I$88*$H$88,2)</f>
        <v>0</v>
      </c>
      <c r="K88" s="170"/>
      <c r="L88" s="65"/>
      <c r="M88" s="123"/>
      <c r="N88" s="124" t="s">
        <v>36</v>
      </c>
      <c r="Q88" s="125">
        <v>0.00024</v>
      </c>
      <c r="R88" s="125">
        <f>$Q$88*$H$88</f>
        <v>0.00024</v>
      </c>
      <c r="S88" s="125">
        <v>0</v>
      </c>
      <c r="T88" s="126">
        <f>$S$88*$H$88</f>
        <v>0</v>
      </c>
      <c r="AR88" s="67" t="s">
        <v>116</v>
      </c>
      <c r="AT88" s="67" t="s">
        <v>115</v>
      </c>
      <c r="AU88" s="67" t="s">
        <v>72</v>
      </c>
      <c r="AY88" s="6" t="s">
        <v>113</v>
      </c>
      <c r="BE88" s="127">
        <f>IF($N$88="základní",$J$88,0)</f>
        <v>0</v>
      </c>
      <c r="BF88" s="127">
        <f>IF($N$88="snížená",$J$88,0)</f>
        <v>0</v>
      </c>
      <c r="BG88" s="127">
        <f>IF($N$88="zákl. přenesená",$J$88,0)</f>
        <v>0</v>
      </c>
      <c r="BH88" s="127">
        <f>IF($N$88="sníž. přenesená",$J$88,0)</f>
        <v>0</v>
      </c>
      <c r="BI88" s="127">
        <f>IF($N$88="nulová",$J$88,0)</f>
        <v>0</v>
      </c>
      <c r="BJ88" s="67" t="s">
        <v>18</v>
      </c>
      <c r="BK88" s="127">
        <f>ROUND($I$88*$H$88,2)</f>
        <v>0</v>
      </c>
      <c r="BL88" s="67" t="s">
        <v>116</v>
      </c>
      <c r="BM88" s="67" t="s">
        <v>124</v>
      </c>
    </row>
    <row r="89" spans="2:65" s="6" customFormat="1" ht="13.5" customHeight="1">
      <c r="B89" s="65"/>
      <c r="C89" s="120">
        <v>4</v>
      </c>
      <c r="D89" s="120" t="s">
        <v>115</v>
      </c>
      <c r="E89" s="118"/>
      <c r="F89" s="119" t="s">
        <v>125</v>
      </c>
      <c r="G89" s="120"/>
      <c r="H89" s="172">
        <v>1</v>
      </c>
      <c r="I89" s="173">
        <v>0</v>
      </c>
      <c r="J89" s="173">
        <f>ROUND($I$89*$H$89,2)</f>
        <v>0</v>
      </c>
      <c r="K89" s="170"/>
      <c r="L89" s="65"/>
      <c r="M89" s="123"/>
      <c r="N89" s="124" t="s">
        <v>36</v>
      </c>
      <c r="Q89" s="125">
        <v>0.03358</v>
      </c>
      <c r="R89" s="125">
        <f>$Q$89*$H$89</f>
        <v>0.03358</v>
      </c>
      <c r="S89" s="125">
        <v>0</v>
      </c>
      <c r="T89" s="126">
        <f>$S$89*$H$89</f>
        <v>0</v>
      </c>
      <c r="AR89" s="67" t="s">
        <v>116</v>
      </c>
      <c r="AT89" s="67" t="s">
        <v>115</v>
      </c>
      <c r="AU89" s="67" t="s">
        <v>72</v>
      </c>
      <c r="AY89" s="67" t="s">
        <v>113</v>
      </c>
      <c r="BE89" s="127">
        <f>IF($N$89="základní",$J$89,0)</f>
        <v>0</v>
      </c>
      <c r="BF89" s="127">
        <f>IF($N$89="snížená",$J$89,0)</f>
        <v>0</v>
      </c>
      <c r="BG89" s="127">
        <f>IF($N$89="zákl. přenesená",$J$89,0)</f>
        <v>0</v>
      </c>
      <c r="BH89" s="127">
        <f>IF($N$89="sníž. přenesená",$J$89,0)</f>
        <v>0</v>
      </c>
      <c r="BI89" s="127">
        <f>IF($N$89="nulová",$J$89,0)</f>
        <v>0</v>
      </c>
      <c r="BJ89" s="67" t="s">
        <v>18</v>
      </c>
      <c r="BK89" s="127">
        <f>ROUND($I$89*$H$89,2)</f>
        <v>0</v>
      </c>
      <c r="BL89" s="67" t="s">
        <v>116</v>
      </c>
      <c r="BM89" s="67" t="s">
        <v>126</v>
      </c>
    </row>
    <row r="90" spans="2:51" s="6" customFormat="1" ht="13.5" customHeight="1">
      <c r="B90" s="128"/>
      <c r="D90" s="129"/>
      <c r="E90" s="130"/>
      <c r="F90" s="161"/>
      <c r="H90" s="174"/>
      <c r="I90" s="164"/>
      <c r="J90" s="164"/>
      <c r="K90" s="164"/>
      <c r="L90" s="128"/>
      <c r="M90" s="132"/>
      <c r="T90" s="133"/>
      <c r="AT90" s="134" t="s">
        <v>117</v>
      </c>
      <c r="AU90" s="134" t="s">
        <v>72</v>
      </c>
      <c r="AV90" s="134" t="s">
        <v>72</v>
      </c>
      <c r="AW90" s="134" t="s">
        <v>95</v>
      </c>
      <c r="AX90" s="134" t="s">
        <v>18</v>
      </c>
      <c r="AY90" s="134" t="s">
        <v>113</v>
      </c>
    </row>
    <row r="91" spans="2:65" s="6" customFormat="1" ht="13.5" customHeight="1">
      <c r="B91" s="65"/>
      <c r="C91" s="117">
        <v>5</v>
      </c>
      <c r="D91" s="117" t="s">
        <v>115</v>
      </c>
      <c r="E91" s="118"/>
      <c r="F91" s="165" t="s">
        <v>223</v>
      </c>
      <c r="G91" s="120"/>
      <c r="H91" s="172">
        <v>1</v>
      </c>
      <c r="I91" s="173">
        <v>0</v>
      </c>
      <c r="J91" s="173">
        <f>ROUND($I$91*$H$91,2)</f>
        <v>0</v>
      </c>
      <c r="K91" s="170"/>
      <c r="L91" s="65"/>
      <c r="M91" s="123"/>
      <c r="N91" s="124" t="s">
        <v>36</v>
      </c>
      <c r="Q91" s="125">
        <v>0.0102</v>
      </c>
      <c r="R91" s="125">
        <f>$Q$91*$H$91</f>
        <v>0.0102</v>
      </c>
      <c r="S91" s="125">
        <v>0</v>
      </c>
      <c r="T91" s="126">
        <f>$S$91*$H$91</f>
        <v>0</v>
      </c>
      <c r="AR91" s="67" t="s">
        <v>116</v>
      </c>
      <c r="AT91" s="67" t="s">
        <v>115</v>
      </c>
      <c r="AU91" s="67" t="s">
        <v>72</v>
      </c>
      <c r="AY91" s="6" t="s">
        <v>113</v>
      </c>
      <c r="BE91" s="127">
        <f>IF($N$91="základní",$J$91,0)</f>
        <v>0</v>
      </c>
      <c r="BF91" s="127">
        <f>IF($N$91="snížená",$J$91,0)</f>
        <v>0</v>
      </c>
      <c r="BG91" s="127">
        <f>IF($N$91="zákl. přenesená",$J$91,0)</f>
        <v>0</v>
      </c>
      <c r="BH91" s="127">
        <f>IF($N$91="sníž. přenesená",$J$91,0)</f>
        <v>0</v>
      </c>
      <c r="BI91" s="127">
        <f>IF($N$91="nulová",$J$91,0)</f>
        <v>0</v>
      </c>
      <c r="BJ91" s="67" t="s">
        <v>18</v>
      </c>
      <c r="BK91" s="127">
        <f>ROUND($I$91*$H$91,2)</f>
        <v>0</v>
      </c>
      <c r="BL91" s="67" t="s">
        <v>116</v>
      </c>
      <c r="BM91" s="67" t="s">
        <v>128</v>
      </c>
    </row>
    <row r="92" spans="2:51" s="6" customFormat="1" ht="13.5" customHeight="1">
      <c r="B92" s="128"/>
      <c r="D92" s="129"/>
      <c r="E92" s="130"/>
      <c r="F92" s="161"/>
      <c r="H92" s="174"/>
      <c r="I92" s="164"/>
      <c r="J92" s="164"/>
      <c r="K92" s="164"/>
      <c r="L92" s="128"/>
      <c r="M92" s="132"/>
      <c r="T92" s="133"/>
      <c r="AT92" s="134" t="s">
        <v>117</v>
      </c>
      <c r="AU92" s="134" t="s">
        <v>72</v>
      </c>
      <c r="AV92" s="134" t="s">
        <v>72</v>
      </c>
      <c r="AW92" s="134" t="s">
        <v>95</v>
      </c>
      <c r="AX92" s="134" t="s">
        <v>18</v>
      </c>
      <c r="AY92" s="134" t="s">
        <v>113</v>
      </c>
    </row>
    <row r="93" spans="2:65" s="6" customFormat="1" ht="13.5" customHeight="1">
      <c r="B93" s="65"/>
      <c r="C93" s="117">
        <v>6</v>
      </c>
      <c r="D93" s="117" t="s">
        <v>115</v>
      </c>
      <c r="E93" s="118"/>
      <c r="F93" s="119" t="s">
        <v>129</v>
      </c>
      <c r="G93" s="120"/>
      <c r="H93" s="172">
        <v>1</v>
      </c>
      <c r="I93" s="173">
        <v>0</v>
      </c>
      <c r="J93" s="173">
        <f>ROUND($I$93*$H$93,2)</f>
        <v>0</v>
      </c>
      <c r="K93" s="170"/>
      <c r="L93" s="65"/>
      <c r="M93" s="123"/>
      <c r="N93" s="124" t="s">
        <v>36</v>
      </c>
      <c r="Q93" s="125">
        <v>0.0015</v>
      </c>
      <c r="R93" s="125">
        <f>$Q$93*$H$93</f>
        <v>0.0015</v>
      </c>
      <c r="S93" s="125">
        <v>0</v>
      </c>
      <c r="T93" s="126">
        <f>$S$93*$H$93</f>
        <v>0</v>
      </c>
      <c r="AR93" s="67" t="s">
        <v>116</v>
      </c>
      <c r="AT93" s="67" t="s">
        <v>115</v>
      </c>
      <c r="AU93" s="67" t="s">
        <v>72</v>
      </c>
      <c r="AY93" s="6" t="s">
        <v>113</v>
      </c>
      <c r="BE93" s="127">
        <f>IF($N$93="základní",$J$93,0)</f>
        <v>0</v>
      </c>
      <c r="BF93" s="127">
        <f>IF($N$93="snížená",$J$93,0)</f>
        <v>0</v>
      </c>
      <c r="BG93" s="127">
        <f>IF($N$93="zákl. přenesená",$J$93,0)</f>
        <v>0</v>
      </c>
      <c r="BH93" s="127">
        <f>IF($N$93="sníž. přenesená",$J$93,0)</f>
        <v>0</v>
      </c>
      <c r="BI93" s="127">
        <f>IF($N$93="nulová",$J$93,0)</f>
        <v>0</v>
      </c>
      <c r="BJ93" s="67" t="s">
        <v>18</v>
      </c>
      <c r="BK93" s="127">
        <f>ROUND($I$93*$H$93,2)</f>
        <v>0</v>
      </c>
      <c r="BL93" s="67" t="s">
        <v>116</v>
      </c>
      <c r="BM93" s="67" t="s">
        <v>130</v>
      </c>
    </row>
    <row r="94" spans="2:51" s="6" customFormat="1" ht="13.5" customHeight="1">
      <c r="B94" s="128"/>
      <c r="D94" s="129"/>
      <c r="E94" s="130"/>
      <c r="F94" s="130"/>
      <c r="H94" s="174"/>
      <c r="I94" s="164"/>
      <c r="J94" s="164"/>
      <c r="K94" s="164"/>
      <c r="L94" s="128"/>
      <c r="M94" s="132"/>
      <c r="T94" s="133"/>
      <c r="AT94" s="134" t="s">
        <v>117</v>
      </c>
      <c r="AU94" s="134" t="s">
        <v>72</v>
      </c>
      <c r="AV94" s="134" t="s">
        <v>72</v>
      </c>
      <c r="AW94" s="134" t="s">
        <v>95</v>
      </c>
      <c r="AX94" s="134" t="s">
        <v>18</v>
      </c>
      <c r="AY94" s="134" t="s">
        <v>113</v>
      </c>
    </row>
    <row r="95" spans="2:65" s="6" customFormat="1" ht="13.5" customHeight="1">
      <c r="B95" s="65"/>
      <c r="C95" s="117">
        <v>7</v>
      </c>
      <c r="D95" s="117" t="s">
        <v>115</v>
      </c>
      <c r="E95" s="118"/>
      <c r="F95" s="119" t="s">
        <v>131</v>
      </c>
      <c r="G95" s="120"/>
      <c r="H95" s="172">
        <v>1</v>
      </c>
      <c r="I95" s="173">
        <v>0</v>
      </c>
      <c r="J95" s="173">
        <f>ROUND($I$95*$H$95,2)</f>
        <v>0</v>
      </c>
      <c r="K95" s="170"/>
      <c r="L95" s="65"/>
      <c r="M95" s="123"/>
      <c r="N95" s="124" t="s">
        <v>36</v>
      </c>
      <c r="Q95" s="125">
        <v>0.00012</v>
      </c>
      <c r="R95" s="125">
        <f>$Q$95*$H$95</f>
        <v>0.00012</v>
      </c>
      <c r="S95" s="125">
        <v>0</v>
      </c>
      <c r="T95" s="126">
        <f>$S$95*$H$95</f>
        <v>0</v>
      </c>
      <c r="AR95" s="67" t="s">
        <v>116</v>
      </c>
      <c r="AT95" s="67" t="s">
        <v>115</v>
      </c>
      <c r="AU95" s="67" t="s">
        <v>72</v>
      </c>
      <c r="AY95" s="6" t="s">
        <v>113</v>
      </c>
      <c r="BE95" s="127">
        <f>IF($N$95="základní",$J$95,0)</f>
        <v>0</v>
      </c>
      <c r="BF95" s="127">
        <f>IF($N$95="snížená",$J$95,0)</f>
        <v>0</v>
      </c>
      <c r="BG95" s="127">
        <f>IF($N$95="zákl. přenesená",$J$95,0)</f>
        <v>0</v>
      </c>
      <c r="BH95" s="127">
        <f>IF($N$95="sníž. přenesená",$J$95,0)</f>
        <v>0</v>
      </c>
      <c r="BI95" s="127">
        <f>IF($N$95="nulová",$J$95,0)</f>
        <v>0</v>
      </c>
      <c r="BJ95" s="67" t="s">
        <v>18</v>
      </c>
      <c r="BK95" s="127">
        <f>ROUND($I$95*$H$95,2)</f>
        <v>0</v>
      </c>
      <c r="BL95" s="67" t="s">
        <v>116</v>
      </c>
      <c r="BM95" s="67" t="s">
        <v>132</v>
      </c>
    </row>
    <row r="96" spans="2:65" s="6" customFormat="1" ht="24" customHeight="1">
      <c r="B96" s="65"/>
      <c r="C96" s="120">
        <v>8</v>
      </c>
      <c r="D96" s="120" t="s">
        <v>115</v>
      </c>
      <c r="E96" s="118"/>
      <c r="F96" s="119" t="s">
        <v>133</v>
      </c>
      <c r="G96" s="120"/>
      <c r="H96" s="172">
        <v>1</v>
      </c>
      <c r="I96" s="173">
        <v>0</v>
      </c>
      <c r="J96" s="173">
        <f>ROUND($I$96*$H$96,2)</f>
        <v>0</v>
      </c>
      <c r="K96" s="170"/>
      <c r="L96" s="65"/>
      <c r="M96" s="123"/>
      <c r="N96" s="124" t="s">
        <v>36</v>
      </c>
      <c r="Q96" s="125">
        <v>0.084</v>
      </c>
      <c r="R96" s="125">
        <f>$Q$96*$H$96</f>
        <v>0.084</v>
      </c>
      <c r="S96" s="125">
        <v>0</v>
      </c>
      <c r="T96" s="126">
        <f>$S$96*$H$96</f>
        <v>0</v>
      </c>
      <c r="AR96" s="67" t="s">
        <v>116</v>
      </c>
      <c r="AT96" s="67" t="s">
        <v>115</v>
      </c>
      <c r="AU96" s="67" t="s">
        <v>72</v>
      </c>
      <c r="AY96" s="67" t="s">
        <v>113</v>
      </c>
      <c r="BE96" s="127">
        <f>IF($N$96="základní",$J$96,0)</f>
        <v>0</v>
      </c>
      <c r="BF96" s="127">
        <f>IF($N$96="snížená",$J$96,0)</f>
        <v>0</v>
      </c>
      <c r="BG96" s="127">
        <f>IF($N$96="zákl. přenesená",$J$96,0)</f>
        <v>0</v>
      </c>
      <c r="BH96" s="127">
        <f>IF($N$96="sníž. přenesená",$J$96,0)</f>
        <v>0</v>
      </c>
      <c r="BI96" s="127">
        <f>IF($N$96="nulová",$J$96,0)</f>
        <v>0</v>
      </c>
      <c r="BJ96" s="67" t="s">
        <v>18</v>
      </c>
      <c r="BK96" s="127">
        <f>ROUND($I$96*$H$96,2)</f>
        <v>0</v>
      </c>
      <c r="BL96" s="67" t="s">
        <v>116</v>
      </c>
      <c r="BM96" s="67" t="s">
        <v>134</v>
      </c>
    </row>
    <row r="97" spans="2:63" s="107" customFormat="1" ht="30" customHeight="1">
      <c r="B97" s="108"/>
      <c r="D97" s="109"/>
      <c r="E97" s="115"/>
      <c r="F97" s="115" t="s">
        <v>135</v>
      </c>
      <c r="H97" s="175"/>
      <c r="I97" s="175"/>
      <c r="J97" s="177">
        <f>J98+J99+J101+J104+J106+J109+J110</f>
        <v>0</v>
      </c>
      <c r="K97" s="175"/>
      <c r="L97" s="108"/>
      <c r="M97" s="111"/>
      <c r="P97" s="112">
        <f>SUM($P$98:$P$111)</f>
        <v>0</v>
      </c>
      <c r="R97" s="112">
        <f>SUM($R$98:$R$111)</f>
        <v>0.00016999999999999999</v>
      </c>
      <c r="T97" s="113">
        <f>SUM($T$98:$T$111)</f>
        <v>0.10359</v>
      </c>
      <c r="AR97" s="109" t="s">
        <v>18</v>
      </c>
      <c r="AT97" s="109" t="s">
        <v>64</v>
      </c>
      <c r="AU97" s="109" t="s">
        <v>18</v>
      </c>
      <c r="AY97" s="109" t="s">
        <v>113</v>
      </c>
      <c r="BK97" s="114">
        <f>SUM($BK$98:$BK$111)</f>
        <v>0</v>
      </c>
    </row>
    <row r="98" spans="2:65" s="6" customFormat="1" ht="13.5" customHeight="1">
      <c r="B98" s="65"/>
      <c r="C98" s="120">
        <v>9</v>
      </c>
      <c r="D98" s="120" t="s">
        <v>115</v>
      </c>
      <c r="E98" s="118"/>
      <c r="F98" s="165" t="s">
        <v>196</v>
      </c>
      <c r="G98" s="120"/>
      <c r="H98" s="121">
        <v>1</v>
      </c>
      <c r="I98" s="122">
        <v>0</v>
      </c>
      <c r="J98" s="122">
        <f>ROUND($I$98*$H$98,2)</f>
        <v>0</v>
      </c>
      <c r="K98" s="119"/>
      <c r="L98" s="65"/>
      <c r="M98" s="123"/>
      <c r="N98" s="124" t="s">
        <v>36</v>
      </c>
      <c r="Q98" s="125">
        <v>0</v>
      </c>
      <c r="R98" s="125">
        <f>$Q$98*$H$98</f>
        <v>0</v>
      </c>
      <c r="S98" s="125">
        <v>0</v>
      </c>
      <c r="T98" s="126">
        <f>$S$98*$H$98</f>
        <v>0</v>
      </c>
      <c r="AR98" s="67" t="s">
        <v>116</v>
      </c>
      <c r="AT98" s="67" t="s">
        <v>115</v>
      </c>
      <c r="AU98" s="67" t="s">
        <v>72</v>
      </c>
      <c r="AY98" s="67" t="s">
        <v>113</v>
      </c>
      <c r="BE98" s="127">
        <f>IF($N$98="základní",$J$98,0)</f>
        <v>0</v>
      </c>
      <c r="BF98" s="127">
        <f>IF($N$98="snížená",$J$98,0)</f>
        <v>0</v>
      </c>
      <c r="BG98" s="127">
        <f>IF($N$98="zákl. přenesená",$J$98,0)</f>
        <v>0</v>
      </c>
      <c r="BH98" s="127">
        <f>IF($N$98="sníž. přenesená",$J$98,0)</f>
        <v>0</v>
      </c>
      <c r="BI98" s="127">
        <f>IF($N$98="nulová",$J$98,0)</f>
        <v>0</v>
      </c>
      <c r="BJ98" s="67" t="s">
        <v>18</v>
      </c>
      <c r="BK98" s="127">
        <f>ROUND($I$98*$H$98,2)</f>
        <v>0</v>
      </c>
      <c r="BL98" s="67" t="s">
        <v>116</v>
      </c>
      <c r="BM98" s="67" t="s">
        <v>136</v>
      </c>
    </row>
    <row r="99" spans="2:65" s="6" customFormat="1" ht="13.5" customHeight="1">
      <c r="B99" s="65"/>
      <c r="C99" s="120">
        <v>10</v>
      </c>
      <c r="D99" s="120" t="s">
        <v>115</v>
      </c>
      <c r="E99" s="118"/>
      <c r="F99" s="119" t="s">
        <v>137</v>
      </c>
      <c r="G99" s="120"/>
      <c r="H99" s="121">
        <v>1</v>
      </c>
      <c r="I99" s="122">
        <v>0</v>
      </c>
      <c r="J99" s="122">
        <f>ROUND($I$99*$H$99,2)</f>
        <v>0</v>
      </c>
      <c r="K99" s="119"/>
      <c r="L99" s="65"/>
      <c r="M99" s="123"/>
      <c r="N99" s="124" t="s">
        <v>36</v>
      </c>
      <c r="Q99" s="125">
        <v>0.00013</v>
      </c>
      <c r="R99" s="125">
        <f>$Q$99*$H$99</f>
        <v>0.00013</v>
      </c>
      <c r="S99" s="125">
        <v>0</v>
      </c>
      <c r="T99" s="126">
        <f>$S$99*$H$99</f>
        <v>0</v>
      </c>
      <c r="AR99" s="67" t="s">
        <v>116</v>
      </c>
      <c r="AT99" s="67" t="s">
        <v>115</v>
      </c>
      <c r="AU99" s="67" t="s">
        <v>72</v>
      </c>
      <c r="AY99" s="67" t="s">
        <v>113</v>
      </c>
      <c r="BE99" s="127">
        <f>IF($N$99="základní",$J$99,0)</f>
        <v>0</v>
      </c>
      <c r="BF99" s="127">
        <f>IF($N$99="snížená",$J$99,0)</f>
        <v>0</v>
      </c>
      <c r="BG99" s="127">
        <f>IF($N$99="zákl. přenesená",$J$99,0)</f>
        <v>0</v>
      </c>
      <c r="BH99" s="127">
        <f>IF($N$99="sníž. přenesená",$J$99,0)</f>
        <v>0</v>
      </c>
      <c r="BI99" s="127">
        <f>IF($N$99="nulová",$J$99,0)</f>
        <v>0</v>
      </c>
      <c r="BJ99" s="67" t="s">
        <v>18</v>
      </c>
      <c r="BK99" s="127">
        <f>ROUND($I$99*$H$99,2)</f>
        <v>0</v>
      </c>
      <c r="BL99" s="67" t="s">
        <v>116</v>
      </c>
      <c r="BM99" s="67" t="s">
        <v>138</v>
      </c>
    </row>
    <row r="100" spans="2:51" s="6" customFormat="1" ht="13.5" customHeight="1">
      <c r="B100" s="128"/>
      <c r="D100" s="129"/>
      <c r="E100" s="130"/>
      <c r="F100" s="130"/>
      <c r="H100" s="131"/>
      <c r="L100" s="128"/>
      <c r="M100" s="132"/>
      <c r="T100" s="133"/>
      <c r="AT100" s="134" t="s">
        <v>117</v>
      </c>
      <c r="AU100" s="134" t="s">
        <v>72</v>
      </c>
      <c r="AV100" s="134" t="s">
        <v>72</v>
      </c>
      <c r="AW100" s="134" t="s">
        <v>95</v>
      </c>
      <c r="AX100" s="134" t="s">
        <v>18</v>
      </c>
      <c r="AY100" s="134" t="s">
        <v>113</v>
      </c>
    </row>
    <row r="101" spans="2:65" s="6" customFormat="1" ht="13.5" customHeight="1">
      <c r="B101" s="65"/>
      <c r="C101" s="117">
        <v>11</v>
      </c>
      <c r="D101" s="117" t="s">
        <v>115</v>
      </c>
      <c r="E101" s="118"/>
      <c r="F101" s="165" t="s">
        <v>139</v>
      </c>
      <c r="G101" s="120"/>
      <c r="H101" s="121">
        <v>1</v>
      </c>
      <c r="I101" s="122">
        <v>0</v>
      </c>
      <c r="J101" s="122">
        <f>ROUND($I$101*$H$101,2)</f>
        <v>0</v>
      </c>
      <c r="K101" s="119"/>
      <c r="L101" s="65"/>
      <c r="M101" s="123"/>
      <c r="N101" s="124" t="s">
        <v>36</v>
      </c>
      <c r="Q101" s="125">
        <v>4E-05</v>
      </c>
      <c r="R101" s="125">
        <f>$Q$101*$H$101</f>
        <v>4E-05</v>
      </c>
      <c r="S101" s="125">
        <v>0</v>
      </c>
      <c r="T101" s="126">
        <f>$S$101*$H$101</f>
        <v>0</v>
      </c>
      <c r="AR101" s="67" t="s">
        <v>116</v>
      </c>
      <c r="AT101" s="67" t="s">
        <v>115</v>
      </c>
      <c r="AU101" s="67" t="s">
        <v>72</v>
      </c>
      <c r="AY101" s="6" t="s">
        <v>113</v>
      </c>
      <c r="BE101" s="127">
        <f>IF($N$101="základní",$J$101,0)</f>
        <v>0</v>
      </c>
      <c r="BF101" s="127">
        <f>IF($N$101="snížená",$J$101,0)</f>
        <v>0</v>
      </c>
      <c r="BG101" s="127">
        <f>IF($N$101="zákl. přenesená",$J$101,0)</f>
        <v>0</v>
      </c>
      <c r="BH101" s="127">
        <f>IF($N$101="sníž. přenesená",$J$101,0)</f>
        <v>0</v>
      </c>
      <c r="BI101" s="127">
        <f>IF($N$101="nulová",$J$101,0)</f>
        <v>0</v>
      </c>
      <c r="BJ101" s="67" t="s">
        <v>18</v>
      </c>
      <c r="BK101" s="127">
        <f>ROUND($I$101*$H$101,2)</f>
        <v>0</v>
      </c>
      <c r="BL101" s="67" t="s">
        <v>116</v>
      </c>
      <c r="BM101" s="67" t="s">
        <v>140</v>
      </c>
    </row>
    <row r="102" spans="2:47" s="6" customFormat="1" ht="28.5" customHeight="1">
      <c r="B102" s="65"/>
      <c r="D102" s="129"/>
      <c r="F102" s="135" t="s">
        <v>142</v>
      </c>
      <c r="L102" s="65"/>
      <c r="M102" s="136"/>
      <c r="T102" s="137"/>
      <c r="AT102" s="6" t="s">
        <v>141</v>
      </c>
      <c r="AU102" s="6" t="s">
        <v>72</v>
      </c>
    </row>
    <row r="103" spans="2:51" s="6" customFormat="1" ht="13.5" customHeight="1">
      <c r="B103" s="128"/>
      <c r="D103" s="138"/>
      <c r="E103" s="134"/>
      <c r="F103" s="130"/>
      <c r="H103" s="174"/>
      <c r="I103" s="164"/>
      <c r="J103" s="164"/>
      <c r="K103" s="164"/>
      <c r="L103" s="128"/>
      <c r="M103" s="132"/>
      <c r="T103" s="133"/>
      <c r="AT103" s="134" t="s">
        <v>117</v>
      </c>
      <c r="AU103" s="134" t="s">
        <v>72</v>
      </c>
      <c r="AV103" s="134" t="s">
        <v>72</v>
      </c>
      <c r="AW103" s="134" t="s">
        <v>95</v>
      </c>
      <c r="AX103" s="134" t="s">
        <v>18</v>
      </c>
      <c r="AY103" s="134" t="s">
        <v>113</v>
      </c>
    </row>
    <row r="104" spans="2:65" s="6" customFormat="1" ht="13.5" customHeight="1">
      <c r="B104" s="65"/>
      <c r="C104" s="117">
        <v>12</v>
      </c>
      <c r="D104" s="117" t="s">
        <v>115</v>
      </c>
      <c r="E104" s="118"/>
      <c r="F104" s="119" t="s">
        <v>144</v>
      </c>
      <c r="G104" s="120"/>
      <c r="H104" s="172">
        <v>1</v>
      </c>
      <c r="I104" s="173">
        <v>0</v>
      </c>
      <c r="J104" s="173">
        <f>ROUND($I$104*$H$104,2)</f>
        <v>0</v>
      </c>
      <c r="K104" s="170"/>
      <c r="L104" s="65"/>
      <c r="M104" s="123"/>
      <c r="N104" s="124" t="s">
        <v>36</v>
      </c>
      <c r="Q104" s="125">
        <v>0</v>
      </c>
      <c r="R104" s="125">
        <f>$Q$104*$H$104</f>
        <v>0</v>
      </c>
      <c r="S104" s="125">
        <v>0.00159</v>
      </c>
      <c r="T104" s="126">
        <f>$S$104*$H$104</f>
        <v>0.00159</v>
      </c>
      <c r="AR104" s="67" t="s">
        <v>116</v>
      </c>
      <c r="AT104" s="67" t="s">
        <v>115</v>
      </c>
      <c r="AU104" s="67" t="s">
        <v>72</v>
      </c>
      <c r="AY104" s="6" t="s">
        <v>113</v>
      </c>
      <c r="BE104" s="127">
        <f>IF($N$104="základní",$J$104,0)</f>
        <v>0</v>
      </c>
      <c r="BF104" s="127">
        <f>IF($N$104="snížená",$J$104,0)</f>
        <v>0</v>
      </c>
      <c r="BG104" s="127">
        <f>IF($N$104="zákl. přenesená",$J$104,0)</f>
        <v>0</v>
      </c>
      <c r="BH104" s="127">
        <f>IF($N$104="sníž. přenesená",$J$104,0)</f>
        <v>0</v>
      </c>
      <c r="BI104" s="127">
        <f>IF($N$104="nulová",$J$104,0)</f>
        <v>0</v>
      </c>
      <c r="BJ104" s="67" t="s">
        <v>18</v>
      </c>
      <c r="BK104" s="127">
        <f>ROUND($I$104*$H$104,2)</f>
        <v>0</v>
      </c>
      <c r="BL104" s="67" t="s">
        <v>116</v>
      </c>
      <c r="BM104" s="67" t="s">
        <v>145</v>
      </c>
    </row>
    <row r="105" spans="2:51" s="6" customFormat="1" ht="13.5" customHeight="1">
      <c r="B105" s="128"/>
      <c r="D105" s="129"/>
      <c r="E105" s="130"/>
      <c r="F105" s="130"/>
      <c r="H105" s="174"/>
      <c r="I105" s="164"/>
      <c r="J105" s="164"/>
      <c r="K105" s="164"/>
      <c r="L105" s="128"/>
      <c r="M105" s="132"/>
      <c r="T105" s="133"/>
      <c r="AT105" s="134" t="s">
        <v>117</v>
      </c>
      <c r="AU105" s="134" t="s">
        <v>72</v>
      </c>
      <c r="AV105" s="134" t="s">
        <v>72</v>
      </c>
      <c r="AW105" s="134" t="s">
        <v>95</v>
      </c>
      <c r="AX105" s="134" t="s">
        <v>18</v>
      </c>
      <c r="AY105" s="134" t="s">
        <v>113</v>
      </c>
    </row>
    <row r="106" spans="2:65" s="6" customFormat="1" ht="13.5" customHeight="1">
      <c r="B106" s="65"/>
      <c r="C106" s="117">
        <v>13</v>
      </c>
      <c r="D106" s="117" t="s">
        <v>115</v>
      </c>
      <c r="E106" s="118"/>
      <c r="F106" s="165" t="s">
        <v>197</v>
      </c>
      <c r="G106" s="120"/>
      <c r="H106" s="172">
        <v>1</v>
      </c>
      <c r="I106" s="173">
        <v>0</v>
      </c>
      <c r="J106" s="173">
        <f>ROUND($I$106*$H$106,2)</f>
        <v>0</v>
      </c>
      <c r="K106" s="170"/>
      <c r="L106" s="65"/>
      <c r="M106" s="123"/>
      <c r="N106" s="124" t="s">
        <v>36</v>
      </c>
      <c r="Q106" s="125">
        <v>0</v>
      </c>
      <c r="R106" s="125">
        <f>$Q$106*$H$106</f>
        <v>0</v>
      </c>
      <c r="S106" s="125">
        <v>0.041</v>
      </c>
      <c r="T106" s="126">
        <f>$S$106*$H$106</f>
        <v>0.041</v>
      </c>
      <c r="AR106" s="67" t="s">
        <v>116</v>
      </c>
      <c r="AT106" s="67" t="s">
        <v>115</v>
      </c>
      <c r="AU106" s="67" t="s">
        <v>72</v>
      </c>
      <c r="AY106" s="6" t="s">
        <v>113</v>
      </c>
      <c r="BE106" s="127">
        <f>IF($N$106="základní",$J$106,0)</f>
        <v>0</v>
      </c>
      <c r="BF106" s="127">
        <f>IF($N$106="snížená",$J$106,0)</f>
        <v>0</v>
      </c>
      <c r="BG106" s="127">
        <f>IF($N$106="zákl. přenesená",$J$106,0)</f>
        <v>0</v>
      </c>
      <c r="BH106" s="127">
        <f>IF($N$106="sníž. přenesená",$J$106,0)</f>
        <v>0</v>
      </c>
      <c r="BI106" s="127">
        <f>IF($N$106="nulová",$J$106,0)</f>
        <v>0</v>
      </c>
      <c r="BJ106" s="67" t="s">
        <v>18</v>
      </c>
      <c r="BK106" s="127">
        <f>ROUND($I$106*$H$106,2)</f>
        <v>0</v>
      </c>
      <c r="BL106" s="67" t="s">
        <v>116</v>
      </c>
      <c r="BM106" s="67" t="s">
        <v>146</v>
      </c>
    </row>
    <row r="107" spans="2:51" s="6" customFormat="1" ht="13.5" customHeight="1">
      <c r="B107" s="128"/>
      <c r="D107" s="129"/>
      <c r="E107" s="130"/>
      <c r="F107" s="161"/>
      <c r="H107" s="174"/>
      <c r="I107" s="164"/>
      <c r="J107" s="164"/>
      <c r="K107" s="164"/>
      <c r="L107" s="128"/>
      <c r="M107" s="132"/>
      <c r="T107" s="133"/>
      <c r="AT107" s="134" t="s">
        <v>117</v>
      </c>
      <c r="AU107" s="134" t="s">
        <v>72</v>
      </c>
      <c r="AV107" s="134" t="s">
        <v>72</v>
      </c>
      <c r="AW107" s="134" t="s">
        <v>95</v>
      </c>
      <c r="AX107" s="134" t="s">
        <v>65</v>
      </c>
      <c r="AY107" s="134" t="s">
        <v>113</v>
      </c>
    </row>
    <row r="108" spans="2:51" s="6" customFormat="1" ht="13.5" customHeight="1">
      <c r="B108" s="139"/>
      <c r="D108" s="138"/>
      <c r="E108" s="140"/>
      <c r="F108" s="141"/>
      <c r="H108" s="174"/>
      <c r="I108" s="164"/>
      <c r="J108" s="164"/>
      <c r="K108" s="164"/>
      <c r="L108" s="139"/>
      <c r="M108" s="142"/>
      <c r="T108" s="143"/>
      <c r="AT108" s="140" t="s">
        <v>117</v>
      </c>
      <c r="AU108" s="140" t="s">
        <v>72</v>
      </c>
      <c r="AV108" s="140" t="s">
        <v>116</v>
      </c>
      <c r="AW108" s="140" t="s">
        <v>95</v>
      </c>
      <c r="AX108" s="140" t="s">
        <v>18</v>
      </c>
      <c r="AY108" s="140" t="s">
        <v>113</v>
      </c>
    </row>
    <row r="109" spans="2:65" s="6" customFormat="1" ht="13.5" customHeight="1">
      <c r="B109" s="65"/>
      <c r="C109" s="117">
        <v>14</v>
      </c>
      <c r="D109" s="117" t="s">
        <v>115</v>
      </c>
      <c r="E109" s="118"/>
      <c r="F109" s="165" t="s">
        <v>226</v>
      </c>
      <c r="G109" s="120"/>
      <c r="H109" s="172">
        <v>1</v>
      </c>
      <c r="I109" s="173">
        <v>0</v>
      </c>
      <c r="J109" s="173">
        <f>ROUND($I$109*$H$109,2)</f>
        <v>0</v>
      </c>
      <c r="K109" s="170"/>
      <c r="L109" s="65"/>
      <c r="M109" s="123"/>
      <c r="N109" s="124" t="s">
        <v>36</v>
      </c>
      <c r="Q109" s="125">
        <v>0</v>
      </c>
      <c r="R109" s="125">
        <f>$Q$109*$H$109</f>
        <v>0</v>
      </c>
      <c r="S109" s="125">
        <v>0.015</v>
      </c>
      <c r="T109" s="126">
        <f>$S$109*$H$109</f>
        <v>0.015</v>
      </c>
      <c r="AR109" s="67" t="s">
        <v>116</v>
      </c>
      <c r="AT109" s="67" t="s">
        <v>115</v>
      </c>
      <c r="AU109" s="67" t="s">
        <v>72</v>
      </c>
      <c r="AY109" s="6" t="s">
        <v>113</v>
      </c>
      <c r="BE109" s="127">
        <f>IF($N$109="základní",$J$109,0)</f>
        <v>0</v>
      </c>
      <c r="BF109" s="127">
        <f>IF($N$109="snížená",$J$109,0)</f>
        <v>0</v>
      </c>
      <c r="BG109" s="127">
        <f>IF($N$109="zákl. přenesená",$J$109,0)</f>
        <v>0</v>
      </c>
      <c r="BH109" s="127">
        <f>IF($N$109="sníž. přenesená",$J$109,0)</f>
        <v>0</v>
      </c>
      <c r="BI109" s="127">
        <f>IF($N$109="nulová",$J$109,0)</f>
        <v>0</v>
      </c>
      <c r="BJ109" s="67" t="s">
        <v>18</v>
      </c>
      <c r="BK109" s="127">
        <f>ROUND($I$109*$H$109,2)</f>
        <v>0</v>
      </c>
      <c r="BL109" s="67" t="s">
        <v>116</v>
      </c>
      <c r="BM109" s="67" t="s">
        <v>147</v>
      </c>
    </row>
    <row r="110" spans="2:65" s="6" customFormat="1" ht="13.5" customHeight="1">
      <c r="B110" s="65"/>
      <c r="C110" s="120">
        <v>15</v>
      </c>
      <c r="D110" s="120" t="s">
        <v>115</v>
      </c>
      <c r="E110" s="118"/>
      <c r="F110" s="165" t="s">
        <v>217</v>
      </c>
      <c r="G110" s="120"/>
      <c r="H110" s="172">
        <v>1</v>
      </c>
      <c r="I110" s="173">
        <v>0</v>
      </c>
      <c r="J110" s="173">
        <f>ROUND($I$110*$H$110,2)</f>
        <v>0</v>
      </c>
      <c r="K110" s="170"/>
      <c r="L110" s="65"/>
      <c r="M110" s="123"/>
      <c r="N110" s="124" t="s">
        <v>36</v>
      </c>
      <c r="Q110" s="125">
        <v>0</v>
      </c>
      <c r="R110" s="125">
        <f>$Q$110*$H$110</f>
        <v>0</v>
      </c>
      <c r="S110" s="125">
        <v>0.046</v>
      </c>
      <c r="T110" s="126">
        <f>$S$110*$H$110</f>
        <v>0.046</v>
      </c>
      <c r="AR110" s="67" t="s">
        <v>116</v>
      </c>
      <c r="AT110" s="67" t="s">
        <v>115</v>
      </c>
      <c r="AU110" s="67" t="s">
        <v>72</v>
      </c>
      <c r="AY110" s="67" t="s">
        <v>113</v>
      </c>
      <c r="BE110" s="127">
        <f>IF($N$110="základní",$J$110,0)</f>
        <v>0</v>
      </c>
      <c r="BF110" s="127">
        <f>IF($N$110="snížená",$J$110,0)</f>
        <v>0</v>
      </c>
      <c r="BG110" s="127">
        <f>IF($N$110="zákl. přenesená",$J$110,0)</f>
        <v>0</v>
      </c>
      <c r="BH110" s="127">
        <f>IF($N$110="sníž. přenesená",$J$110,0)</f>
        <v>0</v>
      </c>
      <c r="BI110" s="127">
        <f>IF($N$110="nulová",$J$110,0)</f>
        <v>0</v>
      </c>
      <c r="BJ110" s="67" t="s">
        <v>18</v>
      </c>
      <c r="BK110" s="127">
        <f>ROUND($I$110*$H$110,2)</f>
        <v>0</v>
      </c>
      <c r="BL110" s="67" t="s">
        <v>116</v>
      </c>
      <c r="BM110" s="67" t="s">
        <v>148</v>
      </c>
    </row>
    <row r="111" spans="2:51" s="6" customFormat="1" ht="13.5" customHeight="1">
      <c r="B111" s="128"/>
      <c r="D111" s="129"/>
      <c r="E111" s="130"/>
      <c r="F111" s="161"/>
      <c r="H111" s="174"/>
      <c r="I111" s="164"/>
      <c r="J111" s="164"/>
      <c r="K111" s="164"/>
      <c r="L111" s="128"/>
      <c r="M111" s="132"/>
      <c r="T111" s="133"/>
      <c r="AT111" s="134" t="s">
        <v>117</v>
      </c>
      <c r="AU111" s="134" t="s">
        <v>72</v>
      </c>
      <c r="AV111" s="134" t="s">
        <v>72</v>
      </c>
      <c r="AW111" s="134" t="s">
        <v>95</v>
      </c>
      <c r="AX111" s="134" t="s">
        <v>18</v>
      </c>
      <c r="AY111" s="134" t="s">
        <v>113</v>
      </c>
    </row>
    <row r="112" spans="2:63" s="107" customFormat="1" ht="30" customHeight="1">
      <c r="B112" s="108"/>
      <c r="D112" s="109"/>
      <c r="E112" s="115"/>
      <c r="F112" s="115" t="s">
        <v>149</v>
      </c>
      <c r="J112" s="116">
        <f>J113+J114+J115</f>
        <v>0</v>
      </c>
      <c r="L112" s="108"/>
      <c r="M112" s="111"/>
      <c r="P112" s="112">
        <f>$P$113+SUM($P$114:$P$117)</f>
        <v>0</v>
      </c>
      <c r="R112" s="112">
        <f>$R$113+SUM($R$114:$R$117)</f>
        <v>0</v>
      </c>
      <c r="T112" s="113">
        <f>$T$113+SUM($T$114:$T$117)</f>
        <v>0</v>
      </c>
      <c r="AR112" s="109" t="s">
        <v>18</v>
      </c>
      <c r="AT112" s="109" t="s">
        <v>64</v>
      </c>
      <c r="AU112" s="109" t="s">
        <v>18</v>
      </c>
      <c r="AY112" s="109" t="s">
        <v>113</v>
      </c>
      <c r="BK112" s="114">
        <f>$BK$113+SUM($BK$114:$BK$117)</f>
        <v>0</v>
      </c>
    </row>
    <row r="113" spans="2:65" s="6" customFormat="1" ht="24" customHeight="1">
      <c r="B113" s="65"/>
      <c r="C113" s="117">
        <v>16</v>
      </c>
      <c r="D113" s="117" t="s">
        <v>115</v>
      </c>
      <c r="E113" s="118"/>
      <c r="F113" s="119" t="s">
        <v>150</v>
      </c>
      <c r="G113" s="120"/>
      <c r="H113" s="172">
        <v>1</v>
      </c>
      <c r="I113" s="173">
        <v>0</v>
      </c>
      <c r="J113" s="173">
        <f>ROUND($I$113*$H$113,2)</f>
        <v>0</v>
      </c>
      <c r="K113" s="170"/>
      <c r="L113" s="65"/>
      <c r="M113" s="123"/>
      <c r="N113" s="124" t="s">
        <v>36</v>
      </c>
      <c r="Q113" s="125">
        <v>0</v>
      </c>
      <c r="R113" s="125">
        <f>$Q$113*$H$113</f>
        <v>0</v>
      </c>
      <c r="S113" s="125">
        <v>0</v>
      </c>
      <c r="T113" s="126">
        <f>$S$113*$H$113</f>
        <v>0</v>
      </c>
      <c r="AR113" s="67" t="s">
        <v>116</v>
      </c>
      <c r="AT113" s="67" t="s">
        <v>115</v>
      </c>
      <c r="AU113" s="67" t="s">
        <v>72</v>
      </c>
      <c r="AY113" s="6" t="s">
        <v>113</v>
      </c>
      <c r="BE113" s="127">
        <f>IF($N$113="základní",$J$113,0)</f>
        <v>0</v>
      </c>
      <c r="BF113" s="127">
        <f>IF($N$113="snížená",$J$113,0)</f>
        <v>0</v>
      </c>
      <c r="BG113" s="127">
        <f>IF($N$113="zákl. přenesená",$J$113,0)</f>
        <v>0</v>
      </c>
      <c r="BH113" s="127">
        <f>IF($N$113="sníž. přenesená",$J$113,0)</f>
        <v>0</v>
      </c>
      <c r="BI113" s="127">
        <f>IF($N$113="nulová",$J$113,0)</f>
        <v>0</v>
      </c>
      <c r="BJ113" s="67" t="s">
        <v>18</v>
      </c>
      <c r="BK113" s="127">
        <f>ROUND($I$113*$H$113,2)</f>
        <v>0</v>
      </c>
      <c r="BL113" s="67" t="s">
        <v>116</v>
      </c>
      <c r="BM113" s="67" t="s">
        <v>151</v>
      </c>
    </row>
    <row r="114" spans="2:65" s="6" customFormat="1" ht="13.5" customHeight="1">
      <c r="B114" s="65"/>
      <c r="C114" s="120">
        <v>17</v>
      </c>
      <c r="D114" s="120" t="s">
        <v>115</v>
      </c>
      <c r="E114" s="118"/>
      <c r="F114" s="119" t="s">
        <v>152</v>
      </c>
      <c r="G114" s="120"/>
      <c r="H114" s="172">
        <v>1</v>
      </c>
      <c r="I114" s="173">
        <v>0</v>
      </c>
      <c r="J114" s="173">
        <f>ROUND($I$114*$H$114,2)</f>
        <v>0</v>
      </c>
      <c r="K114" s="170"/>
      <c r="L114" s="65"/>
      <c r="M114" s="123"/>
      <c r="N114" s="124" t="s">
        <v>36</v>
      </c>
      <c r="Q114" s="125">
        <v>0</v>
      </c>
      <c r="R114" s="125">
        <f>$Q$114*$H$114</f>
        <v>0</v>
      </c>
      <c r="S114" s="125">
        <v>0</v>
      </c>
      <c r="T114" s="126">
        <f>$S$114*$H$114</f>
        <v>0</v>
      </c>
      <c r="AR114" s="67" t="s">
        <v>116</v>
      </c>
      <c r="AT114" s="67" t="s">
        <v>115</v>
      </c>
      <c r="AU114" s="67" t="s">
        <v>72</v>
      </c>
      <c r="AY114" s="67" t="s">
        <v>113</v>
      </c>
      <c r="BE114" s="127">
        <f>IF($N$114="základní",$J$114,0)</f>
        <v>0</v>
      </c>
      <c r="BF114" s="127">
        <f>IF($N$114="snížená",$J$114,0)</f>
        <v>0</v>
      </c>
      <c r="BG114" s="127">
        <f>IF($N$114="zákl. přenesená",$J$114,0)</f>
        <v>0</v>
      </c>
      <c r="BH114" s="127">
        <f>IF($N$114="sníž. přenesená",$J$114,0)</f>
        <v>0</v>
      </c>
      <c r="BI114" s="127">
        <f>IF($N$114="nulová",$J$114,0)</f>
        <v>0</v>
      </c>
      <c r="BJ114" s="67" t="s">
        <v>18</v>
      </c>
      <c r="BK114" s="127">
        <f>ROUND($I$114*$H$114,2)</f>
        <v>0</v>
      </c>
      <c r="BL114" s="67" t="s">
        <v>116</v>
      </c>
      <c r="BM114" s="67" t="s">
        <v>153</v>
      </c>
    </row>
    <row r="115" spans="2:65" s="6" customFormat="1" ht="13.5" customHeight="1">
      <c r="B115" s="65"/>
      <c r="C115" s="120">
        <v>18</v>
      </c>
      <c r="D115" s="120" t="s">
        <v>115</v>
      </c>
      <c r="E115" s="118"/>
      <c r="F115" s="165" t="s">
        <v>154</v>
      </c>
      <c r="G115" s="120"/>
      <c r="H115" s="172">
        <v>1</v>
      </c>
      <c r="I115" s="173">
        <v>0</v>
      </c>
      <c r="J115" s="173">
        <f>ROUND($I$115*$H$115,2)</f>
        <v>0</v>
      </c>
      <c r="K115" s="170"/>
      <c r="L115" s="65"/>
      <c r="M115" s="123"/>
      <c r="N115" s="124" t="s">
        <v>36</v>
      </c>
      <c r="Q115" s="125">
        <v>0</v>
      </c>
      <c r="R115" s="125">
        <f>$Q$115*$H$115</f>
        <v>0</v>
      </c>
      <c r="S115" s="125">
        <v>0</v>
      </c>
      <c r="T115" s="126">
        <f>$S$115*$H$115</f>
        <v>0</v>
      </c>
      <c r="AR115" s="67" t="s">
        <v>116</v>
      </c>
      <c r="AT115" s="67" t="s">
        <v>115</v>
      </c>
      <c r="AU115" s="67" t="s">
        <v>72</v>
      </c>
      <c r="AY115" s="67" t="s">
        <v>113</v>
      </c>
      <c r="BE115" s="127">
        <f>IF($N$115="základní",$J$115,0)</f>
        <v>0</v>
      </c>
      <c r="BF115" s="127">
        <f>IF($N$115="snížená",$J$115,0)</f>
        <v>0</v>
      </c>
      <c r="BG115" s="127">
        <f>IF($N$115="zákl. přenesená",$J$115,0)</f>
        <v>0</v>
      </c>
      <c r="BH115" s="127">
        <f>IF($N$115="sníž. přenesená",$J$115,0)</f>
        <v>0</v>
      </c>
      <c r="BI115" s="127">
        <f>IF($N$115="nulová",$J$115,0)</f>
        <v>0</v>
      </c>
      <c r="BJ115" s="67" t="s">
        <v>18</v>
      </c>
      <c r="BK115" s="127">
        <f>ROUND($I$115*$H$115,2)</f>
        <v>0</v>
      </c>
      <c r="BL115" s="67" t="s">
        <v>116</v>
      </c>
      <c r="BM115" s="67" t="s">
        <v>155</v>
      </c>
    </row>
    <row r="116" spans="2:51" s="6" customFormat="1" ht="13.5" customHeight="1">
      <c r="B116" s="128"/>
      <c r="D116" s="138"/>
      <c r="F116" s="161"/>
      <c r="H116" s="174"/>
      <c r="I116" s="164"/>
      <c r="J116" s="164"/>
      <c r="K116" s="164"/>
      <c r="L116" s="128"/>
      <c r="M116" s="132"/>
      <c r="T116" s="133"/>
      <c r="AT116" s="134" t="s">
        <v>117</v>
      </c>
      <c r="AU116" s="134" t="s">
        <v>72</v>
      </c>
      <c r="AV116" s="134" t="s">
        <v>72</v>
      </c>
      <c r="AW116" s="134" t="s">
        <v>65</v>
      </c>
      <c r="AX116" s="134" t="s">
        <v>18</v>
      </c>
      <c r="AY116" s="134" t="s">
        <v>113</v>
      </c>
    </row>
    <row r="117" spans="2:63" s="107" customFormat="1" ht="23.25" customHeight="1">
      <c r="B117" s="108"/>
      <c r="D117" s="109"/>
      <c r="E117" s="115"/>
      <c r="F117" s="115" t="s">
        <v>156</v>
      </c>
      <c r="J117" s="116">
        <f>$BK$117</f>
        <v>0</v>
      </c>
      <c r="L117" s="108"/>
      <c r="M117" s="111"/>
      <c r="P117" s="112">
        <f>SUM($P$118:$P$125)</f>
        <v>0</v>
      </c>
      <c r="R117" s="112">
        <f>SUM($R$118:$R$125)</f>
        <v>0</v>
      </c>
      <c r="T117" s="113">
        <f>SUM($T$118:$T$125)</f>
        <v>0</v>
      </c>
      <c r="AR117" s="109" t="s">
        <v>18</v>
      </c>
      <c r="AT117" s="109" t="s">
        <v>64</v>
      </c>
      <c r="AU117" s="109" t="s">
        <v>72</v>
      </c>
      <c r="AY117" s="109" t="s">
        <v>113</v>
      </c>
      <c r="BK117" s="114">
        <f>SUM($BK$118:$BK$125)</f>
        <v>0</v>
      </c>
    </row>
    <row r="118" spans="2:65" s="6" customFormat="1" ht="13.5" customHeight="1">
      <c r="B118" s="65"/>
      <c r="C118" s="117">
        <v>19</v>
      </c>
      <c r="D118" s="117" t="s">
        <v>115</v>
      </c>
      <c r="E118" s="118"/>
      <c r="F118" s="119" t="s">
        <v>157</v>
      </c>
      <c r="G118" s="120"/>
      <c r="H118" s="172">
        <v>1</v>
      </c>
      <c r="I118" s="173">
        <v>0</v>
      </c>
      <c r="J118" s="173">
        <f>ROUND($I$118*$H$118,2)</f>
        <v>0</v>
      </c>
      <c r="K118" s="170"/>
      <c r="L118" s="65"/>
      <c r="M118" s="123"/>
      <c r="N118" s="124" t="s">
        <v>36</v>
      </c>
      <c r="Q118" s="125">
        <v>0</v>
      </c>
      <c r="R118" s="125">
        <f>$Q$118*$H$118</f>
        <v>0</v>
      </c>
      <c r="S118" s="125">
        <v>0</v>
      </c>
      <c r="T118" s="126">
        <f>$S$118*$H$118</f>
        <v>0</v>
      </c>
      <c r="AR118" s="67" t="s">
        <v>116</v>
      </c>
      <c r="AT118" s="67" t="s">
        <v>115</v>
      </c>
      <c r="AU118" s="67" t="s">
        <v>114</v>
      </c>
      <c r="AY118" s="6" t="s">
        <v>113</v>
      </c>
      <c r="BE118" s="127">
        <f>IF($N$118="základní",$J$118,0)</f>
        <v>0</v>
      </c>
      <c r="BF118" s="127">
        <f>IF($N$118="snížená",$J$118,0)</f>
        <v>0</v>
      </c>
      <c r="BG118" s="127">
        <f>IF($N$118="zákl. přenesená",$J$118,0)</f>
        <v>0</v>
      </c>
      <c r="BH118" s="127">
        <f>IF($N$118="sníž. přenesená",$J$118,0)</f>
        <v>0</v>
      </c>
      <c r="BI118" s="127">
        <f>IF($N$118="nulová",$J$118,0)</f>
        <v>0</v>
      </c>
      <c r="BJ118" s="67" t="s">
        <v>18</v>
      </c>
      <c r="BK118" s="127">
        <f>ROUND($I$118*$H$118,2)</f>
        <v>0</v>
      </c>
      <c r="BL118" s="67" t="s">
        <v>116</v>
      </c>
      <c r="BM118" s="67" t="s">
        <v>158</v>
      </c>
    </row>
    <row r="119" spans="2:51" s="6" customFormat="1" ht="13.5" customHeight="1">
      <c r="B119" s="128"/>
      <c r="D119" s="129"/>
      <c r="E119" s="130"/>
      <c r="F119" s="161"/>
      <c r="H119" s="174"/>
      <c r="I119" s="164"/>
      <c r="J119" s="164"/>
      <c r="K119" s="164"/>
      <c r="L119" s="128"/>
      <c r="M119" s="132"/>
      <c r="T119" s="133"/>
      <c r="AT119" s="134" t="s">
        <v>117</v>
      </c>
      <c r="AU119" s="134" t="s">
        <v>114</v>
      </c>
      <c r="AV119" s="134" t="s">
        <v>72</v>
      </c>
      <c r="AW119" s="134" t="s">
        <v>95</v>
      </c>
      <c r="AX119" s="134" t="s">
        <v>18</v>
      </c>
      <c r="AY119" s="134" t="s">
        <v>113</v>
      </c>
    </row>
    <row r="120" spans="2:65" s="6" customFormat="1" ht="13.5" customHeight="1">
      <c r="B120" s="65"/>
      <c r="C120" s="117">
        <v>20</v>
      </c>
      <c r="D120" s="117" t="s">
        <v>115</v>
      </c>
      <c r="E120" s="118"/>
      <c r="F120" s="119" t="s">
        <v>159</v>
      </c>
      <c r="G120" s="120"/>
      <c r="H120" s="172">
        <v>1</v>
      </c>
      <c r="I120" s="173">
        <v>0</v>
      </c>
      <c r="J120" s="173">
        <f>ROUND($I$120*$H$120,2)</f>
        <v>0</v>
      </c>
      <c r="K120" s="170"/>
      <c r="L120" s="65"/>
      <c r="M120" s="123"/>
      <c r="N120" s="124" t="s">
        <v>36</v>
      </c>
      <c r="Q120" s="125">
        <v>0</v>
      </c>
      <c r="R120" s="125">
        <f>$Q$120*$H$120</f>
        <v>0</v>
      </c>
      <c r="S120" s="125">
        <v>0</v>
      </c>
      <c r="T120" s="126">
        <f>$S$120*$H$120</f>
        <v>0</v>
      </c>
      <c r="AR120" s="67" t="s">
        <v>116</v>
      </c>
      <c r="AT120" s="67" t="s">
        <v>115</v>
      </c>
      <c r="AU120" s="67" t="s">
        <v>114</v>
      </c>
      <c r="AY120" s="6" t="s">
        <v>113</v>
      </c>
      <c r="BE120" s="127">
        <f>IF($N$120="základní",$J$120,0)</f>
        <v>0</v>
      </c>
      <c r="BF120" s="127">
        <f>IF($N$120="snížená",$J$120,0)</f>
        <v>0</v>
      </c>
      <c r="BG120" s="127">
        <f>IF($N$120="zákl. přenesená",$J$120,0)</f>
        <v>0</v>
      </c>
      <c r="BH120" s="127">
        <f>IF($N$120="sníž. přenesená",$J$120,0)</f>
        <v>0</v>
      </c>
      <c r="BI120" s="127">
        <f>IF($N$120="nulová",$J$120,0)</f>
        <v>0</v>
      </c>
      <c r="BJ120" s="67" t="s">
        <v>18</v>
      </c>
      <c r="BK120" s="127">
        <f>ROUND($I$120*$H$120,2)</f>
        <v>0</v>
      </c>
      <c r="BL120" s="67" t="s">
        <v>116</v>
      </c>
      <c r="BM120" s="67" t="s">
        <v>160</v>
      </c>
    </row>
    <row r="121" spans="2:51" s="6" customFormat="1" ht="13.5" customHeight="1">
      <c r="B121" s="128"/>
      <c r="D121" s="129"/>
      <c r="E121" s="130"/>
      <c r="F121" s="130"/>
      <c r="H121" s="174"/>
      <c r="I121" s="164"/>
      <c r="J121" s="164"/>
      <c r="K121" s="164"/>
      <c r="L121" s="128"/>
      <c r="M121" s="132"/>
      <c r="T121" s="133"/>
      <c r="AT121" s="134" t="s">
        <v>117</v>
      </c>
      <c r="AU121" s="134" t="s">
        <v>114</v>
      </c>
      <c r="AV121" s="134" t="s">
        <v>72</v>
      </c>
      <c r="AW121" s="134" t="s">
        <v>95</v>
      </c>
      <c r="AX121" s="134" t="s">
        <v>18</v>
      </c>
      <c r="AY121" s="134" t="s">
        <v>113</v>
      </c>
    </row>
    <row r="122" spans="2:65" s="6" customFormat="1" ht="13.5" customHeight="1">
      <c r="B122" s="65"/>
      <c r="C122" s="117">
        <v>21</v>
      </c>
      <c r="D122" s="117" t="s">
        <v>115</v>
      </c>
      <c r="E122" s="118"/>
      <c r="F122" s="119" t="s">
        <v>161</v>
      </c>
      <c r="G122" s="120"/>
      <c r="H122" s="172">
        <v>1</v>
      </c>
      <c r="I122" s="173">
        <v>0</v>
      </c>
      <c r="J122" s="173">
        <f>ROUND($I$122*$H$122,2)</f>
        <v>0</v>
      </c>
      <c r="K122" s="170"/>
      <c r="L122" s="65"/>
      <c r="M122" s="123"/>
      <c r="N122" s="124" t="s">
        <v>36</v>
      </c>
      <c r="Q122" s="125">
        <v>0</v>
      </c>
      <c r="R122" s="125">
        <f>$Q$122*$H$122</f>
        <v>0</v>
      </c>
      <c r="S122" s="125">
        <v>0</v>
      </c>
      <c r="T122" s="126">
        <f>$S$122*$H$122</f>
        <v>0</v>
      </c>
      <c r="AR122" s="67" t="s">
        <v>116</v>
      </c>
      <c r="AT122" s="67" t="s">
        <v>115</v>
      </c>
      <c r="AU122" s="67" t="s">
        <v>114</v>
      </c>
      <c r="AY122" s="6" t="s">
        <v>113</v>
      </c>
      <c r="BE122" s="127">
        <f>IF($N$122="základní",$J$122,0)</f>
        <v>0</v>
      </c>
      <c r="BF122" s="127">
        <f>IF($N$122="snížená",$J$122,0)</f>
        <v>0</v>
      </c>
      <c r="BG122" s="127">
        <f>IF($N$122="zákl. přenesená",$J$122,0)</f>
        <v>0</v>
      </c>
      <c r="BH122" s="127">
        <f>IF($N$122="sníž. přenesená",$J$122,0)</f>
        <v>0</v>
      </c>
      <c r="BI122" s="127">
        <f>IF($N$122="nulová",$J$122,0)</f>
        <v>0</v>
      </c>
      <c r="BJ122" s="67" t="s">
        <v>18</v>
      </c>
      <c r="BK122" s="127">
        <f>ROUND($I$122*$H$122,2)</f>
        <v>0</v>
      </c>
      <c r="BL122" s="67" t="s">
        <v>116</v>
      </c>
      <c r="BM122" s="67" t="s">
        <v>162</v>
      </c>
    </row>
    <row r="123" spans="2:51" s="6" customFormat="1" ht="13.5" customHeight="1">
      <c r="B123" s="128"/>
      <c r="D123" s="129"/>
      <c r="E123" s="130"/>
      <c r="F123" s="130"/>
      <c r="H123" s="174"/>
      <c r="I123" s="164"/>
      <c r="J123" s="164"/>
      <c r="K123" s="164"/>
      <c r="L123" s="128"/>
      <c r="M123" s="132"/>
      <c r="T123" s="133"/>
      <c r="AT123" s="134" t="s">
        <v>117</v>
      </c>
      <c r="AU123" s="134" t="s">
        <v>114</v>
      </c>
      <c r="AV123" s="134" t="s">
        <v>72</v>
      </c>
      <c r="AW123" s="134" t="s">
        <v>95</v>
      </c>
      <c r="AX123" s="134" t="s">
        <v>18</v>
      </c>
      <c r="AY123" s="134" t="s">
        <v>113</v>
      </c>
    </row>
    <row r="124" spans="2:65" s="6" customFormat="1" ht="13.5" customHeight="1">
      <c r="B124" s="65"/>
      <c r="C124" s="117">
        <v>22</v>
      </c>
      <c r="D124" s="117" t="s">
        <v>115</v>
      </c>
      <c r="E124" s="118"/>
      <c r="F124" s="119" t="s">
        <v>163</v>
      </c>
      <c r="G124" s="120"/>
      <c r="H124" s="172">
        <v>1</v>
      </c>
      <c r="I124" s="173">
        <v>0</v>
      </c>
      <c r="J124" s="173">
        <f>ROUND($I$124*$H$124,2)</f>
        <v>0</v>
      </c>
      <c r="K124" s="170"/>
      <c r="L124" s="65"/>
      <c r="M124" s="123"/>
      <c r="N124" s="124" t="s">
        <v>36</v>
      </c>
      <c r="Q124" s="125">
        <v>0</v>
      </c>
      <c r="R124" s="125">
        <f>$Q$124*$H$124</f>
        <v>0</v>
      </c>
      <c r="S124" s="125">
        <v>0</v>
      </c>
      <c r="T124" s="126">
        <f>$S$124*$H$124</f>
        <v>0</v>
      </c>
      <c r="AR124" s="67" t="s">
        <v>116</v>
      </c>
      <c r="AT124" s="67" t="s">
        <v>115</v>
      </c>
      <c r="AU124" s="67" t="s">
        <v>114</v>
      </c>
      <c r="AY124" s="6" t="s">
        <v>113</v>
      </c>
      <c r="BE124" s="127">
        <f>IF($N$124="základní",$J$124,0)</f>
        <v>0</v>
      </c>
      <c r="BF124" s="127">
        <f>IF($N$124="snížená",$J$124,0)</f>
        <v>0</v>
      </c>
      <c r="BG124" s="127">
        <f>IF($N$124="zákl. přenesená",$J$124,0)</f>
        <v>0</v>
      </c>
      <c r="BH124" s="127">
        <f>IF($N$124="sníž. přenesená",$J$124,0)</f>
        <v>0</v>
      </c>
      <c r="BI124" s="127">
        <f>IF($N$124="nulová",$J$124,0)</f>
        <v>0</v>
      </c>
      <c r="BJ124" s="67" t="s">
        <v>18</v>
      </c>
      <c r="BK124" s="127">
        <f>ROUND($I$124*$H$124,2)</f>
        <v>0</v>
      </c>
      <c r="BL124" s="67" t="s">
        <v>116</v>
      </c>
      <c r="BM124" s="67" t="s">
        <v>164</v>
      </c>
    </row>
    <row r="125" spans="2:51" s="6" customFormat="1" ht="13.5" customHeight="1">
      <c r="B125" s="128"/>
      <c r="D125" s="129"/>
      <c r="E125" s="130"/>
      <c r="F125" s="130"/>
      <c r="H125" s="131"/>
      <c r="L125" s="128"/>
      <c r="M125" s="132"/>
      <c r="T125" s="133"/>
      <c r="AT125" s="134" t="s">
        <v>117</v>
      </c>
      <c r="AU125" s="134" t="s">
        <v>114</v>
      </c>
      <c r="AV125" s="134" t="s">
        <v>72</v>
      </c>
      <c r="AW125" s="134" t="s">
        <v>95</v>
      </c>
      <c r="AX125" s="134" t="s">
        <v>18</v>
      </c>
      <c r="AY125" s="134" t="s">
        <v>113</v>
      </c>
    </row>
    <row r="126" spans="2:63" s="107" customFormat="1" ht="30" customHeight="1">
      <c r="B126" s="108"/>
      <c r="D126" s="109"/>
      <c r="E126" s="115"/>
      <c r="F126" s="115" t="s">
        <v>165</v>
      </c>
      <c r="J126" s="116">
        <f>$BK$126</f>
        <v>0</v>
      </c>
      <c r="L126" s="108"/>
      <c r="M126" s="111"/>
      <c r="P126" s="112">
        <f>$P$127</f>
        <v>0</v>
      </c>
      <c r="R126" s="112">
        <f>$R$127</f>
        <v>0</v>
      </c>
      <c r="T126" s="113">
        <f>$T$127</f>
        <v>0</v>
      </c>
      <c r="AR126" s="109" t="s">
        <v>18</v>
      </c>
      <c r="AT126" s="109" t="s">
        <v>64</v>
      </c>
      <c r="AU126" s="109" t="s">
        <v>18</v>
      </c>
      <c r="AY126" s="109" t="s">
        <v>113</v>
      </c>
      <c r="BK126" s="114">
        <f>$BK$127</f>
        <v>0</v>
      </c>
    </row>
    <row r="127" spans="2:65" s="6" customFormat="1" ht="13.5" customHeight="1">
      <c r="B127" s="65"/>
      <c r="C127" s="117">
        <v>23</v>
      </c>
      <c r="D127" s="117" t="s">
        <v>115</v>
      </c>
      <c r="E127" s="118"/>
      <c r="F127" s="165" t="s">
        <v>198</v>
      </c>
      <c r="G127" s="120"/>
      <c r="H127" s="172">
        <v>1</v>
      </c>
      <c r="I127" s="173">
        <v>0</v>
      </c>
      <c r="J127" s="173">
        <f>ROUND($I$127*$H$127,2)</f>
        <v>0</v>
      </c>
      <c r="K127" s="170"/>
      <c r="L127" s="65"/>
      <c r="M127" s="123"/>
      <c r="N127" s="124" t="s">
        <v>36</v>
      </c>
      <c r="Q127" s="125">
        <v>0</v>
      </c>
      <c r="R127" s="125">
        <f>$Q$127*$H$127</f>
        <v>0</v>
      </c>
      <c r="S127" s="125">
        <v>0</v>
      </c>
      <c r="T127" s="126">
        <f>$S$127*$H$127</f>
        <v>0</v>
      </c>
      <c r="AR127" s="67" t="s">
        <v>116</v>
      </c>
      <c r="AT127" s="67" t="s">
        <v>115</v>
      </c>
      <c r="AU127" s="67" t="s">
        <v>72</v>
      </c>
      <c r="AY127" s="6" t="s">
        <v>113</v>
      </c>
      <c r="BE127" s="127">
        <f>IF($N$127="základní",$J$127,0)</f>
        <v>0</v>
      </c>
      <c r="BF127" s="127">
        <f>IF($N$127="snížená",$J$127,0)</f>
        <v>0</v>
      </c>
      <c r="BG127" s="127">
        <f>IF($N$127="zákl. přenesená",$J$127,0)</f>
        <v>0</v>
      </c>
      <c r="BH127" s="127">
        <f>IF($N$127="sníž. přenesená",$J$127,0)</f>
        <v>0</v>
      </c>
      <c r="BI127" s="127">
        <f>IF($N$127="nulová",$J$127,0)</f>
        <v>0</v>
      </c>
      <c r="BJ127" s="67" t="s">
        <v>18</v>
      </c>
      <c r="BK127" s="127">
        <f>ROUND($I$127*$H$127,2)</f>
        <v>0</v>
      </c>
      <c r="BL127" s="67" t="s">
        <v>116</v>
      </c>
      <c r="BM127" s="67" t="s">
        <v>166</v>
      </c>
    </row>
    <row r="128" spans="2:63" s="107" customFormat="1" ht="38.25" customHeight="1">
      <c r="B128" s="108"/>
      <c r="D128" s="109"/>
      <c r="E128" s="110"/>
      <c r="F128" s="180" t="s">
        <v>167</v>
      </c>
      <c r="J128" s="179">
        <f>J129+J134</f>
        <v>0</v>
      </c>
      <c r="L128" s="108"/>
      <c r="M128" s="111"/>
      <c r="P128" s="112" t="e">
        <f>#REF!+$P$129+$P$134+#REF!+#REF!</f>
        <v>#REF!</v>
      </c>
      <c r="R128" s="112" t="e">
        <f>#REF!+$R$129+$R$134+#REF!+#REF!</f>
        <v>#REF!</v>
      </c>
      <c r="T128" s="113" t="e">
        <f>#REF!+$T$129+$T$134+#REF!+#REF!</f>
        <v>#REF!</v>
      </c>
      <c r="AR128" s="109" t="s">
        <v>72</v>
      </c>
      <c r="AT128" s="109" t="s">
        <v>64</v>
      </c>
      <c r="AU128" s="109" t="s">
        <v>65</v>
      </c>
      <c r="AY128" s="109" t="s">
        <v>113</v>
      </c>
      <c r="BK128" s="114" t="e">
        <f>#REF!+$BK$129+$BK$134+#REF!+#REF!</f>
        <v>#REF!</v>
      </c>
    </row>
    <row r="129" spans="2:63" s="107" customFormat="1" ht="30" customHeight="1">
      <c r="B129" s="108"/>
      <c r="D129" s="109"/>
      <c r="E129" s="115"/>
      <c r="F129" s="115" t="s">
        <v>168</v>
      </c>
      <c r="J129" s="116">
        <f>$BK$129</f>
        <v>0</v>
      </c>
      <c r="L129" s="108"/>
      <c r="M129" s="111"/>
      <c r="P129" s="112">
        <f>SUM($P$130:$P$133)</f>
        <v>0</v>
      </c>
      <c r="R129" s="112">
        <f>SUM($R$130:$R$133)</f>
        <v>0.002</v>
      </c>
      <c r="T129" s="113">
        <f>SUM($T$130:$T$133)</f>
        <v>0.00167</v>
      </c>
      <c r="AR129" s="109" t="s">
        <v>72</v>
      </c>
      <c r="AT129" s="109" t="s">
        <v>64</v>
      </c>
      <c r="AU129" s="109" t="s">
        <v>18</v>
      </c>
      <c r="AY129" s="109" t="s">
        <v>113</v>
      </c>
      <c r="BK129" s="114">
        <f>SUM($BK$130:$BK$133)</f>
        <v>0</v>
      </c>
    </row>
    <row r="130" spans="2:65" s="6" customFormat="1" ht="13.5" customHeight="1">
      <c r="B130" s="65"/>
      <c r="C130" s="120">
        <v>24</v>
      </c>
      <c r="D130" s="120" t="s">
        <v>115</v>
      </c>
      <c r="E130" s="118"/>
      <c r="F130" s="119" t="s">
        <v>169</v>
      </c>
      <c r="G130" s="120"/>
      <c r="H130" s="172">
        <v>1</v>
      </c>
      <c r="I130" s="173">
        <v>0</v>
      </c>
      <c r="J130" s="173">
        <f>ROUND($I$130*$H$130,2)</f>
        <v>0</v>
      </c>
      <c r="K130" s="170"/>
      <c r="L130" s="65"/>
      <c r="M130" s="123"/>
      <c r="N130" s="124" t="s">
        <v>36</v>
      </c>
      <c r="Q130" s="125">
        <v>0</v>
      </c>
      <c r="R130" s="125">
        <f>$Q$130*$H$130</f>
        <v>0</v>
      </c>
      <c r="S130" s="125">
        <v>0.00167</v>
      </c>
      <c r="T130" s="126">
        <f>$S$130*$H$130</f>
        <v>0.00167</v>
      </c>
      <c r="AR130" s="67" t="s">
        <v>143</v>
      </c>
      <c r="AT130" s="67" t="s">
        <v>115</v>
      </c>
      <c r="AU130" s="67" t="s">
        <v>72</v>
      </c>
      <c r="AY130" s="67" t="s">
        <v>113</v>
      </c>
      <c r="BE130" s="127">
        <f>IF($N$130="základní",$J$130,0)</f>
        <v>0</v>
      </c>
      <c r="BF130" s="127">
        <f>IF($N$130="snížená",$J$130,0)</f>
        <v>0</v>
      </c>
      <c r="BG130" s="127">
        <f>IF($N$130="zákl. přenesená",$J$130,0)</f>
        <v>0</v>
      </c>
      <c r="BH130" s="127">
        <f>IF($N$130="sníž. přenesená",$J$130,0)</f>
        <v>0</v>
      </c>
      <c r="BI130" s="127">
        <f>IF($N$130="nulová",$J$130,0)</f>
        <v>0</v>
      </c>
      <c r="BJ130" s="67" t="s">
        <v>18</v>
      </c>
      <c r="BK130" s="127">
        <f>ROUND($I$130*$H$130,2)</f>
        <v>0</v>
      </c>
      <c r="BL130" s="67" t="s">
        <v>143</v>
      </c>
      <c r="BM130" s="67" t="s">
        <v>170</v>
      </c>
    </row>
    <row r="131" spans="2:65" s="6" customFormat="1" ht="13.5" customHeight="1">
      <c r="B131" s="65"/>
      <c r="C131" s="120">
        <v>25</v>
      </c>
      <c r="D131" s="120" t="s">
        <v>115</v>
      </c>
      <c r="E131" s="118"/>
      <c r="F131" s="165" t="s">
        <v>224</v>
      </c>
      <c r="G131" s="120"/>
      <c r="H131" s="121">
        <v>1</v>
      </c>
      <c r="I131" s="122">
        <v>0</v>
      </c>
      <c r="J131" s="122">
        <f>ROUND($I$131*$H$131,2)</f>
        <v>0</v>
      </c>
      <c r="K131" s="119"/>
      <c r="L131" s="65"/>
      <c r="M131" s="123"/>
      <c r="N131" s="124" t="s">
        <v>36</v>
      </c>
      <c r="Q131" s="125">
        <v>0.002</v>
      </c>
      <c r="R131" s="125">
        <f>$Q$131*$H$131</f>
        <v>0.002</v>
      </c>
      <c r="S131" s="125">
        <v>0</v>
      </c>
      <c r="T131" s="126">
        <f>$S$131*$H$131</f>
        <v>0</v>
      </c>
      <c r="AR131" s="67" t="s">
        <v>143</v>
      </c>
      <c r="AT131" s="67" t="s">
        <v>115</v>
      </c>
      <c r="AU131" s="67" t="s">
        <v>72</v>
      </c>
      <c r="AY131" s="67" t="s">
        <v>113</v>
      </c>
      <c r="BE131" s="127">
        <f>IF($N$131="základní",$J$131,0)</f>
        <v>0</v>
      </c>
      <c r="BF131" s="127">
        <f>IF($N$131="snížená",$J$131,0)</f>
        <v>0</v>
      </c>
      <c r="BG131" s="127">
        <f>IF($N$131="zákl. přenesená",$J$131,0)</f>
        <v>0</v>
      </c>
      <c r="BH131" s="127">
        <f>IF($N$131="sníž. přenesená",$J$131,0)</f>
        <v>0</v>
      </c>
      <c r="BI131" s="127">
        <f>IF($N$131="nulová",$J$131,0)</f>
        <v>0</v>
      </c>
      <c r="BJ131" s="67" t="s">
        <v>18</v>
      </c>
      <c r="BK131" s="127">
        <f>ROUND($I$131*$H$131,2)</f>
        <v>0</v>
      </c>
      <c r="BL131" s="67" t="s">
        <v>143</v>
      </c>
      <c r="BM131" s="67" t="s">
        <v>172</v>
      </c>
    </row>
    <row r="132" spans="2:65" s="6" customFormat="1" ht="13.5" customHeight="1">
      <c r="B132" s="65"/>
      <c r="C132" s="120">
        <v>26</v>
      </c>
      <c r="D132" s="120" t="s">
        <v>115</v>
      </c>
      <c r="E132" s="118"/>
      <c r="F132" s="165" t="s">
        <v>225</v>
      </c>
      <c r="G132" s="120"/>
      <c r="H132" s="121">
        <v>1</v>
      </c>
      <c r="I132" s="122">
        <v>0</v>
      </c>
      <c r="J132" s="122">
        <f>ROUND($I$132*$H$132,2)</f>
        <v>0</v>
      </c>
      <c r="K132" s="119"/>
      <c r="L132" s="65"/>
      <c r="M132" s="123"/>
      <c r="N132" s="124" t="s">
        <v>36</v>
      </c>
      <c r="Q132" s="125">
        <v>0</v>
      </c>
      <c r="R132" s="125">
        <f>$Q$132*$H$132</f>
        <v>0</v>
      </c>
      <c r="S132" s="125">
        <v>0</v>
      </c>
      <c r="T132" s="126">
        <f>$S$132*$H$132</f>
        <v>0</v>
      </c>
      <c r="AR132" s="67" t="s">
        <v>143</v>
      </c>
      <c r="AT132" s="67" t="s">
        <v>115</v>
      </c>
      <c r="AU132" s="67" t="s">
        <v>72</v>
      </c>
      <c r="AY132" s="67" t="s">
        <v>113</v>
      </c>
      <c r="BE132" s="127">
        <f>IF($N$132="základní",$J$132,0)</f>
        <v>0</v>
      </c>
      <c r="BF132" s="127">
        <f>IF($N$132="snížená",$J$132,0)</f>
        <v>0</v>
      </c>
      <c r="BG132" s="127">
        <f>IF($N$132="zákl. přenesená",$J$132,0)</f>
        <v>0</v>
      </c>
      <c r="BH132" s="127">
        <f>IF($N$132="sníž. přenesená",$J$132,0)</f>
        <v>0</v>
      </c>
      <c r="BI132" s="127">
        <f>IF($N$132="nulová",$J$132,0)</f>
        <v>0</v>
      </c>
      <c r="BJ132" s="67" t="s">
        <v>18</v>
      </c>
      <c r="BK132" s="127">
        <f>ROUND($I$132*$H$132,2)</f>
        <v>0</v>
      </c>
      <c r="BL132" s="67" t="s">
        <v>143</v>
      </c>
      <c r="BM132" s="67" t="s">
        <v>173</v>
      </c>
    </row>
    <row r="133" spans="2:65" s="6" customFormat="1" ht="13.5" customHeight="1">
      <c r="B133" s="65"/>
      <c r="C133" s="120">
        <v>27</v>
      </c>
      <c r="D133" s="120" t="s">
        <v>115</v>
      </c>
      <c r="E133" s="118"/>
      <c r="F133" s="165" t="s">
        <v>199</v>
      </c>
      <c r="G133" s="120"/>
      <c r="H133" s="121">
        <v>1</v>
      </c>
      <c r="I133" s="122">
        <v>0</v>
      </c>
      <c r="J133" s="122">
        <f>ROUND($I$133*$H$133,2)</f>
        <v>0</v>
      </c>
      <c r="K133" s="119"/>
      <c r="L133" s="65"/>
      <c r="M133" s="123"/>
      <c r="N133" s="124" t="s">
        <v>36</v>
      </c>
      <c r="Q133" s="125">
        <v>0</v>
      </c>
      <c r="R133" s="125">
        <f>$Q$133*$H$133</f>
        <v>0</v>
      </c>
      <c r="S133" s="125">
        <v>0</v>
      </c>
      <c r="T133" s="126">
        <f>$S$133*$H$133</f>
        <v>0</v>
      </c>
      <c r="AR133" s="67" t="s">
        <v>143</v>
      </c>
      <c r="AT133" s="67" t="s">
        <v>115</v>
      </c>
      <c r="AU133" s="67" t="s">
        <v>72</v>
      </c>
      <c r="AY133" s="67" t="s">
        <v>113</v>
      </c>
      <c r="BE133" s="127">
        <f>IF($N$133="základní",$J$133,0)</f>
        <v>0</v>
      </c>
      <c r="BF133" s="127">
        <f>IF($N$133="snížená",$J$133,0)</f>
        <v>0</v>
      </c>
      <c r="BG133" s="127">
        <f>IF($N$133="zákl. přenesená",$J$133,0)</f>
        <v>0</v>
      </c>
      <c r="BH133" s="127">
        <f>IF($N$133="sníž. přenesená",$J$133,0)</f>
        <v>0</v>
      </c>
      <c r="BI133" s="127">
        <f>IF($N$133="nulová",$J$133,0)</f>
        <v>0</v>
      </c>
      <c r="BJ133" s="67" t="s">
        <v>18</v>
      </c>
      <c r="BK133" s="127">
        <f>ROUND($I$133*$H$133,2)</f>
        <v>0</v>
      </c>
      <c r="BL133" s="67" t="s">
        <v>143</v>
      </c>
      <c r="BM133" s="67" t="s">
        <v>174</v>
      </c>
    </row>
    <row r="134" spans="2:63" s="107" customFormat="1" ht="30" customHeight="1">
      <c r="B134" s="108"/>
      <c r="D134" s="109"/>
      <c r="E134" s="115"/>
      <c r="F134" s="115" t="s">
        <v>175</v>
      </c>
      <c r="J134" s="116">
        <f>J135+J137+J139+J141+J143+J145+J147+J149+J151+J153+J155+J157+J159</f>
        <v>0</v>
      </c>
      <c r="L134" s="108"/>
      <c r="M134" s="111"/>
      <c r="P134" s="112">
        <f>SUM($P$135:$P$142)</f>
        <v>0</v>
      </c>
      <c r="R134" s="112">
        <f>SUM($R$135:$R$142)</f>
        <v>0.4194</v>
      </c>
      <c r="T134" s="113">
        <f>SUM($T$135:$T$142)</f>
        <v>0</v>
      </c>
      <c r="AR134" s="109" t="s">
        <v>72</v>
      </c>
      <c r="AT134" s="109" t="s">
        <v>64</v>
      </c>
      <c r="AU134" s="109" t="s">
        <v>18</v>
      </c>
      <c r="AY134" s="109" t="s">
        <v>113</v>
      </c>
      <c r="BK134" s="114">
        <f>SUM($BK$135:$BK$142)</f>
        <v>0</v>
      </c>
    </row>
    <row r="135" spans="2:65" s="6" customFormat="1" ht="24" customHeight="1">
      <c r="B135" s="65"/>
      <c r="C135" s="120">
        <v>28</v>
      </c>
      <c r="D135" s="120" t="s">
        <v>115</v>
      </c>
      <c r="E135" s="118"/>
      <c r="F135" s="165" t="s">
        <v>200</v>
      </c>
      <c r="G135" s="120"/>
      <c r="H135" s="121">
        <v>12</v>
      </c>
      <c r="I135" s="122">
        <v>0</v>
      </c>
      <c r="J135" s="122">
        <f>ROUND($I$135*$H$135,2)</f>
        <v>0</v>
      </c>
      <c r="K135" s="119"/>
      <c r="L135" s="65"/>
      <c r="M135" s="123"/>
      <c r="N135" s="124" t="s">
        <v>36</v>
      </c>
      <c r="Q135" s="125">
        <v>0.0007</v>
      </c>
      <c r="R135" s="125">
        <f>$Q$135*$H$135</f>
        <v>0.0084</v>
      </c>
      <c r="S135" s="125">
        <v>0</v>
      </c>
      <c r="T135" s="126">
        <f>$S$135*$H$135</f>
        <v>0</v>
      </c>
      <c r="AR135" s="67" t="s">
        <v>143</v>
      </c>
      <c r="AT135" s="67" t="s">
        <v>115</v>
      </c>
      <c r="AU135" s="67" t="s">
        <v>72</v>
      </c>
      <c r="AY135" s="67" t="s">
        <v>113</v>
      </c>
      <c r="BE135" s="127">
        <f>IF($N$135="základní",$J$135,0)</f>
        <v>0</v>
      </c>
      <c r="BF135" s="127">
        <f>IF($N$135="snížená",$J$135,0)</f>
        <v>0</v>
      </c>
      <c r="BG135" s="127">
        <f>IF($N$135="zákl. přenesená",$J$135,0)</f>
        <v>0</v>
      </c>
      <c r="BH135" s="127">
        <f>IF($N$135="sníž. přenesená",$J$135,0)</f>
        <v>0</v>
      </c>
      <c r="BI135" s="127">
        <f>IF($N$135="nulová",$J$135,0)</f>
        <v>0</v>
      </c>
      <c r="BJ135" s="67" t="s">
        <v>18</v>
      </c>
      <c r="BK135" s="127">
        <f>ROUND($I$135*$H$135,2)</f>
        <v>0</v>
      </c>
      <c r="BL135" s="67" t="s">
        <v>143</v>
      </c>
      <c r="BM135" s="67" t="s">
        <v>176</v>
      </c>
    </row>
    <row r="136" spans="2:51" s="6" customFormat="1" ht="13.5" customHeight="1">
      <c r="B136" s="128"/>
      <c r="D136" s="129"/>
      <c r="E136" s="130"/>
      <c r="F136" s="130"/>
      <c r="H136" s="131"/>
      <c r="J136" s="122"/>
      <c r="L136" s="128"/>
      <c r="M136" s="132"/>
      <c r="T136" s="133"/>
      <c r="AT136" s="134" t="s">
        <v>117</v>
      </c>
      <c r="AU136" s="134" t="s">
        <v>72</v>
      </c>
      <c r="AV136" s="134" t="s">
        <v>72</v>
      </c>
      <c r="AW136" s="134" t="s">
        <v>95</v>
      </c>
      <c r="AX136" s="134" t="s">
        <v>18</v>
      </c>
      <c r="AY136" s="134" t="s">
        <v>113</v>
      </c>
    </row>
    <row r="137" spans="2:65" s="6" customFormat="1" ht="24" customHeight="1">
      <c r="B137" s="167"/>
      <c r="C137" s="168">
        <v>29</v>
      </c>
      <c r="D137" s="176" t="s">
        <v>201</v>
      </c>
      <c r="E137" s="169"/>
      <c r="F137" s="170" t="s">
        <v>213</v>
      </c>
      <c r="G137" s="171" t="s">
        <v>127</v>
      </c>
      <c r="H137" s="172">
        <v>1</v>
      </c>
      <c r="I137" s="173">
        <v>0</v>
      </c>
      <c r="J137" s="122">
        <f>I137*H137</f>
        <v>0</v>
      </c>
      <c r="K137" s="170"/>
      <c r="L137" s="145"/>
      <c r="M137" s="144"/>
      <c r="N137" s="146" t="s">
        <v>36</v>
      </c>
      <c r="Q137" s="125">
        <v>0.107</v>
      </c>
      <c r="R137" s="125">
        <f>$Q$137*$H$137</f>
        <v>0.107</v>
      </c>
      <c r="S137" s="125">
        <v>0</v>
      </c>
      <c r="T137" s="126">
        <f>$S$137*$H$137</f>
        <v>0</v>
      </c>
      <c r="AR137" s="67" t="s">
        <v>171</v>
      </c>
      <c r="AT137" s="67" t="s">
        <v>177</v>
      </c>
      <c r="AU137" s="67" t="s">
        <v>72</v>
      </c>
      <c r="AY137" s="6" t="s">
        <v>113</v>
      </c>
      <c r="BE137" s="127">
        <f>IF($N$137="základní",$J$137,0)</f>
        <v>0</v>
      </c>
      <c r="BF137" s="127">
        <f>IF($N$137="snížená",$J$137,0)</f>
        <v>0</v>
      </c>
      <c r="BG137" s="127">
        <f>IF($N$137="zákl. přenesená",$J$137,0)</f>
        <v>0</v>
      </c>
      <c r="BH137" s="127">
        <f>IF($N$137="sníž. přenesená",$J$137,0)</f>
        <v>0</v>
      </c>
      <c r="BI137" s="127">
        <f>IF($N$137="nulová",$J$137,0)</f>
        <v>0</v>
      </c>
      <c r="BJ137" s="67" t="s">
        <v>18</v>
      </c>
      <c r="BK137" s="127">
        <f>ROUND($I$137*$H$137,2)</f>
        <v>0</v>
      </c>
      <c r="BL137" s="67" t="s">
        <v>143</v>
      </c>
      <c r="BM137" s="67" t="s">
        <v>178</v>
      </c>
    </row>
    <row r="138" spans="2:47" s="6" customFormat="1" ht="125.25" customHeight="1">
      <c r="B138" s="65"/>
      <c r="D138" s="129"/>
      <c r="F138" s="135" t="s">
        <v>227</v>
      </c>
      <c r="L138" s="65"/>
      <c r="M138" s="136"/>
      <c r="T138" s="137"/>
      <c r="AT138" s="6" t="s">
        <v>141</v>
      </c>
      <c r="AU138" s="6" t="s">
        <v>72</v>
      </c>
    </row>
    <row r="139" spans="2:65" s="6" customFormat="1" ht="24" customHeight="1">
      <c r="B139" s="65"/>
      <c r="C139" s="168">
        <v>30</v>
      </c>
      <c r="D139" s="176" t="s">
        <v>202</v>
      </c>
      <c r="E139" s="169"/>
      <c r="F139" s="170" t="s">
        <v>214</v>
      </c>
      <c r="G139" s="171" t="s">
        <v>127</v>
      </c>
      <c r="H139" s="172">
        <v>1</v>
      </c>
      <c r="I139" s="173">
        <v>0</v>
      </c>
      <c r="J139" s="173">
        <f>ROUND($I$139*$H$139,2)</f>
        <v>0</v>
      </c>
      <c r="K139" s="170"/>
      <c r="L139" s="145"/>
      <c r="M139" s="144"/>
      <c r="N139" s="146" t="s">
        <v>36</v>
      </c>
      <c r="Q139" s="125">
        <v>0.137</v>
      </c>
      <c r="R139" s="125">
        <f>$Q$139*$H$139</f>
        <v>0.137</v>
      </c>
      <c r="S139" s="125">
        <v>0</v>
      </c>
      <c r="T139" s="126">
        <f>$S$139*$H$139</f>
        <v>0</v>
      </c>
      <c r="AR139" s="67" t="s">
        <v>171</v>
      </c>
      <c r="AT139" s="67" t="s">
        <v>177</v>
      </c>
      <c r="AU139" s="67" t="s">
        <v>72</v>
      </c>
      <c r="AY139" s="6" t="s">
        <v>113</v>
      </c>
      <c r="BE139" s="127">
        <f>IF($N$139="základní",$J$139,0)</f>
        <v>0</v>
      </c>
      <c r="BF139" s="127">
        <f>IF($N$139="snížená",$J$139,0)</f>
        <v>0</v>
      </c>
      <c r="BG139" s="127">
        <f>IF($N$139="zákl. přenesená",$J$139,0)</f>
        <v>0</v>
      </c>
      <c r="BH139" s="127">
        <f>IF($N$139="sníž. přenesená",$J$139,0)</f>
        <v>0</v>
      </c>
      <c r="BI139" s="127">
        <f>IF($N$139="nulová",$J$139,0)</f>
        <v>0</v>
      </c>
      <c r="BJ139" s="67" t="s">
        <v>18</v>
      </c>
      <c r="BK139" s="127">
        <f>ROUND($I$139*$H$139,2)</f>
        <v>0</v>
      </c>
      <c r="BL139" s="67" t="s">
        <v>143</v>
      </c>
      <c r="BM139" s="67" t="s">
        <v>179</v>
      </c>
    </row>
    <row r="140" spans="2:47" s="6" customFormat="1" ht="125.25" customHeight="1">
      <c r="B140" s="65"/>
      <c r="D140" s="129"/>
      <c r="F140" s="135" t="s">
        <v>227</v>
      </c>
      <c r="L140" s="65"/>
      <c r="M140" s="136"/>
      <c r="T140" s="137"/>
      <c r="AT140" s="6" t="s">
        <v>141</v>
      </c>
      <c r="AU140" s="6" t="s">
        <v>72</v>
      </c>
    </row>
    <row r="141" spans="2:65" s="6" customFormat="1" ht="24" customHeight="1">
      <c r="B141" s="65"/>
      <c r="C141" s="168">
        <v>31</v>
      </c>
      <c r="D141" s="176" t="s">
        <v>203</v>
      </c>
      <c r="E141" s="169"/>
      <c r="F141" s="170" t="s">
        <v>213</v>
      </c>
      <c r="G141" s="171" t="s">
        <v>127</v>
      </c>
      <c r="H141" s="172">
        <v>1</v>
      </c>
      <c r="I141" s="173">
        <v>0</v>
      </c>
      <c r="J141" s="173">
        <f>ROUND($I$141*$H$141,2)</f>
        <v>0</v>
      </c>
      <c r="K141" s="170"/>
      <c r="L141" s="145"/>
      <c r="M141" s="144"/>
      <c r="N141" s="146" t="s">
        <v>36</v>
      </c>
      <c r="Q141" s="125">
        <v>0.167</v>
      </c>
      <c r="R141" s="125">
        <f>$Q$141*$H$141</f>
        <v>0.167</v>
      </c>
      <c r="S141" s="125">
        <v>0</v>
      </c>
      <c r="T141" s="126">
        <f>$S$141*$H$141</f>
        <v>0</v>
      </c>
      <c r="AR141" s="67" t="s">
        <v>171</v>
      </c>
      <c r="AT141" s="67" t="s">
        <v>177</v>
      </c>
      <c r="AU141" s="67" t="s">
        <v>72</v>
      </c>
      <c r="AY141" s="6" t="s">
        <v>113</v>
      </c>
      <c r="BE141" s="127">
        <f>IF($N$141="základní",$J$141,0)</f>
        <v>0</v>
      </c>
      <c r="BF141" s="127">
        <f>IF($N$141="snížená",$J$141,0)</f>
        <v>0</v>
      </c>
      <c r="BG141" s="127">
        <f>IF($N$141="zákl. přenesená",$J$141,0)</f>
        <v>0</v>
      </c>
      <c r="BH141" s="127">
        <f>IF($N$141="sníž. přenesená",$J$141,0)</f>
        <v>0</v>
      </c>
      <c r="BI141" s="127">
        <f>IF($N$141="nulová",$J$141,0)</f>
        <v>0</v>
      </c>
      <c r="BJ141" s="67" t="s">
        <v>18</v>
      </c>
      <c r="BK141" s="127">
        <f>ROUND($I$141*$H$141,2)</f>
        <v>0</v>
      </c>
      <c r="BL141" s="67" t="s">
        <v>143</v>
      </c>
      <c r="BM141" s="67" t="s">
        <v>180</v>
      </c>
    </row>
    <row r="142" spans="2:47" s="6" customFormat="1" ht="125.25" customHeight="1">
      <c r="B142" s="65"/>
      <c r="D142" s="129"/>
      <c r="F142" s="135" t="s">
        <v>227</v>
      </c>
      <c r="L142" s="65"/>
      <c r="M142" s="136"/>
      <c r="T142" s="137"/>
      <c r="AT142" s="6" t="s">
        <v>141</v>
      </c>
      <c r="AU142" s="6" t="s">
        <v>72</v>
      </c>
    </row>
    <row r="143" spans="2:65" s="6" customFormat="1" ht="24" customHeight="1">
      <c r="B143" s="65"/>
      <c r="C143" s="168">
        <v>32</v>
      </c>
      <c r="D143" s="176" t="s">
        <v>204</v>
      </c>
      <c r="E143" s="169"/>
      <c r="F143" s="170" t="s">
        <v>213</v>
      </c>
      <c r="G143" s="171" t="s">
        <v>127</v>
      </c>
      <c r="H143" s="172">
        <v>1</v>
      </c>
      <c r="I143" s="173">
        <v>0</v>
      </c>
      <c r="J143" s="173">
        <f>ROUND($I$141*$H$141,2)</f>
        <v>0</v>
      </c>
      <c r="K143" s="170"/>
      <c r="L143" s="145"/>
      <c r="M143" s="144"/>
      <c r="N143" s="146" t="s">
        <v>36</v>
      </c>
      <c r="Q143" s="125">
        <v>0.167</v>
      </c>
      <c r="R143" s="125">
        <f>$Q$141*$H$141</f>
        <v>0.167</v>
      </c>
      <c r="S143" s="125">
        <v>0</v>
      </c>
      <c r="T143" s="126">
        <f>$S$141*$H$141</f>
        <v>0</v>
      </c>
      <c r="AR143" s="67" t="s">
        <v>171</v>
      </c>
      <c r="AT143" s="67" t="s">
        <v>177</v>
      </c>
      <c r="AU143" s="67" t="s">
        <v>72</v>
      </c>
      <c r="AY143" s="6" t="s">
        <v>113</v>
      </c>
      <c r="BE143" s="127">
        <f>IF($N$141="základní",$J$141,0)</f>
        <v>0</v>
      </c>
      <c r="BF143" s="127">
        <f>IF($N$141="snížená",$J$141,0)</f>
        <v>0</v>
      </c>
      <c r="BG143" s="127">
        <f>IF($N$141="zákl. přenesená",$J$141,0)</f>
        <v>0</v>
      </c>
      <c r="BH143" s="127">
        <f>IF($N$141="sníž. přenesená",$J$141,0)</f>
        <v>0</v>
      </c>
      <c r="BI143" s="127">
        <f>IF($N$141="nulová",$J$141,0)</f>
        <v>0</v>
      </c>
      <c r="BJ143" s="67" t="s">
        <v>18</v>
      </c>
      <c r="BK143" s="127">
        <f>ROUND($I$141*$H$141,2)</f>
        <v>0</v>
      </c>
      <c r="BL143" s="67" t="s">
        <v>143</v>
      </c>
      <c r="BM143" s="67" t="s">
        <v>180</v>
      </c>
    </row>
    <row r="144" spans="2:47" s="6" customFormat="1" ht="125.25" customHeight="1">
      <c r="B144" s="65"/>
      <c r="D144" s="129"/>
      <c r="F144" s="135" t="s">
        <v>227</v>
      </c>
      <c r="L144" s="65"/>
      <c r="M144" s="136"/>
      <c r="T144" s="137"/>
      <c r="AT144" s="6" t="s">
        <v>141</v>
      </c>
      <c r="AU144" s="6" t="s">
        <v>72</v>
      </c>
    </row>
    <row r="145" spans="2:65" s="6" customFormat="1" ht="24" customHeight="1">
      <c r="B145" s="65"/>
      <c r="C145" s="168">
        <v>33</v>
      </c>
      <c r="D145" s="176" t="s">
        <v>205</v>
      </c>
      <c r="E145" s="169"/>
      <c r="F145" s="170" t="s">
        <v>213</v>
      </c>
      <c r="G145" s="171" t="s">
        <v>127</v>
      </c>
      <c r="H145" s="172">
        <v>1</v>
      </c>
      <c r="I145" s="173">
        <v>0</v>
      </c>
      <c r="J145" s="173">
        <f>ROUND($I$141*$H$141,2)</f>
        <v>0</v>
      </c>
      <c r="K145" s="170"/>
      <c r="L145" s="145"/>
      <c r="M145" s="144"/>
      <c r="N145" s="146" t="s">
        <v>36</v>
      </c>
      <c r="Q145" s="125">
        <v>0.167</v>
      </c>
      <c r="R145" s="125">
        <f>$Q$141*$H$141</f>
        <v>0.167</v>
      </c>
      <c r="S145" s="125">
        <v>0</v>
      </c>
      <c r="T145" s="126">
        <f>$S$141*$H$141</f>
        <v>0</v>
      </c>
      <c r="AR145" s="67" t="s">
        <v>171</v>
      </c>
      <c r="AT145" s="67" t="s">
        <v>177</v>
      </c>
      <c r="AU145" s="67" t="s">
        <v>72</v>
      </c>
      <c r="AY145" s="6" t="s">
        <v>113</v>
      </c>
      <c r="BE145" s="127">
        <f>IF($N$141="základní",$J$141,0)</f>
        <v>0</v>
      </c>
      <c r="BF145" s="127">
        <f>IF($N$141="snížená",$J$141,0)</f>
        <v>0</v>
      </c>
      <c r="BG145" s="127">
        <f>IF($N$141="zákl. přenesená",$J$141,0)</f>
        <v>0</v>
      </c>
      <c r="BH145" s="127">
        <f>IF($N$141="sníž. přenesená",$J$141,0)</f>
        <v>0</v>
      </c>
      <c r="BI145" s="127">
        <f>IF($N$141="nulová",$J$141,0)</f>
        <v>0</v>
      </c>
      <c r="BJ145" s="67" t="s">
        <v>18</v>
      </c>
      <c r="BK145" s="127">
        <f>ROUND($I$141*$H$141,2)</f>
        <v>0</v>
      </c>
      <c r="BL145" s="67" t="s">
        <v>143</v>
      </c>
      <c r="BM145" s="67" t="s">
        <v>180</v>
      </c>
    </row>
    <row r="146" spans="2:47" s="6" customFormat="1" ht="125.25" customHeight="1">
      <c r="B146" s="65"/>
      <c r="D146" s="129"/>
      <c r="F146" s="135" t="s">
        <v>227</v>
      </c>
      <c r="L146" s="65"/>
      <c r="M146" s="136"/>
      <c r="T146" s="137"/>
      <c r="AT146" s="6" t="s">
        <v>141</v>
      </c>
      <c r="AU146" s="6" t="s">
        <v>72</v>
      </c>
    </row>
    <row r="147" spans="2:65" s="6" customFormat="1" ht="24" customHeight="1">
      <c r="B147" s="65"/>
      <c r="C147" s="168">
        <v>34</v>
      </c>
      <c r="D147" s="176" t="s">
        <v>206</v>
      </c>
      <c r="E147" s="169"/>
      <c r="F147" s="170" t="s">
        <v>215</v>
      </c>
      <c r="G147" s="171" t="s">
        <v>127</v>
      </c>
      <c r="H147" s="172">
        <v>1</v>
      </c>
      <c r="I147" s="173">
        <v>0</v>
      </c>
      <c r="J147" s="173">
        <f>ROUND($I$141*$H$141,2)</f>
        <v>0</v>
      </c>
      <c r="K147" s="170"/>
      <c r="L147" s="145"/>
      <c r="M147" s="144"/>
      <c r="N147" s="146" t="s">
        <v>36</v>
      </c>
      <c r="Q147" s="125">
        <v>0.167</v>
      </c>
      <c r="R147" s="125">
        <f>$Q$141*$H$141</f>
        <v>0.167</v>
      </c>
      <c r="S147" s="125">
        <v>0</v>
      </c>
      <c r="T147" s="126">
        <f>$S$141*$H$141</f>
        <v>0</v>
      </c>
      <c r="AR147" s="67" t="s">
        <v>171</v>
      </c>
      <c r="AT147" s="67" t="s">
        <v>177</v>
      </c>
      <c r="AU147" s="67" t="s">
        <v>72</v>
      </c>
      <c r="AY147" s="6" t="s">
        <v>113</v>
      </c>
      <c r="BE147" s="127">
        <f>IF($N$141="základní",$J$141,0)</f>
        <v>0</v>
      </c>
      <c r="BF147" s="127">
        <f>IF($N$141="snížená",$J$141,0)</f>
        <v>0</v>
      </c>
      <c r="BG147" s="127">
        <f>IF($N$141="zákl. přenesená",$J$141,0)</f>
        <v>0</v>
      </c>
      <c r="BH147" s="127">
        <f>IF($N$141="sníž. přenesená",$J$141,0)</f>
        <v>0</v>
      </c>
      <c r="BI147" s="127">
        <f>IF($N$141="nulová",$J$141,0)</f>
        <v>0</v>
      </c>
      <c r="BJ147" s="67" t="s">
        <v>18</v>
      </c>
      <c r="BK147" s="127">
        <f>ROUND($I$141*$H$141,2)</f>
        <v>0</v>
      </c>
      <c r="BL147" s="67" t="s">
        <v>143</v>
      </c>
      <c r="BM147" s="67" t="s">
        <v>180</v>
      </c>
    </row>
    <row r="148" spans="2:47" s="6" customFormat="1" ht="125.25" customHeight="1">
      <c r="B148" s="65"/>
      <c r="D148" s="129"/>
      <c r="F148" s="135" t="s">
        <v>227</v>
      </c>
      <c r="L148" s="65"/>
      <c r="M148" s="136"/>
      <c r="T148" s="137"/>
      <c r="AT148" s="6" t="s">
        <v>141</v>
      </c>
      <c r="AU148" s="6" t="s">
        <v>72</v>
      </c>
    </row>
    <row r="149" spans="2:65" s="6" customFormat="1" ht="24" customHeight="1">
      <c r="B149" s="65"/>
      <c r="C149" s="168">
        <v>35</v>
      </c>
      <c r="D149" s="176" t="s">
        <v>207</v>
      </c>
      <c r="E149" s="169"/>
      <c r="F149" s="170" t="s">
        <v>213</v>
      </c>
      <c r="G149" s="171" t="s">
        <v>127</v>
      </c>
      <c r="H149" s="172">
        <v>1</v>
      </c>
      <c r="I149" s="173">
        <v>0</v>
      </c>
      <c r="J149" s="173">
        <f>ROUND($I$141*$H$141,2)</f>
        <v>0</v>
      </c>
      <c r="K149" s="170"/>
      <c r="L149" s="145"/>
      <c r="M149" s="144"/>
      <c r="N149" s="146" t="s">
        <v>36</v>
      </c>
      <c r="Q149" s="125">
        <v>0.167</v>
      </c>
      <c r="R149" s="125">
        <f>$Q$141*$H$141</f>
        <v>0.167</v>
      </c>
      <c r="S149" s="125">
        <v>0</v>
      </c>
      <c r="T149" s="126">
        <f>$S$141*$H$141</f>
        <v>0</v>
      </c>
      <c r="AR149" s="67" t="s">
        <v>171</v>
      </c>
      <c r="AT149" s="67" t="s">
        <v>177</v>
      </c>
      <c r="AU149" s="67" t="s">
        <v>72</v>
      </c>
      <c r="AY149" s="6" t="s">
        <v>113</v>
      </c>
      <c r="BE149" s="127">
        <f>IF($N$141="základní",$J$141,0)</f>
        <v>0</v>
      </c>
      <c r="BF149" s="127">
        <f>IF($N$141="snížená",$J$141,0)</f>
        <v>0</v>
      </c>
      <c r="BG149" s="127">
        <f>IF($N$141="zákl. přenesená",$J$141,0)</f>
        <v>0</v>
      </c>
      <c r="BH149" s="127">
        <f>IF($N$141="sníž. přenesená",$J$141,0)</f>
        <v>0</v>
      </c>
      <c r="BI149" s="127">
        <f>IF($N$141="nulová",$J$141,0)</f>
        <v>0</v>
      </c>
      <c r="BJ149" s="67" t="s">
        <v>18</v>
      </c>
      <c r="BK149" s="127">
        <f>ROUND($I$141*$H$141,2)</f>
        <v>0</v>
      </c>
      <c r="BL149" s="67" t="s">
        <v>143</v>
      </c>
      <c r="BM149" s="67" t="s">
        <v>180</v>
      </c>
    </row>
    <row r="150" spans="2:47" s="6" customFormat="1" ht="125.25" customHeight="1">
      <c r="B150" s="65"/>
      <c r="D150" s="129"/>
      <c r="F150" s="135" t="s">
        <v>227</v>
      </c>
      <c r="L150" s="65"/>
      <c r="M150" s="136"/>
      <c r="T150" s="137"/>
      <c r="AT150" s="6" t="s">
        <v>141</v>
      </c>
      <c r="AU150" s="6" t="s">
        <v>72</v>
      </c>
    </row>
    <row r="151" spans="2:65" s="6" customFormat="1" ht="24" customHeight="1">
      <c r="B151" s="65"/>
      <c r="C151" s="168">
        <v>36</v>
      </c>
      <c r="D151" s="176" t="s">
        <v>208</v>
      </c>
      <c r="E151" s="169"/>
      <c r="F151" s="170" t="s">
        <v>213</v>
      </c>
      <c r="G151" s="171" t="s">
        <v>127</v>
      </c>
      <c r="H151" s="172">
        <v>1</v>
      </c>
      <c r="I151" s="173">
        <v>0</v>
      </c>
      <c r="J151" s="173">
        <f>ROUND($I$141*$H$141,2)</f>
        <v>0</v>
      </c>
      <c r="K151" s="170"/>
      <c r="L151" s="145"/>
      <c r="M151" s="144"/>
      <c r="N151" s="146" t="s">
        <v>36</v>
      </c>
      <c r="Q151" s="125">
        <v>0.167</v>
      </c>
      <c r="R151" s="125">
        <f>$Q$141*$H$141</f>
        <v>0.167</v>
      </c>
      <c r="S151" s="125">
        <v>0</v>
      </c>
      <c r="T151" s="126">
        <f>$S$141*$H$141</f>
        <v>0</v>
      </c>
      <c r="AR151" s="67" t="s">
        <v>171</v>
      </c>
      <c r="AT151" s="67" t="s">
        <v>177</v>
      </c>
      <c r="AU151" s="67" t="s">
        <v>72</v>
      </c>
      <c r="AY151" s="6" t="s">
        <v>113</v>
      </c>
      <c r="BE151" s="127">
        <f>IF($N$141="základní",$J$141,0)</f>
        <v>0</v>
      </c>
      <c r="BF151" s="127">
        <f>IF($N$141="snížená",$J$141,0)</f>
        <v>0</v>
      </c>
      <c r="BG151" s="127">
        <f>IF($N$141="zákl. přenesená",$J$141,0)</f>
        <v>0</v>
      </c>
      <c r="BH151" s="127">
        <f>IF($N$141="sníž. přenesená",$J$141,0)</f>
        <v>0</v>
      </c>
      <c r="BI151" s="127">
        <f>IF($N$141="nulová",$J$141,0)</f>
        <v>0</v>
      </c>
      <c r="BJ151" s="67" t="s">
        <v>18</v>
      </c>
      <c r="BK151" s="127">
        <f>ROUND($I$141*$H$141,2)</f>
        <v>0</v>
      </c>
      <c r="BL151" s="67" t="s">
        <v>143</v>
      </c>
      <c r="BM151" s="67" t="s">
        <v>180</v>
      </c>
    </row>
    <row r="152" spans="2:47" s="6" customFormat="1" ht="125.25" customHeight="1">
      <c r="B152" s="65"/>
      <c r="D152" s="129"/>
      <c r="F152" s="135" t="s">
        <v>227</v>
      </c>
      <c r="L152" s="65"/>
      <c r="M152" s="136"/>
      <c r="T152" s="137"/>
      <c r="AT152" s="6" t="s">
        <v>141</v>
      </c>
      <c r="AU152" s="6" t="s">
        <v>72</v>
      </c>
    </row>
    <row r="153" spans="2:65" s="6" customFormat="1" ht="24" customHeight="1">
      <c r="B153" s="65"/>
      <c r="C153" s="168">
        <v>37</v>
      </c>
      <c r="D153" s="176" t="s">
        <v>209</v>
      </c>
      <c r="E153" s="169"/>
      <c r="F153" s="170" t="s">
        <v>213</v>
      </c>
      <c r="G153" s="171" t="s">
        <v>127</v>
      </c>
      <c r="H153" s="172">
        <v>1</v>
      </c>
      <c r="I153" s="173">
        <v>0</v>
      </c>
      <c r="J153" s="173">
        <f>ROUND($I$141*$H$141,2)</f>
        <v>0</v>
      </c>
      <c r="K153" s="170"/>
      <c r="L153" s="145"/>
      <c r="M153" s="144"/>
      <c r="N153" s="146" t="s">
        <v>36</v>
      </c>
      <c r="Q153" s="125">
        <v>0.167</v>
      </c>
      <c r="R153" s="125">
        <f>$Q$141*$H$141</f>
        <v>0.167</v>
      </c>
      <c r="S153" s="125">
        <v>0</v>
      </c>
      <c r="T153" s="126">
        <f>$S$141*$H$141</f>
        <v>0</v>
      </c>
      <c r="AR153" s="67" t="s">
        <v>171</v>
      </c>
      <c r="AT153" s="67" t="s">
        <v>177</v>
      </c>
      <c r="AU153" s="67" t="s">
        <v>72</v>
      </c>
      <c r="AY153" s="6" t="s">
        <v>113</v>
      </c>
      <c r="BE153" s="127">
        <f>IF($N$141="základní",$J$141,0)</f>
        <v>0</v>
      </c>
      <c r="BF153" s="127">
        <f>IF($N$141="snížená",$J$141,0)</f>
        <v>0</v>
      </c>
      <c r="BG153" s="127">
        <f>IF($N$141="zákl. přenesená",$J$141,0)</f>
        <v>0</v>
      </c>
      <c r="BH153" s="127">
        <f>IF($N$141="sníž. přenesená",$J$141,0)</f>
        <v>0</v>
      </c>
      <c r="BI153" s="127">
        <f>IF($N$141="nulová",$J$141,0)</f>
        <v>0</v>
      </c>
      <c r="BJ153" s="67" t="s">
        <v>18</v>
      </c>
      <c r="BK153" s="127">
        <f>ROUND($I$141*$H$141,2)</f>
        <v>0</v>
      </c>
      <c r="BL153" s="67" t="s">
        <v>143</v>
      </c>
      <c r="BM153" s="67" t="s">
        <v>180</v>
      </c>
    </row>
    <row r="154" spans="2:47" s="6" customFormat="1" ht="125.25" customHeight="1">
      <c r="B154" s="65"/>
      <c r="D154" s="129"/>
      <c r="F154" s="135" t="s">
        <v>227</v>
      </c>
      <c r="L154" s="65"/>
      <c r="M154" s="136"/>
      <c r="T154" s="137"/>
      <c r="AT154" s="6" t="s">
        <v>141</v>
      </c>
      <c r="AU154" s="6" t="s">
        <v>72</v>
      </c>
    </row>
    <row r="155" spans="2:65" s="6" customFormat="1" ht="24" customHeight="1">
      <c r="B155" s="65"/>
      <c r="C155" s="168">
        <v>38</v>
      </c>
      <c r="D155" s="176" t="s">
        <v>210</v>
      </c>
      <c r="E155" s="169"/>
      <c r="F155" s="170" t="s">
        <v>215</v>
      </c>
      <c r="G155" s="171" t="s">
        <v>127</v>
      </c>
      <c r="H155" s="172">
        <v>1</v>
      </c>
      <c r="I155" s="173">
        <v>0</v>
      </c>
      <c r="J155" s="173">
        <f>ROUND($I$141*$H$141,2)</f>
        <v>0</v>
      </c>
      <c r="K155" s="170"/>
      <c r="L155" s="145"/>
      <c r="M155" s="144"/>
      <c r="N155" s="146" t="s">
        <v>36</v>
      </c>
      <c r="Q155" s="125">
        <v>0.167</v>
      </c>
      <c r="R155" s="125">
        <f>$Q$141*$H$141</f>
        <v>0.167</v>
      </c>
      <c r="S155" s="125">
        <v>0</v>
      </c>
      <c r="T155" s="126">
        <f>$S$141*$H$141</f>
        <v>0</v>
      </c>
      <c r="AR155" s="67" t="s">
        <v>171</v>
      </c>
      <c r="AT155" s="67" t="s">
        <v>177</v>
      </c>
      <c r="AU155" s="67" t="s">
        <v>72</v>
      </c>
      <c r="AY155" s="6" t="s">
        <v>113</v>
      </c>
      <c r="BE155" s="127">
        <f>IF($N$141="základní",$J$141,0)</f>
        <v>0</v>
      </c>
      <c r="BF155" s="127">
        <f>IF($N$141="snížená",$J$141,0)</f>
        <v>0</v>
      </c>
      <c r="BG155" s="127">
        <f>IF($N$141="zákl. přenesená",$J$141,0)</f>
        <v>0</v>
      </c>
      <c r="BH155" s="127">
        <f>IF($N$141="sníž. přenesená",$J$141,0)</f>
        <v>0</v>
      </c>
      <c r="BI155" s="127">
        <f>IF($N$141="nulová",$J$141,0)</f>
        <v>0</v>
      </c>
      <c r="BJ155" s="67" t="s">
        <v>18</v>
      </c>
      <c r="BK155" s="127">
        <f>ROUND($I$141*$H$141,2)</f>
        <v>0</v>
      </c>
      <c r="BL155" s="67" t="s">
        <v>143</v>
      </c>
      <c r="BM155" s="67" t="s">
        <v>180</v>
      </c>
    </row>
    <row r="156" spans="2:47" s="6" customFormat="1" ht="125.25" customHeight="1">
      <c r="B156" s="65"/>
      <c r="D156" s="129"/>
      <c r="F156" s="135" t="s">
        <v>227</v>
      </c>
      <c r="L156" s="65"/>
      <c r="M156" s="136"/>
      <c r="T156" s="137"/>
      <c r="AT156" s="6" t="s">
        <v>141</v>
      </c>
      <c r="AU156" s="6" t="s">
        <v>72</v>
      </c>
    </row>
    <row r="157" spans="2:65" s="6" customFormat="1" ht="24" customHeight="1">
      <c r="B157" s="65"/>
      <c r="C157" s="168">
        <v>39</v>
      </c>
      <c r="D157" s="176" t="s">
        <v>211</v>
      </c>
      <c r="E157" s="169"/>
      <c r="F157" s="170" t="s">
        <v>213</v>
      </c>
      <c r="G157" s="171" t="s">
        <v>127</v>
      </c>
      <c r="H157" s="172">
        <v>1</v>
      </c>
      <c r="I157" s="173">
        <v>0</v>
      </c>
      <c r="J157" s="173">
        <f>ROUND($I$141*$H$141,2)</f>
        <v>0</v>
      </c>
      <c r="K157" s="170"/>
      <c r="L157" s="145"/>
      <c r="M157" s="144"/>
      <c r="N157" s="146" t="s">
        <v>36</v>
      </c>
      <c r="Q157" s="125">
        <v>0.167</v>
      </c>
      <c r="R157" s="125">
        <f>$Q$141*$H$141</f>
        <v>0.167</v>
      </c>
      <c r="S157" s="125">
        <v>0</v>
      </c>
      <c r="T157" s="126">
        <f>$S$141*$H$141</f>
        <v>0</v>
      </c>
      <c r="AR157" s="67" t="s">
        <v>171</v>
      </c>
      <c r="AT157" s="67" t="s">
        <v>177</v>
      </c>
      <c r="AU157" s="67" t="s">
        <v>72</v>
      </c>
      <c r="AY157" s="6" t="s">
        <v>113</v>
      </c>
      <c r="BE157" s="127">
        <f>IF($N$141="základní",$J$141,0)</f>
        <v>0</v>
      </c>
      <c r="BF157" s="127">
        <f>IF($N$141="snížená",$J$141,0)</f>
        <v>0</v>
      </c>
      <c r="BG157" s="127">
        <f>IF($N$141="zákl. přenesená",$J$141,0)</f>
        <v>0</v>
      </c>
      <c r="BH157" s="127">
        <f>IF($N$141="sníž. přenesená",$J$141,0)</f>
        <v>0</v>
      </c>
      <c r="BI157" s="127">
        <f>IF($N$141="nulová",$J$141,0)</f>
        <v>0</v>
      </c>
      <c r="BJ157" s="67" t="s">
        <v>18</v>
      </c>
      <c r="BK157" s="127">
        <f>ROUND($I$141*$H$141,2)</f>
        <v>0</v>
      </c>
      <c r="BL157" s="67" t="s">
        <v>143</v>
      </c>
      <c r="BM157" s="67" t="s">
        <v>180</v>
      </c>
    </row>
    <row r="158" spans="2:47" s="6" customFormat="1" ht="125.25" customHeight="1">
      <c r="B158" s="65"/>
      <c r="D158" s="129"/>
      <c r="F158" s="135" t="s">
        <v>227</v>
      </c>
      <c r="L158" s="65"/>
      <c r="M158" s="136"/>
      <c r="T158" s="137"/>
      <c r="AT158" s="6" t="s">
        <v>141</v>
      </c>
      <c r="AU158" s="6" t="s">
        <v>72</v>
      </c>
    </row>
    <row r="159" spans="2:65" s="6" customFormat="1" ht="24" customHeight="1">
      <c r="B159" s="65"/>
      <c r="C159" s="168">
        <v>40</v>
      </c>
      <c r="D159" s="176" t="s">
        <v>212</v>
      </c>
      <c r="E159" s="169"/>
      <c r="F159" s="170" t="s">
        <v>213</v>
      </c>
      <c r="G159" s="171" t="s">
        <v>127</v>
      </c>
      <c r="H159" s="172">
        <v>1</v>
      </c>
      <c r="I159" s="173">
        <v>0</v>
      </c>
      <c r="J159" s="173">
        <f>ROUND($I$141*$H$141,2)</f>
        <v>0</v>
      </c>
      <c r="K159" s="170"/>
      <c r="L159" s="145"/>
      <c r="M159" s="144"/>
      <c r="N159" s="146" t="s">
        <v>36</v>
      </c>
      <c r="Q159" s="125">
        <v>0.167</v>
      </c>
      <c r="R159" s="125">
        <f>$Q$141*$H$141</f>
        <v>0.167</v>
      </c>
      <c r="S159" s="125">
        <v>0</v>
      </c>
      <c r="T159" s="126">
        <f>$S$141*$H$141</f>
        <v>0</v>
      </c>
      <c r="AR159" s="67" t="s">
        <v>171</v>
      </c>
      <c r="AT159" s="67" t="s">
        <v>177</v>
      </c>
      <c r="AU159" s="67" t="s">
        <v>72</v>
      </c>
      <c r="AY159" s="6" t="s">
        <v>113</v>
      </c>
      <c r="BE159" s="127">
        <f>IF($N$141="základní",$J$141,0)</f>
        <v>0</v>
      </c>
      <c r="BF159" s="127">
        <f>IF($N$141="snížená",$J$141,0)</f>
        <v>0</v>
      </c>
      <c r="BG159" s="127">
        <f>IF($N$141="zákl. přenesená",$J$141,0)</f>
        <v>0</v>
      </c>
      <c r="BH159" s="127">
        <f>IF($N$141="sníž. přenesená",$J$141,0)</f>
        <v>0</v>
      </c>
      <c r="BI159" s="127">
        <f>IF($N$141="nulová",$J$141,0)</f>
        <v>0</v>
      </c>
      <c r="BJ159" s="67" t="s">
        <v>18</v>
      </c>
      <c r="BK159" s="127">
        <f>ROUND($I$141*$H$141,2)</f>
        <v>0</v>
      </c>
      <c r="BL159" s="67" t="s">
        <v>143</v>
      </c>
      <c r="BM159" s="67" t="s">
        <v>180</v>
      </c>
    </row>
    <row r="160" spans="2:47" s="6" customFormat="1" ht="125.25" customHeight="1">
      <c r="B160" s="65"/>
      <c r="D160" s="129"/>
      <c r="F160" s="135" t="s">
        <v>227</v>
      </c>
      <c r="L160" s="65"/>
      <c r="M160" s="136"/>
      <c r="T160" s="137"/>
      <c r="AT160" s="6" t="s">
        <v>141</v>
      </c>
      <c r="AU160" s="6" t="s">
        <v>72</v>
      </c>
    </row>
    <row r="161" spans="2:63" s="107" customFormat="1" ht="48.75" customHeight="1">
      <c r="B161" s="108"/>
      <c r="D161" s="109"/>
      <c r="E161" s="110"/>
      <c r="F161" s="180" t="s">
        <v>181</v>
      </c>
      <c r="J161" s="179">
        <f>$BK$161</f>
        <v>0</v>
      </c>
      <c r="L161" s="108"/>
      <c r="M161" s="111"/>
      <c r="P161" s="112">
        <f>$P$162</f>
        <v>0</v>
      </c>
      <c r="R161" s="112">
        <f>$R$162</f>
        <v>0</v>
      </c>
      <c r="T161" s="113">
        <f>$T$162</f>
        <v>0</v>
      </c>
      <c r="AR161" s="109" t="s">
        <v>119</v>
      </c>
      <c r="AT161" s="109" t="s">
        <v>64</v>
      </c>
      <c r="AU161" s="109" t="s">
        <v>65</v>
      </c>
      <c r="AY161" s="109" t="s">
        <v>113</v>
      </c>
      <c r="BK161" s="114">
        <f>$BK$162</f>
        <v>0</v>
      </c>
    </row>
    <row r="162" spans="2:63" s="107" customFormat="1" ht="20.25" customHeight="1">
      <c r="B162" s="108"/>
      <c r="D162" s="109"/>
      <c r="E162" s="115"/>
      <c r="F162" s="115" t="s">
        <v>181</v>
      </c>
      <c r="J162" s="116">
        <f>$BK$162</f>
        <v>0</v>
      </c>
      <c r="L162" s="108"/>
      <c r="M162" s="111"/>
      <c r="P162" s="112">
        <f>SUM($P$163:$P$165)</f>
        <v>0</v>
      </c>
      <c r="R162" s="112">
        <f>SUM($R$163:$R$165)</f>
        <v>0</v>
      </c>
      <c r="T162" s="113">
        <f>SUM($T$163:$T$165)</f>
        <v>0</v>
      </c>
      <c r="AR162" s="109" t="s">
        <v>119</v>
      </c>
      <c r="AT162" s="109" t="s">
        <v>64</v>
      </c>
      <c r="AU162" s="109" t="s">
        <v>18</v>
      </c>
      <c r="AY162" s="109" t="s">
        <v>113</v>
      </c>
      <c r="BK162" s="114">
        <f>SUM($BK$163:$BK$165)</f>
        <v>0</v>
      </c>
    </row>
    <row r="163" spans="2:65" s="6" customFormat="1" ht="13.5" customHeight="1">
      <c r="B163" s="65"/>
      <c r="C163" s="117">
        <v>41</v>
      </c>
      <c r="D163" s="117" t="s">
        <v>115</v>
      </c>
      <c r="E163" s="118"/>
      <c r="F163" s="165" t="s">
        <v>218</v>
      </c>
      <c r="G163" s="166"/>
      <c r="H163" s="121">
        <v>1</v>
      </c>
      <c r="I163" s="122">
        <v>0</v>
      </c>
      <c r="J163" s="122">
        <f>ROUND($I$163*$H$163,2)</f>
        <v>0</v>
      </c>
      <c r="K163" s="119"/>
      <c r="L163" s="65"/>
      <c r="M163" s="123"/>
      <c r="N163" s="124" t="s">
        <v>36</v>
      </c>
      <c r="Q163" s="125">
        <v>0</v>
      </c>
      <c r="R163" s="125">
        <f>$Q$163*$H$163</f>
        <v>0</v>
      </c>
      <c r="S163" s="125">
        <v>0</v>
      </c>
      <c r="T163" s="126">
        <f>$S$163*$H$163</f>
        <v>0</v>
      </c>
      <c r="AR163" s="67" t="s">
        <v>182</v>
      </c>
      <c r="AT163" s="67" t="s">
        <v>115</v>
      </c>
      <c r="AU163" s="67" t="s">
        <v>72</v>
      </c>
      <c r="AY163" s="6" t="s">
        <v>113</v>
      </c>
      <c r="BE163" s="127">
        <f>IF($N$163="základní",$J$163,0)</f>
        <v>0</v>
      </c>
      <c r="BF163" s="127">
        <f>IF($N$163="snížená",$J$163,0)</f>
        <v>0</v>
      </c>
      <c r="BG163" s="127">
        <f>IF($N$163="zákl. přenesená",$J$163,0)</f>
        <v>0</v>
      </c>
      <c r="BH163" s="127">
        <f>IF($N$163="sníž. přenesená",$J$163,0)</f>
        <v>0</v>
      </c>
      <c r="BI163" s="127">
        <f>IF($N$163="nulová",$J$163,0)</f>
        <v>0</v>
      </c>
      <c r="BJ163" s="67" t="s">
        <v>18</v>
      </c>
      <c r="BK163" s="127">
        <f>ROUND($I$163*$H$163,2)</f>
        <v>0</v>
      </c>
      <c r="BL163" s="67" t="s">
        <v>182</v>
      </c>
      <c r="BM163" s="67" t="s">
        <v>183</v>
      </c>
    </row>
    <row r="164" spans="2:65" s="6" customFormat="1" ht="13.5" customHeight="1">
      <c r="B164" s="65"/>
      <c r="C164" s="120">
        <v>42</v>
      </c>
      <c r="D164" s="120" t="s">
        <v>115</v>
      </c>
      <c r="E164" s="118"/>
      <c r="F164" s="165" t="s">
        <v>216</v>
      </c>
      <c r="G164" s="120"/>
      <c r="H164" s="121">
        <v>1</v>
      </c>
      <c r="I164" s="122">
        <v>0</v>
      </c>
      <c r="J164" s="122">
        <f>ROUND($I$164*$H$164,2)</f>
        <v>0</v>
      </c>
      <c r="K164" s="119"/>
      <c r="L164" s="65"/>
      <c r="M164" s="123"/>
      <c r="N164" s="124" t="s">
        <v>36</v>
      </c>
      <c r="Q164" s="125">
        <v>0</v>
      </c>
      <c r="R164" s="125">
        <f>$Q$164*$H$164</f>
        <v>0</v>
      </c>
      <c r="S164" s="125">
        <v>0</v>
      </c>
      <c r="T164" s="126">
        <f>$S$164*$H$164</f>
        <v>0</v>
      </c>
      <c r="AR164" s="67" t="s">
        <v>182</v>
      </c>
      <c r="AT164" s="67" t="s">
        <v>115</v>
      </c>
      <c r="AU164" s="67" t="s">
        <v>72</v>
      </c>
      <c r="AY164" s="67" t="s">
        <v>113</v>
      </c>
      <c r="BE164" s="127">
        <f>IF($N$164="základní",$J$164,0)</f>
        <v>0</v>
      </c>
      <c r="BF164" s="127">
        <f>IF($N$164="snížená",$J$164,0)</f>
        <v>0</v>
      </c>
      <c r="BG164" s="127">
        <f>IF($N$164="zákl. přenesená",$J$164,0)</f>
        <v>0</v>
      </c>
      <c r="BH164" s="127">
        <f>IF($N$164="sníž. přenesená",$J$164,0)</f>
        <v>0</v>
      </c>
      <c r="BI164" s="127">
        <f>IF($N$164="nulová",$J$164,0)</f>
        <v>0</v>
      </c>
      <c r="BJ164" s="67" t="s">
        <v>18</v>
      </c>
      <c r="BK164" s="127">
        <f>ROUND($I$164*$H$164,2)</f>
        <v>0</v>
      </c>
      <c r="BL164" s="67" t="s">
        <v>182</v>
      </c>
      <c r="BM164" s="67" t="s">
        <v>184</v>
      </c>
    </row>
    <row r="165" spans="2:65" s="6" customFormat="1" ht="13.5" customHeight="1">
      <c r="B165" s="65"/>
      <c r="C165" s="120">
        <v>43</v>
      </c>
      <c r="D165" s="120" t="s">
        <v>115</v>
      </c>
      <c r="E165" s="118"/>
      <c r="F165" s="165" t="s">
        <v>219</v>
      </c>
      <c r="G165" s="120"/>
      <c r="H165" s="121">
        <v>1</v>
      </c>
      <c r="I165" s="122">
        <v>0</v>
      </c>
      <c r="J165" s="122">
        <f>ROUND($I$165*$H$165,2)</f>
        <v>0</v>
      </c>
      <c r="K165" s="119"/>
      <c r="L165" s="65"/>
      <c r="M165" s="123"/>
      <c r="N165" s="147" t="s">
        <v>36</v>
      </c>
      <c r="O165" s="148"/>
      <c r="P165" s="148"/>
      <c r="Q165" s="149">
        <v>0</v>
      </c>
      <c r="R165" s="149">
        <f>$Q$165*$H$165</f>
        <v>0</v>
      </c>
      <c r="S165" s="149">
        <v>0</v>
      </c>
      <c r="T165" s="150">
        <f>$S$165*$H$165</f>
        <v>0</v>
      </c>
      <c r="AR165" s="67" t="s">
        <v>182</v>
      </c>
      <c r="AT165" s="67" t="s">
        <v>115</v>
      </c>
      <c r="AU165" s="67" t="s">
        <v>72</v>
      </c>
      <c r="AY165" s="67" t="s">
        <v>113</v>
      </c>
      <c r="BE165" s="127">
        <f>IF($N$165="základní",$J$165,0)</f>
        <v>0</v>
      </c>
      <c r="BF165" s="127">
        <f>IF($N$165="snížená",$J$165,0)</f>
        <v>0</v>
      </c>
      <c r="BG165" s="127">
        <f>IF($N$165="zákl. přenesená",$J$165,0)</f>
        <v>0</v>
      </c>
      <c r="BH165" s="127">
        <f>IF($N$165="sníž. přenesená",$J$165,0)</f>
        <v>0</v>
      </c>
      <c r="BI165" s="127">
        <f>IF($N$165="nulová",$J$165,0)</f>
        <v>0</v>
      </c>
      <c r="BJ165" s="67" t="s">
        <v>18</v>
      </c>
      <c r="BK165" s="127">
        <f>ROUND($I$165*$H$165,2)</f>
        <v>0</v>
      </c>
      <c r="BL165" s="67" t="s">
        <v>182</v>
      </c>
      <c r="BM165" s="67" t="s">
        <v>185</v>
      </c>
    </row>
    <row r="166" spans="2:12" s="6" customFormat="1" ht="7.5" customHeight="1">
      <c r="B166" s="79"/>
      <c r="C166" s="80"/>
      <c r="D166" s="80"/>
      <c r="E166" s="80"/>
      <c r="F166" s="80"/>
      <c r="G166" s="80"/>
      <c r="H166" s="80"/>
      <c r="I166" s="80"/>
      <c r="J166" s="80"/>
      <c r="K166" s="80"/>
      <c r="L166" s="65"/>
    </row>
    <row r="167" s="2" customFormat="1" ht="12" customHeight="1"/>
  </sheetData>
  <sheetProtection/>
  <autoFilter ref="C80:K80"/>
  <mergeCells count="6">
    <mergeCell ref="E43:H43"/>
    <mergeCell ref="E73:H73"/>
    <mergeCell ref="G1:H1"/>
    <mergeCell ref="L2:V2"/>
    <mergeCell ref="E7:H7"/>
    <mergeCell ref="E22:H22"/>
  </mergeCells>
  <hyperlinks>
    <hyperlink ref="F1:G1" location="C2" tooltip="Krycí list soupisu" display="1) Krycí list soupisu"/>
    <hyperlink ref="G1:H1" location="C50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5511811023623" right="0.5905511811023623" top="0.5905511811023623" bottom="0.5118110236220472" header="0" footer="0"/>
  <pageSetup blackAndWhite="1" fitToHeight="100" fitToWidth="1" horizontalDpi="600" verticalDpi="600" orientation="portrait" paperSize="8" scale="89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Cimbálová Jana</dc:creator>
  <cp:keywords/>
  <dc:description/>
  <cp:lastModifiedBy>Cimbálová Jana</cp:lastModifiedBy>
  <cp:lastPrinted>2018-02-27T12:47:13Z</cp:lastPrinted>
  <dcterms:created xsi:type="dcterms:W3CDTF">2016-02-25T09:08:58Z</dcterms:created>
  <dcterms:modified xsi:type="dcterms:W3CDTF">2018-03-06T09:07:34Z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