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ZŠ Švermova - úprava oplocení\PD, rozpočet k vyvěšení\"/>
    </mc:Choice>
  </mc:AlternateContent>
  <bookViews>
    <workbookView xWindow="945" yWindow="0" windowWidth="27855" windowHeight="13020"/>
  </bookViews>
  <sheets>
    <sheet name="Rekapitulace stavby" sheetId="1" r:id="rId1"/>
    <sheet name="01 - stavební část" sheetId="2" r:id="rId2"/>
    <sheet name="02 - Elektromontáže" sheetId="3" r:id="rId3"/>
    <sheet name="Pokyny pro vyplnění" sheetId="4" r:id="rId4"/>
  </sheets>
  <definedNames>
    <definedName name="_xlnm._FilterDatabase" localSheetId="1" hidden="1">'01 - stavební část'!$C$94:$K$219</definedName>
    <definedName name="_xlnm._FilterDatabase" localSheetId="2" hidden="1">'02 - Elektromontáže'!$C$83:$K$107</definedName>
    <definedName name="_xlnm.Print_Titles" localSheetId="1">'01 - stavební část'!$94:$94</definedName>
    <definedName name="_xlnm.Print_Titles" localSheetId="2">'02 - Elektromontáže'!$83:$83</definedName>
    <definedName name="_xlnm.Print_Titles" localSheetId="0">'Rekapitulace stavby'!$49:$49</definedName>
    <definedName name="_xlnm.Print_Area" localSheetId="1">'01 - stavební část'!$C$4:$J$38,'01 - stavební část'!$C$44:$J$74,'01 - stavební část'!$C$80:$K$219</definedName>
    <definedName name="_xlnm.Print_Area" localSheetId="2">'02 - Elektromontáže'!$C$4:$J$38,'02 - Elektromontáže'!$C$44:$J$63,'02 - Elektromontáže'!$C$69:$K$107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52511"/>
</workbook>
</file>

<file path=xl/calcChain.xml><?xml version="1.0" encoding="utf-8"?>
<calcChain xmlns="http://schemas.openxmlformats.org/spreadsheetml/2006/main">
  <c r="AY54" i="1" l="1"/>
  <c r="AX54" i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T99" i="3" s="1"/>
  <c r="R100" i="3"/>
  <c r="R99" i="3" s="1"/>
  <c r="P100" i="3"/>
  <c r="P99" i="3" s="1"/>
  <c r="BK100" i="3"/>
  <c r="BK99" i="3" s="1"/>
  <c r="J99" i="3"/>
  <c r="J62" i="3" s="1"/>
  <c r="J100" i="3"/>
  <c r="BE100" i="3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6" i="3"/>
  <c r="BH86" i="3"/>
  <c r="F35" i="3"/>
  <c r="BC54" i="1" s="1"/>
  <c r="BG86" i="3"/>
  <c r="BF86" i="3"/>
  <c r="J33" i="3"/>
  <c r="AW54" i="1" s="1"/>
  <c r="F33" i="3"/>
  <c r="BA54" i="1" s="1"/>
  <c r="T86" i="3"/>
  <c r="T85" i="3" s="1"/>
  <c r="T84" i="3" s="1"/>
  <c r="R86" i="3"/>
  <c r="R85" i="3"/>
  <c r="R84" i="3" s="1"/>
  <c r="P86" i="3"/>
  <c r="P85" i="3" s="1"/>
  <c r="P84" i="3" s="1"/>
  <c r="AU54" i="1" s="1"/>
  <c r="BK86" i="3"/>
  <c r="BK85" i="3" s="1"/>
  <c r="BK84" i="3" s="1"/>
  <c r="J84" i="3"/>
  <c r="J60" i="3" s="1"/>
  <c r="J86" i="3"/>
  <c r="BE86" i="3" s="1"/>
  <c r="J32" i="3" s="1"/>
  <c r="AV54" i="1" s="1"/>
  <c r="AT54" i="1" s="1"/>
  <c r="F32" i="3"/>
  <c r="AZ54" i="1" s="1"/>
  <c r="J80" i="3"/>
  <c r="F80" i="3"/>
  <c r="F78" i="3"/>
  <c r="E76" i="3"/>
  <c r="J55" i="3"/>
  <c r="F55" i="3"/>
  <c r="F53" i="3"/>
  <c r="E51" i="3"/>
  <c r="J20" i="3"/>
  <c r="E20" i="3"/>
  <c r="F81" i="3"/>
  <c r="F56" i="3"/>
  <c r="J19" i="3"/>
  <c r="J14" i="3"/>
  <c r="J78" i="3"/>
  <c r="J53" i="3"/>
  <c r="E7" i="3"/>
  <c r="E72" i="3" s="1"/>
  <c r="AY53" i="1"/>
  <c r="AX53" i="1"/>
  <c r="BI219" i="2"/>
  <c r="BH219" i="2"/>
  <c r="BG219" i="2"/>
  <c r="BF219" i="2"/>
  <c r="T219" i="2"/>
  <c r="T218" i="2"/>
  <c r="R219" i="2"/>
  <c r="R218" i="2"/>
  <c r="P219" i="2"/>
  <c r="P218" i="2"/>
  <c r="BK219" i="2"/>
  <c r="BK218" i="2"/>
  <c r="J218" i="2" s="1"/>
  <c r="J219" i="2"/>
  <c r="BE219" i="2" s="1"/>
  <c r="J73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T215" i="2"/>
  <c r="T214" i="2" s="1"/>
  <c r="R216" i="2"/>
  <c r="R215" i="2" s="1"/>
  <c r="R214" i="2" s="1"/>
  <c r="P216" i="2"/>
  <c r="P215" i="2"/>
  <c r="P214" i="2" s="1"/>
  <c r="BK216" i="2"/>
  <c r="BK215" i="2" s="1"/>
  <c r="BK214" i="2" s="1"/>
  <c r="J214" i="2" s="1"/>
  <c r="J71" i="2" s="1"/>
  <c r="J216" i="2"/>
  <c r="BE216" i="2"/>
  <c r="BI213" i="2"/>
  <c r="BH213" i="2"/>
  <c r="BG213" i="2"/>
  <c r="BF213" i="2"/>
  <c r="T213" i="2"/>
  <c r="T212" i="2"/>
  <c r="R213" i="2"/>
  <c r="R212" i="2"/>
  <c r="P213" i="2"/>
  <c r="P212" i="2"/>
  <c r="BK213" i="2"/>
  <c r="BK212" i="2"/>
  <c r="J212" i="2" s="1"/>
  <c r="J213" i="2"/>
  <c r="BE213" i="2" s="1"/>
  <c r="J70" i="2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T206" i="2"/>
  <c r="R207" i="2"/>
  <c r="R206" i="2"/>
  <c r="P207" i="2"/>
  <c r="P206" i="2"/>
  <c r="BK207" i="2"/>
  <c r="BK206" i="2"/>
  <c r="J206" i="2" s="1"/>
  <c r="J207" i="2"/>
  <c r="BE207" i="2" s="1"/>
  <c r="J69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T180" i="2"/>
  <c r="R181" i="2"/>
  <c r="R180" i="2"/>
  <c r="P181" i="2"/>
  <c r="P180" i="2"/>
  <c r="BK181" i="2"/>
  <c r="BK180" i="2"/>
  <c r="J180" i="2" s="1"/>
  <c r="J181" i="2"/>
  <c r="BE181" i="2" s="1"/>
  <c r="J68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T174" i="2"/>
  <c r="R175" i="2"/>
  <c r="R174" i="2"/>
  <c r="P175" i="2"/>
  <c r="P174" i="2"/>
  <c r="BK175" i="2"/>
  <c r="BK174" i="2"/>
  <c r="J174" i="2" s="1"/>
  <c r="J175" i="2"/>
  <c r="BE175" i="2" s="1"/>
  <c r="J67" i="2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T169" i="2"/>
  <c r="R170" i="2"/>
  <c r="R169" i="2"/>
  <c r="P170" i="2"/>
  <c r="P169" i="2"/>
  <c r="BK170" i="2"/>
  <c r="BK169" i="2"/>
  <c r="J169" i="2" s="1"/>
  <c r="J170" i="2"/>
  <c r="BE170" i="2" s="1"/>
  <c r="J66" i="2"/>
  <c r="BI167" i="2"/>
  <c r="BH167" i="2"/>
  <c r="BG167" i="2"/>
  <c r="BF167" i="2"/>
  <c r="T167" i="2"/>
  <c r="T166" i="2"/>
  <c r="R167" i="2"/>
  <c r="R166" i="2"/>
  <c r="P167" i="2"/>
  <c r="P166" i="2"/>
  <c r="BK167" i="2"/>
  <c r="BK166" i="2"/>
  <c r="J166" i="2" s="1"/>
  <c r="J167" i="2"/>
  <c r="BE167" i="2" s="1"/>
  <c r="J65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26" i="2"/>
  <c r="BH126" i="2"/>
  <c r="BG126" i="2"/>
  <c r="BF126" i="2"/>
  <c r="T126" i="2"/>
  <c r="T125" i="2"/>
  <c r="R126" i="2"/>
  <c r="R125" i="2"/>
  <c r="P126" i="2"/>
  <c r="P125" i="2"/>
  <c r="BK126" i="2"/>
  <c r="BK125" i="2"/>
  <c r="J125" i="2" s="1"/>
  <c r="J126" i="2"/>
  <c r="BE126" i="2" s="1"/>
  <c r="J64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T114" i="2"/>
  <c r="R115" i="2"/>
  <c r="R114" i="2"/>
  <c r="P115" i="2"/>
  <c r="P114" i="2"/>
  <c r="BK115" i="2"/>
  <c r="BK114" i="2"/>
  <c r="J114" i="2" s="1"/>
  <c r="J115" i="2"/>
  <c r="BE115" i="2" s="1"/>
  <c r="J63" i="2"/>
  <c r="BI113" i="2"/>
  <c r="BH113" i="2"/>
  <c r="BG113" i="2"/>
  <c r="BF113" i="2"/>
  <c r="T113" i="2"/>
  <c r="R113" i="2"/>
  <c r="P113" i="2"/>
  <c r="BK113" i="2"/>
  <c r="J113" i="2"/>
  <c r="BE113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8" i="2"/>
  <c r="F36" i="2"/>
  <c r="BD53" i="1" s="1"/>
  <c r="BH98" i="2"/>
  <c r="BG98" i="2"/>
  <c r="F34" i="2"/>
  <c r="BB53" i="1" s="1"/>
  <c r="BF98" i="2"/>
  <c r="T98" i="2"/>
  <c r="T97" i="2"/>
  <c r="R98" i="2"/>
  <c r="R97" i="2"/>
  <c r="R96" i="2" s="1"/>
  <c r="R95" i="2" s="1"/>
  <c r="P98" i="2"/>
  <c r="P97" i="2"/>
  <c r="BK98" i="2"/>
  <c r="J98" i="2"/>
  <c r="BE98" i="2" s="1"/>
  <c r="J32" i="2" s="1"/>
  <c r="AV53" i="1" s="1"/>
  <c r="F32" i="2"/>
  <c r="AZ53" i="1" s="1"/>
  <c r="AZ52" i="1" s="1"/>
  <c r="J91" i="2"/>
  <c r="F91" i="2"/>
  <c r="F89" i="2"/>
  <c r="E87" i="2"/>
  <c r="J55" i="2"/>
  <c r="F55" i="2"/>
  <c r="F53" i="2"/>
  <c r="E51" i="2"/>
  <c r="J20" i="2"/>
  <c r="E20" i="2"/>
  <c r="F92" i="2" s="1"/>
  <c r="J19" i="2"/>
  <c r="J14" i="2"/>
  <c r="J89" i="2"/>
  <c r="J53" i="2"/>
  <c r="E7" i="2"/>
  <c r="E83" i="2" s="1"/>
  <c r="E47" i="2"/>
  <c r="AS52" i="1"/>
  <c r="AS51" i="1"/>
  <c r="L47" i="1"/>
  <c r="AM46" i="1"/>
  <c r="L46" i="1"/>
  <c r="AM44" i="1"/>
  <c r="L44" i="1"/>
  <c r="L42" i="1"/>
  <c r="L41" i="1"/>
  <c r="AZ51" i="1" l="1"/>
  <c r="AV52" i="1"/>
  <c r="F56" i="2"/>
  <c r="BK97" i="2"/>
  <c r="P96" i="2"/>
  <c r="P95" i="2" s="1"/>
  <c r="AU53" i="1" s="1"/>
  <c r="AU52" i="1" s="1"/>
  <c r="AU51" i="1" s="1"/>
  <c r="T96" i="2"/>
  <c r="T95" i="2" s="1"/>
  <c r="J33" i="2"/>
  <c r="AW53" i="1" s="1"/>
  <c r="AT53" i="1" s="1"/>
  <c r="F33" i="2"/>
  <c r="BA53" i="1" s="1"/>
  <c r="BA52" i="1" s="1"/>
  <c r="F35" i="2"/>
  <c r="BC53" i="1" s="1"/>
  <c r="BC52" i="1" s="1"/>
  <c r="J215" i="2"/>
  <c r="J72" i="2" s="1"/>
  <c r="E47" i="3"/>
  <c r="J29" i="3"/>
  <c r="J85" i="3"/>
  <c r="J61" i="3" s="1"/>
  <c r="F34" i="3"/>
  <c r="BB54" i="1" s="1"/>
  <c r="BB52" i="1" s="1"/>
  <c r="F36" i="3"/>
  <c r="BD54" i="1" s="1"/>
  <c r="BD52" i="1" s="1"/>
  <c r="BD51" i="1" s="1"/>
  <c r="W30" i="1" s="1"/>
  <c r="BB51" i="1" l="1"/>
  <c r="AX52" i="1"/>
  <c r="AY52" i="1"/>
  <c r="BC51" i="1"/>
  <c r="AG54" i="1"/>
  <c r="AN54" i="1" s="1"/>
  <c r="J38" i="3"/>
  <c r="AW52" i="1"/>
  <c r="AT52" i="1" s="1"/>
  <c r="BA51" i="1"/>
  <c r="BK96" i="2"/>
  <c r="J97" i="2"/>
  <c r="J62" i="2" s="1"/>
  <c r="AV51" i="1"/>
  <c r="W26" i="1"/>
  <c r="BK95" i="2" l="1"/>
  <c r="J95" i="2" s="1"/>
  <c r="J96" i="2"/>
  <c r="J61" i="2" s="1"/>
  <c r="AY51" i="1"/>
  <c r="W29" i="1"/>
  <c r="AK26" i="1"/>
  <c r="AW51" i="1"/>
  <c r="AK27" i="1" s="1"/>
  <c r="W27" i="1"/>
  <c r="W28" i="1"/>
  <c r="AX51" i="1"/>
  <c r="AT51" i="1" l="1"/>
  <c r="J60" i="2"/>
  <c r="J29" i="2"/>
  <c r="AG53" i="1" l="1"/>
  <c r="J38" i="2"/>
  <c r="AN53" i="1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<sst xmlns="http://schemas.openxmlformats.org/spreadsheetml/2006/main" count="2606" uniqueCount="695">
  <si>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</si>
  <si>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</si>
  <si>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</si>
  <si>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</si>
  <si>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</si>
  <si>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</si>
  <si>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</si>
  <si>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{3e3c3a11-3e05-417b-9d55-29ec3945ed72}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</si>
  <si>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</si>
  <si>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</si>
  <si>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</si>
  <si>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</si>
  <si>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</si>
  <si>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</si>
  <si>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</si>
  <si>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</si>
  <si>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</si>
  <si>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</si>
  <si>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</si>
  <si>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Švermova - modernizace oplocení</t>
  </si>
  <si>
    <t>KSO:</t>
  </si>
  <si>
    <t/>
  </si>
  <si>
    <t>CC-CZ:</t>
  </si>
  <si>
    <t>Místo:</t>
  </si>
  <si>
    <t>Liberec</t>
  </si>
  <si>
    <t>Datum:</t>
  </si>
  <si>
    <t>23.4.2018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</si>
  <si>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</si>
  <si>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</si>
  <si>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</si>
  <si>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</si>
  <si>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</si>
  <si>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</si>
  <si>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</si>
  <si>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</si>
  <si>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</si>
  <si>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</si>
  <si>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</si>
  <si>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</si>
  <si>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</si>
  <si>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</si>
  <si>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</si>
  <si>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</si>
  <si>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</si>
  <si>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</si>
  <si>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</si>
  <si>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</si>
  <si>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</si>
  <si>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</si>
  <si>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</si>
  <si>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</si>
  <si>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</si>
  <si>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</si>
  <si>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</si>
  <si>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</si>
  <si>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</si>
  <si>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</si>
  <si>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</si>
  <si>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</si>
  <si>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</si>
  <si>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</si>
  <si>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</si>
  <si>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</si>
  <si>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</si>
  <si>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</si>
  <si>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</si>
  <si>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</si>
  <si>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</si>
  <si>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</si>
  <si>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</si>
  <si>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</si>
  <si>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</si>
  <si>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</si>
  <si>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</si>
  <si>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20171119</t>
  </si>
  <si>
    <t>Oprava oplocení ZŠ Švermova</t>
  </si>
  <si>
    <t>STA</t>
  </si>
  <si>
    <t>1</t>
  </si>
  <si>
    <t>{67a9ef25-71c0-46b2-adb1-e050bb37a0a0}</t>
  </si>
  <si>
    <t>/</t>
  </si>
  <si>
    <t>01</t>
  </si>
  <si>
    <t>stavební část</t>
  </si>
  <si>
    <t>Soupis</t>
  </si>
  <si>
    <t>2</t>
  </si>
  <si>
    <t>{8bf3a2e1-4852-4a10-9205-41bc6f2cb746}</t>
  </si>
  <si>
    <t>02</t>
  </si>
  <si>
    <t>Elektromontáže</t>
  </si>
  <si>
    <t>{e789f70e-404e-4cdf-9263-d06d12ffe3dd}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</si>
  <si>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</si>
  <si>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</si>
  <si>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</si>
  <si>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</si>
  <si>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</si>
  <si>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</si>
  <si>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</si>
  <si>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20171119 - Oprava oplocení ZŠ Švermova</t>
  </si>
  <si>
    <t>Soupis:</t>
  </si>
  <si>
    <t>01 - stavební část</t>
  </si>
  <si>
    <t>Město Liberec</t>
  </si>
  <si>
    <t>Ing. Hulínský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</si>
  <si>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</si>
  <si>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</si>
  <si>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</si>
  <si>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</si>
  <si>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</si>
  <si>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</si>
  <si>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</si>
  <si>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</si>
  <si>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</si>
  <si>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</si>
  <si>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</si>
  <si>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</si>
  <si>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</si>
  <si>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</si>
  <si>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</si>
  <si>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</si>
  <si>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</si>
  <si>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VRN5 - Finanční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</si>
  <si>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</si>
  <si>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</si>
  <si>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</si>
  <si>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</si>
  <si>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</si>
  <si>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</si>
  <si>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</si>
  <si>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</si>
  <si>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</si>
  <si>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</si>
  <si>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</si>
  <si>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</si>
  <si>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</si>
  <si>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</si>
  <si>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</si>
  <si>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</si>
  <si>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</si>
  <si>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</si>
  <si>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</si>
  <si>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132212101</t>
  </si>
  <si>
    <t>Hloubení zapažených i nezapažených rýh šířky do 600 mm ručním nebo pneumatickým nářadím s urovnáním dna do předepsaného profilu a spádu v horninách tř. 3 soudržných</t>
  </si>
  <si>
    <t>m3</t>
  </si>
  <si>
    <t>CS ÚRS 2017 01</t>
  </si>
  <si>
    <t>4</t>
  </si>
  <si>
    <t>-462936837</t>
  </si>
  <si>
    <t>VV</t>
  </si>
  <si>
    <t>70*0,45*0,8</t>
  </si>
  <si>
    <t>Součet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</si>
  <si>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</si>
  <si>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</si>
  <si>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387214762</t>
  </si>
  <si>
    <t>0,6*2*1,6</t>
  </si>
  <si>
    <t>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</si>
  <si>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</si>
  <si>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</si>
  <si>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1753653106</t>
  </si>
  <si>
    <t>28,8+1,92-12,267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</si>
  <si>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</si>
  <si>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</si>
  <si>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-1174044409</t>
  </si>
  <si>
    <t>5</t>
  </si>
  <si>
    <t>171201201</t>
  </si>
  <si>
    <t>Uložení sypaniny na skládky</t>
  </si>
  <si>
    <t>207844804</t>
  </si>
  <si>
    <t>6</t>
  </si>
  <si>
    <t>171201211</t>
  </si>
  <si>
    <t>Uložení sypaniny poplatek za uložení sypaniny na skládce (skládkovné)</t>
  </si>
  <si>
    <t>t</t>
  </si>
  <si>
    <t>-2072771060</t>
  </si>
  <si>
    <t>18,453*1,8 "Přepočtené koeficientem množství</t>
  </si>
  <si>
    <t>7</t>
  </si>
  <si>
    <t>174101101</t>
  </si>
  <si>
    <t>Zásyp sypaninou z jakékoliv horniny s uložením výkopku ve vrstvách se zhutněním jam, šachet, rýh nebo kolem objektů v těchto vykopávkách</t>
  </si>
  <si>
    <t>-1300438307</t>
  </si>
  <si>
    <t>0,3*0,5*(70,39-4,26-1,15)</t>
  </si>
  <si>
    <t>2*1,8*0,7"schody</t>
  </si>
  <si>
    <t>8</t>
  </si>
  <si>
    <t>175111109</t>
  </si>
  <si>
    <t>Obsypání  ručně sypaninou z vhodných hornin tř. 1 až 4 nebo materiálem připraveným podél výkopu ve vzdálenosti do 3 m od jeho kraje, pro jakoukoliv hloubku výkopu a míru zhutnění Příplatek k ceně za prohození sypaniny</t>
  </si>
  <si>
    <t>-392994825</t>
  </si>
  <si>
    <t>Zakládání</t>
  </si>
  <si>
    <t>9</t>
  </si>
  <si>
    <t>211561111</t>
  </si>
  <si>
    <t>Výplň kamenivem do rýh odvodňovacích žeber nebo trativodů bez zhutnění, s úpravou povrchu výplně kamenivem hrubým drceným frakce 4 až 16 mm</t>
  </si>
  <si>
    <t>2138324728</t>
  </si>
  <si>
    <t>0,4*0,5*(70,39-4,26-1,15)</t>
  </si>
  <si>
    <t>10</t>
  </si>
  <si>
    <t>212755216</t>
  </si>
  <si>
    <t>Trativody bez lože z drenážních trubek plastových flexibilních D 160 mm</t>
  </si>
  <si>
    <t>m</t>
  </si>
  <si>
    <t>295410516</t>
  </si>
  <si>
    <t>11</t>
  </si>
  <si>
    <t>213141111</t>
  </si>
  <si>
    <t>Zřízení vrstvy z geotextilie filtrační, separační, odvodňovací, ochranné, výztužné nebo protierozní v rovině nebo ve sklonu do 1:5, šířky do 3 m</t>
  </si>
  <si>
    <t>m2</t>
  </si>
  <si>
    <t>500136521</t>
  </si>
  <si>
    <t>0,6*(70,39-4,26-1,15)*2</t>
  </si>
  <si>
    <t>12</t>
  </si>
  <si>
    <t>M</t>
  </si>
  <si>
    <t>693110620</t>
  </si>
  <si>
    <t>geotextilie z polyesterových vláken netkaná, 300 g/m2, šíře 200 cm</t>
  </si>
  <si>
    <t>1347163851</t>
  </si>
  <si>
    <t>77,976*1,15 "Přepočtené koeficientem množství</t>
  </si>
  <si>
    <t>13</t>
  </si>
  <si>
    <t>275311126</t>
  </si>
  <si>
    <t>Základové konstrukce z betonu prostého patky a bloky ve výkopu nebo na hlavách pilot C 20/25</t>
  </si>
  <si>
    <t>1102798397</t>
  </si>
  <si>
    <t>14</t>
  </si>
  <si>
    <t>276111111</t>
  </si>
  <si>
    <t>Kotvení podezdívky J16 komplet dle popisu TZ</t>
  </si>
  <si>
    <t>kus</t>
  </si>
  <si>
    <t>-1754007561</t>
  </si>
  <si>
    <t>Svislé a kompletní konstrukce</t>
  </si>
  <si>
    <t>311213212</t>
  </si>
  <si>
    <t>Zdivo nadzákladové z lomového kamene štípaného nebo ručně vybíraného na maltu z pravidelných kamenů (na vazbu) objemu 1 kusu kamene do 0,02 m3, šířka spáry přes 4 do 10 mm</t>
  </si>
  <si>
    <t>718117696</t>
  </si>
  <si>
    <t>5*0,33</t>
  </si>
  <si>
    <t>5*0,268</t>
  </si>
  <si>
    <t>5*0,23</t>
  </si>
  <si>
    <t>2,5*0,23</t>
  </si>
  <si>
    <t>2,5*0,18</t>
  </si>
  <si>
    <t>2,5*0,33*3</t>
  </si>
  <si>
    <t>2,5*0,35</t>
  </si>
  <si>
    <t>2,5*0,37</t>
  </si>
  <si>
    <t>2,5*0,4</t>
  </si>
  <si>
    <t>2,5*0,42</t>
  </si>
  <si>
    <t>5*0,456</t>
  </si>
  <si>
    <t>2,5*0,32</t>
  </si>
  <si>
    <t>2,5*0,3</t>
  </si>
  <si>
    <t>2,5*0,45</t>
  </si>
  <si>
    <t>5*0,518</t>
  </si>
  <si>
    <t>5*0,451</t>
  </si>
  <si>
    <t>2,5*0,2</t>
  </si>
  <si>
    <t>21,79*0,3 "Přepočtené koeficientem množství</t>
  </si>
  <si>
    <t>16</t>
  </si>
  <si>
    <t>311213912</t>
  </si>
  <si>
    <t>Zdivo nadzákladové z lomového kamene štípaného nebo ručně vybíraného na maltu Příplatek k cenám za lícování zdiva oboustranné</t>
  </si>
  <si>
    <t>-1236639566</t>
  </si>
  <si>
    <t>6,537</t>
  </si>
  <si>
    <t>17</t>
  </si>
  <si>
    <t>334791111</t>
  </si>
  <si>
    <t>Prostup v betonových zdech z plastových trub průměru do DN 50</t>
  </si>
  <si>
    <t>1497849785</t>
  </si>
  <si>
    <t>4*0,4</t>
  </si>
  <si>
    <t>18</t>
  </si>
  <si>
    <t>338171111</t>
  </si>
  <si>
    <t>Osazování sloupků a vzpěr plotových ocelových trubkových nebo profilovaných výšky do 2,00 m se zalitím cementovou maltou do vynechaných otvorů</t>
  </si>
  <si>
    <t>359752407</t>
  </si>
  <si>
    <t>26+2</t>
  </si>
  <si>
    <t>19</t>
  </si>
  <si>
    <t>55342263R</t>
  </si>
  <si>
    <t>sloupek plotový  pozinkovaný 80/40/4 dl 1,55m</t>
  </si>
  <si>
    <t>-1213864750</t>
  </si>
  <si>
    <t>20</t>
  </si>
  <si>
    <t>55342263R1</t>
  </si>
  <si>
    <t>sloupek plotový  pozinkovaný 80/40/4 dl 1,35m</t>
  </si>
  <si>
    <t>-1471358779</t>
  </si>
  <si>
    <t>55342263R2</t>
  </si>
  <si>
    <t>sloupek plotový  pozinkovaný 80/40/4 dl 2,1m</t>
  </si>
  <si>
    <t>1233646866</t>
  </si>
  <si>
    <t>22</t>
  </si>
  <si>
    <t>553423280</t>
  </si>
  <si>
    <t>sloupek pro branku v. 2100 mm 80x40x4  včetně pantu</t>
  </si>
  <si>
    <t>70499734</t>
  </si>
  <si>
    <t>23</t>
  </si>
  <si>
    <t>553423290</t>
  </si>
  <si>
    <t>sloupek pro branku v. 2100 mm 80x40x4 s otvorem na doraz</t>
  </si>
  <si>
    <t>-297895394</t>
  </si>
  <si>
    <t>24</t>
  </si>
  <si>
    <t>348101220</t>
  </si>
  <si>
    <t>Montáž vrat a vrátek k oplocení na sloupky ocelové, plochy jednotlivě přes 2 do 4 m2</t>
  </si>
  <si>
    <t>-1568568616</t>
  </si>
  <si>
    <t>25</t>
  </si>
  <si>
    <t>55342340R</t>
  </si>
  <si>
    <t>Branka 100/160</t>
  </si>
  <si>
    <t>938157457</t>
  </si>
  <si>
    <t>26</t>
  </si>
  <si>
    <t>348171110</t>
  </si>
  <si>
    <t>Osazení oplocení z dílců kovových rámových, na ocelové sloupky do 15 st. sklonu svahu, výšky do 1,0 m</t>
  </si>
  <si>
    <t>740160609</t>
  </si>
  <si>
    <t>26*2,5</t>
  </si>
  <si>
    <t>27</t>
  </si>
  <si>
    <t>31391102R</t>
  </si>
  <si>
    <t>dílce plotové - výplň z ocel. profilů vč. povrch. úpravy dle PD</t>
  </si>
  <si>
    <t>-1705550980</t>
  </si>
  <si>
    <t>28</t>
  </si>
  <si>
    <t>348172115</t>
  </si>
  <si>
    <t>Montáž vjezdových bran samonosných posuvných jednokřídlových plochy přes 6 do 9 m2</t>
  </si>
  <si>
    <t>406747490</t>
  </si>
  <si>
    <t>29</t>
  </si>
  <si>
    <t>553423600</t>
  </si>
  <si>
    <t>brána posuvná samonosná z tahokovu 4520 x 1600 mm</t>
  </si>
  <si>
    <t>-852278297</t>
  </si>
  <si>
    <t>30</t>
  </si>
  <si>
    <t>553423650</t>
  </si>
  <si>
    <t>pohon pro posuvnou bránu do 400 kg a dl 7m s dálkovým ovladačem</t>
  </si>
  <si>
    <t>1911806011</t>
  </si>
  <si>
    <t>31</t>
  </si>
  <si>
    <t>553423700</t>
  </si>
  <si>
    <t>hřeben plastový ozubený pro posuvnou bránu, modul 4, 1000 mm</t>
  </si>
  <si>
    <t>-950213589</t>
  </si>
  <si>
    <t>Vodorovné konstrukce</t>
  </si>
  <si>
    <t>32</t>
  </si>
  <si>
    <t>451572111</t>
  </si>
  <si>
    <t>Lože pod potrubí, stoky a drobné objekty v otevřeném výkopu z kameniva drobného těženého 0 až 4 mm</t>
  </si>
  <si>
    <t>-7833101</t>
  </si>
  <si>
    <t>0,2*0,5*36</t>
  </si>
  <si>
    <t>Úpravy povrchů, podlahy a osazování výplní</t>
  </si>
  <si>
    <t>33</t>
  </si>
  <si>
    <t>632451023</t>
  </si>
  <si>
    <t>Potěr cementový vyrovnávací z malty (MC-15) v pásu o průměrné (střední) tl. přes 30 do 40 mm</t>
  </si>
  <si>
    <t>-684111595</t>
  </si>
  <si>
    <t>66*0,3</t>
  </si>
  <si>
    <t>34</t>
  </si>
  <si>
    <t>632451491</t>
  </si>
  <si>
    <t>Potěr pískocementový běžný Příplatek k cenám za úpravu povrchu přehlazením</t>
  </si>
  <si>
    <t>290700115</t>
  </si>
  <si>
    <t>0,3*3*(70,39-4,26-1,15)"věnec</t>
  </si>
  <si>
    <t>Trubní vedení</t>
  </si>
  <si>
    <t>35</t>
  </si>
  <si>
    <t>831262121</t>
  </si>
  <si>
    <t>Montáž potrubí z trub kameninových hrdlových s integrovaným těsněním v otevřeném výkopu ve sklonu do 20 % DN 100</t>
  </si>
  <si>
    <t>1480158925</t>
  </si>
  <si>
    <t>12*0,5</t>
  </si>
  <si>
    <t>36</t>
  </si>
  <si>
    <t>597106490</t>
  </si>
  <si>
    <t>trouba kameninová glazovaná DN100mm L1,25m spojovací systém F</t>
  </si>
  <si>
    <t>-1980421741</t>
  </si>
  <si>
    <t>6*1,015 "Přepočtené koeficientem množství</t>
  </si>
  <si>
    <t>37</t>
  </si>
  <si>
    <t>899722112</t>
  </si>
  <si>
    <t>Krytí potrubí z plastů výstražnou fólií z PVC šířky 25 cm</t>
  </si>
  <si>
    <t>-44032085</t>
  </si>
  <si>
    <t>Ostatní konstrukce a práce, bourání</t>
  </si>
  <si>
    <t>38</t>
  </si>
  <si>
    <t>953312111</t>
  </si>
  <si>
    <t>Vložky svislé do dilatačních spár z polystyrenových desek fasádních včetně dodání a osazení, v jakémkoliv zdivu do 10 mm</t>
  </si>
  <si>
    <t>2076902947</t>
  </si>
  <si>
    <t>0,3*0,7*5</t>
  </si>
  <si>
    <t>39</t>
  </si>
  <si>
    <t>962022491</t>
  </si>
  <si>
    <t>Bourání zdiva nadzákladového kamenného nebo smíšeného kamenného, na maltu cementovou, objemu přes 1 m3</t>
  </si>
  <si>
    <t>169772746</t>
  </si>
  <si>
    <t>12,15*0,55*0,25</t>
  </si>
  <si>
    <t>40</t>
  </si>
  <si>
    <t>962052211</t>
  </si>
  <si>
    <t>Bourání zdiva železobetonového nadzákladového, objemu přes 1 m3</t>
  </si>
  <si>
    <t>1226114595</t>
  </si>
  <si>
    <t>8,1*0,45*0,2</t>
  </si>
  <si>
    <t>9*0,65*0,2</t>
  </si>
  <si>
    <t>10,8*0,8*0,2</t>
  </si>
  <si>
    <t>9,8*0,7*0,2</t>
  </si>
  <si>
    <t>15*0,7*0,2</t>
  </si>
  <si>
    <t>41</t>
  </si>
  <si>
    <t>966071721</t>
  </si>
  <si>
    <t>Bourání plotových sloupků a vzpěr ocelových trubkových nebo profilovaných výšky do 2,50 m odřezáním</t>
  </si>
  <si>
    <t>-575297086</t>
  </si>
  <si>
    <t>42</t>
  </si>
  <si>
    <t>966071823</t>
  </si>
  <si>
    <t>Rozebrání oplocení z pletiva drátěného se čtvercovými oky, výšky přes 2,0 do 4,0 m</t>
  </si>
  <si>
    <t>-192458116</t>
  </si>
  <si>
    <t>43</t>
  </si>
  <si>
    <t>966072811</t>
  </si>
  <si>
    <t>Rozebrání oplocení z dílců rámových na ocelové sloupky, výšky přes 1 do 2 m</t>
  </si>
  <si>
    <t>2108145858</t>
  </si>
  <si>
    <t>44</t>
  </si>
  <si>
    <t>966073810</t>
  </si>
  <si>
    <t>Rozebrání vrat a vrátek k oplocení plochy jednotlivě do 2 m2</t>
  </si>
  <si>
    <t>-60769710</t>
  </si>
  <si>
    <t>45</t>
  </si>
  <si>
    <t>966073811</t>
  </si>
  <si>
    <t>Rozebrání vrat a vrátek k oplocení plochy jednotlivě přes 2 do 6 m2</t>
  </si>
  <si>
    <t>837463460</t>
  </si>
  <si>
    <t>46</t>
  </si>
  <si>
    <t>977151114</t>
  </si>
  <si>
    <t>Jádrové vrty diamantovými korunkami do stavebních materiálů (železobetonu, betonu, cihel, obkladů, dlažeb, kamene) průměru přes 50 do 60 mm</t>
  </si>
  <si>
    <t>-168374972</t>
  </si>
  <si>
    <t>0,4*4</t>
  </si>
  <si>
    <t>47</t>
  </si>
  <si>
    <t>985671113</t>
  </si>
  <si>
    <t>Ztužující věnce ze železobetonu obrubní nebo příčné tř. C 20/25</t>
  </si>
  <si>
    <t>-1359496473</t>
  </si>
  <si>
    <t>0,3*0,3*(70,39-4,26-1,15)</t>
  </si>
  <si>
    <t>48</t>
  </si>
  <si>
    <t>985675111</t>
  </si>
  <si>
    <t>Bednění ztužujících věnců zřízení</t>
  </si>
  <si>
    <t>606616504</t>
  </si>
  <si>
    <t>0,3*2*(70,39-4,26-1,15)</t>
  </si>
  <si>
    <t>49</t>
  </si>
  <si>
    <t>985675121</t>
  </si>
  <si>
    <t>Bednění ztužujících věnců odstranění</t>
  </si>
  <si>
    <t>-978380839</t>
  </si>
  <si>
    <t>50</t>
  </si>
  <si>
    <t>985676112</t>
  </si>
  <si>
    <t>Výztuž ztužujících věnců z oceli 10 505 (R) nebo BSt 500</t>
  </si>
  <si>
    <t>-1612542832</t>
  </si>
  <si>
    <t>0,42+0,02</t>
  </si>
  <si>
    <t>997</t>
  </si>
  <si>
    <t>Přesun sutě</t>
  </si>
  <si>
    <t>51</t>
  </si>
  <si>
    <t>997002611</t>
  </si>
  <si>
    <t>Nakládání suti a vybouraných hmot na dopravní prostředek pro vodorovné přemístění</t>
  </si>
  <si>
    <t>1486160906</t>
  </si>
  <si>
    <t>52</t>
  </si>
  <si>
    <t>997013501</t>
  </si>
  <si>
    <t>Odvoz suti a vybouraných hmot na skládku nebo meziskládku se složením, na vzdálenost do 1 km</t>
  </si>
  <si>
    <t>-1751073472</t>
  </si>
  <si>
    <t>53</t>
  </si>
  <si>
    <t>997013509</t>
  </si>
  <si>
    <t>Odvoz suti a vybouraných hmot na skládku nebo meziskládku se složením, na vzdálenost Příplatek k ceně za každý další i započatý 1 km přes 1 km</t>
  </si>
  <si>
    <t>-835272135</t>
  </si>
  <si>
    <t>22,565*19 "Přepočtené koeficientem množství</t>
  </si>
  <si>
    <t>54</t>
  </si>
  <si>
    <t>997013802</t>
  </si>
  <si>
    <t>Poplatek za uložení stavebního odpadu na skládce (skládkovné) železobetonového</t>
  </si>
  <si>
    <t>156361360</t>
  </si>
  <si>
    <t>998</t>
  </si>
  <si>
    <t>Přesun hmot</t>
  </si>
  <si>
    <t>55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</si>
  <si>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</si>
  <si>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</si>
  <si>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1810505993</t>
  </si>
  <si>
    <t>VRN</t>
  </si>
  <si>
    <t>Vedlejší rozpočtové náklady</t>
  </si>
  <si>
    <t>VRN3</t>
  </si>
  <si>
    <t>Zařízení staveniště</t>
  </si>
  <si>
    <t>56</t>
  </si>
  <si>
    <t>032903000</t>
  </si>
  <si>
    <t>Zařízení staveniště vybavení staveniště náklady na provoz a údržbu vybavení staveniště</t>
  </si>
  <si>
    <t>soubor</t>
  </si>
  <si>
    <t>1024</t>
  </si>
  <si>
    <t>503897453</t>
  </si>
  <si>
    <t>57</t>
  </si>
  <si>
    <t>034203000</t>
  </si>
  <si>
    <t>Zařízení staveniště zabezpečení staveniště oplocení staveniště</t>
  </si>
  <si>
    <t>522141016</t>
  </si>
  <si>
    <t>VRN5</t>
  </si>
  <si>
    <t>Finanční náklady</t>
  </si>
  <si>
    <t>58</t>
  </si>
  <si>
    <t>052103000</t>
  </si>
  <si>
    <t>Rezerva investora</t>
  </si>
  <si>
    <t>kpl</t>
  </si>
  <si>
    <t>CS ÚRS 2018 01</t>
  </si>
  <si>
    <t>1904623883</t>
  </si>
  <si>
    <t>02 - Elektromontáže</t>
  </si>
  <si>
    <t>921 - Elektromontážn - 921 - Elektromontážní práce - silnoproud</t>
  </si>
  <si>
    <t>946 - Zemní a pomocn - 946 - Zemní a pomocné stavební práce při elektromontážních pracích</t>
  </si>
  <si>
    <t>921 - Elektromontážn</t>
  </si>
  <si>
    <t>921 - Elektromontážní práce - silnoproud</t>
  </si>
  <si>
    <t>345711475122</t>
  </si>
  <si>
    <t>Trubka ohebná Aort, korugovaná, 50 - 63 mm</t>
  </si>
  <si>
    <t>1835166270</t>
  </si>
  <si>
    <t>210010049</t>
  </si>
  <si>
    <t>Montáž trubky ohebné Aort, korugované, 50 - 63 mm</t>
  </si>
  <si>
    <t>1547390476</t>
  </si>
  <si>
    <t>345721050</t>
  </si>
  <si>
    <t>Lišta elektroinstalační vkládací z PVC LV 18x13</t>
  </si>
  <si>
    <t>-1686090832</t>
  </si>
  <si>
    <t>210010107</t>
  </si>
  <si>
    <t>Montáž lišt vkládacích s víčkem šířky do 20 mm</t>
  </si>
  <si>
    <t>-1521939880</t>
  </si>
  <si>
    <t>210100001</t>
  </si>
  <si>
    <t>Ukončení vodičů v rozváděči nebo na přístroji včetně zapojení průřezu žíly do 2,5 mm2</t>
  </si>
  <si>
    <t>ks</t>
  </si>
  <si>
    <t>64974127</t>
  </si>
  <si>
    <t>358221110</t>
  </si>
  <si>
    <t>Jistič 1pólový-charakteristika B LPN (LSN) 16B/1</t>
  </si>
  <si>
    <t>-771400384</t>
  </si>
  <si>
    <t>210120401</t>
  </si>
  <si>
    <t>Montáž jističů jednopólových nn do 25 A bez krytu</t>
  </si>
  <si>
    <t>-1018186645</t>
  </si>
  <si>
    <t>35441120 R</t>
  </si>
  <si>
    <t>Drát uzemňovací FeZn o10mm</t>
  </si>
  <si>
    <t>kg</t>
  </si>
  <si>
    <t>900310250</t>
  </si>
  <si>
    <t>220111777</t>
  </si>
  <si>
    <t>Montáž vedení uzemňovací v zemi z drátu FeZn do D 10 mm</t>
  </si>
  <si>
    <t>640543670</t>
  </si>
  <si>
    <t>341110360</t>
  </si>
  <si>
    <t>kabel silový s Cu jádrem 1-CYKY 3Cx2,5 mm2</t>
  </si>
  <si>
    <t>1181087680</t>
  </si>
  <si>
    <t>210810006</t>
  </si>
  <si>
    <t>Montáž měděných kabelů CYKY 750 V 3x2,5 mm2 uložených volně</t>
  </si>
  <si>
    <t>1200727546</t>
  </si>
  <si>
    <t>210810046</t>
  </si>
  <si>
    <t>Montáž měděných kabelů CYKY, 750 V 3x2,5 mm2 uložených pevně</t>
  </si>
  <si>
    <t>1013187425</t>
  </si>
  <si>
    <t>210280003</t>
  </si>
  <si>
    <t>Zkoušky a prohlídky el rozvodů a zařízení celková prohlídka pro objem mtž prací do 1 000 000 Kč</t>
  </si>
  <si>
    <t>-1636072590</t>
  </si>
  <si>
    <t>946 - Zemní a pomocn</t>
  </si>
  <si>
    <t>946 - Zemní a pomocné stavební práce při elektromontážních pracích</t>
  </si>
  <si>
    <t>460010024</t>
  </si>
  <si>
    <t>Vytyčení trasy vedení kabelového podzemního v zastavěném prostoru</t>
  </si>
  <si>
    <t>km</t>
  </si>
  <si>
    <t>1971390217</t>
  </si>
  <si>
    <t>460200164</t>
  </si>
  <si>
    <t>Hloubení kabelových nezapažených rýh ručně š 35 cm, hl 80 cm, v hornině tř 4</t>
  </si>
  <si>
    <t>540228221</t>
  </si>
  <si>
    <t>460421191</t>
  </si>
  <si>
    <t>Lože kabelů z písku nebo štěrkopísku s cementem tl 12 cm nad kabel, bez zakrytí, šířky do 100 cm</t>
  </si>
  <si>
    <t>1790511285</t>
  </si>
  <si>
    <t>345711475122R</t>
  </si>
  <si>
    <t>Výstražná folie červená - 30m</t>
  </si>
  <si>
    <t>55879913</t>
  </si>
  <si>
    <t>460421282</t>
  </si>
  <si>
    <t>Lože kabelů z prohozeného výkopku tl 5 cm nad kabel, kryté plastovou folií, š lože do 50 cm</t>
  </si>
  <si>
    <t>-151834348</t>
  </si>
  <si>
    <t>460560302</t>
  </si>
  <si>
    <t>Zásyp rýh ručně šířky 50 cm, hloubky 80 cm, z horniny třídy 4</t>
  </si>
  <si>
    <t>-2145261625</t>
  </si>
  <si>
    <t>460600022</t>
  </si>
  <si>
    <t>Vodorovné přemístění horniny jakékoliv třídy do 500 m</t>
  </si>
  <si>
    <t>1350869990</t>
  </si>
  <si>
    <t>-1359337507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</si>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</sst>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16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1" t="s">
        <v>16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28"/>
      <c r="AQ5" s="30"/>
      <c r="BE5" s="329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3" t="s">
        <v>19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28"/>
      <c r="AQ6" s="30"/>
      <c r="BE6" s="330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0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0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0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0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0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0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0"/>
      <c r="BS13" s="23" t="s">
        <v>8</v>
      </c>
    </row>
    <row r="14" spans="1:74">
      <c r="B14" s="27"/>
      <c r="C14" s="28"/>
      <c r="D14" s="28"/>
      <c r="E14" s="334" t="s">
        <v>32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0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0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0"/>
      <c r="BS16" s="23" t="s">
        <v>6</v>
      </c>
    </row>
    <row r="17" spans="2:71" ht="18.399999999999999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0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0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0"/>
      <c r="BS19" s="23" t="s">
        <v>8</v>
      </c>
    </row>
    <row r="20" spans="2:71" ht="16.5" customHeight="1">
      <c r="B20" s="27"/>
      <c r="C20" s="28"/>
      <c r="D20" s="28"/>
      <c r="E20" s="336" t="s">
        <v>21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28"/>
      <c r="AP20" s="28"/>
      <c r="AQ20" s="30"/>
      <c r="BE20" s="330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0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0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7">
        <f>ROUND(AG51,2)</f>
        <v>30000</v>
      </c>
      <c r="AL23" s="338"/>
      <c r="AM23" s="338"/>
      <c r="AN23" s="338"/>
      <c r="AO23" s="338"/>
      <c r="AP23" s="41"/>
      <c r="AQ23" s="44"/>
      <c r="BE23" s="330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0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9" t="s">
        <v>37</v>
      </c>
      <c r="M25" s="339"/>
      <c r="N25" s="339"/>
      <c r="O25" s="339"/>
      <c r="P25" s="41"/>
      <c r="Q25" s="41"/>
      <c r="R25" s="41"/>
      <c r="S25" s="41"/>
      <c r="T25" s="41"/>
      <c r="U25" s="41"/>
      <c r="V25" s="41"/>
      <c r="W25" s="339" t="s">
        <v>38</v>
      </c>
      <c r="X25" s="339"/>
      <c r="Y25" s="339"/>
      <c r="Z25" s="339"/>
      <c r="AA25" s="339"/>
      <c r="AB25" s="339"/>
      <c r="AC25" s="339"/>
      <c r="AD25" s="339"/>
      <c r="AE25" s="339"/>
      <c r="AF25" s="41"/>
      <c r="AG25" s="41"/>
      <c r="AH25" s="41"/>
      <c r="AI25" s="41"/>
      <c r="AJ25" s="41"/>
      <c r="AK25" s="339" t="s">
        <v>39</v>
      </c>
      <c r="AL25" s="339"/>
      <c r="AM25" s="339"/>
      <c r="AN25" s="339"/>
      <c r="AO25" s="339"/>
      <c r="AP25" s="41"/>
      <c r="AQ25" s="44"/>
      <c r="BE25" s="330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40">
        <v>0.21</v>
      </c>
      <c r="M26" s="341"/>
      <c r="N26" s="341"/>
      <c r="O26" s="341"/>
      <c r="P26" s="47"/>
      <c r="Q26" s="47"/>
      <c r="R26" s="47"/>
      <c r="S26" s="47"/>
      <c r="T26" s="47"/>
      <c r="U26" s="47"/>
      <c r="V26" s="47"/>
      <c r="W26" s="342">
        <f>ROUND(AZ51,2)</f>
        <v>30000</v>
      </c>
      <c r="X26" s="341"/>
      <c r="Y26" s="341"/>
      <c r="Z26" s="341"/>
      <c r="AA26" s="341"/>
      <c r="AB26" s="341"/>
      <c r="AC26" s="341"/>
      <c r="AD26" s="341"/>
      <c r="AE26" s="341"/>
      <c r="AF26" s="47"/>
      <c r="AG26" s="47"/>
      <c r="AH26" s="47"/>
      <c r="AI26" s="47"/>
      <c r="AJ26" s="47"/>
      <c r="AK26" s="342">
        <f>ROUND(AV51,2)</f>
        <v>6300</v>
      </c>
      <c r="AL26" s="341"/>
      <c r="AM26" s="341"/>
      <c r="AN26" s="341"/>
      <c r="AO26" s="341"/>
      <c r="AP26" s="47"/>
      <c r="AQ26" s="49"/>
      <c r="BE26" s="330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40">
        <v>0.15</v>
      </c>
      <c r="M27" s="341"/>
      <c r="N27" s="341"/>
      <c r="O27" s="341"/>
      <c r="P27" s="47"/>
      <c r="Q27" s="47"/>
      <c r="R27" s="47"/>
      <c r="S27" s="47"/>
      <c r="T27" s="47"/>
      <c r="U27" s="47"/>
      <c r="V27" s="47"/>
      <c r="W27" s="342">
        <f>ROUND(BA51,2)</f>
        <v>0</v>
      </c>
      <c r="X27" s="341"/>
      <c r="Y27" s="341"/>
      <c r="Z27" s="341"/>
      <c r="AA27" s="341"/>
      <c r="AB27" s="341"/>
      <c r="AC27" s="341"/>
      <c r="AD27" s="341"/>
      <c r="AE27" s="341"/>
      <c r="AF27" s="47"/>
      <c r="AG27" s="47"/>
      <c r="AH27" s="47"/>
      <c r="AI27" s="47"/>
      <c r="AJ27" s="47"/>
      <c r="AK27" s="342">
        <f>ROUND(AW51,2)</f>
        <v>0</v>
      </c>
      <c r="AL27" s="341"/>
      <c r="AM27" s="341"/>
      <c r="AN27" s="341"/>
      <c r="AO27" s="341"/>
      <c r="AP27" s="47"/>
      <c r="AQ27" s="49"/>
      <c r="BE27" s="330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40">
        <v>0.21</v>
      </c>
      <c r="M28" s="341"/>
      <c r="N28" s="341"/>
      <c r="O28" s="341"/>
      <c r="P28" s="47"/>
      <c r="Q28" s="47"/>
      <c r="R28" s="47"/>
      <c r="S28" s="47"/>
      <c r="T28" s="47"/>
      <c r="U28" s="47"/>
      <c r="V28" s="47"/>
      <c r="W28" s="342">
        <f>ROUND(BB51,2)</f>
        <v>0</v>
      </c>
      <c r="X28" s="341"/>
      <c r="Y28" s="341"/>
      <c r="Z28" s="341"/>
      <c r="AA28" s="341"/>
      <c r="AB28" s="341"/>
      <c r="AC28" s="341"/>
      <c r="AD28" s="341"/>
      <c r="AE28" s="341"/>
      <c r="AF28" s="47"/>
      <c r="AG28" s="47"/>
      <c r="AH28" s="47"/>
      <c r="AI28" s="47"/>
      <c r="AJ28" s="47"/>
      <c r="AK28" s="342">
        <v>0</v>
      </c>
      <c r="AL28" s="341"/>
      <c r="AM28" s="341"/>
      <c r="AN28" s="341"/>
      <c r="AO28" s="341"/>
      <c r="AP28" s="47"/>
      <c r="AQ28" s="49"/>
      <c r="BE28" s="330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40">
        <v>0.15</v>
      </c>
      <c r="M29" s="341"/>
      <c r="N29" s="341"/>
      <c r="O29" s="341"/>
      <c r="P29" s="47"/>
      <c r="Q29" s="47"/>
      <c r="R29" s="47"/>
      <c r="S29" s="47"/>
      <c r="T29" s="47"/>
      <c r="U29" s="47"/>
      <c r="V29" s="47"/>
      <c r="W29" s="342">
        <f>ROUND(BC51,2)</f>
        <v>0</v>
      </c>
      <c r="X29" s="341"/>
      <c r="Y29" s="341"/>
      <c r="Z29" s="341"/>
      <c r="AA29" s="341"/>
      <c r="AB29" s="341"/>
      <c r="AC29" s="341"/>
      <c r="AD29" s="341"/>
      <c r="AE29" s="341"/>
      <c r="AF29" s="47"/>
      <c r="AG29" s="47"/>
      <c r="AH29" s="47"/>
      <c r="AI29" s="47"/>
      <c r="AJ29" s="47"/>
      <c r="AK29" s="342">
        <v>0</v>
      </c>
      <c r="AL29" s="341"/>
      <c r="AM29" s="341"/>
      <c r="AN29" s="341"/>
      <c r="AO29" s="341"/>
      <c r="AP29" s="47"/>
      <c r="AQ29" s="49"/>
      <c r="BE29" s="330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40">
        <v>0</v>
      </c>
      <c r="M30" s="341"/>
      <c r="N30" s="341"/>
      <c r="O30" s="341"/>
      <c r="P30" s="47"/>
      <c r="Q30" s="47"/>
      <c r="R30" s="47"/>
      <c r="S30" s="47"/>
      <c r="T30" s="47"/>
      <c r="U30" s="47"/>
      <c r="V30" s="47"/>
      <c r="W30" s="342">
        <f>ROUND(BD51,2)</f>
        <v>0</v>
      </c>
      <c r="X30" s="341"/>
      <c r="Y30" s="341"/>
      <c r="Z30" s="341"/>
      <c r="AA30" s="341"/>
      <c r="AB30" s="341"/>
      <c r="AC30" s="341"/>
      <c r="AD30" s="341"/>
      <c r="AE30" s="341"/>
      <c r="AF30" s="47"/>
      <c r="AG30" s="47"/>
      <c r="AH30" s="47"/>
      <c r="AI30" s="47"/>
      <c r="AJ30" s="47"/>
      <c r="AK30" s="342">
        <v>0</v>
      </c>
      <c r="AL30" s="341"/>
      <c r="AM30" s="341"/>
      <c r="AN30" s="341"/>
      <c r="AO30" s="341"/>
      <c r="AP30" s="47"/>
      <c r="AQ30" s="49"/>
      <c r="BE30" s="330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0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43" t="s">
        <v>48</v>
      </c>
      <c r="Y32" s="344"/>
      <c r="Z32" s="344"/>
      <c r="AA32" s="344"/>
      <c r="AB32" s="344"/>
      <c r="AC32" s="52"/>
      <c r="AD32" s="52"/>
      <c r="AE32" s="52"/>
      <c r="AF32" s="52"/>
      <c r="AG32" s="52"/>
      <c r="AH32" s="52"/>
      <c r="AI32" s="52"/>
      <c r="AJ32" s="52"/>
      <c r="AK32" s="345">
        <f>SUM(AK23:AK30)</f>
        <v>36300</v>
      </c>
      <c r="AL32" s="344"/>
      <c r="AM32" s="344"/>
      <c r="AN32" s="344"/>
      <c r="AO32" s="346"/>
      <c r="AP32" s="50"/>
      <c r="AQ32" s="54"/>
      <c r="BE32" s="330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000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7" t="str">
        <f>K6</f>
        <v>ZŠ Švermova - modernizace oplocení</v>
      </c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Liberec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49" t="str">
        <f>IF(AN8= "","",AN8)</f>
        <v>23.4.2018</v>
      </c>
      <c r="AN44" s="34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0" t="str">
        <f>IF(E17="","",E17)</f>
        <v xml:space="preserve"> </v>
      </c>
      <c r="AN46" s="350"/>
      <c r="AO46" s="350"/>
      <c r="AP46" s="350"/>
      <c r="AQ46" s="62"/>
      <c r="AR46" s="60"/>
      <c r="AS46" s="351" t="s">
        <v>50</v>
      </c>
      <c r="AT46" s="35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3"/>
      <c r="AT47" s="35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5"/>
      <c r="AT48" s="35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7" t="s">
        <v>51</v>
      </c>
      <c r="D49" s="358"/>
      <c r="E49" s="358"/>
      <c r="F49" s="358"/>
      <c r="G49" s="358"/>
      <c r="H49" s="78"/>
      <c r="I49" s="359" t="s">
        <v>52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53</v>
      </c>
      <c r="AH49" s="358"/>
      <c r="AI49" s="358"/>
      <c r="AJ49" s="358"/>
      <c r="AK49" s="358"/>
      <c r="AL49" s="358"/>
      <c r="AM49" s="358"/>
      <c r="AN49" s="359" t="s">
        <v>54</v>
      </c>
      <c r="AO49" s="358"/>
      <c r="AP49" s="358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8">
        <f>ROUND(AG52,2)</f>
        <v>30000</v>
      </c>
      <c r="AH51" s="368"/>
      <c r="AI51" s="368"/>
      <c r="AJ51" s="368"/>
      <c r="AK51" s="368"/>
      <c r="AL51" s="368"/>
      <c r="AM51" s="368"/>
      <c r="AN51" s="369">
        <f>SUM(AG51,AT51)</f>
        <v>36300</v>
      </c>
      <c r="AO51" s="369"/>
      <c r="AP51" s="369"/>
      <c r="AQ51" s="88" t="s">
        <v>21</v>
      </c>
      <c r="AR51" s="70"/>
      <c r="AS51" s="89">
        <f>ROUND(AS52,2)</f>
        <v>0</v>
      </c>
      <c r="AT51" s="90">
        <f>ROUND(SUM(AV51:AW51),2)</f>
        <v>6300</v>
      </c>
      <c r="AU51" s="91">
        <f>ROUND(AU52,5)</f>
        <v>0</v>
      </c>
      <c r="AV51" s="90">
        <f>ROUND(AZ51*L26,2)</f>
        <v>6300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30000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69</v>
      </c>
      <c r="BT51" s="93" t="s">
        <v>70</v>
      </c>
      <c r="BU51" s="94" t="s">
        <v>71</v>
      </c>
      <c r="BV51" s="93" t="s">
        <v>72</v>
      </c>
      <c r="BW51" s="93" t="s">
        <v>7</v>
      </c>
      <c r="BX51" s="93" t="s">
        <v>73</v>
      </c>
      <c r="CL51" s="93" t="s">
        <v>21</v>
      </c>
    </row>
    <row r="52" spans="1:91" s="5" customFormat="1" ht="31.5" customHeight="1">
      <c r="B52" s="95"/>
      <c r="C52" s="96"/>
      <c r="D52" s="364" t="s">
        <v>74</v>
      </c>
      <c r="E52" s="364"/>
      <c r="F52" s="364"/>
      <c r="G52" s="364"/>
      <c r="H52" s="364"/>
      <c r="I52" s="97"/>
      <c r="J52" s="364" t="s">
        <v>75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3">
        <f>ROUND(SUM(AG53:AG54),2)</f>
        <v>30000</v>
      </c>
      <c r="AH52" s="362"/>
      <c r="AI52" s="362"/>
      <c r="AJ52" s="362"/>
      <c r="AK52" s="362"/>
      <c r="AL52" s="362"/>
      <c r="AM52" s="362"/>
      <c r="AN52" s="361">
        <f>SUM(AG52,AT52)</f>
        <v>36300</v>
      </c>
      <c r="AO52" s="362"/>
      <c r="AP52" s="362"/>
      <c r="AQ52" s="98" t="s">
        <v>76</v>
      </c>
      <c r="AR52" s="99"/>
      <c r="AS52" s="100">
        <f>ROUND(SUM(AS53:AS54),2)</f>
        <v>0</v>
      </c>
      <c r="AT52" s="101">
        <f>ROUND(SUM(AV52:AW52),2)</f>
        <v>6300</v>
      </c>
      <c r="AU52" s="102">
        <f>ROUND(SUM(AU53:AU54),5)</f>
        <v>0</v>
      </c>
      <c r="AV52" s="101">
        <f>ROUND(AZ52*L26,2)</f>
        <v>6300</v>
      </c>
      <c r="AW52" s="101">
        <f>ROUND(BA52*L27,2)</f>
        <v>0</v>
      </c>
      <c r="AX52" s="101">
        <f>ROUND(BB52*L26,2)</f>
        <v>0</v>
      </c>
      <c r="AY52" s="101">
        <f>ROUND(BC52*L27,2)</f>
        <v>0</v>
      </c>
      <c r="AZ52" s="101">
        <f>ROUND(SUM(AZ53:AZ54),2)</f>
        <v>30000</v>
      </c>
      <c r="BA52" s="101">
        <f>ROUND(SUM(BA53:BA54),2)</f>
        <v>0</v>
      </c>
      <c r="BB52" s="101">
        <f>ROUND(SUM(BB53:BB54),2)</f>
        <v>0</v>
      </c>
      <c r="BC52" s="101">
        <f>ROUND(SUM(BC53:BC54),2)</f>
        <v>0</v>
      </c>
      <c r="BD52" s="103">
        <f>ROUND(SUM(BD53:BD54),2)</f>
        <v>0</v>
      </c>
      <c r="BS52" s="104" t="s">
        <v>69</v>
      </c>
      <c r="BT52" s="104" t="s">
        <v>77</v>
      </c>
      <c r="BU52" s="104" t="s">
        <v>71</v>
      </c>
      <c r="BV52" s="104" t="s">
        <v>72</v>
      </c>
      <c r="BW52" s="104" t="s">
        <v>78</v>
      </c>
      <c r="BX52" s="104" t="s">
        <v>7</v>
      </c>
      <c r="CL52" s="104" t="s">
        <v>21</v>
      </c>
      <c r="CM52" s="104" t="s">
        <v>77</v>
      </c>
    </row>
    <row r="53" spans="1:91" s="6" customFormat="1" ht="16.5" customHeight="1">
      <c r="A53" s="105" t="s">
        <v>79</v>
      </c>
      <c r="B53" s="106"/>
      <c r="C53" s="107"/>
      <c r="D53" s="107"/>
      <c r="E53" s="367" t="s">
        <v>80</v>
      </c>
      <c r="F53" s="367"/>
      <c r="G53" s="367"/>
      <c r="H53" s="367"/>
      <c r="I53" s="367"/>
      <c r="J53" s="107"/>
      <c r="K53" s="367" t="s">
        <v>81</v>
      </c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5">
        <f>'01 - stavební část'!J29</f>
        <v>30000</v>
      </c>
      <c r="AH53" s="366"/>
      <c r="AI53" s="366"/>
      <c r="AJ53" s="366"/>
      <c r="AK53" s="366"/>
      <c r="AL53" s="366"/>
      <c r="AM53" s="366"/>
      <c r="AN53" s="365">
        <f>SUM(AG53,AT53)</f>
        <v>36300</v>
      </c>
      <c r="AO53" s="366"/>
      <c r="AP53" s="366"/>
      <c r="AQ53" s="108" t="s">
        <v>82</v>
      </c>
      <c r="AR53" s="109"/>
      <c r="AS53" s="110">
        <v>0</v>
      </c>
      <c r="AT53" s="111">
        <f>ROUND(SUM(AV53:AW53),2)</f>
        <v>6300</v>
      </c>
      <c r="AU53" s="112">
        <f>'01 - stavební část'!P95</f>
        <v>0</v>
      </c>
      <c r="AV53" s="111">
        <f>'01 - stavební část'!J32</f>
        <v>6300</v>
      </c>
      <c r="AW53" s="111">
        <f>'01 - stavební část'!J33</f>
        <v>0</v>
      </c>
      <c r="AX53" s="111">
        <f>'01 - stavební část'!J34</f>
        <v>0</v>
      </c>
      <c r="AY53" s="111">
        <f>'01 - stavební část'!J35</f>
        <v>0</v>
      </c>
      <c r="AZ53" s="111">
        <f>'01 - stavební část'!F32</f>
        <v>30000</v>
      </c>
      <c r="BA53" s="111">
        <f>'01 - stavební část'!F33</f>
        <v>0</v>
      </c>
      <c r="BB53" s="111">
        <f>'01 - stavební část'!F34</f>
        <v>0</v>
      </c>
      <c r="BC53" s="111">
        <f>'01 - stavební část'!F35</f>
        <v>0</v>
      </c>
      <c r="BD53" s="113">
        <f>'01 - stavební část'!F36</f>
        <v>0</v>
      </c>
      <c r="BT53" s="114" t="s">
        <v>83</v>
      </c>
      <c r="BV53" s="114" t="s">
        <v>72</v>
      </c>
      <c r="BW53" s="114" t="s">
        <v>84</v>
      </c>
      <c r="BX53" s="114" t="s">
        <v>78</v>
      </c>
      <c r="CL53" s="114" t="s">
        <v>21</v>
      </c>
    </row>
    <row r="54" spans="1:91" s="6" customFormat="1" ht="16.5" customHeight="1">
      <c r="A54" s="105" t="s">
        <v>79</v>
      </c>
      <c r="B54" s="106"/>
      <c r="C54" s="107"/>
      <c r="D54" s="107"/>
      <c r="E54" s="367" t="s">
        <v>85</v>
      </c>
      <c r="F54" s="367"/>
      <c r="G54" s="367"/>
      <c r="H54" s="367"/>
      <c r="I54" s="367"/>
      <c r="J54" s="107"/>
      <c r="K54" s="367" t="s">
        <v>86</v>
      </c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5">
        <f>'02 - Elektromontáže'!J29</f>
        <v>0</v>
      </c>
      <c r="AH54" s="366"/>
      <c r="AI54" s="366"/>
      <c r="AJ54" s="366"/>
      <c r="AK54" s="366"/>
      <c r="AL54" s="366"/>
      <c r="AM54" s="366"/>
      <c r="AN54" s="365">
        <f>SUM(AG54,AT54)</f>
        <v>0</v>
      </c>
      <c r="AO54" s="366"/>
      <c r="AP54" s="366"/>
      <c r="AQ54" s="108" t="s">
        <v>82</v>
      </c>
      <c r="AR54" s="109"/>
      <c r="AS54" s="115">
        <v>0</v>
      </c>
      <c r="AT54" s="116">
        <f>ROUND(SUM(AV54:AW54),2)</f>
        <v>0</v>
      </c>
      <c r="AU54" s="117">
        <f>'02 - Elektromontáže'!P84</f>
        <v>0</v>
      </c>
      <c r="AV54" s="116">
        <f>'02 - Elektromontáže'!J32</f>
        <v>0</v>
      </c>
      <c r="AW54" s="116">
        <f>'02 - Elektromontáže'!J33</f>
        <v>0</v>
      </c>
      <c r="AX54" s="116">
        <f>'02 - Elektromontáže'!J34</f>
        <v>0</v>
      </c>
      <c r="AY54" s="116">
        <f>'02 - Elektromontáže'!J35</f>
        <v>0</v>
      </c>
      <c r="AZ54" s="116">
        <f>'02 - Elektromontáže'!F32</f>
        <v>0</v>
      </c>
      <c r="BA54" s="116">
        <f>'02 - Elektromontáže'!F33</f>
        <v>0</v>
      </c>
      <c r="BB54" s="116">
        <f>'02 - Elektromontáže'!F34</f>
        <v>0</v>
      </c>
      <c r="BC54" s="116">
        <f>'02 - Elektromontáže'!F35</f>
        <v>0</v>
      </c>
      <c r="BD54" s="118">
        <f>'02 - Elektromontáže'!F36</f>
        <v>0</v>
      </c>
      <c r="BT54" s="114" t="s">
        <v>83</v>
      </c>
      <c r="BV54" s="114" t="s">
        <v>72</v>
      </c>
      <c r="BW54" s="114" t="s">
        <v>87</v>
      </c>
      <c r="BX54" s="114" t="s">
        <v>78</v>
      </c>
      <c r="CL54" s="114" t="s">
        <v>21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algorithmName="SHA-512" hashValue="DtsR4z2Tu5YOUXSwJHkExMpNokbz3mLTYnUfGP4qupgRDhqL+xMbQPohCHyL8CNNUzFhvogPvystXp7BIBbV9g==" saltValue="J74yOrxxjjXPtsouYZJIjWH7jAJ8v2gS8Nb70zF238vE+Bwb4P7qr7InjL/E7eD1wBcDP3b3Z1YkLCC0McHhMg==" spinCount="100000" sheet="1" objects="1" scenarios="1" formatColumns="0" formatRows="0"/>
  <mergeCells count="49">
    <mergeCell ref="AR2:BE2"/>
    <mergeCell ref="AN54:AP54"/>
    <mergeCell ref="AG54:AM54"/>
    <mergeCell ref="E54:I54"/>
    <mergeCell ref="K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01 - stavební část'!C2" display="/"/>
    <hyperlink ref="A54" location="'02 - Elektromontáže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0"/>
  <sheetViews>
    <sheetView showGridLines="0" workbookViewId="0">
      <pane ySplit="1" topLeftCell="A202" activePane="bottomLeft" state="frozen"/>
      <selection pane="bottomLeft" activeCell="I220" sqref="I22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88</v>
      </c>
      <c r="G1" s="379" t="s">
        <v>89</v>
      </c>
      <c r="H1" s="379"/>
      <c r="I1" s="123"/>
      <c r="J1" s="122" t="s">
        <v>90</v>
      </c>
      <c r="K1" s="121" t="s">
        <v>91</v>
      </c>
      <c r="L1" s="122" t="s">
        <v>92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71" t="str">
        <f>'Rekapitulace stavby'!K6</f>
        <v>ZŠ Švermova - modernizace oplocení</v>
      </c>
      <c r="F7" s="372"/>
      <c r="G7" s="372"/>
      <c r="H7" s="372"/>
      <c r="I7" s="125"/>
      <c r="J7" s="28"/>
      <c r="K7" s="30"/>
    </row>
    <row r="8" spans="1:70">
      <c r="B8" s="27"/>
      <c r="C8" s="28"/>
      <c r="D8" s="36" t="s">
        <v>94</v>
      </c>
      <c r="E8" s="28"/>
      <c r="F8" s="28"/>
      <c r="G8" s="28"/>
      <c r="H8" s="28"/>
      <c r="I8" s="125"/>
      <c r="J8" s="28"/>
      <c r="K8" s="30"/>
    </row>
    <row r="9" spans="1:70" s="1" customFormat="1" ht="16.5" customHeight="1">
      <c r="B9" s="40"/>
      <c r="C9" s="41"/>
      <c r="D9" s="41"/>
      <c r="E9" s="371" t="s">
        <v>95</v>
      </c>
      <c r="F9" s="373"/>
      <c r="G9" s="373"/>
      <c r="H9" s="373"/>
      <c r="I9" s="126"/>
      <c r="J9" s="41"/>
      <c r="K9" s="44"/>
    </row>
    <row r="10" spans="1:70" s="1" customFormat="1">
      <c r="B10" s="40"/>
      <c r="C10" s="41"/>
      <c r="D10" s="36" t="s">
        <v>96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74" t="s">
        <v>97</v>
      </c>
      <c r="F11" s="373"/>
      <c r="G11" s="373"/>
      <c r="H11" s="373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27" t="s">
        <v>25</v>
      </c>
      <c r="J14" s="128" t="str">
        <f>'Rekapitulace stavby'!AN8</f>
        <v>23.4.2018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21</v>
      </c>
      <c r="K16" s="44"/>
    </row>
    <row r="17" spans="2:11" s="1" customFormat="1" ht="18" customHeight="1">
      <c r="B17" s="40"/>
      <c r="C17" s="41"/>
      <c r="D17" s="41"/>
      <c r="E17" s="34" t="s">
        <v>98</v>
      </c>
      <c r="F17" s="41"/>
      <c r="G17" s="41"/>
      <c r="H17" s="41"/>
      <c r="I17" s="127" t="s">
        <v>30</v>
      </c>
      <c r="J17" s="34" t="s">
        <v>21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31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33</v>
      </c>
      <c r="E22" s="41"/>
      <c r="F22" s="41"/>
      <c r="G22" s="41"/>
      <c r="H22" s="41"/>
      <c r="I22" s="127" t="s">
        <v>28</v>
      </c>
      <c r="J22" s="34" t="s">
        <v>21</v>
      </c>
      <c r="K22" s="44"/>
    </row>
    <row r="23" spans="2:11" s="1" customFormat="1" ht="18" customHeight="1">
      <c r="B23" s="40"/>
      <c r="C23" s="41"/>
      <c r="D23" s="41"/>
      <c r="E23" s="34" t="s">
        <v>99</v>
      </c>
      <c r="F23" s="41"/>
      <c r="G23" s="41"/>
      <c r="H23" s="41"/>
      <c r="I23" s="127" t="s">
        <v>30</v>
      </c>
      <c r="J23" s="34" t="s">
        <v>21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35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36" t="s">
        <v>21</v>
      </c>
      <c r="F26" s="336"/>
      <c r="G26" s="336"/>
      <c r="H26" s="336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36</v>
      </c>
      <c r="E29" s="41"/>
      <c r="F29" s="41"/>
      <c r="G29" s="41"/>
      <c r="H29" s="41"/>
      <c r="I29" s="126"/>
      <c r="J29" s="136">
        <f>ROUND(J95,2)</f>
        <v>30000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38</v>
      </c>
      <c r="G31" s="41"/>
      <c r="H31" s="41"/>
      <c r="I31" s="137" t="s">
        <v>37</v>
      </c>
      <c r="J31" s="45" t="s">
        <v>39</v>
      </c>
      <c r="K31" s="44"/>
    </row>
    <row r="32" spans="2:11" s="1" customFormat="1" ht="14.45" customHeight="1">
      <c r="B32" s="40"/>
      <c r="C32" s="41"/>
      <c r="D32" s="48" t="s">
        <v>40</v>
      </c>
      <c r="E32" s="48" t="s">
        <v>41</v>
      </c>
      <c r="F32" s="138">
        <f>ROUND(SUM(BE95:BE219), 2)</f>
        <v>30000</v>
      </c>
      <c r="G32" s="41"/>
      <c r="H32" s="41"/>
      <c r="I32" s="139">
        <v>0.21</v>
      </c>
      <c r="J32" s="138">
        <f>ROUND(ROUND((SUM(BE95:BE219)), 2)*I32, 2)</f>
        <v>6300</v>
      </c>
      <c r="K32" s="44"/>
    </row>
    <row r="33" spans="2:11" s="1" customFormat="1" ht="14.45" customHeight="1">
      <c r="B33" s="40"/>
      <c r="C33" s="41"/>
      <c r="D33" s="41"/>
      <c r="E33" s="48" t="s">
        <v>42</v>
      </c>
      <c r="F33" s="138">
        <f>ROUND(SUM(BF95:BF219), 2)</f>
        <v>0</v>
      </c>
      <c r="G33" s="41"/>
      <c r="H33" s="41"/>
      <c r="I33" s="139">
        <v>0.15</v>
      </c>
      <c r="J33" s="138">
        <f>ROUND(ROUND((SUM(BF95:BF219)),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38">
        <f>ROUND(SUM(BG95:BG219),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44</v>
      </c>
      <c r="F35" s="138">
        <f>ROUND(SUM(BH95:BH219),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45</v>
      </c>
      <c r="F36" s="138">
        <f>ROUND(SUM(BI95:BI219),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46</v>
      </c>
      <c r="E38" s="78"/>
      <c r="F38" s="78"/>
      <c r="G38" s="142" t="s">
        <v>47</v>
      </c>
      <c r="H38" s="143" t="s">
        <v>48</v>
      </c>
      <c r="I38" s="144"/>
      <c r="J38" s="145">
        <f>SUM(J29:J36)</f>
        <v>36300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100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71" t="str">
        <f>E7</f>
        <v>ZŠ Švermova - modernizace oplocení</v>
      </c>
      <c r="F47" s="372"/>
      <c r="G47" s="372"/>
      <c r="H47" s="372"/>
      <c r="I47" s="126"/>
      <c r="J47" s="41"/>
      <c r="K47" s="44"/>
    </row>
    <row r="48" spans="2:11">
      <c r="B48" s="27"/>
      <c r="C48" s="36" t="s">
        <v>94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16.5" customHeight="1">
      <c r="B49" s="40"/>
      <c r="C49" s="41"/>
      <c r="D49" s="41"/>
      <c r="E49" s="371" t="s">
        <v>95</v>
      </c>
      <c r="F49" s="373"/>
      <c r="G49" s="373"/>
      <c r="H49" s="373"/>
      <c r="I49" s="126"/>
      <c r="J49" s="41"/>
      <c r="K49" s="44"/>
    </row>
    <row r="50" spans="2:47" s="1" customFormat="1" ht="14.45" customHeight="1">
      <c r="B50" s="40"/>
      <c r="C50" s="36" t="s">
        <v>96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74" t="str">
        <f>E11</f>
        <v>01 - stavební část</v>
      </c>
      <c r="F51" s="373"/>
      <c r="G51" s="373"/>
      <c r="H51" s="373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Liberec</v>
      </c>
      <c r="G53" s="41"/>
      <c r="H53" s="41"/>
      <c r="I53" s="127" t="s">
        <v>25</v>
      </c>
      <c r="J53" s="128" t="str">
        <f>IF(J14="","",J14)</f>
        <v>23.4.2018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27</v>
      </c>
      <c r="D55" s="41"/>
      <c r="E55" s="41"/>
      <c r="F55" s="34" t="str">
        <f>E17</f>
        <v>Město Liberec</v>
      </c>
      <c r="G55" s="41"/>
      <c r="H55" s="41"/>
      <c r="I55" s="127" t="s">
        <v>33</v>
      </c>
      <c r="J55" s="336" t="str">
        <f>E23</f>
        <v>Ing. Hulínský</v>
      </c>
      <c r="K55" s="44"/>
    </row>
    <row r="56" spans="2:47" s="1" customFormat="1" ht="14.45" customHeight="1">
      <c r="B56" s="40"/>
      <c r="C56" s="36" t="s">
        <v>31</v>
      </c>
      <c r="D56" s="41"/>
      <c r="E56" s="41"/>
      <c r="F56" s="34" t="str">
        <f>IF(E20="","",E20)</f>
        <v/>
      </c>
      <c r="G56" s="41"/>
      <c r="H56" s="41"/>
      <c r="I56" s="126"/>
      <c r="J56" s="375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101</v>
      </c>
      <c r="D58" s="140"/>
      <c r="E58" s="140"/>
      <c r="F58" s="140"/>
      <c r="G58" s="140"/>
      <c r="H58" s="140"/>
      <c r="I58" s="153"/>
      <c r="J58" s="154" t="s">
        <v>102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103</v>
      </c>
      <c r="D60" s="41"/>
      <c r="E60" s="41"/>
      <c r="F60" s="41"/>
      <c r="G60" s="41"/>
      <c r="H60" s="41"/>
      <c r="I60" s="126"/>
      <c r="J60" s="136">
        <f>J95</f>
        <v>30000</v>
      </c>
      <c r="K60" s="44"/>
      <c r="AU60" s="23" t="s">
        <v>104</v>
      </c>
    </row>
    <row r="61" spans="2:47" s="8" customFormat="1" ht="24.95" customHeight="1">
      <c r="B61" s="157"/>
      <c r="C61" s="158"/>
      <c r="D61" s="159" t="s">
        <v>105</v>
      </c>
      <c r="E61" s="160"/>
      <c r="F61" s="160"/>
      <c r="G61" s="160"/>
      <c r="H61" s="160"/>
      <c r="I61" s="161"/>
      <c r="J61" s="162">
        <f>J96</f>
        <v>0</v>
      </c>
      <c r="K61" s="163"/>
    </row>
    <row r="62" spans="2:47" s="9" customFormat="1" ht="19.899999999999999" customHeight="1">
      <c r="B62" s="164"/>
      <c r="C62" s="165"/>
      <c r="D62" s="166" t="s">
        <v>106</v>
      </c>
      <c r="E62" s="167"/>
      <c r="F62" s="167"/>
      <c r="G62" s="167"/>
      <c r="H62" s="167"/>
      <c r="I62" s="168"/>
      <c r="J62" s="169">
        <f>J97</f>
        <v>0</v>
      </c>
      <c r="K62" s="170"/>
    </row>
    <row r="63" spans="2:47" s="9" customFormat="1" ht="19.899999999999999" customHeight="1">
      <c r="B63" s="164"/>
      <c r="C63" s="165"/>
      <c r="D63" s="166" t="s">
        <v>107</v>
      </c>
      <c r="E63" s="167"/>
      <c r="F63" s="167"/>
      <c r="G63" s="167"/>
      <c r="H63" s="167"/>
      <c r="I63" s="168"/>
      <c r="J63" s="169">
        <f>J114</f>
        <v>0</v>
      </c>
      <c r="K63" s="170"/>
    </row>
    <row r="64" spans="2:47" s="9" customFormat="1" ht="19.899999999999999" customHeight="1">
      <c r="B64" s="164"/>
      <c r="C64" s="165"/>
      <c r="D64" s="166" t="s">
        <v>108</v>
      </c>
      <c r="E64" s="167"/>
      <c r="F64" s="167"/>
      <c r="G64" s="167"/>
      <c r="H64" s="167"/>
      <c r="I64" s="168"/>
      <c r="J64" s="169">
        <f>J125</f>
        <v>0</v>
      </c>
      <c r="K64" s="170"/>
    </row>
    <row r="65" spans="2:12" s="9" customFormat="1" ht="19.899999999999999" customHeight="1">
      <c r="B65" s="164"/>
      <c r="C65" s="165"/>
      <c r="D65" s="166" t="s">
        <v>109</v>
      </c>
      <c r="E65" s="167"/>
      <c r="F65" s="167"/>
      <c r="G65" s="167"/>
      <c r="H65" s="167"/>
      <c r="I65" s="168"/>
      <c r="J65" s="169">
        <f>J166</f>
        <v>0</v>
      </c>
      <c r="K65" s="170"/>
    </row>
    <row r="66" spans="2:12" s="9" customFormat="1" ht="19.899999999999999" customHeight="1">
      <c r="B66" s="164"/>
      <c r="C66" s="165"/>
      <c r="D66" s="166" t="s">
        <v>110</v>
      </c>
      <c r="E66" s="167"/>
      <c r="F66" s="167"/>
      <c r="G66" s="167"/>
      <c r="H66" s="167"/>
      <c r="I66" s="168"/>
      <c r="J66" s="169">
        <f>J169</f>
        <v>0</v>
      </c>
      <c r="K66" s="170"/>
    </row>
    <row r="67" spans="2:12" s="9" customFormat="1" ht="19.899999999999999" customHeight="1">
      <c r="B67" s="164"/>
      <c r="C67" s="165"/>
      <c r="D67" s="166" t="s">
        <v>111</v>
      </c>
      <c r="E67" s="167"/>
      <c r="F67" s="167"/>
      <c r="G67" s="167"/>
      <c r="H67" s="167"/>
      <c r="I67" s="168"/>
      <c r="J67" s="169">
        <f>J174</f>
        <v>0</v>
      </c>
      <c r="K67" s="170"/>
    </row>
    <row r="68" spans="2:12" s="9" customFormat="1" ht="19.899999999999999" customHeight="1">
      <c r="B68" s="164"/>
      <c r="C68" s="165"/>
      <c r="D68" s="166" t="s">
        <v>112</v>
      </c>
      <c r="E68" s="167"/>
      <c r="F68" s="167"/>
      <c r="G68" s="167"/>
      <c r="H68" s="167"/>
      <c r="I68" s="168"/>
      <c r="J68" s="169">
        <f>J180</f>
        <v>0</v>
      </c>
      <c r="K68" s="170"/>
    </row>
    <row r="69" spans="2:12" s="9" customFormat="1" ht="19.899999999999999" customHeight="1">
      <c r="B69" s="164"/>
      <c r="C69" s="165"/>
      <c r="D69" s="166" t="s">
        <v>113</v>
      </c>
      <c r="E69" s="167"/>
      <c r="F69" s="167"/>
      <c r="G69" s="167"/>
      <c r="H69" s="167"/>
      <c r="I69" s="168"/>
      <c r="J69" s="169">
        <f>J206</f>
        <v>0</v>
      </c>
      <c r="K69" s="170"/>
    </row>
    <row r="70" spans="2:12" s="9" customFormat="1" ht="19.899999999999999" customHeight="1">
      <c r="B70" s="164"/>
      <c r="C70" s="165"/>
      <c r="D70" s="166" t="s">
        <v>114</v>
      </c>
      <c r="E70" s="167"/>
      <c r="F70" s="167"/>
      <c r="G70" s="167"/>
      <c r="H70" s="167"/>
      <c r="I70" s="168"/>
      <c r="J70" s="169">
        <f>J212</f>
        <v>0</v>
      </c>
      <c r="K70" s="170"/>
    </row>
    <row r="71" spans="2:12" s="8" customFormat="1" ht="24.95" customHeight="1">
      <c r="B71" s="157"/>
      <c r="C71" s="158"/>
      <c r="D71" s="159" t="s">
        <v>115</v>
      </c>
      <c r="E71" s="160"/>
      <c r="F71" s="160"/>
      <c r="G71" s="160"/>
      <c r="H71" s="160"/>
      <c r="I71" s="161"/>
      <c r="J71" s="162">
        <f>J214</f>
        <v>30000</v>
      </c>
      <c r="K71" s="163"/>
    </row>
    <row r="72" spans="2:12" s="9" customFormat="1" ht="19.899999999999999" customHeight="1">
      <c r="B72" s="164"/>
      <c r="C72" s="165"/>
      <c r="D72" s="166" t="s">
        <v>116</v>
      </c>
      <c r="E72" s="167"/>
      <c r="F72" s="167"/>
      <c r="G72" s="167"/>
      <c r="H72" s="167"/>
      <c r="I72" s="168"/>
      <c r="J72" s="169">
        <f>J215</f>
        <v>0</v>
      </c>
      <c r="K72" s="170"/>
    </row>
    <row r="73" spans="2:12" s="9" customFormat="1" ht="19.899999999999999" customHeight="1">
      <c r="B73" s="164"/>
      <c r="C73" s="165"/>
      <c r="D73" s="166" t="s">
        <v>117</v>
      </c>
      <c r="E73" s="167"/>
      <c r="F73" s="167"/>
      <c r="G73" s="167"/>
      <c r="H73" s="167"/>
      <c r="I73" s="168"/>
      <c r="J73" s="169">
        <f>J218</f>
        <v>30000</v>
      </c>
      <c r="K73" s="170"/>
    </row>
    <row r="74" spans="2:12" s="1" customFormat="1" ht="21.75" customHeight="1">
      <c r="B74" s="40"/>
      <c r="C74" s="41"/>
      <c r="D74" s="41"/>
      <c r="E74" s="41"/>
      <c r="F74" s="41"/>
      <c r="G74" s="41"/>
      <c r="H74" s="41"/>
      <c r="I74" s="126"/>
      <c r="J74" s="41"/>
      <c r="K74" s="44"/>
    </row>
    <row r="75" spans="2:12" s="1" customFormat="1" ht="6.95" customHeight="1">
      <c r="B75" s="55"/>
      <c r="C75" s="56"/>
      <c r="D75" s="56"/>
      <c r="E75" s="56"/>
      <c r="F75" s="56"/>
      <c r="G75" s="56"/>
      <c r="H75" s="56"/>
      <c r="I75" s="147"/>
      <c r="J75" s="56"/>
      <c r="K75" s="57"/>
    </row>
    <row r="79" spans="2:12" s="1" customFormat="1" ht="6.95" customHeight="1">
      <c r="B79" s="58"/>
      <c r="C79" s="59"/>
      <c r="D79" s="59"/>
      <c r="E79" s="59"/>
      <c r="F79" s="59"/>
      <c r="G79" s="59"/>
      <c r="H79" s="59"/>
      <c r="I79" s="150"/>
      <c r="J79" s="59"/>
      <c r="K79" s="59"/>
      <c r="L79" s="60"/>
    </row>
    <row r="80" spans="2:12" s="1" customFormat="1" ht="36.950000000000003" customHeight="1">
      <c r="B80" s="40"/>
      <c r="C80" s="61" t="s">
        <v>118</v>
      </c>
      <c r="D80" s="62"/>
      <c r="E80" s="62"/>
      <c r="F80" s="62"/>
      <c r="G80" s="62"/>
      <c r="H80" s="62"/>
      <c r="I80" s="171"/>
      <c r="J80" s="62"/>
      <c r="K80" s="62"/>
      <c r="L80" s="60"/>
    </row>
    <row r="81" spans="2:63" s="1" customFormat="1" ht="6.95" customHeight="1">
      <c r="B81" s="40"/>
      <c r="C81" s="62"/>
      <c r="D81" s="62"/>
      <c r="E81" s="62"/>
      <c r="F81" s="62"/>
      <c r="G81" s="62"/>
      <c r="H81" s="62"/>
      <c r="I81" s="171"/>
      <c r="J81" s="62"/>
      <c r="K81" s="62"/>
      <c r="L81" s="60"/>
    </row>
    <row r="82" spans="2:63" s="1" customFormat="1" ht="14.45" customHeight="1">
      <c r="B82" s="40"/>
      <c r="C82" s="64" t="s">
        <v>18</v>
      </c>
      <c r="D82" s="62"/>
      <c r="E82" s="62"/>
      <c r="F82" s="62"/>
      <c r="G82" s="62"/>
      <c r="H82" s="62"/>
      <c r="I82" s="171"/>
      <c r="J82" s="62"/>
      <c r="K82" s="62"/>
      <c r="L82" s="60"/>
    </row>
    <row r="83" spans="2:63" s="1" customFormat="1" ht="16.5" customHeight="1">
      <c r="B83" s="40"/>
      <c r="C83" s="62"/>
      <c r="D83" s="62"/>
      <c r="E83" s="376" t="str">
        <f>E7</f>
        <v>ZŠ Švermova - modernizace oplocení</v>
      </c>
      <c r="F83" s="377"/>
      <c r="G83" s="377"/>
      <c r="H83" s="377"/>
      <c r="I83" s="171"/>
      <c r="J83" s="62"/>
      <c r="K83" s="62"/>
      <c r="L83" s="60"/>
    </row>
    <row r="84" spans="2:63">
      <c r="B84" s="27"/>
      <c r="C84" s="64" t="s">
        <v>94</v>
      </c>
      <c r="D84" s="172"/>
      <c r="E84" s="172"/>
      <c r="F84" s="172"/>
      <c r="G84" s="172"/>
      <c r="H84" s="172"/>
      <c r="J84" s="172"/>
      <c r="K84" s="172"/>
      <c r="L84" s="173"/>
    </row>
    <row r="85" spans="2:63" s="1" customFormat="1" ht="16.5" customHeight="1">
      <c r="B85" s="40"/>
      <c r="C85" s="62"/>
      <c r="D85" s="62"/>
      <c r="E85" s="376" t="s">
        <v>95</v>
      </c>
      <c r="F85" s="378"/>
      <c r="G85" s="378"/>
      <c r="H85" s="378"/>
      <c r="I85" s="171"/>
      <c r="J85" s="62"/>
      <c r="K85" s="62"/>
      <c r="L85" s="60"/>
    </row>
    <row r="86" spans="2:63" s="1" customFormat="1" ht="14.45" customHeight="1">
      <c r="B86" s="40"/>
      <c r="C86" s="64" t="s">
        <v>96</v>
      </c>
      <c r="D86" s="62"/>
      <c r="E86" s="62"/>
      <c r="F86" s="62"/>
      <c r="G86" s="62"/>
      <c r="H86" s="62"/>
      <c r="I86" s="171"/>
      <c r="J86" s="62"/>
      <c r="K86" s="62"/>
      <c r="L86" s="60"/>
    </row>
    <row r="87" spans="2:63" s="1" customFormat="1" ht="17.25" customHeight="1">
      <c r="B87" s="40"/>
      <c r="C87" s="62"/>
      <c r="D87" s="62"/>
      <c r="E87" s="347" t="str">
        <f>E11</f>
        <v>01 - stavební část</v>
      </c>
      <c r="F87" s="378"/>
      <c r="G87" s="378"/>
      <c r="H87" s="378"/>
      <c r="I87" s="171"/>
      <c r="J87" s="62"/>
      <c r="K87" s="62"/>
      <c r="L87" s="60"/>
    </row>
    <row r="88" spans="2:63" s="1" customFormat="1" ht="6.95" customHeight="1">
      <c r="B88" s="40"/>
      <c r="C88" s="62"/>
      <c r="D88" s="62"/>
      <c r="E88" s="62"/>
      <c r="F88" s="62"/>
      <c r="G88" s="62"/>
      <c r="H88" s="62"/>
      <c r="I88" s="171"/>
      <c r="J88" s="62"/>
      <c r="K88" s="62"/>
      <c r="L88" s="60"/>
    </row>
    <row r="89" spans="2:63" s="1" customFormat="1" ht="18" customHeight="1">
      <c r="B89" s="40"/>
      <c r="C89" s="64" t="s">
        <v>23</v>
      </c>
      <c r="D89" s="62"/>
      <c r="E89" s="62"/>
      <c r="F89" s="174" t="str">
        <f>F14</f>
        <v>Liberec</v>
      </c>
      <c r="G89" s="62"/>
      <c r="H89" s="62"/>
      <c r="I89" s="175" t="s">
        <v>25</v>
      </c>
      <c r="J89" s="72" t="str">
        <f>IF(J14="","",J14)</f>
        <v>23.4.2018</v>
      </c>
      <c r="K89" s="62"/>
      <c r="L89" s="60"/>
    </row>
    <row r="90" spans="2:63" s="1" customFormat="1" ht="6.95" customHeight="1">
      <c r="B90" s="40"/>
      <c r="C90" s="62"/>
      <c r="D90" s="62"/>
      <c r="E90" s="62"/>
      <c r="F90" s="62"/>
      <c r="G90" s="62"/>
      <c r="H90" s="62"/>
      <c r="I90" s="171"/>
      <c r="J90" s="62"/>
      <c r="K90" s="62"/>
      <c r="L90" s="60"/>
    </row>
    <row r="91" spans="2:63" s="1" customFormat="1">
      <c r="B91" s="40"/>
      <c r="C91" s="64" t="s">
        <v>27</v>
      </c>
      <c r="D91" s="62"/>
      <c r="E91" s="62"/>
      <c r="F91" s="174" t="str">
        <f>E17</f>
        <v>Město Liberec</v>
      </c>
      <c r="G91" s="62"/>
      <c r="H91" s="62"/>
      <c r="I91" s="175" t="s">
        <v>33</v>
      </c>
      <c r="J91" s="174" t="str">
        <f>E23</f>
        <v>Ing. Hulínský</v>
      </c>
      <c r="K91" s="62"/>
      <c r="L91" s="60"/>
    </row>
    <row r="92" spans="2:63" s="1" customFormat="1" ht="14.45" customHeight="1">
      <c r="B92" s="40"/>
      <c r="C92" s="64" t="s">
        <v>31</v>
      </c>
      <c r="D92" s="62"/>
      <c r="E92" s="62"/>
      <c r="F92" s="174" t="str">
        <f>IF(E20="","",E20)</f>
        <v/>
      </c>
      <c r="G92" s="62"/>
      <c r="H92" s="62"/>
      <c r="I92" s="171"/>
      <c r="J92" s="62"/>
      <c r="K92" s="62"/>
      <c r="L92" s="60"/>
    </row>
    <row r="93" spans="2:63" s="1" customFormat="1" ht="10.35" customHeight="1">
      <c r="B93" s="40"/>
      <c r="C93" s="62"/>
      <c r="D93" s="62"/>
      <c r="E93" s="62"/>
      <c r="F93" s="62"/>
      <c r="G93" s="62"/>
      <c r="H93" s="62"/>
      <c r="I93" s="171"/>
      <c r="J93" s="62"/>
      <c r="K93" s="62"/>
      <c r="L93" s="60"/>
    </row>
    <row r="94" spans="2:63" s="10" customFormat="1" ht="29.25" customHeight="1">
      <c r="B94" s="176"/>
      <c r="C94" s="177" t="s">
        <v>119</v>
      </c>
      <c r="D94" s="178" t="s">
        <v>55</v>
      </c>
      <c r="E94" s="178" t="s">
        <v>51</v>
      </c>
      <c r="F94" s="178" t="s">
        <v>120</v>
      </c>
      <c r="G94" s="178" t="s">
        <v>121</v>
      </c>
      <c r="H94" s="178" t="s">
        <v>122</v>
      </c>
      <c r="I94" s="179" t="s">
        <v>123</v>
      </c>
      <c r="J94" s="178" t="s">
        <v>102</v>
      </c>
      <c r="K94" s="180" t="s">
        <v>124</v>
      </c>
      <c r="L94" s="181"/>
      <c r="M94" s="80" t="s">
        <v>125</v>
      </c>
      <c r="N94" s="81" t="s">
        <v>40</v>
      </c>
      <c r="O94" s="81" t="s">
        <v>126</v>
      </c>
      <c r="P94" s="81" t="s">
        <v>127</v>
      </c>
      <c r="Q94" s="81" t="s">
        <v>128</v>
      </c>
      <c r="R94" s="81" t="s">
        <v>129</v>
      </c>
      <c r="S94" s="81" t="s">
        <v>130</v>
      </c>
      <c r="T94" s="82" t="s">
        <v>131</v>
      </c>
    </row>
    <row r="95" spans="2:63" s="1" customFormat="1" ht="29.25" customHeight="1">
      <c r="B95" s="40"/>
      <c r="C95" s="86" t="s">
        <v>103</v>
      </c>
      <c r="D95" s="62"/>
      <c r="E95" s="62"/>
      <c r="F95" s="62"/>
      <c r="G95" s="62"/>
      <c r="H95" s="62"/>
      <c r="I95" s="171"/>
      <c r="J95" s="182">
        <f>BK95</f>
        <v>30000</v>
      </c>
      <c r="K95" s="62"/>
      <c r="L95" s="60"/>
      <c r="M95" s="83"/>
      <c r="N95" s="84"/>
      <c r="O95" s="84"/>
      <c r="P95" s="183">
        <f>P96+P214</f>
        <v>0</v>
      </c>
      <c r="Q95" s="84"/>
      <c r="R95" s="183">
        <f>R96+R214</f>
        <v>24.946055850000008</v>
      </c>
      <c r="S95" s="84"/>
      <c r="T95" s="184">
        <f>T96+T214</f>
        <v>22.565494000000001</v>
      </c>
      <c r="AT95" s="23" t="s">
        <v>69</v>
      </c>
      <c r="AU95" s="23" t="s">
        <v>104</v>
      </c>
      <c r="BK95" s="185">
        <f>BK96+BK214</f>
        <v>30000</v>
      </c>
    </row>
    <row r="96" spans="2:63" s="11" customFormat="1" ht="37.35" customHeight="1">
      <c r="B96" s="186"/>
      <c r="C96" s="187"/>
      <c r="D96" s="188" t="s">
        <v>69</v>
      </c>
      <c r="E96" s="189" t="s">
        <v>132</v>
      </c>
      <c r="F96" s="189" t="s">
        <v>133</v>
      </c>
      <c r="G96" s="187"/>
      <c r="H96" s="187"/>
      <c r="I96" s="190"/>
      <c r="J96" s="191">
        <f>BK96</f>
        <v>0</v>
      </c>
      <c r="K96" s="187"/>
      <c r="L96" s="192"/>
      <c r="M96" s="193"/>
      <c r="N96" s="194"/>
      <c r="O96" s="194"/>
      <c r="P96" s="195">
        <f>P97+P114+P125+P166+P169+P174+P180+P206+P212</f>
        <v>0</v>
      </c>
      <c r="Q96" s="194"/>
      <c r="R96" s="195">
        <f>R97+R114+R125+R166+R169+R174+R180+R206+R212</f>
        <v>24.946055850000008</v>
      </c>
      <c r="S96" s="194"/>
      <c r="T96" s="196">
        <f>T97+T114+T125+T166+T169+T174+T180+T206+T212</f>
        <v>22.565494000000001</v>
      </c>
      <c r="AR96" s="197" t="s">
        <v>77</v>
      </c>
      <c r="AT96" s="198" t="s">
        <v>69</v>
      </c>
      <c r="AU96" s="198" t="s">
        <v>70</v>
      </c>
      <c r="AY96" s="197" t="s">
        <v>134</v>
      </c>
      <c r="BK96" s="199">
        <f>BK97+BK114+BK125+BK166+BK169+BK174+BK180+BK206+BK212</f>
        <v>0</v>
      </c>
    </row>
    <row r="97" spans="2:65" s="11" customFormat="1" ht="19.899999999999999" customHeight="1">
      <c r="B97" s="186"/>
      <c r="C97" s="187"/>
      <c r="D97" s="188" t="s">
        <v>69</v>
      </c>
      <c r="E97" s="200" t="s">
        <v>77</v>
      </c>
      <c r="F97" s="200" t="s">
        <v>135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SUM(P98:P113)</f>
        <v>0</v>
      </c>
      <c r="Q97" s="194"/>
      <c r="R97" s="195">
        <f>SUM(R98:R113)</f>
        <v>0</v>
      </c>
      <c r="S97" s="194"/>
      <c r="T97" s="196">
        <f>SUM(T98:T113)</f>
        <v>0</v>
      </c>
      <c r="AR97" s="197" t="s">
        <v>77</v>
      </c>
      <c r="AT97" s="198" t="s">
        <v>69</v>
      </c>
      <c r="AU97" s="198" t="s">
        <v>77</v>
      </c>
      <c r="AY97" s="197" t="s">
        <v>134</v>
      </c>
      <c r="BK97" s="199">
        <f>SUM(BK98:BK113)</f>
        <v>0</v>
      </c>
    </row>
    <row r="98" spans="2:65" s="1" customFormat="1" ht="38.25" customHeight="1">
      <c r="B98" s="40"/>
      <c r="C98" s="202" t="s">
        <v>77</v>
      </c>
      <c r="D98" s="202" t="s">
        <v>136</v>
      </c>
      <c r="E98" s="203" t="s">
        <v>137</v>
      </c>
      <c r="F98" s="204" t="s">
        <v>138</v>
      </c>
      <c r="G98" s="205" t="s">
        <v>139</v>
      </c>
      <c r="H98" s="206">
        <v>25.2</v>
      </c>
      <c r="I98" s="207"/>
      <c r="J98" s="208">
        <f>ROUND(I98*H98,2)</f>
        <v>0</v>
      </c>
      <c r="K98" s="204" t="s">
        <v>140</v>
      </c>
      <c r="L98" s="60"/>
      <c r="M98" s="209" t="s">
        <v>21</v>
      </c>
      <c r="N98" s="210" t="s">
        <v>41</v>
      </c>
      <c r="O98" s="41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3" t="s">
        <v>141</v>
      </c>
      <c r="AT98" s="23" t="s">
        <v>136</v>
      </c>
      <c r="AU98" s="23" t="s">
        <v>83</v>
      </c>
      <c r="AY98" s="23" t="s">
        <v>134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3" t="s">
        <v>77</v>
      </c>
      <c r="BK98" s="213">
        <f>ROUND(I98*H98,2)</f>
        <v>0</v>
      </c>
      <c r="BL98" s="23" t="s">
        <v>141</v>
      </c>
      <c r="BM98" s="23" t="s">
        <v>142</v>
      </c>
    </row>
    <row r="99" spans="2:65" s="12" customFormat="1" ht="13.5">
      <c r="B99" s="214"/>
      <c r="C99" s="215"/>
      <c r="D99" s="216" t="s">
        <v>143</v>
      </c>
      <c r="E99" s="217" t="s">
        <v>21</v>
      </c>
      <c r="F99" s="218" t="s">
        <v>144</v>
      </c>
      <c r="G99" s="215"/>
      <c r="H99" s="219">
        <v>25.2</v>
      </c>
      <c r="I99" s="220"/>
      <c r="J99" s="215"/>
      <c r="K99" s="215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143</v>
      </c>
      <c r="AU99" s="225" t="s">
        <v>83</v>
      </c>
      <c r="AV99" s="12" t="s">
        <v>83</v>
      </c>
      <c r="AW99" s="12" t="s">
        <v>34</v>
      </c>
      <c r="AX99" s="12" t="s">
        <v>70</v>
      </c>
      <c r="AY99" s="225" t="s">
        <v>134</v>
      </c>
    </row>
    <row r="100" spans="2:65" s="13" customFormat="1" ht="13.5">
      <c r="B100" s="226"/>
      <c r="C100" s="227"/>
      <c r="D100" s="216" t="s">
        <v>143</v>
      </c>
      <c r="E100" s="228" t="s">
        <v>21</v>
      </c>
      <c r="F100" s="229" t="s">
        <v>145</v>
      </c>
      <c r="G100" s="227"/>
      <c r="H100" s="230">
        <v>25.2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143</v>
      </c>
      <c r="AU100" s="236" t="s">
        <v>83</v>
      </c>
      <c r="AV100" s="13" t="s">
        <v>141</v>
      </c>
      <c r="AW100" s="13" t="s">
        <v>34</v>
      </c>
      <c r="AX100" s="13" t="s">
        <v>77</v>
      </c>
      <c r="AY100" s="236" t="s">
        <v>134</v>
      </c>
    </row>
    <row r="101" spans="2:65" s="1" customFormat="1" ht="38.25" customHeight="1">
      <c r="B101" s="40"/>
      <c r="C101" s="202" t="s">
        <v>83</v>
      </c>
      <c r="D101" s="202" t="s">
        <v>136</v>
      </c>
      <c r="E101" s="203" t="s">
        <v>146</v>
      </c>
      <c r="F101" s="204" t="s">
        <v>147</v>
      </c>
      <c r="G101" s="205" t="s">
        <v>139</v>
      </c>
      <c r="H101" s="206">
        <v>1.92</v>
      </c>
      <c r="I101" s="207"/>
      <c r="J101" s="208">
        <f>ROUND(I101*H101,2)</f>
        <v>0</v>
      </c>
      <c r="K101" s="204" t="s">
        <v>140</v>
      </c>
      <c r="L101" s="60"/>
      <c r="M101" s="209" t="s">
        <v>21</v>
      </c>
      <c r="N101" s="210" t="s">
        <v>41</v>
      </c>
      <c r="O101" s="41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23" t="s">
        <v>141</v>
      </c>
      <c r="AT101" s="23" t="s">
        <v>136</v>
      </c>
      <c r="AU101" s="23" t="s">
        <v>83</v>
      </c>
      <c r="AY101" s="23" t="s">
        <v>134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3" t="s">
        <v>77</v>
      </c>
      <c r="BK101" s="213">
        <f>ROUND(I101*H101,2)</f>
        <v>0</v>
      </c>
      <c r="BL101" s="23" t="s">
        <v>141</v>
      </c>
      <c r="BM101" s="23" t="s">
        <v>148</v>
      </c>
    </row>
    <row r="102" spans="2:65" s="12" customFormat="1" ht="13.5">
      <c r="B102" s="214"/>
      <c r="C102" s="215"/>
      <c r="D102" s="216" t="s">
        <v>143</v>
      </c>
      <c r="E102" s="217" t="s">
        <v>21</v>
      </c>
      <c r="F102" s="218" t="s">
        <v>149</v>
      </c>
      <c r="G102" s="215"/>
      <c r="H102" s="219">
        <v>1.92</v>
      </c>
      <c r="I102" s="220"/>
      <c r="J102" s="215"/>
      <c r="K102" s="215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143</v>
      </c>
      <c r="AU102" s="225" t="s">
        <v>83</v>
      </c>
      <c r="AV102" s="12" t="s">
        <v>83</v>
      </c>
      <c r="AW102" s="12" t="s">
        <v>34</v>
      </c>
      <c r="AX102" s="12" t="s">
        <v>77</v>
      </c>
      <c r="AY102" s="225" t="s">
        <v>134</v>
      </c>
    </row>
    <row r="103" spans="2:65" s="1" customFormat="1" ht="38.25" customHeight="1">
      <c r="B103" s="40"/>
      <c r="C103" s="202" t="s">
        <v>150</v>
      </c>
      <c r="D103" s="202" t="s">
        <v>136</v>
      </c>
      <c r="E103" s="203" t="s">
        <v>151</v>
      </c>
      <c r="F103" s="204" t="s">
        <v>152</v>
      </c>
      <c r="G103" s="205" t="s">
        <v>139</v>
      </c>
      <c r="H103" s="206">
        <v>18.452999999999999</v>
      </c>
      <c r="I103" s="207"/>
      <c r="J103" s="208">
        <f>ROUND(I103*H103,2)</f>
        <v>0</v>
      </c>
      <c r="K103" s="204" t="s">
        <v>140</v>
      </c>
      <c r="L103" s="60"/>
      <c r="M103" s="209" t="s">
        <v>21</v>
      </c>
      <c r="N103" s="210" t="s">
        <v>41</v>
      </c>
      <c r="O103" s="41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3" t="s">
        <v>141</v>
      </c>
      <c r="AT103" s="23" t="s">
        <v>136</v>
      </c>
      <c r="AU103" s="23" t="s">
        <v>83</v>
      </c>
      <c r="AY103" s="23" t="s">
        <v>134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3" t="s">
        <v>77</v>
      </c>
      <c r="BK103" s="213">
        <f>ROUND(I103*H103,2)</f>
        <v>0</v>
      </c>
      <c r="BL103" s="23" t="s">
        <v>141</v>
      </c>
      <c r="BM103" s="23" t="s">
        <v>153</v>
      </c>
    </row>
    <row r="104" spans="2:65" s="12" customFormat="1" ht="13.5">
      <c r="B104" s="214"/>
      <c r="C104" s="215"/>
      <c r="D104" s="216" t="s">
        <v>143</v>
      </c>
      <c r="E104" s="217" t="s">
        <v>21</v>
      </c>
      <c r="F104" s="218" t="s">
        <v>154</v>
      </c>
      <c r="G104" s="215"/>
      <c r="H104" s="219">
        <v>18.452999999999999</v>
      </c>
      <c r="I104" s="220"/>
      <c r="J104" s="215"/>
      <c r="K104" s="215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143</v>
      </c>
      <c r="AU104" s="225" t="s">
        <v>83</v>
      </c>
      <c r="AV104" s="12" t="s">
        <v>83</v>
      </c>
      <c r="AW104" s="12" t="s">
        <v>34</v>
      </c>
      <c r="AX104" s="12" t="s">
        <v>77</v>
      </c>
      <c r="AY104" s="225" t="s">
        <v>134</v>
      </c>
    </row>
    <row r="105" spans="2:65" s="1" customFormat="1" ht="38.25" customHeight="1">
      <c r="B105" s="40"/>
      <c r="C105" s="202" t="s">
        <v>141</v>
      </c>
      <c r="D105" s="202" t="s">
        <v>136</v>
      </c>
      <c r="E105" s="203" t="s">
        <v>155</v>
      </c>
      <c r="F105" s="204" t="s">
        <v>156</v>
      </c>
      <c r="G105" s="205" t="s">
        <v>139</v>
      </c>
      <c r="H105" s="206">
        <v>18.452999999999999</v>
      </c>
      <c r="I105" s="207"/>
      <c r="J105" s="208">
        <f>ROUND(I105*H105,2)</f>
        <v>0</v>
      </c>
      <c r="K105" s="204" t="s">
        <v>140</v>
      </c>
      <c r="L105" s="60"/>
      <c r="M105" s="209" t="s">
        <v>21</v>
      </c>
      <c r="N105" s="210" t="s">
        <v>41</v>
      </c>
      <c r="O105" s="41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3" t="s">
        <v>141</v>
      </c>
      <c r="AT105" s="23" t="s">
        <v>136</v>
      </c>
      <c r="AU105" s="23" t="s">
        <v>83</v>
      </c>
      <c r="AY105" s="23" t="s">
        <v>134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3" t="s">
        <v>77</v>
      </c>
      <c r="BK105" s="213">
        <f>ROUND(I105*H105,2)</f>
        <v>0</v>
      </c>
      <c r="BL105" s="23" t="s">
        <v>141</v>
      </c>
      <c r="BM105" s="23" t="s">
        <v>157</v>
      </c>
    </row>
    <row r="106" spans="2:65" s="1" customFormat="1" ht="16.5" customHeight="1">
      <c r="B106" s="40"/>
      <c r="C106" s="202" t="s">
        <v>158</v>
      </c>
      <c r="D106" s="202" t="s">
        <v>136</v>
      </c>
      <c r="E106" s="203" t="s">
        <v>159</v>
      </c>
      <c r="F106" s="204" t="s">
        <v>160</v>
      </c>
      <c r="G106" s="205" t="s">
        <v>139</v>
      </c>
      <c r="H106" s="206">
        <v>18.452999999999999</v>
      </c>
      <c r="I106" s="207"/>
      <c r="J106" s="208">
        <f>ROUND(I106*H106,2)</f>
        <v>0</v>
      </c>
      <c r="K106" s="204" t="s">
        <v>140</v>
      </c>
      <c r="L106" s="60"/>
      <c r="M106" s="209" t="s">
        <v>21</v>
      </c>
      <c r="N106" s="210" t="s">
        <v>41</v>
      </c>
      <c r="O106" s="41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3" t="s">
        <v>141</v>
      </c>
      <c r="AT106" s="23" t="s">
        <v>136</v>
      </c>
      <c r="AU106" s="23" t="s">
        <v>83</v>
      </c>
      <c r="AY106" s="23" t="s">
        <v>134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3" t="s">
        <v>77</v>
      </c>
      <c r="BK106" s="213">
        <f>ROUND(I106*H106,2)</f>
        <v>0</v>
      </c>
      <c r="BL106" s="23" t="s">
        <v>141</v>
      </c>
      <c r="BM106" s="23" t="s">
        <v>161</v>
      </c>
    </row>
    <row r="107" spans="2:65" s="1" customFormat="1" ht="16.5" customHeight="1">
      <c r="B107" s="40"/>
      <c r="C107" s="202" t="s">
        <v>162</v>
      </c>
      <c r="D107" s="202" t="s">
        <v>136</v>
      </c>
      <c r="E107" s="203" t="s">
        <v>163</v>
      </c>
      <c r="F107" s="204" t="s">
        <v>164</v>
      </c>
      <c r="G107" s="205" t="s">
        <v>165</v>
      </c>
      <c r="H107" s="206">
        <v>33.215000000000003</v>
      </c>
      <c r="I107" s="207"/>
      <c r="J107" s="208">
        <f>ROUND(I107*H107,2)</f>
        <v>0</v>
      </c>
      <c r="K107" s="204" t="s">
        <v>140</v>
      </c>
      <c r="L107" s="60"/>
      <c r="M107" s="209" t="s">
        <v>21</v>
      </c>
      <c r="N107" s="210" t="s">
        <v>41</v>
      </c>
      <c r="O107" s="41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3" t="s">
        <v>141</v>
      </c>
      <c r="AT107" s="23" t="s">
        <v>136</v>
      </c>
      <c r="AU107" s="23" t="s">
        <v>83</v>
      </c>
      <c r="AY107" s="23" t="s">
        <v>134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3" t="s">
        <v>77</v>
      </c>
      <c r="BK107" s="213">
        <f>ROUND(I107*H107,2)</f>
        <v>0</v>
      </c>
      <c r="BL107" s="23" t="s">
        <v>141</v>
      </c>
      <c r="BM107" s="23" t="s">
        <v>166</v>
      </c>
    </row>
    <row r="108" spans="2:65" s="12" customFormat="1" ht="13.5">
      <c r="B108" s="214"/>
      <c r="C108" s="215"/>
      <c r="D108" s="216" t="s">
        <v>143</v>
      </c>
      <c r="E108" s="217" t="s">
        <v>21</v>
      </c>
      <c r="F108" s="218" t="s">
        <v>167</v>
      </c>
      <c r="G108" s="215"/>
      <c r="H108" s="219">
        <v>33.215000000000003</v>
      </c>
      <c r="I108" s="220"/>
      <c r="J108" s="215"/>
      <c r="K108" s="215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143</v>
      </c>
      <c r="AU108" s="225" t="s">
        <v>83</v>
      </c>
      <c r="AV108" s="12" t="s">
        <v>83</v>
      </c>
      <c r="AW108" s="12" t="s">
        <v>34</v>
      </c>
      <c r="AX108" s="12" t="s">
        <v>77</v>
      </c>
      <c r="AY108" s="225" t="s">
        <v>134</v>
      </c>
    </row>
    <row r="109" spans="2:65" s="1" customFormat="1" ht="25.5" customHeight="1">
      <c r="B109" s="40"/>
      <c r="C109" s="202" t="s">
        <v>168</v>
      </c>
      <c r="D109" s="202" t="s">
        <v>136</v>
      </c>
      <c r="E109" s="203" t="s">
        <v>169</v>
      </c>
      <c r="F109" s="204" t="s">
        <v>170</v>
      </c>
      <c r="G109" s="205" t="s">
        <v>139</v>
      </c>
      <c r="H109" s="206">
        <v>12.266999999999999</v>
      </c>
      <c r="I109" s="207"/>
      <c r="J109" s="208">
        <f>ROUND(I109*H109,2)</f>
        <v>0</v>
      </c>
      <c r="K109" s="204" t="s">
        <v>140</v>
      </c>
      <c r="L109" s="60"/>
      <c r="M109" s="209" t="s">
        <v>21</v>
      </c>
      <c r="N109" s="210" t="s">
        <v>41</v>
      </c>
      <c r="O109" s="41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3" t="s">
        <v>141</v>
      </c>
      <c r="AT109" s="23" t="s">
        <v>136</v>
      </c>
      <c r="AU109" s="23" t="s">
        <v>83</v>
      </c>
      <c r="AY109" s="23" t="s">
        <v>134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3" t="s">
        <v>77</v>
      </c>
      <c r="BK109" s="213">
        <f>ROUND(I109*H109,2)</f>
        <v>0</v>
      </c>
      <c r="BL109" s="23" t="s">
        <v>141</v>
      </c>
      <c r="BM109" s="23" t="s">
        <v>171</v>
      </c>
    </row>
    <row r="110" spans="2:65" s="12" customFormat="1" ht="13.5">
      <c r="B110" s="214"/>
      <c r="C110" s="215"/>
      <c r="D110" s="216" t="s">
        <v>143</v>
      </c>
      <c r="E110" s="217" t="s">
        <v>21</v>
      </c>
      <c r="F110" s="218" t="s">
        <v>172</v>
      </c>
      <c r="G110" s="215"/>
      <c r="H110" s="219">
        <v>9.7469999999999999</v>
      </c>
      <c r="I110" s="220"/>
      <c r="J110" s="215"/>
      <c r="K110" s="215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143</v>
      </c>
      <c r="AU110" s="225" t="s">
        <v>83</v>
      </c>
      <c r="AV110" s="12" t="s">
        <v>83</v>
      </c>
      <c r="AW110" s="12" t="s">
        <v>34</v>
      </c>
      <c r="AX110" s="12" t="s">
        <v>70</v>
      </c>
      <c r="AY110" s="225" t="s">
        <v>134</v>
      </c>
    </row>
    <row r="111" spans="2:65" s="12" customFormat="1" ht="13.5">
      <c r="B111" s="214"/>
      <c r="C111" s="215"/>
      <c r="D111" s="216" t="s">
        <v>143</v>
      </c>
      <c r="E111" s="217" t="s">
        <v>21</v>
      </c>
      <c r="F111" s="218" t="s">
        <v>173</v>
      </c>
      <c r="G111" s="215"/>
      <c r="H111" s="219">
        <v>2.52</v>
      </c>
      <c r="I111" s="220"/>
      <c r="J111" s="215"/>
      <c r="K111" s="215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143</v>
      </c>
      <c r="AU111" s="225" t="s">
        <v>83</v>
      </c>
      <c r="AV111" s="12" t="s">
        <v>83</v>
      </c>
      <c r="AW111" s="12" t="s">
        <v>34</v>
      </c>
      <c r="AX111" s="12" t="s">
        <v>70</v>
      </c>
      <c r="AY111" s="225" t="s">
        <v>134</v>
      </c>
    </row>
    <row r="112" spans="2:65" s="13" customFormat="1" ht="13.5">
      <c r="B112" s="226"/>
      <c r="C112" s="227"/>
      <c r="D112" s="216" t="s">
        <v>143</v>
      </c>
      <c r="E112" s="228" t="s">
        <v>21</v>
      </c>
      <c r="F112" s="229" t="s">
        <v>145</v>
      </c>
      <c r="G112" s="227"/>
      <c r="H112" s="230">
        <v>12.266999999999999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143</v>
      </c>
      <c r="AU112" s="236" t="s">
        <v>83</v>
      </c>
      <c r="AV112" s="13" t="s">
        <v>141</v>
      </c>
      <c r="AW112" s="13" t="s">
        <v>34</v>
      </c>
      <c r="AX112" s="13" t="s">
        <v>77</v>
      </c>
      <c r="AY112" s="236" t="s">
        <v>134</v>
      </c>
    </row>
    <row r="113" spans="2:65" s="1" customFormat="1" ht="51" customHeight="1">
      <c r="B113" s="40"/>
      <c r="C113" s="202" t="s">
        <v>174</v>
      </c>
      <c r="D113" s="202" t="s">
        <v>136</v>
      </c>
      <c r="E113" s="203" t="s">
        <v>175</v>
      </c>
      <c r="F113" s="204" t="s">
        <v>176</v>
      </c>
      <c r="G113" s="205" t="s">
        <v>139</v>
      </c>
      <c r="H113" s="206">
        <v>10.8</v>
      </c>
      <c r="I113" s="207"/>
      <c r="J113" s="208">
        <f>ROUND(I113*H113,2)</f>
        <v>0</v>
      </c>
      <c r="K113" s="204" t="s">
        <v>140</v>
      </c>
      <c r="L113" s="60"/>
      <c r="M113" s="209" t="s">
        <v>21</v>
      </c>
      <c r="N113" s="210" t="s">
        <v>41</v>
      </c>
      <c r="O113" s="41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3" t="s">
        <v>141</v>
      </c>
      <c r="AT113" s="23" t="s">
        <v>136</v>
      </c>
      <c r="AU113" s="23" t="s">
        <v>83</v>
      </c>
      <c r="AY113" s="23" t="s">
        <v>134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3" t="s">
        <v>77</v>
      </c>
      <c r="BK113" s="213">
        <f>ROUND(I113*H113,2)</f>
        <v>0</v>
      </c>
      <c r="BL113" s="23" t="s">
        <v>141</v>
      </c>
      <c r="BM113" s="23" t="s">
        <v>177</v>
      </c>
    </row>
    <row r="114" spans="2:65" s="11" customFormat="1" ht="29.85" customHeight="1">
      <c r="B114" s="186"/>
      <c r="C114" s="187"/>
      <c r="D114" s="188" t="s">
        <v>69</v>
      </c>
      <c r="E114" s="200" t="s">
        <v>83</v>
      </c>
      <c r="F114" s="200" t="s">
        <v>178</v>
      </c>
      <c r="G114" s="187"/>
      <c r="H114" s="187"/>
      <c r="I114" s="190"/>
      <c r="J114" s="201">
        <f>BK114</f>
        <v>0</v>
      </c>
      <c r="K114" s="187"/>
      <c r="L114" s="192"/>
      <c r="M114" s="193"/>
      <c r="N114" s="194"/>
      <c r="O114" s="194"/>
      <c r="P114" s="195">
        <f>SUM(P115:P124)</f>
        <v>0</v>
      </c>
      <c r="Q114" s="194"/>
      <c r="R114" s="195">
        <f>SUM(R115:R124)</f>
        <v>0.1112592</v>
      </c>
      <c r="S114" s="194"/>
      <c r="T114" s="196">
        <f>SUM(T115:T124)</f>
        <v>0</v>
      </c>
      <c r="AR114" s="197" t="s">
        <v>77</v>
      </c>
      <c r="AT114" s="198" t="s">
        <v>69</v>
      </c>
      <c r="AU114" s="198" t="s">
        <v>77</v>
      </c>
      <c r="AY114" s="197" t="s">
        <v>134</v>
      </c>
      <c r="BK114" s="199">
        <f>SUM(BK115:BK124)</f>
        <v>0</v>
      </c>
    </row>
    <row r="115" spans="2:65" s="1" customFormat="1" ht="25.5" customHeight="1">
      <c r="B115" s="40"/>
      <c r="C115" s="202" t="s">
        <v>179</v>
      </c>
      <c r="D115" s="202" t="s">
        <v>136</v>
      </c>
      <c r="E115" s="203" t="s">
        <v>180</v>
      </c>
      <c r="F115" s="204" t="s">
        <v>181</v>
      </c>
      <c r="G115" s="205" t="s">
        <v>139</v>
      </c>
      <c r="H115" s="206">
        <v>12.996</v>
      </c>
      <c r="I115" s="207"/>
      <c r="J115" s="208">
        <f>ROUND(I115*H115,2)</f>
        <v>0</v>
      </c>
      <c r="K115" s="204" t="s">
        <v>140</v>
      </c>
      <c r="L115" s="60"/>
      <c r="M115" s="209" t="s">
        <v>21</v>
      </c>
      <c r="N115" s="210" t="s">
        <v>41</v>
      </c>
      <c r="O115" s="41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3" t="s">
        <v>141</v>
      </c>
      <c r="AT115" s="23" t="s">
        <v>136</v>
      </c>
      <c r="AU115" s="23" t="s">
        <v>83</v>
      </c>
      <c r="AY115" s="23" t="s">
        <v>134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3" t="s">
        <v>77</v>
      </c>
      <c r="BK115" s="213">
        <f>ROUND(I115*H115,2)</f>
        <v>0</v>
      </c>
      <c r="BL115" s="23" t="s">
        <v>141</v>
      </c>
      <c r="BM115" s="23" t="s">
        <v>182</v>
      </c>
    </row>
    <row r="116" spans="2:65" s="12" customFormat="1" ht="13.5">
      <c r="B116" s="214"/>
      <c r="C116" s="215"/>
      <c r="D116" s="216" t="s">
        <v>143</v>
      </c>
      <c r="E116" s="217" t="s">
        <v>21</v>
      </c>
      <c r="F116" s="218" t="s">
        <v>183</v>
      </c>
      <c r="G116" s="215"/>
      <c r="H116" s="219">
        <v>12.996</v>
      </c>
      <c r="I116" s="220"/>
      <c r="J116" s="215"/>
      <c r="K116" s="215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143</v>
      </c>
      <c r="AU116" s="225" t="s">
        <v>83</v>
      </c>
      <c r="AV116" s="12" t="s">
        <v>83</v>
      </c>
      <c r="AW116" s="12" t="s">
        <v>34</v>
      </c>
      <c r="AX116" s="12" t="s">
        <v>77</v>
      </c>
      <c r="AY116" s="225" t="s">
        <v>134</v>
      </c>
    </row>
    <row r="117" spans="2:65" s="1" customFormat="1" ht="16.5" customHeight="1">
      <c r="B117" s="40"/>
      <c r="C117" s="202" t="s">
        <v>184</v>
      </c>
      <c r="D117" s="202" t="s">
        <v>136</v>
      </c>
      <c r="E117" s="203" t="s">
        <v>185</v>
      </c>
      <c r="F117" s="204" t="s">
        <v>186</v>
      </c>
      <c r="G117" s="205" t="s">
        <v>187</v>
      </c>
      <c r="H117" s="206">
        <v>66</v>
      </c>
      <c r="I117" s="207"/>
      <c r="J117" s="208">
        <f>ROUND(I117*H117,2)</f>
        <v>0</v>
      </c>
      <c r="K117" s="204" t="s">
        <v>140</v>
      </c>
      <c r="L117" s="60"/>
      <c r="M117" s="209" t="s">
        <v>21</v>
      </c>
      <c r="N117" s="210" t="s">
        <v>41</v>
      </c>
      <c r="O117" s="41"/>
      <c r="P117" s="211">
        <f>O117*H117</f>
        <v>0</v>
      </c>
      <c r="Q117" s="211">
        <v>1.16E-3</v>
      </c>
      <c r="R117" s="211">
        <f>Q117*H117</f>
        <v>7.6560000000000003E-2</v>
      </c>
      <c r="S117" s="211">
        <v>0</v>
      </c>
      <c r="T117" s="212">
        <f>S117*H117</f>
        <v>0</v>
      </c>
      <c r="AR117" s="23" t="s">
        <v>141</v>
      </c>
      <c r="AT117" s="23" t="s">
        <v>136</v>
      </c>
      <c r="AU117" s="23" t="s">
        <v>83</v>
      </c>
      <c r="AY117" s="23" t="s">
        <v>134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3" t="s">
        <v>77</v>
      </c>
      <c r="BK117" s="213">
        <f>ROUND(I117*H117,2)</f>
        <v>0</v>
      </c>
      <c r="BL117" s="23" t="s">
        <v>141</v>
      </c>
      <c r="BM117" s="23" t="s">
        <v>188</v>
      </c>
    </row>
    <row r="118" spans="2:65" s="1" customFormat="1" ht="25.5" customHeight="1">
      <c r="B118" s="40"/>
      <c r="C118" s="202" t="s">
        <v>189</v>
      </c>
      <c r="D118" s="202" t="s">
        <v>136</v>
      </c>
      <c r="E118" s="203" t="s">
        <v>190</v>
      </c>
      <c r="F118" s="204" t="s">
        <v>191</v>
      </c>
      <c r="G118" s="205" t="s">
        <v>192</v>
      </c>
      <c r="H118" s="206">
        <v>77.975999999999999</v>
      </c>
      <c r="I118" s="207"/>
      <c r="J118" s="208">
        <f>ROUND(I118*H118,2)</f>
        <v>0</v>
      </c>
      <c r="K118" s="204" t="s">
        <v>140</v>
      </c>
      <c r="L118" s="60"/>
      <c r="M118" s="209" t="s">
        <v>21</v>
      </c>
      <c r="N118" s="210" t="s">
        <v>41</v>
      </c>
      <c r="O118" s="41"/>
      <c r="P118" s="211">
        <f>O118*H118</f>
        <v>0</v>
      </c>
      <c r="Q118" s="211">
        <v>1E-4</v>
      </c>
      <c r="R118" s="211">
        <f>Q118*H118</f>
        <v>7.7976E-3</v>
      </c>
      <c r="S118" s="211">
        <v>0</v>
      </c>
      <c r="T118" s="212">
        <f>S118*H118</f>
        <v>0</v>
      </c>
      <c r="AR118" s="23" t="s">
        <v>141</v>
      </c>
      <c r="AT118" s="23" t="s">
        <v>136</v>
      </c>
      <c r="AU118" s="23" t="s">
        <v>83</v>
      </c>
      <c r="AY118" s="23" t="s">
        <v>134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3" t="s">
        <v>77</v>
      </c>
      <c r="BK118" s="213">
        <f>ROUND(I118*H118,2)</f>
        <v>0</v>
      </c>
      <c r="BL118" s="23" t="s">
        <v>141</v>
      </c>
      <c r="BM118" s="23" t="s">
        <v>193</v>
      </c>
    </row>
    <row r="119" spans="2:65" s="12" customFormat="1" ht="13.5">
      <c r="B119" s="214"/>
      <c r="C119" s="215"/>
      <c r="D119" s="216" t="s">
        <v>143</v>
      </c>
      <c r="E119" s="217" t="s">
        <v>21</v>
      </c>
      <c r="F119" s="218" t="s">
        <v>194</v>
      </c>
      <c r="G119" s="215"/>
      <c r="H119" s="219">
        <v>77.975999999999999</v>
      </c>
      <c r="I119" s="220"/>
      <c r="J119" s="215"/>
      <c r="K119" s="215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143</v>
      </c>
      <c r="AU119" s="225" t="s">
        <v>83</v>
      </c>
      <c r="AV119" s="12" t="s">
        <v>83</v>
      </c>
      <c r="AW119" s="12" t="s">
        <v>34</v>
      </c>
      <c r="AX119" s="12" t="s">
        <v>77</v>
      </c>
      <c r="AY119" s="225" t="s">
        <v>134</v>
      </c>
    </row>
    <row r="120" spans="2:65" s="1" customFormat="1" ht="16.5" customHeight="1">
      <c r="B120" s="40"/>
      <c r="C120" s="237" t="s">
        <v>195</v>
      </c>
      <c r="D120" s="237" t="s">
        <v>196</v>
      </c>
      <c r="E120" s="238" t="s">
        <v>197</v>
      </c>
      <c r="F120" s="239" t="s">
        <v>198</v>
      </c>
      <c r="G120" s="240" t="s">
        <v>192</v>
      </c>
      <c r="H120" s="241">
        <v>89.671999999999997</v>
      </c>
      <c r="I120" s="242"/>
      <c r="J120" s="243">
        <f>ROUND(I120*H120,2)</f>
        <v>0</v>
      </c>
      <c r="K120" s="239" t="s">
        <v>140</v>
      </c>
      <c r="L120" s="244"/>
      <c r="M120" s="245" t="s">
        <v>21</v>
      </c>
      <c r="N120" s="246" t="s">
        <v>41</v>
      </c>
      <c r="O120" s="41"/>
      <c r="P120" s="211">
        <f>O120*H120</f>
        <v>0</v>
      </c>
      <c r="Q120" s="211">
        <v>2.9999999999999997E-4</v>
      </c>
      <c r="R120" s="211">
        <f>Q120*H120</f>
        <v>2.6901599999999998E-2</v>
      </c>
      <c r="S120" s="211">
        <v>0</v>
      </c>
      <c r="T120" s="212">
        <f>S120*H120</f>
        <v>0</v>
      </c>
      <c r="AR120" s="23" t="s">
        <v>174</v>
      </c>
      <c r="AT120" s="23" t="s">
        <v>196</v>
      </c>
      <c r="AU120" s="23" t="s">
        <v>83</v>
      </c>
      <c r="AY120" s="23" t="s">
        <v>134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3" t="s">
        <v>77</v>
      </c>
      <c r="BK120" s="213">
        <f>ROUND(I120*H120,2)</f>
        <v>0</v>
      </c>
      <c r="BL120" s="23" t="s">
        <v>141</v>
      </c>
      <c r="BM120" s="23" t="s">
        <v>199</v>
      </c>
    </row>
    <row r="121" spans="2:65" s="12" customFormat="1" ht="13.5">
      <c r="B121" s="214"/>
      <c r="C121" s="215"/>
      <c r="D121" s="216" t="s">
        <v>143</v>
      </c>
      <c r="E121" s="217" t="s">
        <v>21</v>
      </c>
      <c r="F121" s="218" t="s">
        <v>200</v>
      </c>
      <c r="G121" s="215"/>
      <c r="H121" s="219">
        <v>89.671999999999997</v>
      </c>
      <c r="I121" s="220"/>
      <c r="J121" s="215"/>
      <c r="K121" s="215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143</v>
      </c>
      <c r="AU121" s="225" t="s">
        <v>83</v>
      </c>
      <c r="AV121" s="12" t="s">
        <v>83</v>
      </c>
      <c r="AW121" s="12" t="s">
        <v>34</v>
      </c>
      <c r="AX121" s="12" t="s">
        <v>77</v>
      </c>
      <c r="AY121" s="225" t="s">
        <v>134</v>
      </c>
    </row>
    <row r="122" spans="2:65" s="1" customFormat="1" ht="25.5" customHeight="1">
      <c r="B122" s="40"/>
      <c r="C122" s="202" t="s">
        <v>201</v>
      </c>
      <c r="D122" s="202" t="s">
        <v>136</v>
      </c>
      <c r="E122" s="203" t="s">
        <v>202</v>
      </c>
      <c r="F122" s="204" t="s">
        <v>203</v>
      </c>
      <c r="G122" s="205" t="s">
        <v>139</v>
      </c>
      <c r="H122" s="206">
        <v>1.92</v>
      </c>
      <c r="I122" s="207"/>
      <c r="J122" s="208">
        <f>ROUND(I122*H122,2)</f>
        <v>0</v>
      </c>
      <c r="K122" s="204" t="s">
        <v>140</v>
      </c>
      <c r="L122" s="60"/>
      <c r="M122" s="209" t="s">
        <v>21</v>
      </c>
      <c r="N122" s="210" t="s">
        <v>41</v>
      </c>
      <c r="O122" s="41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3" t="s">
        <v>141</v>
      </c>
      <c r="AT122" s="23" t="s">
        <v>136</v>
      </c>
      <c r="AU122" s="23" t="s">
        <v>83</v>
      </c>
      <c r="AY122" s="23" t="s">
        <v>134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3" t="s">
        <v>77</v>
      </c>
      <c r="BK122" s="213">
        <f>ROUND(I122*H122,2)</f>
        <v>0</v>
      </c>
      <c r="BL122" s="23" t="s">
        <v>141</v>
      </c>
      <c r="BM122" s="23" t="s">
        <v>204</v>
      </c>
    </row>
    <row r="123" spans="2:65" s="12" customFormat="1" ht="13.5">
      <c r="B123" s="214"/>
      <c r="C123" s="215"/>
      <c r="D123" s="216" t="s">
        <v>143</v>
      </c>
      <c r="E123" s="217" t="s">
        <v>21</v>
      </c>
      <c r="F123" s="218" t="s">
        <v>149</v>
      </c>
      <c r="G123" s="215"/>
      <c r="H123" s="219">
        <v>1.92</v>
      </c>
      <c r="I123" s="220"/>
      <c r="J123" s="215"/>
      <c r="K123" s="215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143</v>
      </c>
      <c r="AU123" s="225" t="s">
        <v>83</v>
      </c>
      <c r="AV123" s="12" t="s">
        <v>83</v>
      </c>
      <c r="AW123" s="12" t="s">
        <v>34</v>
      </c>
      <c r="AX123" s="12" t="s">
        <v>77</v>
      </c>
      <c r="AY123" s="225" t="s">
        <v>134</v>
      </c>
    </row>
    <row r="124" spans="2:65" s="1" customFormat="1" ht="16.5" customHeight="1">
      <c r="B124" s="40"/>
      <c r="C124" s="202" t="s">
        <v>205</v>
      </c>
      <c r="D124" s="202" t="s">
        <v>136</v>
      </c>
      <c r="E124" s="203" t="s">
        <v>206</v>
      </c>
      <c r="F124" s="204" t="s">
        <v>207</v>
      </c>
      <c r="G124" s="205" t="s">
        <v>208</v>
      </c>
      <c r="H124" s="206">
        <v>16</v>
      </c>
      <c r="I124" s="207"/>
      <c r="J124" s="208">
        <f>ROUND(I124*H124,2)</f>
        <v>0</v>
      </c>
      <c r="K124" s="204" t="s">
        <v>21</v>
      </c>
      <c r="L124" s="60"/>
      <c r="M124" s="209" t="s">
        <v>21</v>
      </c>
      <c r="N124" s="210" t="s">
        <v>41</v>
      </c>
      <c r="O124" s="41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3" t="s">
        <v>141</v>
      </c>
      <c r="AT124" s="23" t="s">
        <v>136</v>
      </c>
      <c r="AU124" s="23" t="s">
        <v>83</v>
      </c>
      <c r="AY124" s="23" t="s">
        <v>134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3" t="s">
        <v>77</v>
      </c>
      <c r="BK124" s="213">
        <f>ROUND(I124*H124,2)</f>
        <v>0</v>
      </c>
      <c r="BL124" s="23" t="s">
        <v>141</v>
      </c>
      <c r="BM124" s="23" t="s">
        <v>209</v>
      </c>
    </row>
    <row r="125" spans="2:65" s="11" customFormat="1" ht="29.85" customHeight="1">
      <c r="B125" s="186"/>
      <c r="C125" s="187"/>
      <c r="D125" s="188" t="s">
        <v>69</v>
      </c>
      <c r="E125" s="200" t="s">
        <v>150</v>
      </c>
      <c r="F125" s="200" t="s">
        <v>210</v>
      </c>
      <c r="G125" s="187"/>
      <c r="H125" s="187"/>
      <c r="I125" s="190"/>
      <c r="J125" s="201">
        <f>BK125</f>
        <v>0</v>
      </c>
      <c r="K125" s="187"/>
      <c r="L125" s="192"/>
      <c r="M125" s="193"/>
      <c r="N125" s="194"/>
      <c r="O125" s="194"/>
      <c r="P125" s="195">
        <f>SUM(P126:P165)</f>
        <v>0</v>
      </c>
      <c r="Q125" s="194"/>
      <c r="R125" s="195">
        <f>SUM(R126:R165)</f>
        <v>21.793311410000005</v>
      </c>
      <c r="S125" s="194"/>
      <c r="T125" s="196">
        <f>SUM(T126:T165)</f>
        <v>0</v>
      </c>
      <c r="AR125" s="197" t="s">
        <v>77</v>
      </c>
      <c r="AT125" s="198" t="s">
        <v>69</v>
      </c>
      <c r="AU125" s="198" t="s">
        <v>77</v>
      </c>
      <c r="AY125" s="197" t="s">
        <v>134</v>
      </c>
      <c r="BK125" s="199">
        <f>SUM(BK126:BK165)</f>
        <v>0</v>
      </c>
    </row>
    <row r="126" spans="2:65" s="1" customFormat="1" ht="38.25" customHeight="1">
      <c r="B126" s="40"/>
      <c r="C126" s="202" t="s">
        <v>10</v>
      </c>
      <c r="D126" s="202" t="s">
        <v>136</v>
      </c>
      <c r="E126" s="203" t="s">
        <v>211</v>
      </c>
      <c r="F126" s="204" t="s">
        <v>212</v>
      </c>
      <c r="G126" s="205" t="s">
        <v>139</v>
      </c>
      <c r="H126" s="206">
        <v>6.5369999999999999</v>
      </c>
      <c r="I126" s="207"/>
      <c r="J126" s="208">
        <f>ROUND(I126*H126,2)</f>
        <v>0</v>
      </c>
      <c r="K126" s="204" t="s">
        <v>140</v>
      </c>
      <c r="L126" s="60"/>
      <c r="M126" s="209" t="s">
        <v>21</v>
      </c>
      <c r="N126" s="210" t="s">
        <v>41</v>
      </c>
      <c r="O126" s="41"/>
      <c r="P126" s="211">
        <f>O126*H126</f>
        <v>0</v>
      </c>
      <c r="Q126" s="211">
        <v>2.8969299999999998</v>
      </c>
      <c r="R126" s="211">
        <f>Q126*H126</f>
        <v>18.937231409999999</v>
      </c>
      <c r="S126" s="211">
        <v>0</v>
      </c>
      <c r="T126" s="212">
        <f>S126*H126</f>
        <v>0</v>
      </c>
      <c r="AR126" s="23" t="s">
        <v>141</v>
      </c>
      <c r="AT126" s="23" t="s">
        <v>136</v>
      </c>
      <c r="AU126" s="23" t="s">
        <v>83</v>
      </c>
      <c r="AY126" s="23" t="s">
        <v>134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3" t="s">
        <v>77</v>
      </c>
      <c r="BK126" s="213">
        <f>ROUND(I126*H126,2)</f>
        <v>0</v>
      </c>
      <c r="BL126" s="23" t="s">
        <v>141</v>
      </c>
      <c r="BM126" s="23" t="s">
        <v>213</v>
      </c>
    </row>
    <row r="127" spans="2:65" s="12" customFormat="1" ht="13.5">
      <c r="B127" s="214"/>
      <c r="C127" s="215"/>
      <c r="D127" s="216" t="s">
        <v>143</v>
      </c>
      <c r="E127" s="217" t="s">
        <v>21</v>
      </c>
      <c r="F127" s="218" t="s">
        <v>214</v>
      </c>
      <c r="G127" s="215"/>
      <c r="H127" s="219">
        <v>1.65</v>
      </c>
      <c r="I127" s="220"/>
      <c r="J127" s="215"/>
      <c r="K127" s="215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143</v>
      </c>
      <c r="AU127" s="225" t="s">
        <v>83</v>
      </c>
      <c r="AV127" s="12" t="s">
        <v>83</v>
      </c>
      <c r="AW127" s="12" t="s">
        <v>34</v>
      </c>
      <c r="AX127" s="12" t="s">
        <v>70</v>
      </c>
      <c r="AY127" s="225" t="s">
        <v>134</v>
      </c>
    </row>
    <row r="128" spans="2:65" s="12" customFormat="1" ht="13.5">
      <c r="B128" s="214"/>
      <c r="C128" s="215"/>
      <c r="D128" s="216" t="s">
        <v>143</v>
      </c>
      <c r="E128" s="217" t="s">
        <v>21</v>
      </c>
      <c r="F128" s="218" t="s">
        <v>215</v>
      </c>
      <c r="G128" s="215"/>
      <c r="H128" s="219">
        <v>1.34</v>
      </c>
      <c r="I128" s="220"/>
      <c r="J128" s="215"/>
      <c r="K128" s="215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143</v>
      </c>
      <c r="AU128" s="225" t="s">
        <v>83</v>
      </c>
      <c r="AV128" s="12" t="s">
        <v>83</v>
      </c>
      <c r="AW128" s="12" t="s">
        <v>34</v>
      </c>
      <c r="AX128" s="12" t="s">
        <v>70</v>
      </c>
      <c r="AY128" s="225" t="s">
        <v>134</v>
      </c>
    </row>
    <row r="129" spans="2:51" s="12" customFormat="1" ht="13.5">
      <c r="B129" s="214"/>
      <c r="C129" s="215"/>
      <c r="D129" s="216" t="s">
        <v>143</v>
      </c>
      <c r="E129" s="217" t="s">
        <v>21</v>
      </c>
      <c r="F129" s="218" t="s">
        <v>216</v>
      </c>
      <c r="G129" s="215"/>
      <c r="H129" s="219">
        <v>1.1499999999999999</v>
      </c>
      <c r="I129" s="220"/>
      <c r="J129" s="215"/>
      <c r="K129" s="215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143</v>
      </c>
      <c r="AU129" s="225" t="s">
        <v>83</v>
      </c>
      <c r="AV129" s="12" t="s">
        <v>83</v>
      </c>
      <c r="AW129" s="12" t="s">
        <v>34</v>
      </c>
      <c r="AX129" s="12" t="s">
        <v>70</v>
      </c>
      <c r="AY129" s="225" t="s">
        <v>134</v>
      </c>
    </row>
    <row r="130" spans="2:51" s="12" customFormat="1" ht="13.5">
      <c r="B130" s="214"/>
      <c r="C130" s="215"/>
      <c r="D130" s="216" t="s">
        <v>143</v>
      </c>
      <c r="E130" s="217" t="s">
        <v>21</v>
      </c>
      <c r="F130" s="218" t="s">
        <v>217</v>
      </c>
      <c r="G130" s="215"/>
      <c r="H130" s="219">
        <v>0.57499999999999996</v>
      </c>
      <c r="I130" s="220"/>
      <c r="J130" s="215"/>
      <c r="K130" s="215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143</v>
      </c>
      <c r="AU130" s="225" t="s">
        <v>83</v>
      </c>
      <c r="AV130" s="12" t="s">
        <v>83</v>
      </c>
      <c r="AW130" s="12" t="s">
        <v>34</v>
      </c>
      <c r="AX130" s="12" t="s">
        <v>70</v>
      </c>
      <c r="AY130" s="225" t="s">
        <v>134</v>
      </c>
    </row>
    <row r="131" spans="2:51" s="12" customFormat="1" ht="13.5">
      <c r="B131" s="214"/>
      <c r="C131" s="215"/>
      <c r="D131" s="216" t="s">
        <v>143</v>
      </c>
      <c r="E131" s="217" t="s">
        <v>21</v>
      </c>
      <c r="F131" s="218" t="s">
        <v>218</v>
      </c>
      <c r="G131" s="215"/>
      <c r="H131" s="219">
        <v>0.45</v>
      </c>
      <c r="I131" s="220"/>
      <c r="J131" s="215"/>
      <c r="K131" s="215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143</v>
      </c>
      <c r="AU131" s="225" t="s">
        <v>83</v>
      </c>
      <c r="AV131" s="12" t="s">
        <v>83</v>
      </c>
      <c r="AW131" s="12" t="s">
        <v>34</v>
      </c>
      <c r="AX131" s="12" t="s">
        <v>70</v>
      </c>
      <c r="AY131" s="225" t="s">
        <v>134</v>
      </c>
    </row>
    <row r="132" spans="2:51" s="12" customFormat="1" ht="13.5">
      <c r="B132" s="214"/>
      <c r="C132" s="215"/>
      <c r="D132" s="216" t="s">
        <v>143</v>
      </c>
      <c r="E132" s="217" t="s">
        <v>21</v>
      </c>
      <c r="F132" s="218" t="s">
        <v>219</v>
      </c>
      <c r="G132" s="215"/>
      <c r="H132" s="219">
        <v>2.4750000000000001</v>
      </c>
      <c r="I132" s="220"/>
      <c r="J132" s="215"/>
      <c r="K132" s="215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143</v>
      </c>
      <c r="AU132" s="225" t="s">
        <v>83</v>
      </c>
      <c r="AV132" s="12" t="s">
        <v>83</v>
      </c>
      <c r="AW132" s="12" t="s">
        <v>34</v>
      </c>
      <c r="AX132" s="12" t="s">
        <v>70</v>
      </c>
      <c r="AY132" s="225" t="s">
        <v>134</v>
      </c>
    </row>
    <row r="133" spans="2:51" s="12" customFormat="1" ht="13.5">
      <c r="B133" s="214"/>
      <c r="C133" s="215"/>
      <c r="D133" s="216" t="s">
        <v>143</v>
      </c>
      <c r="E133" s="217" t="s">
        <v>21</v>
      </c>
      <c r="F133" s="218" t="s">
        <v>220</v>
      </c>
      <c r="G133" s="215"/>
      <c r="H133" s="219">
        <v>0.875</v>
      </c>
      <c r="I133" s="220"/>
      <c r="J133" s="215"/>
      <c r="K133" s="215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143</v>
      </c>
      <c r="AU133" s="225" t="s">
        <v>83</v>
      </c>
      <c r="AV133" s="12" t="s">
        <v>83</v>
      </c>
      <c r="AW133" s="12" t="s">
        <v>34</v>
      </c>
      <c r="AX133" s="12" t="s">
        <v>70</v>
      </c>
      <c r="AY133" s="225" t="s">
        <v>134</v>
      </c>
    </row>
    <row r="134" spans="2:51" s="12" customFormat="1" ht="13.5">
      <c r="B134" s="214"/>
      <c r="C134" s="215"/>
      <c r="D134" s="216" t="s">
        <v>143</v>
      </c>
      <c r="E134" s="217" t="s">
        <v>21</v>
      </c>
      <c r="F134" s="218" t="s">
        <v>221</v>
      </c>
      <c r="G134" s="215"/>
      <c r="H134" s="219">
        <v>0.92500000000000004</v>
      </c>
      <c r="I134" s="220"/>
      <c r="J134" s="215"/>
      <c r="K134" s="215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143</v>
      </c>
      <c r="AU134" s="225" t="s">
        <v>83</v>
      </c>
      <c r="AV134" s="12" t="s">
        <v>83</v>
      </c>
      <c r="AW134" s="12" t="s">
        <v>34</v>
      </c>
      <c r="AX134" s="12" t="s">
        <v>70</v>
      </c>
      <c r="AY134" s="225" t="s">
        <v>134</v>
      </c>
    </row>
    <row r="135" spans="2:51" s="12" customFormat="1" ht="13.5">
      <c r="B135" s="214"/>
      <c r="C135" s="215"/>
      <c r="D135" s="216" t="s">
        <v>143</v>
      </c>
      <c r="E135" s="217" t="s">
        <v>21</v>
      </c>
      <c r="F135" s="218" t="s">
        <v>222</v>
      </c>
      <c r="G135" s="215"/>
      <c r="H135" s="219">
        <v>1</v>
      </c>
      <c r="I135" s="220"/>
      <c r="J135" s="215"/>
      <c r="K135" s="215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143</v>
      </c>
      <c r="AU135" s="225" t="s">
        <v>83</v>
      </c>
      <c r="AV135" s="12" t="s">
        <v>83</v>
      </c>
      <c r="AW135" s="12" t="s">
        <v>34</v>
      </c>
      <c r="AX135" s="12" t="s">
        <v>70</v>
      </c>
      <c r="AY135" s="225" t="s">
        <v>134</v>
      </c>
    </row>
    <row r="136" spans="2:51" s="12" customFormat="1" ht="13.5">
      <c r="B136" s="214"/>
      <c r="C136" s="215"/>
      <c r="D136" s="216" t="s">
        <v>143</v>
      </c>
      <c r="E136" s="217" t="s">
        <v>21</v>
      </c>
      <c r="F136" s="218" t="s">
        <v>223</v>
      </c>
      <c r="G136" s="215"/>
      <c r="H136" s="219">
        <v>1.05</v>
      </c>
      <c r="I136" s="220"/>
      <c r="J136" s="215"/>
      <c r="K136" s="215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143</v>
      </c>
      <c r="AU136" s="225" t="s">
        <v>83</v>
      </c>
      <c r="AV136" s="12" t="s">
        <v>83</v>
      </c>
      <c r="AW136" s="12" t="s">
        <v>34</v>
      </c>
      <c r="AX136" s="12" t="s">
        <v>70</v>
      </c>
      <c r="AY136" s="225" t="s">
        <v>134</v>
      </c>
    </row>
    <row r="137" spans="2:51" s="12" customFormat="1" ht="13.5">
      <c r="B137" s="214"/>
      <c r="C137" s="215"/>
      <c r="D137" s="216" t="s">
        <v>143</v>
      </c>
      <c r="E137" s="217" t="s">
        <v>21</v>
      </c>
      <c r="F137" s="218" t="s">
        <v>224</v>
      </c>
      <c r="G137" s="215"/>
      <c r="H137" s="219">
        <v>2.2799999999999998</v>
      </c>
      <c r="I137" s="220"/>
      <c r="J137" s="215"/>
      <c r="K137" s="215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143</v>
      </c>
      <c r="AU137" s="225" t="s">
        <v>83</v>
      </c>
      <c r="AV137" s="12" t="s">
        <v>83</v>
      </c>
      <c r="AW137" s="12" t="s">
        <v>34</v>
      </c>
      <c r="AX137" s="12" t="s">
        <v>70</v>
      </c>
      <c r="AY137" s="225" t="s">
        <v>134</v>
      </c>
    </row>
    <row r="138" spans="2:51" s="12" customFormat="1" ht="13.5">
      <c r="B138" s="214"/>
      <c r="C138" s="215"/>
      <c r="D138" s="216" t="s">
        <v>143</v>
      </c>
      <c r="E138" s="217" t="s">
        <v>21</v>
      </c>
      <c r="F138" s="218" t="s">
        <v>225</v>
      </c>
      <c r="G138" s="215"/>
      <c r="H138" s="219">
        <v>0.8</v>
      </c>
      <c r="I138" s="220"/>
      <c r="J138" s="215"/>
      <c r="K138" s="215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143</v>
      </c>
      <c r="AU138" s="225" t="s">
        <v>83</v>
      </c>
      <c r="AV138" s="12" t="s">
        <v>83</v>
      </c>
      <c r="AW138" s="12" t="s">
        <v>34</v>
      </c>
      <c r="AX138" s="12" t="s">
        <v>70</v>
      </c>
      <c r="AY138" s="225" t="s">
        <v>134</v>
      </c>
    </row>
    <row r="139" spans="2:51" s="12" customFormat="1" ht="13.5">
      <c r="B139" s="214"/>
      <c r="C139" s="215"/>
      <c r="D139" s="216" t="s">
        <v>143</v>
      </c>
      <c r="E139" s="217" t="s">
        <v>21</v>
      </c>
      <c r="F139" s="218" t="s">
        <v>226</v>
      </c>
      <c r="G139" s="215"/>
      <c r="H139" s="219">
        <v>0.75</v>
      </c>
      <c r="I139" s="220"/>
      <c r="J139" s="215"/>
      <c r="K139" s="215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143</v>
      </c>
      <c r="AU139" s="225" t="s">
        <v>83</v>
      </c>
      <c r="AV139" s="12" t="s">
        <v>83</v>
      </c>
      <c r="AW139" s="12" t="s">
        <v>34</v>
      </c>
      <c r="AX139" s="12" t="s">
        <v>70</v>
      </c>
      <c r="AY139" s="225" t="s">
        <v>134</v>
      </c>
    </row>
    <row r="140" spans="2:51" s="12" customFormat="1" ht="13.5">
      <c r="B140" s="214"/>
      <c r="C140" s="215"/>
      <c r="D140" s="216" t="s">
        <v>143</v>
      </c>
      <c r="E140" s="217" t="s">
        <v>21</v>
      </c>
      <c r="F140" s="218" t="s">
        <v>227</v>
      </c>
      <c r="G140" s="215"/>
      <c r="H140" s="219">
        <v>1.125</v>
      </c>
      <c r="I140" s="220"/>
      <c r="J140" s="215"/>
      <c r="K140" s="215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143</v>
      </c>
      <c r="AU140" s="225" t="s">
        <v>83</v>
      </c>
      <c r="AV140" s="12" t="s">
        <v>83</v>
      </c>
      <c r="AW140" s="12" t="s">
        <v>34</v>
      </c>
      <c r="AX140" s="12" t="s">
        <v>70</v>
      </c>
      <c r="AY140" s="225" t="s">
        <v>134</v>
      </c>
    </row>
    <row r="141" spans="2:51" s="12" customFormat="1" ht="13.5">
      <c r="B141" s="214"/>
      <c r="C141" s="215"/>
      <c r="D141" s="216" t="s">
        <v>143</v>
      </c>
      <c r="E141" s="217" t="s">
        <v>21</v>
      </c>
      <c r="F141" s="218" t="s">
        <v>228</v>
      </c>
      <c r="G141" s="215"/>
      <c r="H141" s="219">
        <v>2.59</v>
      </c>
      <c r="I141" s="220"/>
      <c r="J141" s="215"/>
      <c r="K141" s="215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143</v>
      </c>
      <c r="AU141" s="225" t="s">
        <v>83</v>
      </c>
      <c r="AV141" s="12" t="s">
        <v>83</v>
      </c>
      <c r="AW141" s="12" t="s">
        <v>34</v>
      </c>
      <c r="AX141" s="12" t="s">
        <v>70</v>
      </c>
      <c r="AY141" s="225" t="s">
        <v>134</v>
      </c>
    </row>
    <row r="142" spans="2:51" s="12" customFormat="1" ht="13.5">
      <c r="B142" s="214"/>
      <c r="C142" s="215"/>
      <c r="D142" s="216" t="s">
        <v>143</v>
      </c>
      <c r="E142" s="217" t="s">
        <v>21</v>
      </c>
      <c r="F142" s="218" t="s">
        <v>229</v>
      </c>
      <c r="G142" s="215"/>
      <c r="H142" s="219">
        <v>2.2549999999999999</v>
      </c>
      <c r="I142" s="220"/>
      <c r="J142" s="215"/>
      <c r="K142" s="215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143</v>
      </c>
      <c r="AU142" s="225" t="s">
        <v>83</v>
      </c>
      <c r="AV142" s="12" t="s">
        <v>83</v>
      </c>
      <c r="AW142" s="12" t="s">
        <v>34</v>
      </c>
      <c r="AX142" s="12" t="s">
        <v>70</v>
      </c>
      <c r="AY142" s="225" t="s">
        <v>134</v>
      </c>
    </row>
    <row r="143" spans="2:51" s="12" customFormat="1" ht="13.5">
      <c r="B143" s="214"/>
      <c r="C143" s="215"/>
      <c r="D143" s="216" t="s">
        <v>143</v>
      </c>
      <c r="E143" s="217" t="s">
        <v>21</v>
      </c>
      <c r="F143" s="218" t="s">
        <v>230</v>
      </c>
      <c r="G143" s="215"/>
      <c r="H143" s="219">
        <v>0.5</v>
      </c>
      <c r="I143" s="220"/>
      <c r="J143" s="215"/>
      <c r="K143" s="215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143</v>
      </c>
      <c r="AU143" s="225" t="s">
        <v>83</v>
      </c>
      <c r="AV143" s="12" t="s">
        <v>83</v>
      </c>
      <c r="AW143" s="12" t="s">
        <v>34</v>
      </c>
      <c r="AX143" s="12" t="s">
        <v>70</v>
      </c>
      <c r="AY143" s="225" t="s">
        <v>134</v>
      </c>
    </row>
    <row r="144" spans="2:51" s="13" customFormat="1" ht="13.5">
      <c r="B144" s="226"/>
      <c r="C144" s="227"/>
      <c r="D144" s="216" t="s">
        <v>143</v>
      </c>
      <c r="E144" s="228" t="s">
        <v>21</v>
      </c>
      <c r="F144" s="229" t="s">
        <v>145</v>
      </c>
      <c r="G144" s="227"/>
      <c r="H144" s="230">
        <v>21.79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143</v>
      </c>
      <c r="AU144" s="236" t="s">
        <v>83</v>
      </c>
      <c r="AV144" s="13" t="s">
        <v>141</v>
      </c>
      <c r="AW144" s="13" t="s">
        <v>34</v>
      </c>
      <c r="AX144" s="13" t="s">
        <v>70</v>
      </c>
      <c r="AY144" s="236" t="s">
        <v>134</v>
      </c>
    </row>
    <row r="145" spans="2:65" s="12" customFormat="1" ht="13.5">
      <c r="B145" s="214"/>
      <c r="C145" s="215"/>
      <c r="D145" s="216" t="s">
        <v>143</v>
      </c>
      <c r="E145" s="217" t="s">
        <v>21</v>
      </c>
      <c r="F145" s="218" t="s">
        <v>231</v>
      </c>
      <c r="G145" s="215"/>
      <c r="H145" s="219">
        <v>6.5369999999999999</v>
      </c>
      <c r="I145" s="220"/>
      <c r="J145" s="215"/>
      <c r="K145" s="215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143</v>
      </c>
      <c r="AU145" s="225" t="s">
        <v>83</v>
      </c>
      <c r="AV145" s="12" t="s">
        <v>83</v>
      </c>
      <c r="AW145" s="12" t="s">
        <v>34</v>
      </c>
      <c r="AX145" s="12" t="s">
        <v>77</v>
      </c>
      <c r="AY145" s="225" t="s">
        <v>134</v>
      </c>
    </row>
    <row r="146" spans="2:65" s="1" customFormat="1" ht="25.5" customHeight="1">
      <c r="B146" s="40"/>
      <c r="C146" s="202" t="s">
        <v>232</v>
      </c>
      <c r="D146" s="202" t="s">
        <v>136</v>
      </c>
      <c r="E146" s="203" t="s">
        <v>233</v>
      </c>
      <c r="F146" s="204" t="s">
        <v>234</v>
      </c>
      <c r="G146" s="205" t="s">
        <v>139</v>
      </c>
      <c r="H146" s="206">
        <v>6.5369999999999999</v>
      </c>
      <c r="I146" s="207"/>
      <c r="J146" s="208">
        <f>ROUND(I146*H146,2)</f>
        <v>0</v>
      </c>
      <c r="K146" s="204" t="s">
        <v>140</v>
      </c>
      <c r="L146" s="60"/>
      <c r="M146" s="209" t="s">
        <v>21</v>
      </c>
      <c r="N146" s="210" t="s">
        <v>41</v>
      </c>
      <c r="O146" s="41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3" t="s">
        <v>141</v>
      </c>
      <c r="AT146" s="23" t="s">
        <v>136</v>
      </c>
      <c r="AU146" s="23" t="s">
        <v>83</v>
      </c>
      <c r="AY146" s="23" t="s">
        <v>134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3" t="s">
        <v>77</v>
      </c>
      <c r="BK146" s="213">
        <f>ROUND(I146*H146,2)</f>
        <v>0</v>
      </c>
      <c r="BL146" s="23" t="s">
        <v>141</v>
      </c>
      <c r="BM146" s="23" t="s">
        <v>235</v>
      </c>
    </row>
    <row r="147" spans="2:65" s="12" customFormat="1" ht="13.5">
      <c r="B147" s="214"/>
      <c r="C147" s="215"/>
      <c r="D147" s="216" t="s">
        <v>143</v>
      </c>
      <c r="E147" s="217" t="s">
        <v>21</v>
      </c>
      <c r="F147" s="218" t="s">
        <v>236</v>
      </c>
      <c r="G147" s="215"/>
      <c r="H147" s="219">
        <v>6.5369999999999999</v>
      </c>
      <c r="I147" s="220"/>
      <c r="J147" s="215"/>
      <c r="K147" s="215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143</v>
      </c>
      <c r="AU147" s="225" t="s">
        <v>83</v>
      </c>
      <c r="AV147" s="12" t="s">
        <v>83</v>
      </c>
      <c r="AW147" s="12" t="s">
        <v>34</v>
      </c>
      <c r="AX147" s="12" t="s">
        <v>77</v>
      </c>
      <c r="AY147" s="225" t="s">
        <v>134</v>
      </c>
    </row>
    <row r="148" spans="2:65" s="1" customFormat="1" ht="16.5" customHeight="1">
      <c r="B148" s="40"/>
      <c r="C148" s="202" t="s">
        <v>237</v>
      </c>
      <c r="D148" s="202" t="s">
        <v>136</v>
      </c>
      <c r="E148" s="203" t="s">
        <v>238</v>
      </c>
      <c r="F148" s="204" t="s">
        <v>239</v>
      </c>
      <c r="G148" s="205" t="s">
        <v>187</v>
      </c>
      <c r="H148" s="206">
        <v>1.6</v>
      </c>
      <c r="I148" s="207"/>
      <c r="J148" s="208">
        <f>ROUND(I148*H148,2)</f>
        <v>0</v>
      </c>
      <c r="K148" s="204" t="s">
        <v>140</v>
      </c>
      <c r="L148" s="60"/>
      <c r="M148" s="209" t="s">
        <v>21</v>
      </c>
      <c r="N148" s="210" t="s">
        <v>41</v>
      </c>
      <c r="O148" s="41"/>
      <c r="P148" s="211">
        <f>O148*H148</f>
        <v>0</v>
      </c>
      <c r="Q148" s="211">
        <v>4.0000000000000002E-4</v>
      </c>
      <c r="R148" s="211">
        <f>Q148*H148</f>
        <v>6.4000000000000005E-4</v>
      </c>
      <c r="S148" s="211">
        <v>0</v>
      </c>
      <c r="T148" s="212">
        <f>S148*H148</f>
        <v>0</v>
      </c>
      <c r="AR148" s="23" t="s">
        <v>141</v>
      </c>
      <c r="AT148" s="23" t="s">
        <v>136</v>
      </c>
      <c r="AU148" s="23" t="s">
        <v>83</v>
      </c>
      <c r="AY148" s="23" t="s">
        <v>134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3" t="s">
        <v>77</v>
      </c>
      <c r="BK148" s="213">
        <f>ROUND(I148*H148,2)</f>
        <v>0</v>
      </c>
      <c r="BL148" s="23" t="s">
        <v>141</v>
      </c>
      <c r="BM148" s="23" t="s">
        <v>240</v>
      </c>
    </row>
    <row r="149" spans="2:65" s="12" customFormat="1" ht="13.5">
      <c r="B149" s="214"/>
      <c r="C149" s="215"/>
      <c r="D149" s="216" t="s">
        <v>143</v>
      </c>
      <c r="E149" s="217" t="s">
        <v>21</v>
      </c>
      <c r="F149" s="218" t="s">
        <v>241</v>
      </c>
      <c r="G149" s="215"/>
      <c r="H149" s="219">
        <v>1.6</v>
      </c>
      <c r="I149" s="220"/>
      <c r="J149" s="215"/>
      <c r="K149" s="215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143</v>
      </c>
      <c r="AU149" s="225" t="s">
        <v>83</v>
      </c>
      <c r="AV149" s="12" t="s">
        <v>83</v>
      </c>
      <c r="AW149" s="12" t="s">
        <v>34</v>
      </c>
      <c r="AX149" s="12" t="s">
        <v>77</v>
      </c>
      <c r="AY149" s="225" t="s">
        <v>134</v>
      </c>
    </row>
    <row r="150" spans="2:65" s="1" customFormat="1" ht="38.25" customHeight="1">
      <c r="B150" s="40"/>
      <c r="C150" s="202" t="s">
        <v>242</v>
      </c>
      <c r="D150" s="202" t="s">
        <v>136</v>
      </c>
      <c r="E150" s="203" t="s">
        <v>243</v>
      </c>
      <c r="F150" s="204" t="s">
        <v>244</v>
      </c>
      <c r="G150" s="205" t="s">
        <v>208</v>
      </c>
      <c r="H150" s="206">
        <v>28</v>
      </c>
      <c r="I150" s="207"/>
      <c r="J150" s="208">
        <f>ROUND(I150*H150,2)</f>
        <v>0</v>
      </c>
      <c r="K150" s="204" t="s">
        <v>140</v>
      </c>
      <c r="L150" s="60"/>
      <c r="M150" s="209" t="s">
        <v>21</v>
      </c>
      <c r="N150" s="210" t="s">
        <v>41</v>
      </c>
      <c r="O150" s="41"/>
      <c r="P150" s="211">
        <f>O150*H150</f>
        <v>0</v>
      </c>
      <c r="Q150" s="211">
        <v>4.6800000000000001E-3</v>
      </c>
      <c r="R150" s="211">
        <f>Q150*H150</f>
        <v>0.13103999999999999</v>
      </c>
      <c r="S150" s="211">
        <v>0</v>
      </c>
      <c r="T150" s="212">
        <f>S150*H150</f>
        <v>0</v>
      </c>
      <c r="AR150" s="23" t="s">
        <v>141</v>
      </c>
      <c r="AT150" s="23" t="s">
        <v>136</v>
      </c>
      <c r="AU150" s="23" t="s">
        <v>83</v>
      </c>
      <c r="AY150" s="23" t="s">
        <v>134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3" t="s">
        <v>77</v>
      </c>
      <c r="BK150" s="213">
        <f>ROUND(I150*H150,2)</f>
        <v>0</v>
      </c>
      <c r="BL150" s="23" t="s">
        <v>141</v>
      </c>
      <c r="BM150" s="23" t="s">
        <v>245</v>
      </c>
    </row>
    <row r="151" spans="2:65" s="12" customFormat="1" ht="13.5">
      <c r="B151" s="214"/>
      <c r="C151" s="215"/>
      <c r="D151" s="216" t="s">
        <v>143</v>
      </c>
      <c r="E151" s="217" t="s">
        <v>21</v>
      </c>
      <c r="F151" s="218" t="s">
        <v>246</v>
      </c>
      <c r="G151" s="215"/>
      <c r="H151" s="219">
        <v>28</v>
      </c>
      <c r="I151" s="220"/>
      <c r="J151" s="215"/>
      <c r="K151" s="215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143</v>
      </c>
      <c r="AU151" s="225" t="s">
        <v>83</v>
      </c>
      <c r="AV151" s="12" t="s">
        <v>83</v>
      </c>
      <c r="AW151" s="12" t="s">
        <v>34</v>
      </c>
      <c r="AX151" s="12" t="s">
        <v>77</v>
      </c>
      <c r="AY151" s="225" t="s">
        <v>134</v>
      </c>
    </row>
    <row r="152" spans="2:65" s="1" customFormat="1" ht="16.5" customHeight="1">
      <c r="B152" s="40"/>
      <c r="C152" s="237" t="s">
        <v>247</v>
      </c>
      <c r="D152" s="237" t="s">
        <v>196</v>
      </c>
      <c r="E152" s="238" t="s">
        <v>248</v>
      </c>
      <c r="F152" s="239" t="s">
        <v>249</v>
      </c>
      <c r="G152" s="240" t="s">
        <v>208</v>
      </c>
      <c r="H152" s="241">
        <v>17</v>
      </c>
      <c r="I152" s="242"/>
      <c r="J152" s="243">
        <f t="shared" ref="J152:J159" si="0">ROUND(I152*H152,2)</f>
        <v>0</v>
      </c>
      <c r="K152" s="239" t="s">
        <v>21</v>
      </c>
      <c r="L152" s="244"/>
      <c r="M152" s="245" t="s">
        <v>21</v>
      </c>
      <c r="N152" s="246" t="s">
        <v>41</v>
      </c>
      <c r="O152" s="41"/>
      <c r="P152" s="211">
        <f t="shared" ref="P152:P159" si="1">O152*H152</f>
        <v>0</v>
      </c>
      <c r="Q152" s="211">
        <v>4.3E-3</v>
      </c>
      <c r="R152" s="211">
        <f t="shared" ref="R152:R159" si="2">Q152*H152</f>
        <v>7.3099999999999998E-2</v>
      </c>
      <c r="S152" s="211">
        <v>0</v>
      </c>
      <c r="T152" s="212">
        <f t="shared" ref="T152:T159" si="3">S152*H152</f>
        <v>0</v>
      </c>
      <c r="AR152" s="23" t="s">
        <v>174</v>
      </c>
      <c r="AT152" s="23" t="s">
        <v>196</v>
      </c>
      <c r="AU152" s="23" t="s">
        <v>83</v>
      </c>
      <c r="AY152" s="23" t="s">
        <v>134</v>
      </c>
      <c r="BE152" s="213">
        <f t="shared" ref="BE152:BE159" si="4">IF(N152="základní",J152,0)</f>
        <v>0</v>
      </c>
      <c r="BF152" s="213">
        <f t="shared" ref="BF152:BF159" si="5">IF(N152="snížená",J152,0)</f>
        <v>0</v>
      </c>
      <c r="BG152" s="213">
        <f t="shared" ref="BG152:BG159" si="6">IF(N152="zákl. přenesená",J152,0)</f>
        <v>0</v>
      </c>
      <c r="BH152" s="213">
        <f t="shared" ref="BH152:BH159" si="7">IF(N152="sníž. přenesená",J152,0)</f>
        <v>0</v>
      </c>
      <c r="BI152" s="213">
        <f t="shared" ref="BI152:BI159" si="8">IF(N152="nulová",J152,0)</f>
        <v>0</v>
      </c>
      <c r="BJ152" s="23" t="s">
        <v>77</v>
      </c>
      <c r="BK152" s="213">
        <f t="shared" ref="BK152:BK159" si="9">ROUND(I152*H152,2)</f>
        <v>0</v>
      </c>
      <c r="BL152" s="23" t="s">
        <v>141</v>
      </c>
      <c r="BM152" s="23" t="s">
        <v>250</v>
      </c>
    </row>
    <row r="153" spans="2:65" s="1" customFormat="1" ht="16.5" customHeight="1">
      <c r="B153" s="40"/>
      <c r="C153" s="237" t="s">
        <v>251</v>
      </c>
      <c r="D153" s="237" t="s">
        <v>196</v>
      </c>
      <c r="E153" s="238" t="s">
        <v>252</v>
      </c>
      <c r="F153" s="239" t="s">
        <v>253</v>
      </c>
      <c r="G153" s="240" t="s">
        <v>208</v>
      </c>
      <c r="H153" s="241">
        <v>8</v>
      </c>
      <c r="I153" s="242"/>
      <c r="J153" s="243">
        <f t="shared" si="0"/>
        <v>0</v>
      </c>
      <c r="K153" s="239" t="s">
        <v>21</v>
      </c>
      <c r="L153" s="244"/>
      <c r="M153" s="245" t="s">
        <v>21</v>
      </c>
      <c r="N153" s="246" t="s">
        <v>41</v>
      </c>
      <c r="O153" s="41"/>
      <c r="P153" s="211">
        <f t="shared" si="1"/>
        <v>0</v>
      </c>
      <c r="Q153" s="211">
        <v>4.3E-3</v>
      </c>
      <c r="R153" s="211">
        <f t="shared" si="2"/>
        <v>3.44E-2</v>
      </c>
      <c r="S153" s="211">
        <v>0</v>
      </c>
      <c r="T153" s="212">
        <f t="shared" si="3"/>
        <v>0</v>
      </c>
      <c r="AR153" s="23" t="s">
        <v>174</v>
      </c>
      <c r="AT153" s="23" t="s">
        <v>196</v>
      </c>
      <c r="AU153" s="23" t="s">
        <v>83</v>
      </c>
      <c r="AY153" s="23" t="s">
        <v>134</v>
      </c>
      <c r="BE153" s="213">
        <f t="shared" si="4"/>
        <v>0</v>
      </c>
      <c r="BF153" s="213">
        <f t="shared" si="5"/>
        <v>0</v>
      </c>
      <c r="BG153" s="213">
        <f t="shared" si="6"/>
        <v>0</v>
      </c>
      <c r="BH153" s="213">
        <f t="shared" si="7"/>
        <v>0</v>
      </c>
      <c r="BI153" s="213">
        <f t="shared" si="8"/>
        <v>0</v>
      </c>
      <c r="BJ153" s="23" t="s">
        <v>77</v>
      </c>
      <c r="BK153" s="213">
        <f t="shared" si="9"/>
        <v>0</v>
      </c>
      <c r="BL153" s="23" t="s">
        <v>141</v>
      </c>
      <c r="BM153" s="23" t="s">
        <v>254</v>
      </c>
    </row>
    <row r="154" spans="2:65" s="1" customFormat="1" ht="16.5" customHeight="1">
      <c r="B154" s="40"/>
      <c r="C154" s="237" t="s">
        <v>9</v>
      </c>
      <c r="D154" s="237" t="s">
        <v>196</v>
      </c>
      <c r="E154" s="238" t="s">
        <v>255</v>
      </c>
      <c r="F154" s="239" t="s">
        <v>256</v>
      </c>
      <c r="G154" s="240" t="s">
        <v>208</v>
      </c>
      <c r="H154" s="241">
        <v>1</v>
      </c>
      <c r="I154" s="242"/>
      <c r="J154" s="243">
        <f t="shared" si="0"/>
        <v>0</v>
      </c>
      <c r="K154" s="239" t="s">
        <v>21</v>
      </c>
      <c r="L154" s="244"/>
      <c r="M154" s="245" t="s">
        <v>21</v>
      </c>
      <c r="N154" s="246" t="s">
        <v>41</v>
      </c>
      <c r="O154" s="41"/>
      <c r="P154" s="211">
        <f t="shared" si="1"/>
        <v>0</v>
      </c>
      <c r="Q154" s="211">
        <v>4.3E-3</v>
      </c>
      <c r="R154" s="211">
        <f t="shared" si="2"/>
        <v>4.3E-3</v>
      </c>
      <c r="S154" s="211">
        <v>0</v>
      </c>
      <c r="T154" s="212">
        <f t="shared" si="3"/>
        <v>0</v>
      </c>
      <c r="AR154" s="23" t="s">
        <v>174</v>
      </c>
      <c r="AT154" s="23" t="s">
        <v>196</v>
      </c>
      <c r="AU154" s="23" t="s">
        <v>83</v>
      </c>
      <c r="AY154" s="23" t="s">
        <v>134</v>
      </c>
      <c r="BE154" s="213">
        <f t="shared" si="4"/>
        <v>0</v>
      </c>
      <c r="BF154" s="213">
        <f t="shared" si="5"/>
        <v>0</v>
      </c>
      <c r="BG154" s="213">
        <f t="shared" si="6"/>
        <v>0</v>
      </c>
      <c r="BH154" s="213">
        <f t="shared" si="7"/>
        <v>0</v>
      </c>
      <c r="BI154" s="213">
        <f t="shared" si="8"/>
        <v>0</v>
      </c>
      <c r="BJ154" s="23" t="s">
        <v>77</v>
      </c>
      <c r="BK154" s="213">
        <f t="shared" si="9"/>
        <v>0</v>
      </c>
      <c r="BL154" s="23" t="s">
        <v>141</v>
      </c>
      <c r="BM154" s="23" t="s">
        <v>257</v>
      </c>
    </row>
    <row r="155" spans="2:65" s="1" customFormat="1" ht="16.5" customHeight="1">
      <c r="B155" s="40"/>
      <c r="C155" s="237" t="s">
        <v>258</v>
      </c>
      <c r="D155" s="237" t="s">
        <v>196</v>
      </c>
      <c r="E155" s="238" t="s">
        <v>259</v>
      </c>
      <c r="F155" s="239" t="s">
        <v>260</v>
      </c>
      <c r="G155" s="240" t="s">
        <v>208</v>
      </c>
      <c r="H155" s="241">
        <v>1</v>
      </c>
      <c r="I155" s="242"/>
      <c r="J155" s="243">
        <f t="shared" si="0"/>
        <v>0</v>
      </c>
      <c r="K155" s="239" t="s">
        <v>140</v>
      </c>
      <c r="L155" s="244"/>
      <c r="M155" s="245" t="s">
        <v>21</v>
      </c>
      <c r="N155" s="246" t="s">
        <v>41</v>
      </c>
      <c r="O155" s="41"/>
      <c r="P155" s="211">
        <f t="shared" si="1"/>
        <v>0</v>
      </c>
      <c r="Q155" s="211">
        <v>2.8E-3</v>
      </c>
      <c r="R155" s="211">
        <f t="shared" si="2"/>
        <v>2.8E-3</v>
      </c>
      <c r="S155" s="211">
        <v>0</v>
      </c>
      <c r="T155" s="212">
        <f t="shared" si="3"/>
        <v>0</v>
      </c>
      <c r="AR155" s="23" t="s">
        <v>174</v>
      </c>
      <c r="AT155" s="23" t="s">
        <v>196</v>
      </c>
      <c r="AU155" s="23" t="s">
        <v>83</v>
      </c>
      <c r="AY155" s="23" t="s">
        <v>134</v>
      </c>
      <c r="BE155" s="213">
        <f t="shared" si="4"/>
        <v>0</v>
      </c>
      <c r="BF155" s="213">
        <f t="shared" si="5"/>
        <v>0</v>
      </c>
      <c r="BG155" s="213">
        <f t="shared" si="6"/>
        <v>0</v>
      </c>
      <c r="BH155" s="213">
        <f t="shared" si="7"/>
        <v>0</v>
      </c>
      <c r="BI155" s="213">
        <f t="shared" si="8"/>
        <v>0</v>
      </c>
      <c r="BJ155" s="23" t="s">
        <v>77</v>
      </c>
      <c r="BK155" s="213">
        <f t="shared" si="9"/>
        <v>0</v>
      </c>
      <c r="BL155" s="23" t="s">
        <v>141</v>
      </c>
      <c r="BM155" s="23" t="s">
        <v>261</v>
      </c>
    </row>
    <row r="156" spans="2:65" s="1" customFormat="1" ht="16.5" customHeight="1">
      <c r="B156" s="40"/>
      <c r="C156" s="237" t="s">
        <v>262</v>
      </c>
      <c r="D156" s="237" t="s">
        <v>196</v>
      </c>
      <c r="E156" s="238" t="s">
        <v>263</v>
      </c>
      <c r="F156" s="239" t="s">
        <v>264</v>
      </c>
      <c r="G156" s="240" t="s">
        <v>208</v>
      </c>
      <c r="H156" s="241">
        <v>1</v>
      </c>
      <c r="I156" s="242"/>
      <c r="J156" s="243">
        <f t="shared" si="0"/>
        <v>0</v>
      </c>
      <c r="K156" s="239" t="s">
        <v>140</v>
      </c>
      <c r="L156" s="244"/>
      <c r="M156" s="245" t="s">
        <v>21</v>
      </c>
      <c r="N156" s="246" t="s">
        <v>41</v>
      </c>
      <c r="O156" s="41"/>
      <c r="P156" s="211">
        <f t="shared" si="1"/>
        <v>0</v>
      </c>
      <c r="Q156" s="211">
        <v>2.8E-3</v>
      </c>
      <c r="R156" s="211">
        <f t="shared" si="2"/>
        <v>2.8E-3</v>
      </c>
      <c r="S156" s="211">
        <v>0</v>
      </c>
      <c r="T156" s="212">
        <f t="shared" si="3"/>
        <v>0</v>
      </c>
      <c r="AR156" s="23" t="s">
        <v>174</v>
      </c>
      <c r="AT156" s="23" t="s">
        <v>196</v>
      </c>
      <c r="AU156" s="23" t="s">
        <v>83</v>
      </c>
      <c r="AY156" s="23" t="s">
        <v>134</v>
      </c>
      <c r="BE156" s="213">
        <f t="shared" si="4"/>
        <v>0</v>
      </c>
      <c r="BF156" s="213">
        <f t="shared" si="5"/>
        <v>0</v>
      </c>
      <c r="BG156" s="213">
        <f t="shared" si="6"/>
        <v>0</v>
      </c>
      <c r="BH156" s="213">
        <f t="shared" si="7"/>
        <v>0</v>
      </c>
      <c r="BI156" s="213">
        <f t="shared" si="8"/>
        <v>0</v>
      </c>
      <c r="BJ156" s="23" t="s">
        <v>77</v>
      </c>
      <c r="BK156" s="213">
        <f t="shared" si="9"/>
        <v>0</v>
      </c>
      <c r="BL156" s="23" t="s">
        <v>141</v>
      </c>
      <c r="BM156" s="23" t="s">
        <v>265</v>
      </c>
    </row>
    <row r="157" spans="2:65" s="1" customFormat="1" ht="25.5" customHeight="1">
      <c r="B157" s="40"/>
      <c r="C157" s="202" t="s">
        <v>266</v>
      </c>
      <c r="D157" s="202" t="s">
        <v>136</v>
      </c>
      <c r="E157" s="203" t="s">
        <v>267</v>
      </c>
      <c r="F157" s="204" t="s">
        <v>268</v>
      </c>
      <c r="G157" s="205" t="s">
        <v>208</v>
      </c>
      <c r="H157" s="206">
        <v>1</v>
      </c>
      <c r="I157" s="207"/>
      <c r="J157" s="208">
        <f t="shared" si="0"/>
        <v>0</v>
      </c>
      <c r="K157" s="204" t="s">
        <v>140</v>
      </c>
      <c r="L157" s="60"/>
      <c r="M157" s="209" t="s">
        <v>21</v>
      </c>
      <c r="N157" s="210" t="s">
        <v>41</v>
      </c>
      <c r="O157" s="41"/>
      <c r="P157" s="211">
        <f t="shared" si="1"/>
        <v>0</v>
      </c>
      <c r="Q157" s="211">
        <v>0</v>
      </c>
      <c r="R157" s="211">
        <f t="shared" si="2"/>
        <v>0</v>
      </c>
      <c r="S157" s="211">
        <v>0</v>
      </c>
      <c r="T157" s="212">
        <f t="shared" si="3"/>
        <v>0</v>
      </c>
      <c r="AR157" s="23" t="s">
        <v>141</v>
      </c>
      <c r="AT157" s="23" t="s">
        <v>136</v>
      </c>
      <c r="AU157" s="23" t="s">
        <v>83</v>
      </c>
      <c r="AY157" s="23" t="s">
        <v>134</v>
      </c>
      <c r="BE157" s="213">
        <f t="shared" si="4"/>
        <v>0</v>
      </c>
      <c r="BF157" s="213">
        <f t="shared" si="5"/>
        <v>0</v>
      </c>
      <c r="BG157" s="213">
        <f t="shared" si="6"/>
        <v>0</v>
      </c>
      <c r="BH157" s="213">
        <f t="shared" si="7"/>
        <v>0</v>
      </c>
      <c r="BI157" s="213">
        <f t="shared" si="8"/>
        <v>0</v>
      </c>
      <c r="BJ157" s="23" t="s">
        <v>77</v>
      </c>
      <c r="BK157" s="213">
        <f t="shared" si="9"/>
        <v>0</v>
      </c>
      <c r="BL157" s="23" t="s">
        <v>141</v>
      </c>
      <c r="BM157" s="23" t="s">
        <v>269</v>
      </c>
    </row>
    <row r="158" spans="2:65" s="1" customFormat="1" ht="16.5" customHeight="1">
      <c r="B158" s="40"/>
      <c r="C158" s="237" t="s">
        <v>270</v>
      </c>
      <c r="D158" s="237" t="s">
        <v>196</v>
      </c>
      <c r="E158" s="238" t="s">
        <v>271</v>
      </c>
      <c r="F158" s="239" t="s">
        <v>272</v>
      </c>
      <c r="G158" s="240" t="s">
        <v>208</v>
      </c>
      <c r="H158" s="241">
        <v>1</v>
      </c>
      <c r="I158" s="242"/>
      <c r="J158" s="243">
        <f t="shared" si="0"/>
        <v>0</v>
      </c>
      <c r="K158" s="239" t="s">
        <v>21</v>
      </c>
      <c r="L158" s="244"/>
      <c r="M158" s="245" t="s">
        <v>21</v>
      </c>
      <c r="N158" s="246" t="s">
        <v>41</v>
      </c>
      <c r="O158" s="41"/>
      <c r="P158" s="211">
        <f t="shared" si="1"/>
        <v>0</v>
      </c>
      <c r="Q158" s="211">
        <v>0.123</v>
      </c>
      <c r="R158" s="211">
        <f t="shared" si="2"/>
        <v>0.123</v>
      </c>
      <c r="S158" s="211">
        <v>0</v>
      </c>
      <c r="T158" s="212">
        <f t="shared" si="3"/>
        <v>0</v>
      </c>
      <c r="AR158" s="23" t="s">
        <v>174</v>
      </c>
      <c r="AT158" s="23" t="s">
        <v>196</v>
      </c>
      <c r="AU158" s="23" t="s">
        <v>83</v>
      </c>
      <c r="AY158" s="23" t="s">
        <v>134</v>
      </c>
      <c r="BE158" s="213">
        <f t="shared" si="4"/>
        <v>0</v>
      </c>
      <c r="BF158" s="213">
        <f t="shared" si="5"/>
        <v>0</v>
      </c>
      <c r="BG158" s="213">
        <f t="shared" si="6"/>
        <v>0</v>
      </c>
      <c r="BH158" s="213">
        <f t="shared" si="7"/>
        <v>0</v>
      </c>
      <c r="BI158" s="213">
        <f t="shared" si="8"/>
        <v>0</v>
      </c>
      <c r="BJ158" s="23" t="s">
        <v>77</v>
      </c>
      <c r="BK158" s="213">
        <f t="shared" si="9"/>
        <v>0</v>
      </c>
      <c r="BL158" s="23" t="s">
        <v>141</v>
      </c>
      <c r="BM158" s="23" t="s">
        <v>273</v>
      </c>
    </row>
    <row r="159" spans="2:65" s="1" customFormat="1" ht="25.5" customHeight="1">
      <c r="B159" s="40"/>
      <c r="C159" s="202" t="s">
        <v>274</v>
      </c>
      <c r="D159" s="202" t="s">
        <v>136</v>
      </c>
      <c r="E159" s="203" t="s">
        <v>275</v>
      </c>
      <c r="F159" s="204" t="s">
        <v>276</v>
      </c>
      <c r="G159" s="205" t="s">
        <v>187</v>
      </c>
      <c r="H159" s="206">
        <v>65</v>
      </c>
      <c r="I159" s="207"/>
      <c r="J159" s="208">
        <f t="shared" si="0"/>
        <v>0</v>
      </c>
      <c r="K159" s="204" t="s">
        <v>140</v>
      </c>
      <c r="L159" s="60"/>
      <c r="M159" s="209" t="s">
        <v>21</v>
      </c>
      <c r="N159" s="210" t="s">
        <v>41</v>
      </c>
      <c r="O159" s="41"/>
      <c r="P159" s="211">
        <f t="shared" si="1"/>
        <v>0</v>
      </c>
      <c r="Q159" s="211">
        <v>0</v>
      </c>
      <c r="R159" s="211">
        <f t="shared" si="2"/>
        <v>0</v>
      </c>
      <c r="S159" s="211">
        <v>0</v>
      </c>
      <c r="T159" s="212">
        <f t="shared" si="3"/>
        <v>0</v>
      </c>
      <c r="AR159" s="23" t="s">
        <v>141</v>
      </c>
      <c r="AT159" s="23" t="s">
        <v>136</v>
      </c>
      <c r="AU159" s="23" t="s">
        <v>83</v>
      </c>
      <c r="AY159" s="23" t="s">
        <v>134</v>
      </c>
      <c r="BE159" s="213">
        <f t="shared" si="4"/>
        <v>0</v>
      </c>
      <c r="BF159" s="213">
        <f t="shared" si="5"/>
        <v>0</v>
      </c>
      <c r="BG159" s="213">
        <f t="shared" si="6"/>
        <v>0</v>
      </c>
      <c r="BH159" s="213">
        <f t="shared" si="7"/>
        <v>0</v>
      </c>
      <c r="BI159" s="213">
        <f t="shared" si="8"/>
        <v>0</v>
      </c>
      <c r="BJ159" s="23" t="s">
        <v>77</v>
      </c>
      <c r="BK159" s="213">
        <f t="shared" si="9"/>
        <v>0</v>
      </c>
      <c r="BL159" s="23" t="s">
        <v>141</v>
      </c>
      <c r="BM159" s="23" t="s">
        <v>277</v>
      </c>
    </row>
    <row r="160" spans="2:65" s="12" customFormat="1" ht="13.5">
      <c r="B160" s="214"/>
      <c r="C160" s="215"/>
      <c r="D160" s="216" t="s">
        <v>143</v>
      </c>
      <c r="E160" s="217" t="s">
        <v>21</v>
      </c>
      <c r="F160" s="218" t="s">
        <v>278</v>
      </c>
      <c r="G160" s="215"/>
      <c r="H160" s="219">
        <v>65</v>
      </c>
      <c r="I160" s="220"/>
      <c r="J160" s="215"/>
      <c r="K160" s="215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143</v>
      </c>
      <c r="AU160" s="225" t="s">
        <v>83</v>
      </c>
      <c r="AV160" s="12" t="s">
        <v>83</v>
      </c>
      <c r="AW160" s="12" t="s">
        <v>34</v>
      </c>
      <c r="AX160" s="12" t="s">
        <v>77</v>
      </c>
      <c r="AY160" s="225" t="s">
        <v>134</v>
      </c>
    </row>
    <row r="161" spans="2:65" s="1" customFormat="1" ht="16.5" customHeight="1">
      <c r="B161" s="40"/>
      <c r="C161" s="237" t="s">
        <v>279</v>
      </c>
      <c r="D161" s="237" t="s">
        <v>196</v>
      </c>
      <c r="E161" s="238" t="s">
        <v>280</v>
      </c>
      <c r="F161" s="239" t="s">
        <v>281</v>
      </c>
      <c r="G161" s="240" t="s">
        <v>208</v>
      </c>
      <c r="H161" s="241">
        <v>65</v>
      </c>
      <c r="I161" s="242"/>
      <c r="J161" s="243">
        <f>ROUND(I161*H161,2)</f>
        <v>0</v>
      </c>
      <c r="K161" s="239" t="s">
        <v>21</v>
      </c>
      <c r="L161" s="244"/>
      <c r="M161" s="245" t="s">
        <v>21</v>
      </c>
      <c r="N161" s="246" t="s">
        <v>41</v>
      </c>
      <c r="O161" s="41"/>
      <c r="P161" s="211">
        <f>O161*H161</f>
        <v>0</v>
      </c>
      <c r="Q161" s="211">
        <v>3.5999999999999997E-2</v>
      </c>
      <c r="R161" s="211">
        <f>Q161*H161</f>
        <v>2.34</v>
      </c>
      <c r="S161" s="211">
        <v>0</v>
      </c>
      <c r="T161" s="212">
        <f>S161*H161</f>
        <v>0</v>
      </c>
      <c r="AR161" s="23" t="s">
        <v>174</v>
      </c>
      <c r="AT161" s="23" t="s">
        <v>196</v>
      </c>
      <c r="AU161" s="23" t="s">
        <v>83</v>
      </c>
      <c r="AY161" s="23" t="s">
        <v>134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3" t="s">
        <v>77</v>
      </c>
      <c r="BK161" s="213">
        <f>ROUND(I161*H161,2)</f>
        <v>0</v>
      </c>
      <c r="BL161" s="23" t="s">
        <v>141</v>
      </c>
      <c r="BM161" s="23" t="s">
        <v>282</v>
      </c>
    </row>
    <row r="162" spans="2:65" s="1" customFormat="1" ht="25.5" customHeight="1">
      <c r="B162" s="40"/>
      <c r="C162" s="202" t="s">
        <v>283</v>
      </c>
      <c r="D162" s="202" t="s">
        <v>136</v>
      </c>
      <c r="E162" s="203" t="s">
        <v>284</v>
      </c>
      <c r="F162" s="204" t="s">
        <v>285</v>
      </c>
      <c r="G162" s="205" t="s">
        <v>208</v>
      </c>
      <c r="H162" s="206">
        <v>1</v>
      </c>
      <c r="I162" s="207"/>
      <c r="J162" s="208">
        <f>ROUND(I162*H162,2)</f>
        <v>0</v>
      </c>
      <c r="K162" s="204" t="s">
        <v>140</v>
      </c>
      <c r="L162" s="60"/>
      <c r="M162" s="209" t="s">
        <v>21</v>
      </c>
      <c r="N162" s="210" t="s">
        <v>41</v>
      </c>
      <c r="O162" s="41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3" t="s">
        <v>141</v>
      </c>
      <c r="AT162" s="23" t="s">
        <v>136</v>
      </c>
      <c r="AU162" s="23" t="s">
        <v>83</v>
      </c>
      <c r="AY162" s="23" t="s">
        <v>134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3" t="s">
        <v>77</v>
      </c>
      <c r="BK162" s="213">
        <f>ROUND(I162*H162,2)</f>
        <v>0</v>
      </c>
      <c r="BL162" s="23" t="s">
        <v>141</v>
      </c>
      <c r="BM162" s="23" t="s">
        <v>286</v>
      </c>
    </row>
    <row r="163" spans="2:65" s="1" customFormat="1" ht="16.5" customHeight="1">
      <c r="B163" s="40"/>
      <c r="C163" s="237" t="s">
        <v>287</v>
      </c>
      <c r="D163" s="237" t="s">
        <v>196</v>
      </c>
      <c r="E163" s="238" t="s">
        <v>288</v>
      </c>
      <c r="F163" s="239" t="s">
        <v>289</v>
      </c>
      <c r="G163" s="240" t="s">
        <v>208</v>
      </c>
      <c r="H163" s="241">
        <v>1</v>
      </c>
      <c r="I163" s="242"/>
      <c r="J163" s="243">
        <f>ROUND(I163*H163,2)</f>
        <v>0</v>
      </c>
      <c r="K163" s="239" t="s">
        <v>140</v>
      </c>
      <c r="L163" s="244"/>
      <c r="M163" s="245" t="s">
        <v>21</v>
      </c>
      <c r="N163" s="246" t="s">
        <v>41</v>
      </c>
      <c r="O163" s="41"/>
      <c r="P163" s="211">
        <f>O163*H163</f>
        <v>0</v>
      </c>
      <c r="Q163" s="211">
        <v>0.12</v>
      </c>
      <c r="R163" s="211">
        <f>Q163*H163</f>
        <v>0.12</v>
      </c>
      <c r="S163" s="211">
        <v>0</v>
      </c>
      <c r="T163" s="212">
        <f>S163*H163</f>
        <v>0</v>
      </c>
      <c r="AR163" s="23" t="s">
        <v>174</v>
      </c>
      <c r="AT163" s="23" t="s">
        <v>196</v>
      </c>
      <c r="AU163" s="23" t="s">
        <v>83</v>
      </c>
      <c r="AY163" s="23" t="s">
        <v>134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3" t="s">
        <v>77</v>
      </c>
      <c r="BK163" s="213">
        <f>ROUND(I163*H163,2)</f>
        <v>0</v>
      </c>
      <c r="BL163" s="23" t="s">
        <v>141</v>
      </c>
      <c r="BM163" s="23" t="s">
        <v>290</v>
      </c>
    </row>
    <row r="164" spans="2:65" s="1" customFormat="1" ht="16.5" customHeight="1">
      <c r="B164" s="40"/>
      <c r="C164" s="237" t="s">
        <v>291</v>
      </c>
      <c r="D164" s="237" t="s">
        <v>196</v>
      </c>
      <c r="E164" s="238" t="s">
        <v>292</v>
      </c>
      <c r="F164" s="239" t="s">
        <v>293</v>
      </c>
      <c r="G164" s="240" t="s">
        <v>208</v>
      </c>
      <c r="H164" s="241">
        <v>1</v>
      </c>
      <c r="I164" s="242"/>
      <c r="J164" s="243">
        <f>ROUND(I164*H164,2)</f>
        <v>0</v>
      </c>
      <c r="K164" s="239" t="s">
        <v>140</v>
      </c>
      <c r="L164" s="244"/>
      <c r="M164" s="245" t="s">
        <v>21</v>
      </c>
      <c r="N164" s="246" t="s">
        <v>41</v>
      </c>
      <c r="O164" s="41"/>
      <c r="P164" s="211">
        <f>O164*H164</f>
        <v>0</v>
      </c>
      <c r="Q164" s="211">
        <v>1.7999999999999999E-2</v>
      </c>
      <c r="R164" s="211">
        <f>Q164*H164</f>
        <v>1.7999999999999999E-2</v>
      </c>
      <c r="S164" s="211">
        <v>0</v>
      </c>
      <c r="T164" s="212">
        <f>S164*H164</f>
        <v>0</v>
      </c>
      <c r="AR164" s="23" t="s">
        <v>174</v>
      </c>
      <c r="AT164" s="23" t="s">
        <v>196</v>
      </c>
      <c r="AU164" s="23" t="s">
        <v>83</v>
      </c>
      <c r="AY164" s="23" t="s">
        <v>134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3" t="s">
        <v>77</v>
      </c>
      <c r="BK164" s="213">
        <f>ROUND(I164*H164,2)</f>
        <v>0</v>
      </c>
      <c r="BL164" s="23" t="s">
        <v>141</v>
      </c>
      <c r="BM164" s="23" t="s">
        <v>294</v>
      </c>
    </row>
    <row r="165" spans="2:65" s="1" customFormat="1" ht="16.5" customHeight="1">
      <c r="B165" s="40"/>
      <c r="C165" s="237" t="s">
        <v>295</v>
      </c>
      <c r="D165" s="237" t="s">
        <v>196</v>
      </c>
      <c r="E165" s="238" t="s">
        <v>296</v>
      </c>
      <c r="F165" s="239" t="s">
        <v>297</v>
      </c>
      <c r="G165" s="240" t="s">
        <v>208</v>
      </c>
      <c r="H165" s="241">
        <v>1</v>
      </c>
      <c r="I165" s="242"/>
      <c r="J165" s="243">
        <f>ROUND(I165*H165,2)</f>
        <v>0</v>
      </c>
      <c r="K165" s="239" t="s">
        <v>140</v>
      </c>
      <c r="L165" s="244"/>
      <c r="M165" s="245" t="s">
        <v>21</v>
      </c>
      <c r="N165" s="246" t="s">
        <v>41</v>
      </c>
      <c r="O165" s="41"/>
      <c r="P165" s="211">
        <f>O165*H165</f>
        <v>0</v>
      </c>
      <c r="Q165" s="211">
        <v>6.0000000000000001E-3</v>
      </c>
      <c r="R165" s="211">
        <f>Q165*H165</f>
        <v>6.0000000000000001E-3</v>
      </c>
      <c r="S165" s="211">
        <v>0</v>
      </c>
      <c r="T165" s="212">
        <f>S165*H165</f>
        <v>0</v>
      </c>
      <c r="AR165" s="23" t="s">
        <v>174</v>
      </c>
      <c r="AT165" s="23" t="s">
        <v>196</v>
      </c>
      <c r="AU165" s="23" t="s">
        <v>83</v>
      </c>
      <c r="AY165" s="23" t="s">
        <v>134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3" t="s">
        <v>77</v>
      </c>
      <c r="BK165" s="213">
        <f>ROUND(I165*H165,2)</f>
        <v>0</v>
      </c>
      <c r="BL165" s="23" t="s">
        <v>141</v>
      </c>
      <c r="BM165" s="23" t="s">
        <v>298</v>
      </c>
    </row>
    <row r="166" spans="2:65" s="11" customFormat="1" ht="29.85" customHeight="1">
      <c r="B166" s="186"/>
      <c r="C166" s="187"/>
      <c r="D166" s="188" t="s">
        <v>69</v>
      </c>
      <c r="E166" s="200" t="s">
        <v>141</v>
      </c>
      <c r="F166" s="200" t="s">
        <v>299</v>
      </c>
      <c r="G166" s="187"/>
      <c r="H166" s="187"/>
      <c r="I166" s="190"/>
      <c r="J166" s="201">
        <f>BK166</f>
        <v>0</v>
      </c>
      <c r="K166" s="187"/>
      <c r="L166" s="192"/>
      <c r="M166" s="193"/>
      <c r="N166" s="194"/>
      <c r="O166" s="194"/>
      <c r="P166" s="195">
        <f>SUM(P167:P168)</f>
        <v>0</v>
      </c>
      <c r="Q166" s="194"/>
      <c r="R166" s="195">
        <f>SUM(R167:R168)</f>
        <v>0</v>
      </c>
      <c r="S166" s="194"/>
      <c r="T166" s="196">
        <f>SUM(T167:T168)</f>
        <v>0</v>
      </c>
      <c r="AR166" s="197" t="s">
        <v>77</v>
      </c>
      <c r="AT166" s="198" t="s">
        <v>69</v>
      </c>
      <c r="AU166" s="198" t="s">
        <v>77</v>
      </c>
      <c r="AY166" s="197" t="s">
        <v>134</v>
      </c>
      <c r="BK166" s="199">
        <f>SUM(BK167:BK168)</f>
        <v>0</v>
      </c>
    </row>
    <row r="167" spans="2:65" s="1" customFormat="1" ht="25.5" customHeight="1">
      <c r="B167" s="40"/>
      <c r="C167" s="202" t="s">
        <v>300</v>
      </c>
      <c r="D167" s="202" t="s">
        <v>136</v>
      </c>
      <c r="E167" s="203" t="s">
        <v>301</v>
      </c>
      <c r="F167" s="204" t="s">
        <v>302</v>
      </c>
      <c r="G167" s="205" t="s">
        <v>139</v>
      </c>
      <c r="H167" s="206">
        <v>3.6</v>
      </c>
      <c r="I167" s="207"/>
      <c r="J167" s="208">
        <f>ROUND(I167*H167,2)</f>
        <v>0</v>
      </c>
      <c r="K167" s="204" t="s">
        <v>140</v>
      </c>
      <c r="L167" s="60"/>
      <c r="M167" s="209" t="s">
        <v>21</v>
      </c>
      <c r="N167" s="210" t="s">
        <v>41</v>
      </c>
      <c r="O167" s="41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AR167" s="23" t="s">
        <v>141</v>
      </c>
      <c r="AT167" s="23" t="s">
        <v>136</v>
      </c>
      <c r="AU167" s="23" t="s">
        <v>83</v>
      </c>
      <c r="AY167" s="23" t="s">
        <v>134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3" t="s">
        <v>77</v>
      </c>
      <c r="BK167" s="213">
        <f>ROUND(I167*H167,2)</f>
        <v>0</v>
      </c>
      <c r="BL167" s="23" t="s">
        <v>141</v>
      </c>
      <c r="BM167" s="23" t="s">
        <v>303</v>
      </c>
    </row>
    <row r="168" spans="2:65" s="12" customFormat="1" ht="13.5">
      <c r="B168" s="214"/>
      <c r="C168" s="215"/>
      <c r="D168" s="216" t="s">
        <v>143</v>
      </c>
      <c r="E168" s="217" t="s">
        <v>21</v>
      </c>
      <c r="F168" s="218" t="s">
        <v>304</v>
      </c>
      <c r="G168" s="215"/>
      <c r="H168" s="219">
        <v>3.6</v>
      </c>
      <c r="I168" s="220"/>
      <c r="J168" s="215"/>
      <c r="K168" s="215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143</v>
      </c>
      <c r="AU168" s="225" t="s">
        <v>83</v>
      </c>
      <c r="AV168" s="12" t="s">
        <v>83</v>
      </c>
      <c r="AW168" s="12" t="s">
        <v>34</v>
      </c>
      <c r="AX168" s="12" t="s">
        <v>77</v>
      </c>
      <c r="AY168" s="225" t="s">
        <v>134</v>
      </c>
    </row>
    <row r="169" spans="2:65" s="11" customFormat="1" ht="29.85" customHeight="1">
      <c r="B169" s="186"/>
      <c r="C169" s="187"/>
      <c r="D169" s="188" t="s">
        <v>69</v>
      </c>
      <c r="E169" s="200" t="s">
        <v>162</v>
      </c>
      <c r="F169" s="200" t="s">
        <v>305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SUM(P170:P173)</f>
        <v>0</v>
      </c>
      <c r="Q169" s="194"/>
      <c r="R169" s="195">
        <f>SUM(R170:R173)</f>
        <v>2.012346</v>
      </c>
      <c r="S169" s="194"/>
      <c r="T169" s="196">
        <f>SUM(T170:T173)</f>
        <v>0</v>
      </c>
      <c r="AR169" s="197" t="s">
        <v>77</v>
      </c>
      <c r="AT169" s="198" t="s">
        <v>69</v>
      </c>
      <c r="AU169" s="198" t="s">
        <v>77</v>
      </c>
      <c r="AY169" s="197" t="s">
        <v>134</v>
      </c>
      <c r="BK169" s="199">
        <f>SUM(BK170:BK173)</f>
        <v>0</v>
      </c>
    </row>
    <row r="170" spans="2:65" s="1" customFormat="1" ht="25.5" customHeight="1">
      <c r="B170" s="40"/>
      <c r="C170" s="202" t="s">
        <v>306</v>
      </c>
      <c r="D170" s="202" t="s">
        <v>136</v>
      </c>
      <c r="E170" s="203" t="s">
        <v>307</v>
      </c>
      <c r="F170" s="204" t="s">
        <v>308</v>
      </c>
      <c r="G170" s="205" t="s">
        <v>192</v>
      </c>
      <c r="H170" s="206">
        <v>19.8</v>
      </c>
      <c r="I170" s="207"/>
      <c r="J170" s="208">
        <f>ROUND(I170*H170,2)</f>
        <v>0</v>
      </c>
      <c r="K170" s="204" t="s">
        <v>140</v>
      </c>
      <c r="L170" s="60"/>
      <c r="M170" s="209" t="s">
        <v>21</v>
      </c>
      <c r="N170" s="210" t="s">
        <v>41</v>
      </c>
      <c r="O170" s="41"/>
      <c r="P170" s="211">
        <f>O170*H170</f>
        <v>0</v>
      </c>
      <c r="Q170" s="211">
        <v>9.8680000000000004E-2</v>
      </c>
      <c r="R170" s="211">
        <f>Q170*H170</f>
        <v>1.953864</v>
      </c>
      <c r="S170" s="211">
        <v>0</v>
      </c>
      <c r="T170" s="212">
        <f>S170*H170</f>
        <v>0</v>
      </c>
      <c r="AR170" s="23" t="s">
        <v>141</v>
      </c>
      <c r="AT170" s="23" t="s">
        <v>136</v>
      </c>
      <c r="AU170" s="23" t="s">
        <v>83</v>
      </c>
      <c r="AY170" s="23" t="s">
        <v>134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3" t="s">
        <v>77</v>
      </c>
      <c r="BK170" s="213">
        <f>ROUND(I170*H170,2)</f>
        <v>0</v>
      </c>
      <c r="BL170" s="23" t="s">
        <v>141</v>
      </c>
      <c r="BM170" s="23" t="s">
        <v>309</v>
      </c>
    </row>
    <row r="171" spans="2:65" s="12" customFormat="1" ht="13.5">
      <c r="B171" s="214"/>
      <c r="C171" s="215"/>
      <c r="D171" s="216" t="s">
        <v>143</v>
      </c>
      <c r="E171" s="217" t="s">
        <v>21</v>
      </c>
      <c r="F171" s="218" t="s">
        <v>310</v>
      </c>
      <c r="G171" s="215"/>
      <c r="H171" s="219">
        <v>19.8</v>
      </c>
      <c r="I171" s="220"/>
      <c r="J171" s="215"/>
      <c r="K171" s="215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143</v>
      </c>
      <c r="AU171" s="225" t="s">
        <v>83</v>
      </c>
      <c r="AV171" s="12" t="s">
        <v>83</v>
      </c>
      <c r="AW171" s="12" t="s">
        <v>34</v>
      </c>
      <c r="AX171" s="12" t="s">
        <v>77</v>
      </c>
      <c r="AY171" s="225" t="s">
        <v>134</v>
      </c>
    </row>
    <row r="172" spans="2:65" s="1" customFormat="1" ht="25.5" customHeight="1">
      <c r="B172" s="40"/>
      <c r="C172" s="202" t="s">
        <v>311</v>
      </c>
      <c r="D172" s="202" t="s">
        <v>136</v>
      </c>
      <c r="E172" s="203" t="s">
        <v>312</v>
      </c>
      <c r="F172" s="204" t="s">
        <v>313</v>
      </c>
      <c r="G172" s="205" t="s">
        <v>192</v>
      </c>
      <c r="H172" s="206">
        <v>58.481999999999999</v>
      </c>
      <c r="I172" s="207"/>
      <c r="J172" s="208">
        <f>ROUND(I172*H172,2)</f>
        <v>0</v>
      </c>
      <c r="K172" s="204" t="s">
        <v>140</v>
      </c>
      <c r="L172" s="60"/>
      <c r="M172" s="209" t="s">
        <v>21</v>
      </c>
      <c r="N172" s="210" t="s">
        <v>41</v>
      </c>
      <c r="O172" s="41"/>
      <c r="P172" s="211">
        <f>O172*H172</f>
        <v>0</v>
      </c>
      <c r="Q172" s="211">
        <v>1E-3</v>
      </c>
      <c r="R172" s="211">
        <f>Q172*H172</f>
        <v>5.8481999999999999E-2</v>
      </c>
      <c r="S172" s="211">
        <v>0</v>
      </c>
      <c r="T172" s="212">
        <f>S172*H172</f>
        <v>0</v>
      </c>
      <c r="AR172" s="23" t="s">
        <v>141</v>
      </c>
      <c r="AT172" s="23" t="s">
        <v>136</v>
      </c>
      <c r="AU172" s="23" t="s">
        <v>83</v>
      </c>
      <c r="AY172" s="23" t="s">
        <v>134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3" t="s">
        <v>77</v>
      </c>
      <c r="BK172" s="213">
        <f>ROUND(I172*H172,2)</f>
        <v>0</v>
      </c>
      <c r="BL172" s="23" t="s">
        <v>141</v>
      </c>
      <c r="BM172" s="23" t="s">
        <v>314</v>
      </c>
    </row>
    <row r="173" spans="2:65" s="12" customFormat="1" ht="13.5">
      <c r="B173" s="214"/>
      <c r="C173" s="215"/>
      <c r="D173" s="216" t="s">
        <v>143</v>
      </c>
      <c r="E173" s="217" t="s">
        <v>21</v>
      </c>
      <c r="F173" s="218" t="s">
        <v>315</v>
      </c>
      <c r="G173" s="215"/>
      <c r="H173" s="219">
        <v>58.481999999999999</v>
      </c>
      <c r="I173" s="220"/>
      <c r="J173" s="215"/>
      <c r="K173" s="215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143</v>
      </c>
      <c r="AU173" s="225" t="s">
        <v>83</v>
      </c>
      <c r="AV173" s="12" t="s">
        <v>83</v>
      </c>
      <c r="AW173" s="12" t="s">
        <v>34</v>
      </c>
      <c r="AX173" s="12" t="s">
        <v>77</v>
      </c>
      <c r="AY173" s="225" t="s">
        <v>134</v>
      </c>
    </row>
    <row r="174" spans="2:65" s="11" customFormat="1" ht="29.85" customHeight="1">
      <c r="B174" s="186"/>
      <c r="C174" s="187"/>
      <c r="D174" s="188" t="s">
        <v>69</v>
      </c>
      <c r="E174" s="200" t="s">
        <v>174</v>
      </c>
      <c r="F174" s="200" t="s">
        <v>316</v>
      </c>
      <c r="G174" s="187"/>
      <c r="H174" s="187"/>
      <c r="I174" s="190"/>
      <c r="J174" s="201">
        <f>BK174</f>
        <v>0</v>
      </c>
      <c r="K174" s="187"/>
      <c r="L174" s="192"/>
      <c r="M174" s="193"/>
      <c r="N174" s="194"/>
      <c r="O174" s="194"/>
      <c r="P174" s="195">
        <f>SUM(P175:P179)</f>
        <v>0</v>
      </c>
      <c r="Q174" s="194"/>
      <c r="R174" s="195">
        <f>SUM(R175:R179)</f>
        <v>9.398999999999999E-2</v>
      </c>
      <c r="S174" s="194"/>
      <c r="T174" s="196">
        <f>SUM(T175:T179)</f>
        <v>0</v>
      </c>
      <c r="AR174" s="197" t="s">
        <v>77</v>
      </c>
      <c r="AT174" s="198" t="s">
        <v>69</v>
      </c>
      <c r="AU174" s="198" t="s">
        <v>77</v>
      </c>
      <c r="AY174" s="197" t="s">
        <v>134</v>
      </c>
      <c r="BK174" s="199">
        <f>SUM(BK175:BK179)</f>
        <v>0</v>
      </c>
    </row>
    <row r="175" spans="2:65" s="1" customFormat="1" ht="25.5" customHeight="1">
      <c r="B175" s="40"/>
      <c r="C175" s="202" t="s">
        <v>317</v>
      </c>
      <c r="D175" s="202" t="s">
        <v>136</v>
      </c>
      <c r="E175" s="203" t="s">
        <v>318</v>
      </c>
      <c r="F175" s="204" t="s">
        <v>319</v>
      </c>
      <c r="G175" s="205" t="s">
        <v>187</v>
      </c>
      <c r="H175" s="206">
        <v>6</v>
      </c>
      <c r="I175" s="207"/>
      <c r="J175" s="208">
        <f>ROUND(I175*H175,2)</f>
        <v>0</v>
      </c>
      <c r="K175" s="204" t="s">
        <v>140</v>
      </c>
      <c r="L175" s="60"/>
      <c r="M175" s="209" t="s">
        <v>21</v>
      </c>
      <c r="N175" s="210" t="s">
        <v>41</v>
      </c>
      <c r="O175" s="41"/>
      <c r="P175" s="211">
        <f>O175*H175</f>
        <v>0</v>
      </c>
      <c r="Q175" s="211">
        <v>2.0000000000000002E-5</v>
      </c>
      <c r="R175" s="211">
        <f>Q175*H175</f>
        <v>1.2000000000000002E-4</v>
      </c>
      <c r="S175" s="211">
        <v>0</v>
      </c>
      <c r="T175" s="212">
        <f>S175*H175</f>
        <v>0</v>
      </c>
      <c r="AR175" s="23" t="s">
        <v>141</v>
      </c>
      <c r="AT175" s="23" t="s">
        <v>136</v>
      </c>
      <c r="AU175" s="23" t="s">
        <v>83</v>
      </c>
      <c r="AY175" s="23" t="s">
        <v>134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3" t="s">
        <v>77</v>
      </c>
      <c r="BK175" s="213">
        <f>ROUND(I175*H175,2)</f>
        <v>0</v>
      </c>
      <c r="BL175" s="23" t="s">
        <v>141</v>
      </c>
      <c r="BM175" s="23" t="s">
        <v>320</v>
      </c>
    </row>
    <row r="176" spans="2:65" s="12" customFormat="1" ht="13.5">
      <c r="B176" s="214"/>
      <c r="C176" s="215"/>
      <c r="D176" s="216" t="s">
        <v>143</v>
      </c>
      <c r="E176" s="217" t="s">
        <v>21</v>
      </c>
      <c r="F176" s="218" t="s">
        <v>321</v>
      </c>
      <c r="G176" s="215"/>
      <c r="H176" s="219">
        <v>6</v>
      </c>
      <c r="I176" s="220"/>
      <c r="J176" s="215"/>
      <c r="K176" s="215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143</v>
      </c>
      <c r="AU176" s="225" t="s">
        <v>83</v>
      </c>
      <c r="AV176" s="12" t="s">
        <v>83</v>
      </c>
      <c r="AW176" s="12" t="s">
        <v>34</v>
      </c>
      <c r="AX176" s="12" t="s">
        <v>77</v>
      </c>
      <c r="AY176" s="225" t="s">
        <v>134</v>
      </c>
    </row>
    <row r="177" spans="2:65" s="1" customFormat="1" ht="16.5" customHeight="1">
      <c r="B177" s="40"/>
      <c r="C177" s="237" t="s">
        <v>322</v>
      </c>
      <c r="D177" s="237" t="s">
        <v>196</v>
      </c>
      <c r="E177" s="238" t="s">
        <v>323</v>
      </c>
      <c r="F177" s="239" t="s">
        <v>324</v>
      </c>
      <c r="G177" s="240" t="s">
        <v>187</v>
      </c>
      <c r="H177" s="241">
        <v>6.09</v>
      </c>
      <c r="I177" s="242"/>
      <c r="J177" s="243">
        <f>ROUND(I177*H177,2)</f>
        <v>0</v>
      </c>
      <c r="K177" s="239" t="s">
        <v>140</v>
      </c>
      <c r="L177" s="244"/>
      <c r="M177" s="245" t="s">
        <v>21</v>
      </c>
      <c r="N177" s="246" t="s">
        <v>41</v>
      </c>
      <c r="O177" s="41"/>
      <c r="P177" s="211">
        <f>O177*H177</f>
        <v>0</v>
      </c>
      <c r="Q177" s="211">
        <v>1.4999999999999999E-2</v>
      </c>
      <c r="R177" s="211">
        <f>Q177*H177</f>
        <v>9.1350000000000001E-2</v>
      </c>
      <c r="S177" s="211">
        <v>0</v>
      </c>
      <c r="T177" s="212">
        <f>S177*H177</f>
        <v>0</v>
      </c>
      <c r="AR177" s="23" t="s">
        <v>174</v>
      </c>
      <c r="AT177" s="23" t="s">
        <v>196</v>
      </c>
      <c r="AU177" s="23" t="s">
        <v>83</v>
      </c>
      <c r="AY177" s="23" t="s">
        <v>134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3" t="s">
        <v>77</v>
      </c>
      <c r="BK177" s="213">
        <f>ROUND(I177*H177,2)</f>
        <v>0</v>
      </c>
      <c r="BL177" s="23" t="s">
        <v>141</v>
      </c>
      <c r="BM177" s="23" t="s">
        <v>325</v>
      </c>
    </row>
    <row r="178" spans="2:65" s="12" customFormat="1" ht="13.5">
      <c r="B178" s="214"/>
      <c r="C178" s="215"/>
      <c r="D178" s="216" t="s">
        <v>143</v>
      </c>
      <c r="E178" s="217" t="s">
        <v>21</v>
      </c>
      <c r="F178" s="218" t="s">
        <v>326</v>
      </c>
      <c r="G178" s="215"/>
      <c r="H178" s="219">
        <v>6.09</v>
      </c>
      <c r="I178" s="220"/>
      <c r="J178" s="215"/>
      <c r="K178" s="215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143</v>
      </c>
      <c r="AU178" s="225" t="s">
        <v>83</v>
      </c>
      <c r="AV178" s="12" t="s">
        <v>83</v>
      </c>
      <c r="AW178" s="12" t="s">
        <v>34</v>
      </c>
      <c r="AX178" s="12" t="s">
        <v>77</v>
      </c>
      <c r="AY178" s="225" t="s">
        <v>134</v>
      </c>
    </row>
    <row r="179" spans="2:65" s="1" customFormat="1" ht="16.5" customHeight="1">
      <c r="B179" s="40"/>
      <c r="C179" s="202" t="s">
        <v>327</v>
      </c>
      <c r="D179" s="202" t="s">
        <v>136</v>
      </c>
      <c r="E179" s="203" t="s">
        <v>328</v>
      </c>
      <c r="F179" s="204" t="s">
        <v>329</v>
      </c>
      <c r="G179" s="205" t="s">
        <v>187</v>
      </c>
      <c r="H179" s="206">
        <v>36</v>
      </c>
      <c r="I179" s="207"/>
      <c r="J179" s="208">
        <f>ROUND(I179*H179,2)</f>
        <v>0</v>
      </c>
      <c r="K179" s="204" t="s">
        <v>140</v>
      </c>
      <c r="L179" s="60"/>
      <c r="M179" s="209" t="s">
        <v>21</v>
      </c>
      <c r="N179" s="210" t="s">
        <v>41</v>
      </c>
      <c r="O179" s="41"/>
      <c r="P179" s="211">
        <f>O179*H179</f>
        <v>0</v>
      </c>
      <c r="Q179" s="211">
        <v>6.9999999999999994E-5</v>
      </c>
      <c r="R179" s="211">
        <f>Q179*H179</f>
        <v>2.5199999999999997E-3</v>
      </c>
      <c r="S179" s="211">
        <v>0</v>
      </c>
      <c r="T179" s="212">
        <f>S179*H179</f>
        <v>0</v>
      </c>
      <c r="AR179" s="23" t="s">
        <v>141</v>
      </c>
      <c r="AT179" s="23" t="s">
        <v>136</v>
      </c>
      <c r="AU179" s="23" t="s">
        <v>83</v>
      </c>
      <c r="AY179" s="23" t="s">
        <v>134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23" t="s">
        <v>77</v>
      </c>
      <c r="BK179" s="213">
        <f>ROUND(I179*H179,2)</f>
        <v>0</v>
      </c>
      <c r="BL179" s="23" t="s">
        <v>141</v>
      </c>
      <c r="BM179" s="23" t="s">
        <v>330</v>
      </c>
    </row>
    <row r="180" spans="2:65" s="11" customFormat="1" ht="29.85" customHeight="1">
      <c r="B180" s="186"/>
      <c r="C180" s="187"/>
      <c r="D180" s="188" t="s">
        <v>69</v>
      </c>
      <c r="E180" s="200" t="s">
        <v>179</v>
      </c>
      <c r="F180" s="200" t="s">
        <v>331</v>
      </c>
      <c r="G180" s="187"/>
      <c r="H180" s="187"/>
      <c r="I180" s="190"/>
      <c r="J180" s="201">
        <f>BK180</f>
        <v>0</v>
      </c>
      <c r="K180" s="187"/>
      <c r="L180" s="192"/>
      <c r="M180" s="193"/>
      <c r="N180" s="194"/>
      <c r="O180" s="194"/>
      <c r="P180" s="195">
        <f>SUM(P181:P205)</f>
        <v>0</v>
      </c>
      <c r="Q180" s="194"/>
      <c r="R180" s="195">
        <f>SUM(R181:R205)</f>
        <v>0.9351492400000001</v>
      </c>
      <c r="S180" s="194"/>
      <c r="T180" s="196">
        <f>SUM(T181:T205)</f>
        <v>22.565494000000001</v>
      </c>
      <c r="AR180" s="197" t="s">
        <v>77</v>
      </c>
      <c r="AT180" s="198" t="s">
        <v>69</v>
      </c>
      <c r="AU180" s="198" t="s">
        <v>77</v>
      </c>
      <c r="AY180" s="197" t="s">
        <v>134</v>
      </c>
      <c r="BK180" s="199">
        <f>SUM(BK181:BK205)</f>
        <v>0</v>
      </c>
    </row>
    <row r="181" spans="2:65" s="1" customFormat="1" ht="25.5" customHeight="1">
      <c r="B181" s="40"/>
      <c r="C181" s="202" t="s">
        <v>332</v>
      </c>
      <c r="D181" s="202" t="s">
        <v>136</v>
      </c>
      <c r="E181" s="203" t="s">
        <v>333</v>
      </c>
      <c r="F181" s="204" t="s">
        <v>334</v>
      </c>
      <c r="G181" s="205" t="s">
        <v>192</v>
      </c>
      <c r="H181" s="206">
        <v>1.05</v>
      </c>
      <c r="I181" s="207"/>
      <c r="J181" s="208">
        <f>ROUND(I181*H181,2)</f>
        <v>0</v>
      </c>
      <c r="K181" s="204" t="s">
        <v>140</v>
      </c>
      <c r="L181" s="60"/>
      <c r="M181" s="209" t="s">
        <v>21</v>
      </c>
      <c r="N181" s="210" t="s">
        <v>41</v>
      </c>
      <c r="O181" s="41"/>
      <c r="P181" s="211">
        <f>O181*H181</f>
        <v>0</v>
      </c>
      <c r="Q181" s="211">
        <v>1.8000000000000001E-4</v>
      </c>
      <c r="R181" s="211">
        <f>Q181*H181</f>
        <v>1.8900000000000001E-4</v>
      </c>
      <c r="S181" s="211">
        <v>0</v>
      </c>
      <c r="T181" s="212">
        <f>S181*H181</f>
        <v>0</v>
      </c>
      <c r="AR181" s="23" t="s">
        <v>141</v>
      </c>
      <c r="AT181" s="23" t="s">
        <v>136</v>
      </c>
      <c r="AU181" s="23" t="s">
        <v>83</v>
      </c>
      <c r="AY181" s="23" t="s">
        <v>134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3" t="s">
        <v>77</v>
      </c>
      <c r="BK181" s="213">
        <f>ROUND(I181*H181,2)</f>
        <v>0</v>
      </c>
      <c r="BL181" s="23" t="s">
        <v>141</v>
      </c>
      <c r="BM181" s="23" t="s">
        <v>335</v>
      </c>
    </row>
    <row r="182" spans="2:65" s="12" customFormat="1" ht="13.5">
      <c r="B182" s="214"/>
      <c r="C182" s="215"/>
      <c r="D182" s="216" t="s">
        <v>143</v>
      </c>
      <c r="E182" s="217" t="s">
        <v>21</v>
      </c>
      <c r="F182" s="218" t="s">
        <v>336</v>
      </c>
      <c r="G182" s="215"/>
      <c r="H182" s="219">
        <v>1.05</v>
      </c>
      <c r="I182" s="220"/>
      <c r="J182" s="215"/>
      <c r="K182" s="215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143</v>
      </c>
      <c r="AU182" s="225" t="s">
        <v>83</v>
      </c>
      <c r="AV182" s="12" t="s">
        <v>83</v>
      </c>
      <c r="AW182" s="12" t="s">
        <v>34</v>
      </c>
      <c r="AX182" s="12" t="s">
        <v>77</v>
      </c>
      <c r="AY182" s="225" t="s">
        <v>134</v>
      </c>
    </row>
    <row r="183" spans="2:65" s="1" customFormat="1" ht="25.5" customHeight="1">
      <c r="B183" s="40"/>
      <c r="C183" s="202" t="s">
        <v>337</v>
      </c>
      <c r="D183" s="202" t="s">
        <v>136</v>
      </c>
      <c r="E183" s="203" t="s">
        <v>338</v>
      </c>
      <c r="F183" s="204" t="s">
        <v>339</v>
      </c>
      <c r="G183" s="205" t="s">
        <v>139</v>
      </c>
      <c r="H183" s="206">
        <v>1.671</v>
      </c>
      <c r="I183" s="207"/>
      <c r="J183" s="208">
        <f>ROUND(I183*H183,2)</f>
        <v>0</v>
      </c>
      <c r="K183" s="204" t="s">
        <v>140</v>
      </c>
      <c r="L183" s="60"/>
      <c r="M183" s="209" t="s">
        <v>21</v>
      </c>
      <c r="N183" s="210" t="s">
        <v>41</v>
      </c>
      <c r="O183" s="41"/>
      <c r="P183" s="211">
        <f>O183*H183</f>
        <v>0</v>
      </c>
      <c r="Q183" s="211">
        <v>0</v>
      </c>
      <c r="R183" s="211">
        <f>Q183*H183</f>
        <v>0</v>
      </c>
      <c r="S183" s="211">
        <v>2.5</v>
      </c>
      <c r="T183" s="212">
        <f>S183*H183</f>
        <v>4.1775000000000002</v>
      </c>
      <c r="AR183" s="23" t="s">
        <v>141</v>
      </c>
      <c r="AT183" s="23" t="s">
        <v>136</v>
      </c>
      <c r="AU183" s="23" t="s">
        <v>83</v>
      </c>
      <c r="AY183" s="23" t="s">
        <v>134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3" t="s">
        <v>77</v>
      </c>
      <c r="BK183" s="213">
        <f>ROUND(I183*H183,2)</f>
        <v>0</v>
      </c>
      <c r="BL183" s="23" t="s">
        <v>141</v>
      </c>
      <c r="BM183" s="23" t="s">
        <v>340</v>
      </c>
    </row>
    <row r="184" spans="2:65" s="12" customFormat="1" ht="13.5">
      <c r="B184" s="214"/>
      <c r="C184" s="215"/>
      <c r="D184" s="216" t="s">
        <v>143</v>
      </c>
      <c r="E184" s="217" t="s">
        <v>21</v>
      </c>
      <c r="F184" s="218" t="s">
        <v>341</v>
      </c>
      <c r="G184" s="215"/>
      <c r="H184" s="219">
        <v>1.671</v>
      </c>
      <c r="I184" s="220"/>
      <c r="J184" s="215"/>
      <c r="K184" s="215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143</v>
      </c>
      <c r="AU184" s="225" t="s">
        <v>83</v>
      </c>
      <c r="AV184" s="12" t="s">
        <v>83</v>
      </c>
      <c r="AW184" s="12" t="s">
        <v>34</v>
      </c>
      <c r="AX184" s="12" t="s">
        <v>77</v>
      </c>
      <c r="AY184" s="225" t="s">
        <v>134</v>
      </c>
    </row>
    <row r="185" spans="2:65" s="1" customFormat="1" ht="16.5" customHeight="1">
      <c r="B185" s="40"/>
      <c r="C185" s="202" t="s">
        <v>342</v>
      </c>
      <c r="D185" s="202" t="s">
        <v>136</v>
      </c>
      <c r="E185" s="203" t="s">
        <v>343</v>
      </c>
      <c r="F185" s="204" t="s">
        <v>344</v>
      </c>
      <c r="G185" s="205" t="s">
        <v>139</v>
      </c>
      <c r="H185" s="206">
        <v>7.0990000000000002</v>
      </c>
      <c r="I185" s="207"/>
      <c r="J185" s="208">
        <f>ROUND(I185*H185,2)</f>
        <v>0</v>
      </c>
      <c r="K185" s="204" t="s">
        <v>140</v>
      </c>
      <c r="L185" s="60"/>
      <c r="M185" s="209" t="s">
        <v>21</v>
      </c>
      <c r="N185" s="210" t="s">
        <v>41</v>
      </c>
      <c r="O185" s="41"/>
      <c r="P185" s="211">
        <f>O185*H185</f>
        <v>0</v>
      </c>
      <c r="Q185" s="211">
        <v>0</v>
      </c>
      <c r="R185" s="211">
        <f>Q185*H185</f>
        <v>0</v>
      </c>
      <c r="S185" s="211">
        <v>2.4</v>
      </c>
      <c r="T185" s="212">
        <f>S185*H185</f>
        <v>17.037600000000001</v>
      </c>
      <c r="AR185" s="23" t="s">
        <v>141</v>
      </c>
      <c r="AT185" s="23" t="s">
        <v>136</v>
      </c>
      <c r="AU185" s="23" t="s">
        <v>83</v>
      </c>
      <c r="AY185" s="23" t="s">
        <v>134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3" t="s">
        <v>77</v>
      </c>
      <c r="BK185" s="213">
        <f>ROUND(I185*H185,2)</f>
        <v>0</v>
      </c>
      <c r="BL185" s="23" t="s">
        <v>141</v>
      </c>
      <c r="BM185" s="23" t="s">
        <v>345</v>
      </c>
    </row>
    <row r="186" spans="2:65" s="12" customFormat="1" ht="13.5">
      <c r="B186" s="214"/>
      <c r="C186" s="215"/>
      <c r="D186" s="216" t="s">
        <v>143</v>
      </c>
      <c r="E186" s="217" t="s">
        <v>21</v>
      </c>
      <c r="F186" s="218" t="s">
        <v>346</v>
      </c>
      <c r="G186" s="215"/>
      <c r="H186" s="219">
        <v>0.72899999999999998</v>
      </c>
      <c r="I186" s="220"/>
      <c r="J186" s="215"/>
      <c r="K186" s="215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143</v>
      </c>
      <c r="AU186" s="225" t="s">
        <v>83</v>
      </c>
      <c r="AV186" s="12" t="s">
        <v>83</v>
      </c>
      <c r="AW186" s="12" t="s">
        <v>34</v>
      </c>
      <c r="AX186" s="12" t="s">
        <v>70</v>
      </c>
      <c r="AY186" s="225" t="s">
        <v>134</v>
      </c>
    </row>
    <row r="187" spans="2:65" s="12" customFormat="1" ht="13.5">
      <c r="B187" s="214"/>
      <c r="C187" s="215"/>
      <c r="D187" s="216" t="s">
        <v>143</v>
      </c>
      <c r="E187" s="217" t="s">
        <v>21</v>
      </c>
      <c r="F187" s="218" t="s">
        <v>347</v>
      </c>
      <c r="G187" s="215"/>
      <c r="H187" s="219">
        <v>1.17</v>
      </c>
      <c r="I187" s="220"/>
      <c r="J187" s="215"/>
      <c r="K187" s="215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143</v>
      </c>
      <c r="AU187" s="225" t="s">
        <v>83</v>
      </c>
      <c r="AV187" s="12" t="s">
        <v>83</v>
      </c>
      <c r="AW187" s="12" t="s">
        <v>34</v>
      </c>
      <c r="AX187" s="12" t="s">
        <v>70</v>
      </c>
      <c r="AY187" s="225" t="s">
        <v>134</v>
      </c>
    </row>
    <row r="188" spans="2:65" s="12" customFormat="1" ht="13.5">
      <c r="B188" s="214"/>
      <c r="C188" s="215"/>
      <c r="D188" s="216" t="s">
        <v>143</v>
      </c>
      <c r="E188" s="217" t="s">
        <v>21</v>
      </c>
      <c r="F188" s="218" t="s">
        <v>348</v>
      </c>
      <c r="G188" s="215"/>
      <c r="H188" s="219">
        <v>1.728</v>
      </c>
      <c r="I188" s="220"/>
      <c r="J188" s="215"/>
      <c r="K188" s="215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143</v>
      </c>
      <c r="AU188" s="225" t="s">
        <v>83</v>
      </c>
      <c r="AV188" s="12" t="s">
        <v>83</v>
      </c>
      <c r="AW188" s="12" t="s">
        <v>34</v>
      </c>
      <c r="AX188" s="12" t="s">
        <v>70</v>
      </c>
      <c r="AY188" s="225" t="s">
        <v>134</v>
      </c>
    </row>
    <row r="189" spans="2:65" s="12" customFormat="1" ht="13.5">
      <c r="B189" s="214"/>
      <c r="C189" s="215"/>
      <c r="D189" s="216" t="s">
        <v>143</v>
      </c>
      <c r="E189" s="217" t="s">
        <v>21</v>
      </c>
      <c r="F189" s="218" t="s">
        <v>349</v>
      </c>
      <c r="G189" s="215"/>
      <c r="H189" s="219">
        <v>1.3720000000000001</v>
      </c>
      <c r="I189" s="220"/>
      <c r="J189" s="215"/>
      <c r="K189" s="215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143</v>
      </c>
      <c r="AU189" s="225" t="s">
        <v>83</v>
      </c>
      <c r="AV189" s="12" t="s">
        <v>83</v>
      </c>
      <c r="AW189" s="12" t="s">
        <v>34</v>
      </c>
      <c r="AX189" s="12" t="s">
        <v>70</v>
      </c>
      <c r="AY189" s="225" t="s">
        <v>134</v>
      </c>
    </row>
    <row r="190" spans="2:65" s="12" customFormat="1" ht="13.5">
      <c r="B190" s="214"/>
      <c r="C190" s="215"/>
      <c r="D190" s="216" t="s">
        <v>143</v>
      </c>
      <c r="E190" s="217" t="s">
        <v>21</v>
      </c>
      <c r="F190" s="218" t="s">
        <v>350</v>
      </c>
      <c r="G190" s="215"/>
      <c r="H190" s="219">
        <v>2.1</v>
      </c>
      <c r="I190" s="220"/>
      <c r="J190" s="215"/>
      <c r="K190" s="215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143</v>
      </c>
      <c r="AU190" s="225" t="s">
        <v>83</v>
      </c>
      <c r="AV190" s="12" t="s">
        <v>83</v>
      </c>
      <c r="AW190" s="12" t="s">
        <v>34</v>
      </c>
      <c r="AX190" s="12" t="s">
        <v>70</v>
      </c>
      <c r="AY190" s="225" t="s">
        <v>134</v>
      </c>
    </row>
    <row r="191" spans="2:65" s="13" customFormat="1" ht="13.5">
      <c r="B191" s="226"/>
      <c r="C191" s="227"/>
      <c r="D191" s="216" t="s">
        <v>143</v>
      </c>
      <c r="E191" s="228" t="s">
        <v>21</v>
      </c>
      <c r="F191" s="229" t="s">
        <v>145</v>
      </c>
      <c r="G191" s="227"/>
      <c r="H191" s="230">
        <v>7.0990000000000002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143</v>
      </c>
      <c r="AU191" s="236" t="s">
        <v>83</v>
      </c>
      <c r="AV191" s="13" t="s">
        <v>141</v>
      </c>
      <c r="AW191" s="13" t="s">
        <v>34</v>
      </c>
      <c r="AX191" s="13" t="s">
        <v>77</v>
      </c>
      <c r="AY191" s="236" t="s">
        <v>134</v>
      </c>
    </row>
    <row r="192" spans="2:65" s="1" customFormat="1" ht="25.5" customHeight="1">
      <c r="B192" s="40"/>
      <c r="C192" s="202" t="s">
        <v>351</v>
      </c>
      <c r="D192" s="202" t="s">
        <v>136</v>
      </c>
      <c r="E192" s="203" t="s">
        <v>352</v>
      </c>
      <c r="F192" s="204" t="s">
        <v>353</v>
      </c>
      <c r="G192" s="205" t="s">
        <v>208</v>
      </c>
      <c r="H192" s="206">
        <v>34</v>
      </c>
      <c r="I192" s="207"/>
      <c r="J192" s="208">
        <f t="shared" ref="J192:J197" si="10">ROUND(I192*H192,2)</f>
        <v>0</v>
      </c>
      <c r="K192" s="204" t="s">
        <v>140</v>
      </c>
      <c r="L192" s="60"/>
      <c r="M192" s="209" t="s">
        <v>21</v>
      </c>
      <c r="N192" s="210" t="s">
        <v>41</v>
      </c>
      <c r="O192" s="41"/>
      <c r="P192" s="211">
        <f t="shared" ref="P192:P197" si="11">O192*H192</f>
        <v>0</v>
      </c>
      <c r="Q192" s="211">
        <v>0</v>
      </c>
      <c r="R192" s="211">
        <f t="shared" ref="R192:R197" si="12">Q192*H192</f>
        <v>0</v>
      </c>
      <c r="S192" s="211">
        <v>6.0000000000000001E-3</v>
      </c>
      <c r="T192" s="212">
        <f t="shared" ref="T192:T197" si="13">S192*H192</f>
        <v>0.20400000000000001</v>
      </c>
      <c r="AR192" s="23" t="s">
        <v>141</v>
      </c>
      <c r="AT192" s="23" t="s">
        <v>136</v>
      </c>
      <c r="AU192" s="23" t="s">
        <v>83</v>
      </c>
      <c r="AY192" s="23" t="s">
        <v>134</v>
      </c>
      <c r="BE192" s="213">
        <f t="shared" ref="BE192:BE197" si="14">IF(N192="základní",J192,0)</f>
        <v>0</v>
      </c>
      <c r="BF192" s="213">
        <f t="shared" ref="BF192:BF197" si="15">IF(N192="snížená",J192,0)</f>
        <v>0</v>
      </c>
      <c r="BG192" s="213">
        <f t="shared" ref="BG192:BG197" si="16">IF(N192="zákl. přenesená",J192,0)</f>
        <v>0</v>
      </c>
      <c r="BH192" s="213">
        <f t="shared" ref="BH192:BH197" si="17">IF(N192="sníž. přenesená",J192,0)</f>
        <v>0</v>
      </c>
      <c r="BI192" s="213">
        <f t="shared" ref="BI192:BI197" si="18">IF(N192="nulová",J192,0)</f>
        <v>0</v>
      </c>
      <c r="BJ192" s="23" t="s">
        <v>77</v>
      </c>
      <c r="BK192" s="213">
        <f t="shared" ref="BK192:BK197" si="19">ROUND(I192*H192,2)</f>
        <v>0</v>
      </c>
      <c r="BL192" s="23" t="s">
        <v>141</v>
      </c>
      <c r="BM192" s="23" t="s">
        <v>354</v>
      </c>
    </row>
    <row r="193" spans="2:65" s="1" customFormat="1" ht="25.5" customHeight="1">
      <c r="B193" s="40"/>
      <c r="C193" s="202" t="s">
        <v>355</v>
      </c>
      <c r="D193" s="202" t="s">
        <v>136</v>
      </c>
      <c r="E193" s="203" t="s">
        <v>356</v>
      </c>
      <c r="F193" s="204" t="s">
        <v>357</v>
      </c>
      <c r="G193" s="205" t="s">
        <v>187</v>
      </c>
      <c r="H193" s="206">
        <v>12.8</v>
      </c>
      <c r="I193" s="207"/>
      <c r="J193" s="208">
        <f t="shared" si="10"/>
        <v>0</v>
      </c>
      <c r="K193" s="204" t="s">
        <v>140</v>
      </c>
      <c r="L193" s="60"/>
      <c r="M193" s="209" t="s">
        <v>21</v>
      </c>
      <c r="N193" s="210" t="s">
        <v>41</v>
      </c>
      <c r="O193" s="41"/>
      <c r="P193" s="211">
        <f t="shared" si="11"/>
        <v>0</v>
      </c>
      <c r="Q193" s="211">
        <v>0</v>
      </c>
      <c r="R193" s="211">
        <f t="shared" si="12"/>
        <v>0</v>
      </c>
      <c r="S193" s="211">
        <v>3.48E-3</v>
      </c>
      <c r="T193" s="212">
        <f t="shared" si="13"/>
        <v>4.4544E-2</v>
      </c>
      <c r="AR193" s="23" t="s">
        <v>141</v>
      </c>
      <c r="AT193" s="23" t="s">
        <v>136</v>
      </c>
      <c r="AU193" s="23" t="s">
        <v>83</v>
      </c>
      <c r="AY193" s="23" t="s">
        <v>134</v>
      </c>
      <c r="BE193" s="213">
        <f t="shared" si="14"/>
        <v>0</v>
      </c>
      <c r="BF193" s="213">
        <f t="shared" si="15"/>
        <v>0</v>
      </c>
      <c r="BG193" s="213">
        <f t="shared" si="16"/>
        <v>0</v>
      </c>
      <c r="BH193" s="213">
        <f t="shared" si="17"/>
        <v>0</v>
      </c>
      <c r="BI193" s="213">
        <f t="shared" si="18"/>
        <v>0</v>
      </c>
      <c r="BJ193" s="23" t="s">
        <v>77</v>
      </c>
      <c r="BK193" s="213">
        <f t="shared" si="19"/>
        <v>0</v>
      </c>
      <c r="BL193" s="23" t="s">
        <v>141</v>
      </c>
      <c r="BM193" s="23" t="s">
        <v>358</v>
      </c>
    </row>
    <row r="194" spans="2:65" s="1" customFormat="1" ht="25.5" customHeight="1">
      <c r="B194" s="40"/>
      <c r="C194" s="202" t="s">
        <v>359</v>
      </c>
      <c r="D194" s="202" t="s">
        <v>136</v>
      </c>
      <c r="E194" s="203" t="s">
        <v>360</v>
      </c>
      <c r="F194" s="204" t="s">
        <v>361</v>
      </c>
      <c r="G194" s="205" t="s">
        <v>187</v>
      </c>
      <c r="H194" s="206">
        <v>53</v>
      </c>
      <c r="I194" s="207"/>
      <c r="J194" s="208">
        <f t="shared" si="10"/>
        <v>0</v>
      </c>
      <c r="K194" s="204" t="s">
        <v>140</v>
      </c>
      <c r="L194" s="60"/>
      <c r="M194" s="209" t="s">
        <v>21</v>
      </c>
      <c r="N194" s="210" t="s">
        <v>41</v>
      </c>
      <c r="O194" s="41"/>
      <c r="P194" s="211">
        <f t="shared" si="11"/>
        <v>0</v>
      </c>
      <c r="Q194" s="211">
        <v>0</v>
      </c>
      <c r="R194" s="211">
        <f t="shared" si="12"/>
        <v>0</v>
      </c>
      <c r="S194" s="211">
        <v>9.2499999999999995E-3</v>
      </c>
      <c r="T194" s="212">
        <f t="shared" si="13"/>
        <v>0.49024999999999996</v>
      </c>
      <c r="AR194" s="23" t="s">
        <v>141</v>
      </c>
      <c r="AT194" s="23" t="s">
        <v>136</v>
      </c>
      <c r="AU194" s="23" t="s">
        <v>83</v>
      </c>
      <c r="AY194" s="23" t="s">
        <v>134</v>
      </c>
      <c r="BE194" s="213">
        <f t="shared" si="14"/>
        <v>0</v>
      </c>
      <c r="BF194" s="213">
        <f t="shared" si="15"/>
        <v>0</v>
      </c>
      <c r="BG194" s="213">
        <f t="shared" si="16"/>
        <v>0</v>
      </c>
      <c r="BH194" s="213">
        <f t="shared" si="17"/>
        <v>0</v>
      </c>
      <c r="BI194" s="213">
        <f t="shared" si="18"/>
        <v>0</v>
      </c>
      <c r="BJ194" s="23" t="s">
        <v>77</v>
      </c>
      <c r="BK194" s="213">
        <f t="shared" si="19"/>
        <v>0</v>
      </c>
      <c r="BL194" s="23" t="s">
        <v>141</v>
      </c>
      <c r="BM194" s="23" t="s">
        <v>362</v>
      </c>
    </row>
    <row r="195" spans="2:65" s="1" customFormat="1" ht="16.5" customHeight="1">
      <c r="B195" s="40"/>
      <c r="C195" s="202" t="s">
        <v>363</v>
      </c>
      <c r="D195" s="202" t="s">
        <v>136</v>
      </c>
      <c r="E195" s="203" t="s">
        <v>364</v>
      </c>
      <c r="F195" s="204" t="s">
        <v>365</v>
      </c>
      <c r="G195" s="205" t="s">
        <v>208</v>
      </c>
      <c r="H195" s="206">
        <v>2</v>
      </c>
      <c r="I195" s="207"/>
      <c r="J195" s="208">
        <f t="shared" si="10"/>
        <v>0</v>
      </c>
      <c r="K195" s="204" t="s">
        <v>140</v>
      </c>
      <c r="L195" s="60"/>
      <c r="M195" s="209" t="s">
        <v>21</v>
      </c>
      <c r="N195" s="210" t="s">
        <v>41</v>
      </c>
      <c r="O195" s="41"/>
      <c r="P195" s="211">
        <f t="shared" si="11"/>
        <v>0</v>
      </c>
      <c r="Q195" s="211">
        <v>0</v>
      </c>
      <c r="R195" s="211">
        <f t="shared" si="12"/>
        <v>0</v>
      </c>
      <c r="S195" s="211">
        <v>0.192</v>
      </c>
      <c r="T195" s="212">
        <f t="shared" si="13"/>
        <v>0.38400000000000001</v>
      </c>
      <c r="AR195" s="23" t="s">
        <v>141</v>
      </c>
      <c r="AT195" s="23" t="s">
        <v>136</v>
      </c>
      <c r="AU195" s="23" t="s">
        <v>83</v>
      </c>
      <c r="AY195" s="23" t="s">
        <v>134</v>
      </c>
      <c r="BE195" s="213">
        <f t="shared" si="14"/>
        <v>0</v>
      </c>
      <c r="BF195" s="213">
        <f t="shared" si="15"/>
        <v>0</v>
      </c>
      <c r="BG195" s="213">
        <f t="shared" si="16"/>
        <v>0</v>
      </c>
      <c r="BH195" s="213">
        <f t="shared" si="17"/>
        <v>0</v>
      </c>
      <c r="BI195" s="213">
        <f t="shared" si="18"/>
        <v>0</v>
      </c>
      <c r="BJ195" s="23" t="s">
        <v>77</v>
      </c>
      <c r="BK195" s="213">
        <f t="shared" si="19"/>
        <v>0</v>
      </c>
      <c r="BL195" s="23" t="s">
        <v>141</v>
      </c>
      <c r="BM195" s="23" t="s">
        <v>366</v>
      </c>
    </row>
    <row r="196" spans="2:65" s="1" customFormat="1" ht="16.5" customHeight="1">
      <c r="B196" s="40"/>
      <c r="C196" s="202" t="s">
        <v>367</v>
      </c>
      <c r="D196" s="202" t="s">
        <v>136</v>
      </c>
      <c r="E196" s="203" t="s">
        <v>368</v>
      </c>
      <c r="F196" s="204" t="s">
        <v>369</v>
      </c>
      <c r="G196" s="205" t="s">
        <v>208</v>
      </c>
      <c r="H196" s="206">
        <v>1</v>
      </c>
      <c r="I196" s="207"/>
      <c r="J196" s="208">
        <f t="shared" si="10"/>
        <v>0</v>
      </c>
      <c r="K196" s="204" t="s">
        <v>140</v>
      </c>
      <c r="L196" s="60"/>
      <c r="M196" s="209" t="s">
        <v>21</v>
      </c>
      <c r="N196" s="210" t="s">
        <v>41</v>
      </c>
      <c r="O196" s="41"/>
      <c r="P196" s="211">
        <f t="shared" si="11"/>
        <v>0</v>
      </c>
      <c r="Q196" s="211">
        <v>0</v>
      </c>
      <c r="R196" s="211">
        <f t="shared" si="12"/>
        <v>0</v>
      </c>
      <c r="S196" s="211">
        <v>0.21</v>
      </c>
      <c r="T196" s="212">
        <f t="shared" si="13"/>
        <v>0.21</v>
      </c>
      <c r="AR196" s="23" t="s">
        <v>141</v>
      </c>
      <c r="AT196" s="23" t="s">
        <v>136</v>
      </c>
      <c r="AU196" s="23" t="s">
        <v>83</v>
      </c>
      <c r="AY196" s="23" t="s">
        <v>134</v>
      </c>
      <c r="BE196" s="213">
        <f t="shared" si="14"/>
        <v>0</v>
      </c>
      <c r="BF196" s="213">
        <f t="shared" si="15"/>
        <v>0</v>
      </c>
      <c r="BG196" s="213">
        <f t="shared" si="16"/>
        <v>0</v>
      </c>
      <c r="BH196" s="213">
        <f t="shared" si="17"/>
        <v>0</v>
      </c>
      <c r="BI196" s="213">
        <f t="shared" si="18"/>
        <v>0</v>
      </c>
      <c r="BJ196" s="23" t="s">
        <v>77</v>
      </c>
      <c r="BK196" s="213">
        <f t="shared" si="19"/>
        <v>0</v>
      </c>
      <c r="BL196" s="23" t="s">
        <v>141</v>
      </c>
      <c r="BM196" s="23" t="s">
        <v>370</v>
      </c>
    </row>
    <row r="197" spans="2:65" s="1" customFormat="1" ht="25.5" customHeight="1">
      <c r="B197" s="40"/>
      <c r="C197" s="202" t="s">
        <v>371</v>
      </c>
      <c r="D197" s="202" t="s">
        <v>136</v>
      </c>
      <c r="E197" s="203" t="s">
        <v>372</v>
      </c>
      <c r="F197" s="204" t="s">
        <v>373</v>
      </c>
      <c r="G197" s="205" t="s">
        <v>187</v>
      </c>
      <c r="H197" s="206">
        <v>1.6</v>
      </c>
      <c r="I197" s="207"/>
      <c r="J197" s="208">
        <f t="shared" si="10"/>
        <v>0</v>
      </c>
      <c r="K197" s="204" t="s">
        <v>140</v>
      </c>
      <c r="L197" s="60"/>
      <c r="M197" s="209" t="s">
        <v>21</v>
      </c>
      <c r="N197" s="210" t="s">
        <v>41</v>
      </c>
      <c r="O197" s="41"/>
      <c r="P197" s="211">
        <f t="shared" si="11"/>
        <v>0</v>
      </c>
      <c r="Q197" s="211">
        <v>8.1999999999999998E-4</v>
      </c>
      <c r="R197" s="211">
        <f t="shared" si="12"/>
        <v>1.312E-3</v>
      </c>
      <c r="S197" s="211">
        <v>1.0999999999999999E-2</v>
      </c>
      <c r="T197" s="212">
        <f t="shared" si="13"/>
        <v>1.7600000000000001E-2</v>
      </c>
      <c r="AR197" s="23" t="s">
        <v>141</v>
      </c>
      <c r="AT197" s="23" t="s">
        <v>136</v>
      </c>
      <c r="AU197" s="23" t="s">
        <v>83</v>
      </c>
      <c r="AY197" s="23" t="s">
        <v>134</v>
      </c>
      <c r="BE197" s="213">
        <f t="shared" si="14"/>
        <v>0</v>
      </c>
      <c r="BF197" s="213">
        <f t="shared" si="15"/>
        <v>0</v>
      </c>
      <c r="BG197" s="213">
        <f t="shared" si="16"/>
        <v>0</v>
      </c>
      <c r="BH197" s="213">
        <f t="shared" si="17"/>
        <v>0</v>
      </c>
      <c r="BI197" s="213">
        <f t="shared" si="18"/>
        <v>0</v>
      </c>
      <c r="BJ197" s="23" t="s">
        <v>77</v>
      </c>
      <c r="BK197" s="213">
        <f t="shared" si="19"/>
        <v>0</v>
      </c>
      <c r="BL197" s="23" t="s">
        <v>141</v>
      </c>
      <c r="BM197" s="23" t="s">
        <v>374</v>
      </c>
    </row>
    <row r="198" spans="2:65" s="12" customFormat="1" ht="13.5">
      <c r="B198" s="214"/>
      <c r="C198" s="215"/>
      <c r="D198" s="216" t="s">
        <v>143</v>
      </c>
      <c r="E198" s="217" t="s">
        <v>21</v>
      </c>
      <c r="F198" s="218" t="s">
        <v>375</v>
      </c>
      <c r="G198" s="215"/>
      <c r="H198" s="219">
        <v>1.6</v>
      </c>
      <c r="I198" s="220"/>
      <c r="J198" s="215"/>
      <c r="K198" s="215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143</v>
      </c>
      <c r="AU198" s="225" t="s">
        <v>83</v>
      </c>
      <c r="AV198" s="12" t="s">
        <v>83</v>
      </c>
      <c r="AW198" s="12" t="s">
        <v>34</v>
      </c>
      <c r="AX198" s="12" t="s">
        <v>77</v>
      </c>
      <c r="AY198" s="225" t="s">
        <v>134</v>
      </c>
    </row>
    <row r="199" spans="2:65" s="1" customFormat="1" ht="16.5" customHeight="1">
      <c r="B199" s="40"/>
      <c r="C199" s="202" t="s">
        <v>376</v>
      </c>
      <c r="D199" s="202" t="s">
        <v>136</v>
      </c>
      <c r="E199" s="203" t="s">
        <v>377</v>
      </c>
      <c r="F199" s="204" t="s">
        <v>378</v>
      </c>
      <c r="G199" s="205" t="s">
        <v>139</v>
      </c>
      <c r="H199" s="206">
        <v>5.8479999999999999</v>
      </c>
      <c r="I199" s="207"/>
      <c r="J199" s="208">
        <f>ROUND(I199*H199,2)</f>
        <v>0</v>
      </c>
      <c r="K199" s="204" t="s">
        <v>140</v>
      </c>
      <c r="L199" s="60"/>
      <c r="M199" s="209" t="s">
        <v>21</v>
      </c>
      <c r="N199" s="210" t="s">
        <v>41</v>
      </c>
      <c r="O199" s="41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3" t="s">
        <v>141</v>
      </c>
      <c r="AT199" s="23" t="s">
        <v>136</v>
      </c>
      <c r="AU199" s="23" t="s">
        <v>83</v>
      </c>
      <c r="AY199" s="23" t="s">
        <v>134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3" t="s">
        <v>77</v>
      </c>
      <c r="BK199" s="213">
        <f>ROUND(I199*H199,2)</f>
        <v>0</v>
      </c>
      <c r="BL199" s="23" t="s">
        <v>141</v>
      </c>
      <c r="BM199" s="23" t="s">
        <v>379</v>
      </c>
    </row>
    <row r="200" spans="2:65" s="12" customFormat="1" ht="13.5">
      <c r="B200" s="214"/>
      <c r="C200" s="215"/>
      <c r="D200" s="216" t="s">
        <v>143</v>
      </c>
      <c r="E200" s="217" t="s">
        <v>21</v>
      </c>
      <c r="F200" s="218" t="s">
        <v>380</v>
      </c>
      <c r="G200" s="215"/>
      <c r="H200" s="219">
        <v>5.8479999999999999</v>
      </c>
      <c r="I200" s="220"/>
      <c r="J200" s="215"/>
      <c r="K200" s="215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143</v>
      </c>
      <c r="AU200" s="225" t="s">
        <v>83</v>
      </c>
      <c r="AV200" s="12" t="s">
        <v>83</v>
      </c>
      <c r="AW200" s="12" t="s">
        <v>34</v>
      </c>
      <c r="AX200" s="12" t="s">
        <v>77</v>
      </c>
      <c r="AY200" s="225" t="s">
        <v>134</v>
      </c>
    </row>
    <row r="201" spans="2:65" s="1" customFormat="1" ht="16.5" customHeight="1">
      <c r="B201" s="40"/>
      <c r="C201" s="202" t="s">
        <v>381</v>
      </c>
      <c r="D201" s="202" t="s">
        <v>136</v>
      </c>
      <c r="E201" s="203" t="s">
        <v>382</v>
      </c>
      <c r="F201" s="204" t="s">
        <v>383</v>
      </c>
      <c r="G201" s="205" t="s">
        <v>192</v>
      </c>
      <c r="H201" s="206">
        <v>38.988</v>
      </c>
      <c r="I201" s="207"/>
      <c r="J201" s="208">
        <f>ROUND(I201*H201,2)</f>
        <v>0</v>
      </c>
      <c r="K201" s="204" t="s">
        <v>140</v>
      </c>
      <c r="L201" s="60"/>
      <c r="M201" s="209" t="s">
        <v>21</v>
      </c>
      <c r="N201" s="210" t="s">
        <v>41</v>
      </c>
      <c r="O201" s="41"/>
      <c r="P201" s="211">
        <f>O201*H201</f>
        <v>0</v>
      </c>
      <c r="Q201" s="211">
        <v>1.208E-2</v>
      </c>
      <c r="R201" s="211">
        <f>Q201*H201</f>
        <v>0.47097504000000001</v>
      </c>
      <c r="S201" s="211">
        <v>0</v>
      </c>
      <c r="T201" s="212">
        <f>S201*H201</f>
        <v>0</v>
      </c>
      <c r="AR201" s="23" t="s">
        <v>141</v>
      </c>
      <c r="AT201" s="23" t="s">
        <v>136</v>
      </c>
      <c r="AU201" s="23" t="s">
        <v>83</v>
      </c>
      <c r="AY201" s="23" t="s">
        <v>134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23" t="s">
        <v>77</v>
      </c>
      <c r="BK201" s="213">
        <f>ROUND(I201*H201,2)</f>
        <v>0</v>
      </c>
      <c r="BL201" s="23" t="s">
        <v>141</v>
      </c>
      <c r="BM201" s="23" t="s">
        <v>384</v>
      </c>
    </row>
    <row r="202" spans="2:65" s="12" customFormat="1" ht="13.5">
      <c r="B202" s="214"/>
      <c r="C202" s="215"/>
      <c r="D202" s="216" t="s">
        <v>143</v>
      </c>
      <c r="E202" s="217" t="s">
        <v>21</v>
      </c>
      <c r="F202" s="218" t="s">
        <v>385</v>
      </c>
      <c r="G202" s="215"/>
      <c r="H202" s="219">
        <v>38.988</v>
      </c>
      <c r="I202" s="220"/>
      <c r="J202" s="215"/>
      <c r="K202" s="215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143</v>
      </c>
      <c r="AU202" s="225" t="s">
        <v>83</v>
      </c>
      <c r="AV202" s="12" t="s">
        <v>83</v>
      </c>
      <c r="AW202" s="12" t="s">
        <v>34</v>
      </c>
      <c r="AX202" s="12" t="s">
        <v>77</v>
      </c>
      <c r="AY202" s="225" t="s">
        <v>134</v>
      </c>
    </row>
    <row r="203" spans="2:65" s="1" customFormat="1" ht="16.5" customHeight="1">
      <c r="B203" s="40"/>
      <c r="C203" s="202" t="s">
        <v>386</v>
      </c>
      <c r="D203" s="202" t="s">
        <v>136</v>
      </c>
      <c r="E203" s="203" t="s">
        <v>387</v>
      </c>
      <c r="F203" s="204" t="s">
        <v>388</v>
      </c>
      <c r="G203" s="205" t="s">
        <v>192</v>
      </c>
      <c r="H203" s="206">
        <v>38.988</v>
      </c>
      <c r="I203" s="207"/>
      <c r="J203" s="208">
        <f>ROUND(I203*H203,2)</f>
        <v>0</v>
      </c>
      <c r="K203" s="204" t="s">
        <v>140</v>
      </c>
      <c r="L203" s="60"/>
      <c r="M203" s="209" t="s">
        <v>21</v>
      </c>
      <c r="N203" s="210" t="s">
        <v>41</v>
      </c>
      <c r="O203" s="41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AR203" s="23" t="s">
        <v>141</v>
      </c>
      <c r="AT203" s="23" t="s">
        <v>136</v>
      </c>
      <c r="AU203" s="23" t="s">
        <v>83</v>
      </c>
      <c r="AY203" s="23" t="s">
        <v>134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3" t="s">
        <v>77</v>
      </c>
      <c r="BK203" s="213">
        <f>ROUND(I203*H203,2)</f>
        <v>0</v>
      </c>
      <c r="BL203" s="23" t="s">
        <v>141</v>
      </c>
      <c r="BM203" s="23" t="s">
        <v>389</v>
      </c>
    </row>
    <row r="204" spans="2:65" s="1" customFormat="1" ht="16.5" customHeight="1">
      <c r="B204" s="40"/>
      <c r="C204" s="202" t="s">
        <v>390</v>
      </c>
      <c r="D204" s="202" t="s">
        <v>136</v>
      </c>
      <c r="E204" s="203" t="s">
        <v>391</v>
      </c>
      <c r="F204" s="204" t="s">
        <v>392</v>
      </c>
      <c r="G204" s="205" t="s">
        <v>165</v>
      </c>
      <c r="H204" s="206">
        <v>0.44</v>
      </c>
      <c r="I204" s="207"/>
      <c r="J204" s="208">
        <f>ROUND(I204*H204,2)</f>
        <v>0</v>
      </c>
      <c r="K204" s="204" t="s">
        <v>140</v>
      </c>
      <c r="L204" s="60"/>
      <c r="M204" s="209" t="s">
        <v>21</v>
      </c>
      <c r="N204" s="210" t="s">
        <v>41</v>
      </c>
      <c r="O204" s="41"/>
      <c r="P204" s="211">
        <f>O204*H204</f>
        <v>0</v>
      </c>
      <c r="Q204" s="211">
        <v>1.0515300000000001</v>
      </c>
      <c r="R204" s="211">
        <f>Q204*H204</f>
        <v>0.46267320000000006</v>
      </c>
      <c r="S204" s="211">
        <v>0</v>
      </c>
      <c r="T204" s="212">
        <f>S204*H204</f>
        <v>0</v>
      </c>
      <c r="AR204" s="23" t="s">
        <v>141</v>
      </c>
      <c r="AT204" s="23" t="s">
        <v>136</v>
      </c>
      <c r="AU204" s="23" t="s">
        <v>83</v>
      </c>
      <c r="AY204" s="23" t="s">
        <v>134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3" t="s">
        <v>77</v>
      </c>
      <c r="BK204" s="213">
        <f>ROUND(I204*H204,2)</f>
        <v>0</v>
      </c>
      <c r="BL204" s="23" t="s">
        <v>141</v>
      </c>
      <c r="BM204" s="23" t="s">
        <v>393</v>
      </c>
    </row>
    <row r="205" spans="2:65" s="12" customFormat="1" ht="13.5">
      <c r="B205" s="214"/>
      <c r="C205" s="215"/>
      <c r="D205" s="216" t="s">
        <v>143</v>
      </c>
      <c r="E205" s="217" t="s">
        <v>21</v>
      </c>
      <c r="F205" s="218" t="s">
        <v>394</v>
      </c>
      <c r="G205" s="215"/>
      <c r="H205" s="219">
        <v>0.44</v>
      </c>
      <c r="I205" s="220"/>
      <c r="J205" s="215"/>
      <c r="K205" s="215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143</v>
      </c>
      <c r="AU205" s="225" t="s">
        <v>83</v>
      </c>
      <c r="AV205" s="12" t="s">
        <v>83</v>
      </c>
      <c r="AW205" s="12" t="s">
        <v>34</v>
      </c>
      <c r="AX205" s="12" t="s">
        <v>77</v>
      </c>
      <c r="AY205" s="225" t="s">
        <v>134</v>
      </c>
    </row>
    <row r="206" spans="2:65" s="11" customFormat="1" ht="29.85" customHeight="1">
      <c r="B206" s="186"/>
      <c r="C206" s="187"/>
      <c r="D206" s="188" t="s">
        <v>69</v>
      </c>
      <c r="E206" s="200" t="s">
        <v>395</v>
      </c>
      <c r="F206" s="200" t="s">
        <v>396</v>
      </c>
      <c r="G206" s="187"/>
      <c r="H206" s="187"/>
      <c r="I206" s="190"/>
      <c r="J206" s="201">
        <f>BK206</f>
        <v>0</v>
      </c>
      <c r="K206" s="187"/>
      <c r="L206" s="192"/>
      <c r="M206" s="193"/>
      <c r="N206" s="194"/>
      <c r="O206" s="194"/>
      <c r="P206" s="195">
        <f>SUM(P207:P211)</f>
        <v>0</v>
      </c>
      <c r="Q206" s="194"/>
      <c r="R206" s="195">
        <f>SUM(R207:R211)</f>
        <v>0</v>
      </c>
      <c r="S206" s="194"/>
      <c r="T206" s="196">
        <f>SUM(T207:T211)</f>
        <v>0</v>
      </c>
      <c r="AR206" s="197" t="s">
        <v>77</v>
      </c>
      <c r="AT206" s="198" t="s">
        <v>69</v>
      </c>
      <c r="AU206" s="198" t="s">
        <v>77</v>
      </c>
      <c r="AY206" s="197" t="s">
        <v>134</v>
      </c>
      <c r="BK206" s="199">
        <f>SUM(BK207:BK211)</f>
        <v>0</v>
      </c>
    </row>
    <row r="207" spans="2:65" s="1" customFormat="1" ht="25.5" customHeight="1">
      <c r="B207" s="40"/>
      <c r="C207" s="202" t="s">
        <v>397</v>
      </c>
      <c r="D207" s="202" t="s">
        <v>136</v>
      </c>
      <c r="E207" s="203" t="s">
        <v>398</v>
      </c>
      <c r="F207" s="204" t="s">
        <v>399</v>
      </c>
      <c r="G207" s="205" t="s">
        <v>165</v>
      </c>
      <c r="H207" s="206">
        <v>22.565000000000001</v>
      </c>
      <c r="I207" s="207"/>
      <c r="J207" s="208">
        <f>ROUND(I207*H207,2)</f>
        <v>0</v>
      </c>
      <c r="K207" s="204" t="s">
        <v>140</v>
      </c>
      <c r="L207" s="60"/>
      <c r="M207" s="209" t="s">
        <v>21</v>
      </c>
      <c r="N207" s="210" t="s">
        <v>41</v>
      </c>
      <c r="O207" s="41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3" t="s">
        <v>141</v>
      </c>
      <c r="AT207" s="23" t="s">
        <v>136</v>
      </c>
      <c r="AU207" s="23" t="s">
        <v>83</v>
      </c>
      <c r="AY207" s="23" t="s">
        <v>134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3" t="s">
        <v>77</v>
      </c>
      <c r="BK207" s="213">
        <f>ROUND(I207*H207,2)</f>
        <v>0</v>
      </c>
      <c r="BL207" s="23" t="s">
        <v>141</v>
      </c>
      <c r="BM207" s="23" t="s">
        <v>400</v>
      </c>
    </row>
    <row r="208" spans="2:65" s="1" customFormat="1" ht="25.5" customHeight="1">
      <c r="B208" s="40"/>
      <c r="C208" s="202" t="s">
        <v>401</v>
      </c>
      <c r="D208" s="202" t="s">
        <v>136</v>
      </c>
      <c r="E208" s="203" t="s">
        <v>402</v>
      </c>
      <c r="F208" s="204" t="s">
        <v>403</v>
      </c>
      <c r="G208" s="205" t="s">
        <v>165</v>
      </c>
      <c r="H208" s="206">
        <v>22.565000000000001</v>
      </c>
      <c r="I208" s="207"/>
      <c r="J208" s="208">
        <f>ROUND(I208*H208,2)</f>
        <v>0</v>
      </c>
      <c r="K208" s="204" t="s">
        <v>140</v>
      </c>
      <c r="L208" s="60"/>
      <c r="M208" s="209" t="s">
        <v>21</v>
      </c>
      <c r="N208" s="210" t="s">
        <v>41</v>
      </c>
      <c r="O208" s="41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3" t="s">
        <v>141</v>
      </c>
      <c r="AT208" s="23" t="s">
        <v>136</v>
      </c>
      <c r="AU208" s="23" t="s">
        <v>83</v>
      </c>
      <c r="AY208" s="23" t="s">
        <v>134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3" t="s">
        <v>77</v>
      </c>
      <c r="BK208" s="213">
        <f>ROUND(I208*H208,2)</f>
        <v>0</v>
      </c>
      <c r="BL208" s="23" t="s">
        <v>141</v>
      </c>
      <c r="BM208" s="23" t="s">
        <v>404</v>
      </c>
    </row>
    <row r="209" spans="2:65" s="1" customFormat="1" ht="25.5" customHeight="1">
      <c r="B209" s="40"/>
      <c r="C209" s="202" t="s">
        <v>405</v>
      </c>
      <c r="D209" s="202" t="s">
        <v>136</v>
      </c>
      <c r="E209" s="203" t="s">
        <v>406</v>
      </c>
      <c r="F209" s="204" t="s">
        <v>407</v>
      </c>
      <c r="G209" s="205" t="s">
        <v>165</v>
      </c>
      <c r="H209" s="206">
        <v>428.73500000000001</v>
      </c>
      <c r="I209" s="207"/>
      <c r="J209" s="208">
        <f>ROUND(I209*H209,2)</f>
        <v>0</v>
      </c>
      <c r="K209" s="204" t="s">
        <v>140</v>
      </c>
      <c r="L209" s="60"/>
      <c r="M209" s="209" t="s">
        <v>21</v>
      </c>
      <c r="N209" s="210" t="s">
        <v>41</v>
      </c>
      <c r="O209" s="41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AR209" s="23" t="s">
        <v>141</v>
      </c>
      <c r="AT209" s="23" t="s">
        <v>136</v>
      </c>
      <c r="AU209" s="23" t="s">
        <v>83</v>
      </c>
      <c r="AY209" s="23" t="s">
        <v>134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3" t="s">
        <v>77</v>
      </c>
      <c r="BK209" s="213">
        <f>ROUND(I209*H209,2)</f>
        <v>0</v>
      </c>
      <c r="BL209" s="23" t="s">
        <v>141</v>
      </c>
      <c r="BM209" s="23" t="s">
        <v>408</v>
      </c>
    </row>
    <row r="210" spans="2:65" s="12" customFormat="1" ht="13.5">
      <c r="B210" s="214"/>
      <c r="C210" s="215"/>
      <c r="D210" s="216" t="s">
        <v>143</v>
      </c>
      <c r="E210" s="217" t="s">
        <v>21</v>
      </c>
      <c r="F210" s="218" t="s">
        <v>409</v>
      </c>
      <c r="G210" s="215"/>
      <c r="H210" s="219">
        <v>428.73500000000001</v>
      </c>
      <c r="I210" s="220"/>
      <c r="J210" s="215"/>
      <c r="K210" s="215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143</v>
      </c>
      <c r="AU210" s="225" t="s">
        <v>83</v>
      </c>
      <c r="AV210" s="12" t="s">
        <v>83</v>
      </c>
      <c r="AW210" s="12" t="s">
        <v>34</v>
      </c>
      <c r="AX210" s="12" t="s">
        <v>77</v>
      </c>
      <c r="AY210" s="225" t="s">
        <v>134</v>
      </c>
    </row>
    <row r="211" spans="2:65" s="1" customFormat="1" ht="25.5" customHeight="1">
      <c r="B211" s="40"/>
      <c r="C211" s="202" t="s">
        <v>410</v>
      </c>
      <c r="D211" s="202" t="s">
        <v>136</v>
      </c>
      <c r="E211" s="203" t="s">
        <v>411</v>
      </c>
      <c r="F211" s="204" t="s">
        <v>412</v>
      </c>
      <c r="G211" s="205" t="s">
        <v>165</v>
      </c>
      <c r="H211" s="206">
        <v>22.565000000000001</v>
      </c>
      <c r="I211" s="207"/>
      <c r="J211" s="208">
        <f>ROUND(I211*H211,2)</f>
        <v>0</v>
      </c>
      <c r="K211" s="204" t="s">
        <v>140</v>
      </c>
      <c r="L211" s="60"/>
      <c r="M211" s="209" t="s">
        <v>21</v>
      </c>
      <c r="N211" s="210" t="s">
        <v>41</v>
      </c>
      <c r="O211" s="41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23" t="s">
        <v>141</v>
      </c>
      <c r="AT211" s="23" t="s">
        <v>136</v>
      </c>
      <c r="AU211" s="23" t="s">
        <v>83</v>
      </c>
      <c r="AY211" s="23" t="s">
        <v>134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3" t="s">
        <v>77</v>
      </c>
      <c r="BK211" s="213">
        <f>ROUND(I211*H211,2)</f>
        <v>0</v>
      </c>
      <c r="BL211" s="23" t="s">
        <v>141</v>
      </c>
      <c r="BM211" s="23" t="s">
        <v>413</v>
      </c>
    </row>
    <row r="212" spans="2:65" s="11" customFormat="1" ht="29.85" customHeight="1">
      <c r="B212" s="186"/>
      <c r="C212" s="187"/>
      <c r="D212" s="188" t="s">
        <v>69</v>
      </c>
      <c r="E212" s="200" t="s">
        <v>414</v>
      </c>
      <c r="F212" s="200" t="s">
        <v>415</v>
      </c>
      <c r="G212" s="187"/>
      <c r="H212" s="187"/>
      <c r="I212" s="190"/>
      <c r="J212" s="201">
        <f>BK212</f>
        <v>0</v>
      </c>
      <c r="K212" s="187"/>
      <c r="L212" s="192"/>
      <c r="M212" s="193"/>
      <c r="N212" s="194"/>
      <c r="O212" s="194"/>
      <c r="P212" s="195">
        <f>P213</f>
        <v>0</v>
      </c>
      <c r="Q212" s="194"/>
      <c r="R212" s="195">
        <f>R213</f>
        <v>0</v>
      </c>
      <c r="S212" s="194"/>
      <c r="T212" s="196">
        <f>T213</f>
        <v>0</v>
      </c>
      <c r="AR212" s="197" t="s">
        <v>77</v>
      </c>
      <c r="AT212" s="198" t="s">
        <v>69</v>
      </c>
      <c r="AU212" s="198" t="s">
        <v>77</v>
      </c>
      <c r="AY212" s="197" t="s">
        <v>134</v>
      </c>
      <c r="BK212" s="199">
        <f>BK213</f>
        <v>0</v>
      </c>
    </row>
    <row r="213" spans="2:65" s="1" customFormat="1" ht="38.25" customHeight="1">
      <c r="B213" s="40"/>
      <c r="C213" s="202" t="s">
        <v>416</v>
      </c>
      <c r="D213" s="202" t="s">
        <v>136</v>
      </c>
      <c r="E213" s="203" t="s">
        <v>417</v>
      </c>
      <c r="F213" s="204" t="s">
        <v>418</v>
      </c>
      <c r="G213" s="205" t="s">
        <v>165</v>
      </c>
      <c r="H213" s="206">
        <v>24.946000000000002</v>
      </c>
      <c r="I213" s="207"/>
      <c r="J213" s="208">
        <f>ROUND(I213*H213,2)</f>
        <v>0</v>
      </c>
      <c r="K213" s="204" t="s">
        <v>140</v>
      </c>
      <c r="L213" s="60"/>
      <c r="M213" s="209" t="s">
        <v>21</v>
      </c>
      <c r="N213" s="210" t="s">
        <v>41</v>
      </c>
      <c r="O213" s="41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AR213" s="23" t="s">
        <v>141</v>
      </c>
      <c r="AT213" s="23" t="s">
        <v>136</v>
      </c>
      <c r="AU213" s="23" t="s">
        <v>83</v>
      </c>
      <c r="AY213" s="23" t="s">
        <v>134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3" t="s">
        <v>77</v>
      </c>
      <c r="BK213" s="213">
        <f>ROUND(I213*H213,2)</f>
        <v>0</v>
      </c>
      <c r="BL213" s="23" t="s">
        <v>141</v>
      </c>
      <c r="BM213" s="23" t="s">
        <v>419</v>
      </c>
    </row>
    <row r="214" spans="2:65" s="11" customFormat="1" ht="37.35" customHeight="1">
      <c r="B214" s="186"/>
      <c r="C214" s="187"/>
      <c r="D214" s="188" t="s">
        <v>69</v>
      </c>
      <c r="E214" s="189" t="s">
        <v>420</v>
      </c>
      <c r="F214" s="189" t="s">
        <v>421</v>
      </c>
      <c r="G214" s="187"/>
      <c r="H214" s="187"/>
      <c r="I214" s="190"/>
      <c r="J214" s="191">
        <f>BK214</f>
        <v>30000</v>
      </c>
      <c r="K214" s="187"/>
      <c r="L214" s="192"/>
      <c r="M214" s="193"/>
      <c r="N214" s="194"/>
      <c r="O214" s="194"/>
      <c r="P214" s="195">
        <f>P215+P218</f>
        <v>0</v>
      </c>
      <c r="Q214" s="194"/>
      <c r="R214" s="195">
        <f>R215+R218</f>
        <v>0</v>
      </c>
      <c r="S214" s="194"/>
      <c r="T214" s="196">
        <f>T215+T218</f>
        <v>0</v>
      </c>
      <c r="AR214" s="197" t="s">
        <v>158</v>
      </c>
      <c r="AT214" s="198" t="s">
        <v>69</v>
      </c>
      <c r="AU214" s="198" t="s">
        <v>70</v>
      </c>
      <c r="AY214" s="197" t="s">
        <v>134</v>
      </c>
      <c r="BK214" s="199">
        <f>BK215+BK218</f>
        <v>30000</v>
      </c>
    </row>
    <row r="215" spans="2:65" s="11" customFormat="1" ht="19.899999999999999" customHeight="1">
      <c r="B215" s="186"/>
      <c r="C215" s="187"/>
      <c r="D215" s="188" t="s">
        <v>69</v>
      </c>
      <c r="E215" s="200" t="s">
        <v>422</v>
      </c>
      <c r="F215" s="200" t="s">
        <v>423</v>
      </c>
      <c r="G215" s="187"/>
      <c r="H215" s="187"/>
      <c r="I215" s="190"/>
      <c r="J215" s="201">
        <f>BK215</f>
        <v>0</v>
      </c>
      <c r="K215" s="187"/>
      <c r="L215" s="192"/>
      <c r="M215" s="193"/>
      <c r="N215" s="194"/>
      <c r="O215" s="194"/>
      <c r="P215" s="195">
        <f>SUM(P216:P217)</f>
        <v>0</v>
      </c>
      <c r="Q215" s="194"/>
      <c r="R215" s="195">
        <f>SUM(R216:R217)</f>
        <v>0</v>
      </c>
      <c r="S215" s="194"/>
      <c r="T215" s="196">
        <f>SUM(T216:T217)</f>
        <v>0</v>
      </c>
      <c r="AR215" s="197" t="s">
        <v>158</v>
      </c>
      <c r="AT215" s="198" t="s">
        <v>69</v>
      </c>
      <c r="AU215" s="198" t="s">
        <v>77</v>
      </c>
      <c r="AY215" s="197" t="s">
        <v>134</v>
      </c>
      <c r="BK215" s="199">
        <f>SUM(BK216:BK217)</f>
        <v>0</v>
      </c>
    </row>
    <row r="216" spans="2:65" s="1" customFormat="1" ht="25.5" customHeight="1">
      <c r="B216" s="40"/>
      <c r="C216" s="202" t="s">
        <v>424</v>
      </c>
      <c r="D216" s="202" t="s">
        <v>136</v>
      </c>
      <c r="E216" s="203" t="s">
        <v>425</v>
      </c>
      <c r="F216" s="204" t="s">
        <v>426</v>
      </c>
      <c r="G216" s="205" t="s">
        <v>427</v>
      </c>
      <c r="H216" s="206">
        <v>1</v>
      </c>
      <c r="I216" s="207"/>
      <c r="J216" s="208">
        <f>ROUND(I216*H216,2)</f>
        <v>0</v>
      </c>
      <c r="K216" s="204" t="s">
        <v>140</v>
      </c>
      <c r="L216" s="60"/>
      <c r="M216" s="209" t="s">
        <v>21</v>
      </c>
      <c r="N216" s="210" t="s">
        <v>41</v>
      </c>
      <c r="O216" s="41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AR216" s="23" t="s">
        <v>428</v>
      </c>
      <c r="AT216" s="23" t="s">
        <v>136</v>
      </c>
      <c r="AU216" s="23" t="s">
        <v>83</v>
      </c>
      <c r="AY216" s="23" t="s">
        <v>134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3" t="s">
        <v>77</v>
      </c>
      <c r="BK216" s="213">
        <f>ROUND(I216*H216,2)</f>
        <v>0</v>
      </c>
      <c r="BL216" s="23" t="s">
        <v>428</v>
      </c>
      <c r="BM216" s="23" t="s">
        <v>429</v>
      </c>
    </row>
    <row r="217" spans="2:65" s="1" customFormat="1" ht="16.5" customHeight="1">
      <c r="B217" s="40"/>
      <c r="C217" s="202" t="s">
        <v>430</v>
      </c>
      <c r="D217" s="202" t="s">
        <v>136</v>
      </c>
      <c r="E217" s="203" t="s">
        <v>431</v>
      </c>
      <c r="F217" s="204" t="s">
        <v>432</v>
      </c>
      <c r="G217" s="205" t="s">
        <v>427</v>
      </c>
      <c r="H217" s="206">
        <v>1</v>
      </c>
      <c r="I217" s="207"/>
      <c r="J217" s="208">
        <f>ROUND(I217*H217,2)</f>
        <v>0</v>
      </c>
      <c r="K217" s="204" t="s">
        <v>140</v>
      </c>
      <c r="L217" s="60"/>
      <c r="M217" s="209" t="s">
        <v>21</v>
      </c>
      <c r="N217" s="210" t="s">
        <v>41</v>
      </c>
      <c r="O217" s="41"/>
      <c r="P217" s="211">
        <f>O217*H217</f>
        <v>0</v>
      </c>
      <c r="Q217" s="211">
        <v>0</v>
      </c>
      <c r="R217" s="211">
        <f>Q217*H217</f>
        <v>0</v>
      </c>
      <c r="S217" s="211">
        <v>0</v>
      </c>
      <c r="T217" s="212">
        <f>S217*H217</f>
        <v>0</v>
      </c>
      <c r="AR217" s="23" t="s">
        <v>428</v>
      </c>
      <c r="AT217" s="23" t="s">
        <v>136</v>
      </c>
      <c r="AU217" s="23" t="s">
        <v>83</v>
      </c>
      <c r="AY217" s="23" t="s">
        <v>134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23" t="s">
        <v>77</v>
      </c>
      <c r="BK217" s="213">
        <f>ROUND(I217*H217,2)</f>
        <v>0</v>
      </c>
      <c r="BL217" s="23" t="s">
        <v>428</v>
      </c>
      <c r="BM217" s="23" t="s">
        <v>433</v>
      </c>
    </row>
    <row r="218" spans="2:65" s="11" customFormat="1" ht="29.85" customHeight="1">
      <c r="B218" s="186"/>
      <c r="C218" s="187"/>
      <c r="D218" s="188" t="s">
        <v>69</v>
      </c>
      <c r="E218" s="200" t="s">
        <v>434</v>
      </c>
      <c r="F218" s="200" t="s">
        <v>435</v>
      </c>
      <c r="G218" s="187"/>
      <c r="H218" s="187"/>
      <c r="I218" s="190"/>
      <c r="J218" s="201">
        <f>BK218</f>
        <v>30000</v>
      </c>
      <c r="K218" s="187"/>
      <c r="L218" s="192"/>
      <c r="M218" s="193"/>
      <c r="N218" s="194"/>
      <c r="O218" s="194"/>
      <c r="P218" s="195">
        <f>P219</f>
        <v>0</v>
      </c>
      <c r="Q218" s="194"/>
      <c r="R218" s="195">
        <f>R219</f>
        <v>0</v>
      </c>
      <c r="S218" s="194"/>
      <c r="T218" s="196">
        <f>T219</f>
        <v>0</v>
      </c>
      <c r="AR218" s="197" t="s">
        <v>158</v>
      </c>
      <c r="AT218" s="198" t="s">
        <v>69</v>
      </c>
      <c r="AU218" s="198" t="s">
        <v>77</v>
      </c>
      <c r="AY218" s="197" t="s">
        <v>134</v>
      </c>
      <c r="BK218" s="199">
        <f>BK219</f>
        <v>30000</v>
      </c>
    </row>
    <row r="219" spans="2:65" s="1" customFormat="1" ht="16.5" customHeight="1">
      <c r="B219" s="40"/>
      <c r="C219" s="202" t="s">
        <v>436</v>
      </c>
      <c r="D219" s="202" t="s">
        <v>136</v>
      </c>
      <c r="E219" s="203" t="s">
        <v>437</v>
      </c>
      <c r="F219" s="204" t="s">
        <v>438</v>
      </c>
      <c r="G219" s="205" t="s">
        <v>439</v>
      </c>
      <c r="H219" s="206">
        <v>1</v>
      </c>
      <c r="I219" s="207">
        <v>30000</v>
      </c>
      <c r="J219" s="208">
        <f>ROUND(I219*H219,2)</f>
        <v>30000</v>
      </c>
      <c r="K219" s="204" t="s">
        <v>440</v>
      </c>
      <c r="L219" s="60"/>
      <c r="M219" s="209" t="s">
        <v>21</v>
      </c>
      <c r="N219" s="247" t="s">
        <v>41</v>
      </c>
      <c r="O219" s="24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3" t="s">
        <v>428</v>
      </c>
      <c r="AT219" s="23" t="s">
        <v>136</v>
      </c>
      <c r="AU219" s="23" t="s">
        <v>83</v>
      </c>
      <c r="AY219" s="23" t="s">
        <v>134</v>
      </c>
      <c r="BE219" s="213">
        <f>IF(N219="základní",J219,0)</f>
        <v>30000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23" t="s">
        <v>77</v>
      </c>
      <c r="BK219" s="213">
        <f>ROUND(I219*H219,2)</f>
        <v>30000</v>
      </c>
      <c r="BL219" s="23" t="s">
        <v>428</v>
      </c>
      <c r="BM219" s="23" t="s">
        <v>441</v>
      </c>
    </row>
    <row r="220" spans="2:65" s="1" customFormat="1" ht="6.95" customHeight="1">
      <c r="B220" s="55"/>
      <c r="C220" s="56"/>
      <c r="D220" s="56"/>
      <c r="E220" s="56"/>
      <c r="F220" s="56"/>
      <c r="G220" s="56"/>
      <c r="H220" s="56"/>
      <c r="I220" s="147"/>
      <c r="J220" s="56"/>
      <c r="K220" s="56"/>
      <c r="L220" s="60"/>
    </row>
  </sheetData>
  <sheetProtection algorithmName="SHA-512" hashValue="+r8W94DVs7WxadaSaMZro+NtXiIDniWczjEJ27kskWvRBTjjjdAE8sTwMiw1APgkYoeHBWgV7rO3B0DqGCoL1w==" saltValue="gTkrpEYZQPxSt+dmhmAm4U48CR7pd0gmktmLE3rWJ/Zuc8CTE9uvk1jtSfFzc1BsN3hapMRVpJC7h91A5ew/Zg==" spinCount="100000" sheet="1" objects="1" scenarios="1" formatColumns="0" formatRows="0" autoFilter="0"/>
  <autoFilter ref="C94:K219"/>
  <mergeCells count="13">
    <mergeCell ref="E87:H87"/>
    <mergeCell ref="G1:H1"/>
    <mergeCell ref="L2:V2"/>
    <mergeCell ref="E49:H49"/>
    <mergeCell ref="E51:H51"/>
    <mergeCell ref="J55:J56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88</v>
      </c>
      <c r="G1" s="379" t="s">
        <v>89</v>
      </c>
      <c r="H1" s="379"/>
      <c r="I1" s="123"/>
      <c r="J1" s="122" t="s">
        <v>90</v>
      </c>
      <c r="K1" s="121" t="s">
        <v>91</v>
      </c>
      <c r="L1" s="122" t="s">
        <v>92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71" t="str">
        <f>'Rekapitulace stavby'!K6</f>
        <v>ZŠ Švermova - modernizace oplocení</v>
      </c>
      <c r="F7" s="372"/>
      <c r="G7" s="372"/>
      <c r="H7" s="372"/>
      <c r="I7" s="125"/>
      <c r="J7" s="28"/>
      <c r="K7" s="30"/>
    </row>
    <row r="8" spans="1:70">
      <c r="B8" s="27"/>
      <c r="C8" s="28"/>
      <c r="D8" s="36" t="s">
        <v>94</v>
      </c>
      <c r="E8" s="28"/>
      <c r="F8" s="28"/>
      <c r="G8" s="28"/>
      <c r="H8" s="28"/>
      <c r="I8" s="125"/>
      <c r="J8" s="28"/>
      <c r="K8" s="30"/>
    </row>
    <row r="9" spans="1:70" s="1" customFormat="1" ht="16.5" customHeight="1">
      <c r="B9" s="40"/>
      <c r="C9" s="41"/>
      <c r="D9" s="41"/>
      <c r="E9" s="371" t="s">
        <v>95</v>
      </c>
      <c r="F9" s="373"/>
      <c r="G9" s="373"/>
      <c r="H9" s="373"/>
      <c r="I9" s="126"/>
      <c r="J9" s="41"/>
      <c r="K9" s="44"/>
    </row>
    <row r="10" spans="1:70" s="1" customFormat="1">
      <c r="B10" s="40"/>
      <c r="C10" s="41"/>
      <c r="D10" s="36" t="s">
        <v>96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74" t="s">
        <v>442</v>
      </c>
      <c r="F11" s="373"/>
      <c r="G11" s="373"/>
      <c r="H11" s="373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29</v>
      </c>
      <c r="G14" s="41"/>
      <c r="H14" s="41"/>
      <c r="I14" s="127" t="s">
        <v>25</v>
      </c>
      <c r="J14" s="128" t="str">
        <f>'Rekapitulace stavby'!AN8</f>
        <v>23.4.2018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21</v>
      </c>
      <c r="K16" s="44"/>
    </row>
    <row r="17" spans="2:11" s="1" customFormat="1" ht="18" customHeight="1">
      <c r="B17" s="40"/>
      <c r="C17" s="41"/>
      <c r="D17" s="41"/>
      <c r="E17" s="34" t="s">
        <v>98</v>
      </c>
      <c r="F17" s="41"/>
      <c r="G17" s="41"/>
      <c r="H17" s="41"/>
      <c r="I17" s="127" t="s">
        <v>30</v>
      </c>
      <c r="J17" s="34" t="s">
        <v>21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31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33</v>
      </c>
      <c r="E22" s="41"/>
      <c r="F22" s="41"/>
      <c r="G22" s="41"/>
      <c r="H22" s="41"/>
      <c r="I22" s="127" t="s">
        <v>28</v>
      </c>
      <c r="J22" s="34" t="s">
        <v>21</v>
      </c>
      <c r="K22" s="44"/>
    </row>
    <row r="23" spans="2:11" s="1" customFormat="1" ht="18" customHeight="1">
      <c r="B23" s="40"/>
      <c r="C23" s="41"/>
      <c r="D23" s="41"/>
      <c r="E23" s="34" t="s">
        <v>99</v>
      </c>
      <c r="F23" s="41"/>
      <c r="G23" s="41"/>
      <c r="H23" s="41"/>
      <c r="I23" s="127" t="s">
        <v>30</v>
      </c>
      <c r="J23" s="34" t="s">
        <v>21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35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36" t="s">
        <v>21</v>
      </c>
      <c r="F26" s="336"/>
      <c r="G26" s="336"/>
      <c r="H26" s="336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36</v>
      </c>
      <c r="E29" s="41"/>
      <c r="F29" s="41"/>
      <c r="G29" s="41"/>
      <c r="H29" s="41"/>
      <c r="I29" s="126"/>
      <c r="J29" s="136">
        <f>ROUND(J84,2)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38</v>
      </c>
      <c r="G31" s="41"/>
      <c r="H31" s="41"/>
      <c r="I31" s="137" t="s">
        <v>37</v>
      </c>
      <c r="J31" s="45" t="s">
        <v>39</v>
      </c>
      <c r="K31" s="44"/>
    </row>
    <row r="32" spans="2:11" s="1" customFormat="1" ht="14.45" customHeight="1">
      <c r="B32" s="40"/>
      <c r="C32" s="41"/>
      <c r="D32" s="48" t="s">
        <v>40</v>
      </c>
      <c r="E32" s="48" t="s">
        <v>41</v>
      </c>
      <c r="F32" s="138">
        <f>ROUND(SUM(BE84:BE107), 2)</f>
        <v>0</v>
      </c>
      <c r="G32" s="41"/>
      <c r="H32" s="41"/>
      <c r="I32" s="139">
        <v>0.21</v>
      </c>
      <c r="J32" s="138">
        <f>ROUND(ROUND((SUM(BE84:BE107)),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42</v>
      </c>
      <c r="F33" s="138">
        <f>ROUND(SUM(BF84:BF107), 2)</f>
        <v>0</v>
      </c>
      <c r="G33" s="41"/>
      <c r="H33" s="41"/>
      <c r="I33" s="139">
        <v>0.15</v>
      </c>
      <c r="J33" s="138">
        <f>ROUND(ROUND((SUM(BF84:BF107)),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38">
        <f>ROUND(SUM(BG84:BG107),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44</v>
      </c>
      <c r="F35" s="138">
        <f>ROUND(SUM(BH84:BH107),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45</v>
      </c>
      <c r="F36" s="138">
        <f>ROUND(SUM(BI84:BI107),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46</v>
      </c>
      <c r="E38" s="78"/>
      <c r="F38" s="78"/>
      <c r="G38" s="142" t="s">
        <v>47</v>
      </c>
      <c r="H38" s="143" t="s">
        <v>48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100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71" t="str">
        <f>E7</f>
        <v>ZŠ Švermova - modernizace oplocení</v>
      </c>
      <c r="F47" s="372"/>
      <c r="G47" s="372"/>
      <c r="H47" s="372"/>
      <c r="I47" s="126"/>
      <c r="J47" s="41"/>
      <c r="K47" s="44"/>
    </row>
    <row r="48" spans="2:11">
      <c r="B48" s="27"/>
      <c r="C48" s="36" t="s">
        <v>94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16.5" customHeight="1">
      <c r="B49" s="40"/>
      <c r="C49" s="41"/>
      <c r="D49" s="41"/>
      <c r="E49" s="371" t="s">
        <v>95</v>
      </c>
      <c r="F49" s="373"/>
      <c r="G49" s="373"/>
      <c r="H49" s="373"/>
      <c r="I49" s="126"/>
      <c r="J49" s="41"/>
      <c r="K49" s="44"/>
    </row>
    <row r="50" spans="2:47" s="1" customFormat="1" ht="14.45" customHeight="1">
      <c r="B50" s="40"/>
      <c r="C50" s="36" t="s">
        <v>96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74" t="str">
        <f>E11</f>
        <v>02 - Elektromontáže</v>
      </c>
      <c r="F51" s="373"/>
      <c r="G51" s="373"/>
      <c r="H51" s="373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 xml:space="preserve"> </v>
      </c>
      <c r="G53" s="41"/>
      <c r="H53" s="41"/>
      <c r="I53" s="127" t="s">
        <v>25</v>
      </c>
      <c r="J53" s="128" t="str">
        <f>IF(J14="","",J14)</f>
        <v>23.4.2018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27</v>
      </c>
      <c r="D55" s="41"/>
      <c r="E55" s="41"/>
      <c r="F55" s="34" t="str">
        <f>E17</f>
        <v>Město Liberec</v>
      </c>
      <c r="G55" s="41"/>
      <c r="H55" s="41"/>
      <c r="I55" s="127" t="s">
        <v>33</v>
      </c>
      <c r="J55" s="336" t="str">
        <f>E23</f>
        <v>Ing. Hulínský</v>
      </c>
      <c r="K55" s="44"/>
    </row>
    <row r="56" spans="2:47" s="1" customFormat="1" ht="14.45" customHeight="1">
      <c r="B56" s="40"/>
      <c r="C56" s="36" t="s">
        <v>31</v>
      </c>
      <c r="D56" s="41"/>
      <c r="E56" s="41"/>
      <c r="F56" s="34" t="str">
        <f>IF(E20="","",E20)</f>
        <v/>
      </c>
      <c r="G56" s="41"/>
      <c r="H56" s="41"/>
      <c r="I56" s="126"/>
      <c r="J56" s="375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101</v>
      </c>
      <c r="D58" s="140"/>
      <c r="E58" s="140"/>
      <c r="F58" s="140"/>
      <c r="G58" s="140"/>
      <c r="H58" s="140"/>
      <c r="I58" s="153"/>
      <c r="J58" s="154" t="s">
        <v>102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103</v>
      </c>
      <c r="D60" s="41"/>
      <c r="E60" s="41"/>
      <c r="F60" s="41"/>
      <c r="G60" s="41"/>
      <c r="H60" s="41"/>
      <c r="I60" s="126"/>
      <c r="J60" s="136">
        <f>J84</f>
        <v>0</v>
      </c>
      <c r="K60" s="44"/>
      <c r="AU60" s="23" t="s">
        <v>104</v>
      </c>
    </row>
    <row r="61" spans="2:47" s="8" customFormat="1" ht="24.95" customHeight="1">
      <c r="B61" s="157"/>
      <c r="C61" s="158"/>
      <c r="D61" s="159" t="s">
        <v>443</v>
      </c>
      <c r="E61" s="160"/>
      <c r="F61" s="160"/>
      <c r="G61" s="160"/>
      <c r="H61" s="160"/>
      <c r="I61" s="161"/>
      <c r="J61" s="162">
        <f>J85</f>
        <v>0</v>
      </c>
      <c r="K61" s="163"/>
    </row>
    <row r="62" spans="2:47" s="8" customFormat="1" ht="24.95" customHeight="1">
      <c r="B62" s="157"/>
      <c r="C62" s="158"/>
      <c r="D62" s="159" t="s">
        <v>444</v>
      </c>
      <c r="E62" s="160"/>
      <c r="F62" s="160"/>
      <c r="G62" s="160"/>
      <c r="H62" s="160"/>
      <c r="I62" s="161"/>
      <c r="J62" s="162">
        <f>J99</f>
        <v>0</v>
      </c>
      <c r="K62" s="163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47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59"/>
      <c r="L68" s="60"/>
    </row>
    <row r="69" spans="2:12" s="1" customFormat="1" ht="36.950000000000003" customHeight="1">
      <c r="B69" s="40"/>
      <c r="C69" s="61" t="s">
        <v>118</v>
      </c>
      <c r="D69" s="62"/>
      <c r="E69" s="62"/>
      <c r="F69" s="62"/>
      <c r="G69" s="62"/>
      <c r="H69" s="62"/>
      <c r="I69" s="171"/>
      <c r="J69" s="62"/>
      <c r="K69" s="62"/>
      <c r="L69" s="60"/>
    </row>
    <row r="70" spans="2:12" s="1" customFormat="1" ht="6.95" customHeight="1">
      <c r="B70" s="40"/>
      <c r="C70" s="62"/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14.45" customHeight="1">
      <c r="B71" s="40"/>
      <c r="C71" s="64" t="s">
        <v>18</v>
      </c>
      <c r="D71" s="62"/>
      <c r="E71" s="62"/>
      <c r="F71" s="62"/>
      <c r="G71" s="62"/>
      <c r="H71" s="62"/>
      <c r="I71" s="171"/>
      <c r="J71" s="62"/>
      <c r="K71" s="62"/>
      <c r="L71" s="60"/>
    </row>
    <row r="72" spans="2:12" s="1" customFormat="1" ht="16.5" customHeight="1">
      <c r="B72" s="40"/>
      <c r="C72" s="62"/>
      <c r="D72" s="62"/>
      <c r="E72" s="376" t="str">
        <f>E7</f>
        <v>ZŠ Švermova - modernizace oplocení</v>
      </c>
      <c r="F72" s="377"/>
      <c r="G72" s="377"/>
      <c r="H72" s="377"/>
      <c r="I72" s="171"/>
      <c r="J72" s="62"/>
      <c r="K72" s="62"/>
      <c r="L72" s="60"/>
    </row>
    <row r="73" spans="2:12">
      <c r="B73" s="27"/>
      <c r="C73" s="64" t="s">
        <v>94</v>
      </c>
      <c r="D73" s="172"/>
      <c r="E73" s="172"/>
      <c r="F73" s="172"/>
      <c r="G73" s="172"/>
      <c r="H73" s="172"/>
      <c r="J73" s="172"/>
      <c r="K73" s="172"/>
      <c r="L73" s="173"/>
    </row>
    <row r="74" spans="2:12" s="1" customFormat="1" ht="16.5" customHeight="1">
      <c r="B74" s="40"/>
      <c r="C74" s="62"/>
      <c r="D74" s="62"/>
      <c r="E74" s="376" t="s">
        <v>95</v>
      </c>
      <c r="F74" s="378"/>
      <c r="G74" s="378"/>
      <c r="H74" s="378"/>
      <c r="I74" s="171"/>
      <c r="J74" s="62"/>
      <c r="K74" s="62"/>
      <c r="L74" s="60"/>
    </row>
    <row r="75" spans="2:12" s="1" customFormat="1" ht="14.45" customHeight="1">
      <c r="B75" s="40"/>
      <c r="C75" s="64" t="s">
        <v>96</v>
      </c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17.25" customHeight="1">
      <c r="B76" s="40"/>
      <c r="C76" s="62"/>
      <c r="D76" s="62"/>
      <c r="E76" s="347" t="str">
        <f>E11</f>
        <v>02 - Elektromontáže</v>
      </c>
      <c r="F76" s="378"/>
      <c r="G76" s="378"/>
      <c r="H76" s="378"/>
      <c r="I76" s="171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71"/>
      <c r="J77" s="62"/>
      <c r="K77" s="62"/>
      <c r="L77" s="60"/>
    </row>
    <row r="78" spans="2:12" s="1" customFormat="1" ht="18" customHeight="1">
      <c r="B78" s="40"/>
      <c r="C78" s="64" t="s">
        <v>23</v>
      </c>
      <c r="D78" s="62"/>
      <c r="E78" s="62"/>
      <c r="F78" s="174" t="str">
        <f>F14</f>
        <v xml:space="preserve"> </v>
      </c>
      <c r="G78" s="62"/>
      <c r="H78" s="62"/>
      <c r="I78" s="175" t="s">
        <v>25</v>
      </c>
      <c r="J78" s="72" t="str">
        <f>IF(J14="","",J14)</f>
        <v>23.4.2018</v>
      </c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>
      <c r="B80" s="40"/>
      <c r="C80" s="64" t="s">
        <v>27</v>
      </c>
      <c r="D80" s="62"/>
      <c r="E80" s="62"/>
      <c r="F80" s="174" t="str">
        <f>E17</f>
        <v>Město Liberec</v>
      </c>
      <c r="G80" s="62"/>
      <c r="H80" s="62"/>
      <c r="I80" s="175" t="s">
        <v>33</v>
      </c>
      <c r="J80" s="174" t="str">
        <f>E23</f>
        <v>Ing. Hulínský</v>
      </c>
      <c r="K80" s="62"/>
      <c r="L80" s="60"/>
    </row>
    <row r="81" spans="2:65" s="1" customFormat="1" ht="14.45" customHeight="1">
      <c r="B81" s="40"/>
      <c r="C81" s="64" t="s">
        <v>31</v>
      </c>
      <c r="D81" s="62"/>
      <c r="E81" s="62"/>
      <c r="F81" s="174" t="str">
        <f>IF(E20="","",E20)</f>
        <v/>
      </c>
      <c r="G81" s="62"/>
      <c r="H81" s="62"/>
      <c r="I81" s="171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71"/>
      <c r="J82" s="62"/>
      <c r="K82" s="62"/>
      <c r="L82" s="60"/>
    </row>
    <row r="83" spans="2:65" s="10" customFormat="1" ht="29.25" customHeight="1">
      <c r="B83" s="176"/>
      <c r="C83" s="177" t="s">
        <v>119</v>
      </c>
      <c r="D83" s="178" t="s">
        <v>55</v>
      </c>
      <c r="E83" s="178" t="s">
        <v>51</v>
      </c>
      <c r="F83" s="178" t="s">
        <v>120</v>
      </c>
      <c r="G83" s="178" t="s">
        <v>121</v>
      </c>
      <c r="H83" s="178" t="s">
        <v>122</v>
      </c>
      <c r="I83" s="179" t="s">
        <v>123</v>
      </c>
      <c r="J83" s="178" t="s">
        <v>102</v>
      </c>
      <c r="K83" s="180" t="s">
        <v>124</v>
      </c>
      <c r="L83" s="181"/>
      <c r="M83" s="80" t="s">
        <v>125</v>
      </c>
      <c r="N83" s="81" t="s">
        <v>40</v>
      </c>
      <c r="O83" s="81" t="s">
        <v>126</v>
      </c>
      <c r="P83" s="81" t="s">
        <v>127</v>
      </c>
      <c r="Q83" s="81" t="s">
        <v>128</v>
      </c>
      <c r="R83" s="81" t="s">
        <v>129</v>
      </c>
      <c r="S83" s="81" t="s">
        <v>130</v>
      </c>
      <c r="T83" s="82" t="s">
        <v>131</v>
      </c>
    </row>
    <row r="84" spans="2:65" s="1" customFormat="1" ht="29.25" customHeight="1">
      <c r="B84" s="40"/>
      <c r="C84" s="86" t="s">
        <v>103</v>
      </c>
      <c r="D84" s="62"/>
      <c r="E84" s="62"/>
      <c r="F84" s="62"/>
      <c r="G84" s="62"/>
      <c r="H84" s="62"/>
      <c r="I84" s="171"/>
      <c r="J84" s="182">
        <f>BK84</f>
        <v>0</v>
      </c>
      <c r="K84" s="62"/>
      <c r="L84" s="60"/>
      <c r="M84" s="83"/>
      <c r="N84" s="84"/>
      <c r="O84" s="84"/>
      <c r="P84" s="183">
        <f>P85+P99</f>
        <v>0</v>
      </c>
      <c r="Q84" s="84"/>
      <c r="R84" s="183">
        <f>R85+R99</f>
        <v>0</v>
      </c>
      <c r="S84" s="84"/>
      <c r="T84" s="184">
        <f>T85+T99</f>
        <v>0</v>
      </c>
      <c r="AT84" s="23" t="s">
        <v>69</v>
      </c>
      <c r="AU84" s="23" t="s">
        <v>104</v>
      </c>
      <c r="BK84" s="185">
        <f>BK85+BK99</f>
        <v>0</v>
      </c>
    </row>
    <row r="85" spans="2:65" s="11" customFormat="1" ht="37.35" customHeight="1">
      <c r="B85" s="186"/>
      <c r="C85" s="187"/>
      <c r="D85" s="188" t="s">
        <v>69</v>
      </c>
      <c r="E85" s="189" t="s">
        <v>445</v>
      </c>
      <c r="F85" s="189" t="s">
        <v>446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SUM(P86:P98)</f>
        <v>0</v>
      </c>
      <c r="Q85" s="194"/>
      <c r="R85" s="195">
        <f>SUM(R86:R98)</f>
        <v>0</v>
      </c>
      <c r="S85" s="194"/>
      <c r="T85" s="196">
        <f>SUM(T86:T98)</f>
        <v>0</v>
      </c>
      <c r="AR85" s="197" t="s">
        <v>77</v>
      </c>
      <c r="AT85" s="198" t="s">
        <v>69</v>
      </c>
      <c r="AU85" s="198" t="s">
        <v>70</v>
      </c>
      <c r="AY85" s="197" t="s">
        <v>134</v>
      </c>
      <c r="BK85" s="199">
        <f>SUM(BK86:BK98)</f>
        <v>0</v>
      </c>
    </row>
    <row r="86" spans="2:65" s="1" customFormat="1" ht="16.5" customHeight="1">
      <c r="B86" s="40"/>
      <c r="C86" s="202" t="s">
        <v>77</v>
      </c>
      <c r="D86" s="202" t="s">
        <v>136</v>
      </c>
      <c r="E86" s="203" t="s">
        <v>447</v>
      </c>
      <c r="F86" s="204" t="s">
        <v>448</v>
      </c>
      <c r="G86" s="205" t="s">
        <v>187</v>
      </c>
      <c r="H86" s="206">
        <v>3</v>
      </c>
      <c r="I86" s="207"/>
      <c r="J86" s="208">
        <f t="shared" ref="J86:J98" si="0">ROUND(I86*H86,2)</f>
        <v>0</v>
      </c>
      <c r="K86" s="204" t="s">
        <v>21</v>
      </c>
      <c r="L86" s="60"/>
      <c r="M86" s="209" t="s">
        <v>21</v>
      </c>
      <c r="N86" s="210" t="s">
        <v>41</v>
      </c>
      <c r="O86" s="41"/>
      <c r="P86" s="211">
        <f t="shared" ref="P86:P98" si="1">O86*H86</f>
        <v>0</v>
      </c>
      <c r="Q86" s="211">
        <v>0</v>
      </c>
      <c r="R86" s="211">
        <f t="shared" ref="R86:R98" si="2">Q86*H86</f>
        <v>0</v>
      </c>
      <c r="S86" s="211">
        <v>0</v>
      </c>
      <c r="T86" s="212">
        <f t="shared" ref="T86:T98" si="3">S86*H86</f>
        <v>0</v>
      </c>
      <c r="AR86" s="23" t="s">
        <v>141</v>
      </c>
      <c r="AT86" s="23" t="s">
        <v>136</v>
      </c>
      <c r="AU86" s="23" t="s">
        <v>77</v>
      </c>
      <c r="AY86" s="23" t="s">
        <v>134</v>
      </c>
      <c r="BE86" s="213">
        <f t="shared" ref="BE86:BE98" si="4">IF(N86="základní",J86,0)</f>
        <v>0</v>
      </c>
      <c r="BF86" s="213">
        <f t="shared" ref="BF86:BF98" si="5">IF(N86="snížená",J86,0)</f>
        <v>0</v>
      </c>
      <c r="BG86" s="213">
        <f t="shared" ref="BG86:BG98" si="6">IF(N86="zákl. přenesená",J86,0)</f>
        <v>0</v>
      </c>
      <c r="BH86" s="213">
        <f t="shared" ref="BH86:BH98" si="7">IF(N86="sníž. přenesená",J86,0)</f>
        <v>0</v>
      </c>
      <c r="BI86" s="213">
        <f t="shared" ref="BI86:BI98" si="8">IF(N86="nulová",J86,0)</f>
        <v>0</v>
      </c>
      <c r="BJ86" s="23" t="s">
        <v>77</v>
      </c>
      <c r="BK86" s="213">
        <f t="shared" ref="BK86:BK98" si="9">ROUND(I86*H86,2)</f>
        <v>0</v>
      </c>
      <c r="BL86" s="23" t="s">
        <v>141</v>
      </c>
      <c r="BM86" s="23" t="s">
        <v>449</v>
      </c>
    </row>
    <row r="87" spans="2:65" s="1" customFormat="1" ht="16.5" customHeight="1">
      <c r="B87" s="40"/>
      <c r="C87" s="202" t="s">
        <v>83</v>
      </c>
      <c r="D87" s="202" t="s">
        <v>136</v>
      </c>
      <c r="E87" s="203" t="s">
        <v>450</v>
      </c>
      <c r="F87" s="204" t="s">
        <v>451</v>
      </c>
      <c r="G87" s="205" t="s">
        <v>187</v>
      </c>
      <c r="H87" s="206">
        <v>3</v>
      </c>
      <c r="I87" s="207"/>
      <c r="J87" s="208">
        <f t="shared" si="0"/>
        <v>0</v>
      </c>
      <c r="K87" s="204" t="s">
        <v>21</v>
      </c>
      <c r="L87" s="60"/>
      <c r="M87" s="209" t="s">
        <v>21</v>
      </c>
      <c r="N87" s="210" t="s">
        <v>41</v>
      </c>
      <c r="O87" s="41"/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3" t="s">
        <v>141</v>
      </c>
      <c r="AT87" s="23" t="s">
        <v>136</v>
      </c>
      <c r="AU87" s="23" t="s">
        <v>77</v>
      </c>
      <c r="AY87" s="23" t="s">
        <v>134</v>
      </c>
      <c r="BE87" s="213">
        <f t="shared" si="4"/>
        <v>0</v>
      </c>
      <c r="BF87" s="213">
        <f t="shared" si="5"/>
        <v>0</v>
      </c>
      <c r="BG87" s="213">
        <f t="shared" si="6"/>
        <v>0</v>
      </c>
      <c r="BH87" s="213">
        <f t="shared" si="7"/>
        <v>0</v>
      </c>
      <c r="BI87" s="213">
        <f t="shared" si="8"/>
        <v>0</v>
      </c>
      <c r="BJ87" s="23" t="s">
        <v>77</v>
      </c>
      <c r="BK87" s="213">
        <f t="shared" si="9"/>
        <v>0</v>
      </c>
      <c r="BL87" s="23" t="s">
        <v>141</v>
      </c>
      <c r="BM87" s="23" t="s">
        <v>452</v>
      </c>
    </row>
    <row r="88" spans="2:65" s="1" customFormat="1" ht="16.5" customHeight="1">
      <c r="B88" s="40"/>
      <c r="C88" s="202" t="s">
        <v>150</v>
      </c>
      <c r="D88" s="202" t="s">
        <v>136</v>
      </c>
      <c r="E88" s="203" t="s">
        <v>453</v>
      </c>
      <c r="F88" s="204" t="s">
        <v>454</v>
      </c>
      <c r="G88" s="205" t="s">
        <v>187</v>
      </c>
      <c r="H88" s="206">
        <v>8</v>
      </c>
      <c r="I88" s="207"/>
      <c r="J88" s="208">
        <f t="shared" si="0"/>
        <v>0</v>
      </c>
      <c r="K88" s="204" t="s">
        <v>21</v>
      </c>
      <c r="L88" s="60"/>
      <c r="M88" s="209" t="s">
        <v>21</v>
      </c>
      <c r="N88" s="210" t="s">
        <v>41</v>
      </c>
      <c r="O88" s="41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3" t="s">
        <v>141</v>
      </c>
      <c r="AT88" s="23" t="s">
        <v>136</v>
      </c>
      <c r="AU88" s="23" t="s">
        <v>77</v>
      </c>
      <c r="AY88" s="23" t="s">
        <v>134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3" t="s">
        <v>77</v>
      </c>
      <c r="BK88" s="213">
        <f t="shared" si="9"/>
        <v>0</v>
      </c>
      <c r="BL88" s="23" t="s">
        <v>141</v>
      </c>
      <c r="BM88" s="23" t="s">
        <v>455</v>
      </c>
    </row>
    <row r="89" spans="2:65" s="1" customFormat="1" ht="16.5" customHeight="1">
      <c r="B89" s="40"/>
      <c r="C89" s="202" t="s">
        <v>141</v>
      </c>
      <c r="D89" s="202" t="s">
        <v>136</v>
      </c>
      <c r="E89" s="203" t="s">
        <v>456</v>
      </c>
      <c r="F89" s="204" t="s">
        <v>457</v>
      </c>
      <c r="G89" s="205" t="s">
        <v>187</v>
      </c>
      <c r="H89" s="206">
        <v>8</v>
      </c>
      <c r="I89" s="207"/>
      <c r="J89" s="208">
        <f t="shared" si="0"/>
        <v>0</v>
      </c>
      <c r="K89" s="204" t="s">
        <v>21</v>
      </c>
      <c r="L89" s="60"/>
      <c r="M89" s="209" t="s">
        <v>21</v>
      </c>
      <c r="N89" s="210" t="s">
        <v>41</v>
      </c>
      <c r="O89" s="41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3" t="s">
        <v>141</v>
      </c>
      <c r="AT89" s="23" t="s">
        <v>136</v>
      </c>
      <c r="AU89" s="23" t="s">
        <v>77</v>
      </c>
      <c r="AY89" s="23" t="s">
        <v>134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3" t="s">
        <v>77</v>
      </c>
      <c r="BK89" s="213">
        <f t="shared" si="9"/>
        <v>0</v>
      </c>
      <c r="BL89" s="23" t="s">
        <v>141</v>
      </c>
      <c r="BM89" s="23" t="s">
        <v>458</v>
      </c>
    </row>
    <row r="90" spans="2:65" s="1" customFormat="1" ht="25.5" customHeight="1">
      <c r="B90" s="40"/>
      <c r="C90" s="202" t="s">
        <v>158</v>
      </c>
      <c r="D90" s="202" t="s">
        <v>136</v>
      </c>
      <c r="E90" s="203" t="s">
        <v>459</v>
      </c>
      <c r="F90" s="204" t="s">
        <v>460</v>
      </c>
      <c r="G90" s="205" t="s">
        <v>461</v>
      </c>
      <c r="H90" s="206">
        <v>1</v>
      </c>
      <c r="I90" s="207"/>
      <c r="J90" s="208">
        <f t="shared" si="0"/>
        <v>0</v>
      </c>
      <c r="K90" s="204" t="s">
        <v>21</v>
      </c>
      <c r="L90" s="60"/>
      <c r="M90" s="209" t="s">
        <v>21</v>
      </c>
      <c r="N90" s="210" t="s">
        <v>41</v>
      </c>
      <c r="O90" s="41"/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3" t="s">
        <v>141</v>
      </c>
      <c r="AT90" s="23" t="s">
        <v>136</v>
      </c>
      <c r="AU90" s="23" t="s">
        <v>77</v>
      </c>
      <c r="AY90" s="23" t="s">
        <v>134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3" t="s">
        <v>77</v>
      </c>
      <c r="BK90" s="213">
        <f t="shared" si="9"/>
        <v>0</v>
      </c>
      <c r="BL90" s="23" t="s">
        <v>141</v>
      </c>
      <c r="BM90" s="23" t="s">
        <v>462</v>
      </c>
    </row>
    <row r="91" spans="2:65" s="1" customFormat="1" ht="16.5" customHeight="1">
      <c r="B91" s="40"/>
      <c r="C91" s="202" t="s">
        <v>162</v>
      </c>
      <c r="D91" s="202" t="s">
        <v>136</v>
      </c>
      <c r="E91" s="203" t="s">
        <v>463</v>
      </c>
      <c r="F91" s="204" t="s">
        <v>464</v>
      </c>
      <c r="G91" s="205" t="s">
        <v>461</v>
      </c>
      <c r="H91" s="206">
        <v>1</v>
      </c>
      <c r="I91" s="207"/>
      <c r="J91" s="208">
        <f t="shared" si="0"/>
        <v>0</v>
      </c>
      <c r="K91" s="204" t="s">
        <v>21</v>
      </c>
      <c r="L91" s="60"/>
      <c r="M91" s="209" t="s">
        <v>21</v>
      </c>
      <c r="N91" s="210" t="s">
        <v>41</v>
      </c>
      <c r="O91" s="41"/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3" t="s">
        <v>141</v>
      </c>
      <c r="AT91" s="23" t="s">
        <v>136</v>
      </c>
      <c r="AU91" s="23" t="s">
        <v>77</v>
      </c>
      <c r="AY91" s="23" t="s">
        <v>134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3" t="s">
        <v>77</v>
      </c>
      <c r="BK91" s="213">
        <f t="shared" si="9"/>
        <v>0</v>
      </c>
      <c r="BL91" s="23" t="s">
        <v>141</v>
      </c>
      <c r="BM91" s="23" t="s">
        <v>465</v>
      </c>
    </row>
    <row r="92" spans="2:65" s="1" customFormat="1" ht="16.5" customHeight="1">
      <c r="B92" s="40"/>
      <c r="C92" s="202" t="s">
        <v>168</v>
      </c>
      <c r="D92" s="202" t="s">
        <v>136</v>
      </c>
      <c r="E92" s="203" t="s">
        <v>466</v>
      </c>
      <c r="F92" s="204" t="s">
        <v>467</v>
      </c>
      <c r="G92" s="205" t="s">
        <v>461</v>
      </c>
      <c r="H92" s="206">
        <v>1</v>
      </c>
      <c r="I92" s="207"/>
      <c r="J92" s="208">
        <f t="shared" si="0"/>
        <v>0</v>
      </c>
      <c r="K92" s="204" t="s">
        <v>21</v>
      </c>
      <c r="L92" s="60"/>
      <c r="M92" s="209" t="s">
        <v>21</v>
      </c>
      <c r="N92" s="210" t="s">
        <v>41</v>
      </c>
      <c r="O92" s="41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3" t="s">
        <v>141</v>
      </c>
      <c r="AT92" s="23" t="s">
        <v>136</v>
      </c>
      <c r="AU92" s="23" t="s">
        <v>77</v>
      </c>
      <c r="AY92" s="23" t="s">
        <v>134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3" t="s">
        <v>77</v>
      </c>
      <c r="BK92" s="213">
        <f t="shared" si="9"/>
        <v>0</v>
      </c>
      <c r="BL92" s="23" t="s">
        <v>141</v>
      </c>
      <c r="BM92" s="23" t="s">
        <v>468</v>
      </c>
    </row>
    <row r="93" spans="2:65" s="1" customFormat="1" ht="16.5" customHeight="1">
      <c r="B93" s="40"/>
      <c r="C93" s="202" t="s">
        <v>174</v>
      </c>
      <c r="D93" s="202" t="s">
        <v>136</v>
      </c>
      <c r="E93" s="203" t="s">
        <v>469</v>
      </c>
      <c r="F93" s="204" t="s">
        <v>470</v>
      </c>
      <c r="G93" s="205" t="s">
        <v>471</v>
      </c>
      <c r="H93" s="206">
        <v>30</v>
      </c>
      <c r="I93" s="207"/>
      <c r="J93" s="208">
        <f t="shared" si="0"/>
        <v>0</v>
      </c>
      <c r="K93" s="204" t="s">
        <v>21</v>
      </c>
      <c r="L93" s="60"/>
      <c r="M93" s="209" t="s">
        <v>21</v>
      </c>
      <c r="N93" s="210" t="s">
        <v>41</v>
      </c>
      <c r="O93" s="41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3" t="s">
        <v>141</v>
      </c>
      <c r="AT93" s="23" t="s">
        <v>136</v>
      </c>
      <c r="AU93" s="23" t="s">
        <v>77</v>
      </c>
      <c r="AY93" s="23" t="s">
        <v>134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3" t="s">
        <v>77</v>
      </c>
      <c r="BK93" s="213">
        <f t="shared" si="9"/>
        <v>0</v>
      </c>
      <c r="BL93" s="23" t="s">
        <v>141</v>
      </c>
      <c r="BM93" s="23" t="s">
        <v>472</v>
      </c>
    </row>
    <row r="94" spans="2:65" s="1" customFormat="1" ht="16.5" customHeight="1">
      <c r="B94" s="40"/>
      <c r="C94" s="202" t="s">
        <v>179</v>
      </c>
      <c r="D94" s="202" t="s">
        <v>136</v>
      </c>
      <c r="E94" s="203" t="s">
        <v>473</v>
      </c>
      <c r="F94" s="204" t="s">
        <v>474</v>
      </c>
      <c r="G94" s="205" t="s">
        <v>187</v>
      </c>
      <c r="H94" s="206">
        <v>30</v>
      </c>
      <c r="I94" s="207"/>
      <c r="J94" s="208">
        <f t="shared" si="0"/>
        <v>0</v>
      </c>
      <c r="K94" s="204" t="s">
        <v>21</v>
      </c>
      <c r="L94" s="60"/>
      <c r="M94" s="209" t="s">
        <v>21</v>
      </c>
      <c r="N94" s="210" t="s">
        <v>41</v>
      </c>
      <c r="O94" s="41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3" t="s">
        <v>141</v>
      </c>
      <c r="AT94" s="23" t="s">
        <v>136</v>
      </c>
      <c r="AU94" s="23" t="s">
        <v>77</v>
      </c>
      <c r="AY94" s="23" t="s">
        <v>134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3" t="s">
        <v>77</v>
      </c>
      <c r="BK94" s="213">
        <f t="shared" si="9"/>
        <v>0</v>
      </c>
      <c r="BL94" s="23" t="s">
        <v>141</v>
      </c>
      <c r="BM94" s="23" t="s">
        <v>475</v>
      </c>
    </row>
    <row r="95" spans="2:65" s="1" customFormat="1" ht="16.5" customHeight="1">
      <c r="B95" s="40"/>
      <c r="C95" s="202" t="s">
        <v>184</v>
      </c>
      <c r="D95" s="202" t="s">
        <v>136</v>
      </c>
      <c r="E95" s="203" t="s">
        <v>476</v>
      </c>
      <c r="F95" s="204" t="s">
        <v>477</v>
      </c>
      <c r="G95" s="205" t="s">
        <v>187</v>
      </c>
      <c r="H95" s="206">
        <v>50</v>
      </c>
      <c r="I95" s="207"/>
      <c r="J95" s="208">
        <f t="shared" si="0"/>
        <v>0</v>
      </c>
      <c r="K95" s="204" t="s">
        <v>21</v>
      </c>
      <c r="L95" s="60"/>
      <c r="M95" s="209" t="s">
        <v>21</v>
      </c>
      <c r="N95" s="210" t="s">
        <v>41</v>
      </c>
      <c r="O95" s="41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3" t="s">
        <v>141</v>
      </c>
      <c r="AT95" s="23" t="s">
        <v>136</v>
      </c>
      <c r="AU95" s="23" t="s">
        <v>77</v>
      </c>
      <c r="AY95" s="23" t="s">
        <v>134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3" t="s">
        <v>77</v>
      </c>
      <c r="BK95" s="213">
        <f t="shared" si="9"/>
        <v>0</v>
      </c>
      <c r="BL95" s="23" t="s">
        <v>141</v>
      </c>
      <c r="BM95" s="23" t="s">
        <v>478</v>
      </c>
    </row>
    <row r="96" spans="2:65" s="1" customFormat="1" ht="16.5" customHeight="1">
      <c r="B96" s="40"/>
      <c r="C96" s="202" t="s">
        <v>189</v>
      </c>
      <c r="D96" s="202" t="s">
        <v>136</v>
      </c>
      <c r="E96" s="203" t="s">
        <v>479</v>
      </c>
      <c r="F96" s="204" t="s">
        <v>480</v>
      </c>
      <c r="G96" s="205" t="s">
        <v>187</v>
      </c>
      <c r="H96" s="206">
        <v>30</v>
      </c>
      <c r="I96" s="207"/>
      <c r="J96" s="208">
        <f t="shared" si="0"/>
        <v>0</v>
      </c>
      <c r="K96" s="204" t="s">
        <v>21</v>
      </c>
      <c r="L96" s="60"/>
      <c r="M96" s="209" t="s">
        <v>21</v>
      </c>
      <c r="N96" s="210" t="s">
        <v>41</v>
      </c>
      <c r="O96" s="41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3" t="s">
        <v>141</v>
      </c>
      <c r="AT96" s="23" t="s">
        <v>136</v>
      </c>
      <c r="AU96" s="23" t="s">
        <v>77</v>
      </c>
      <c r="AY96" s="23" t="s">
        <v>134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3" t="s">
        <v>77</v>
      </c>
      <c r="BK96" s="213">
        <f t="shared" si="9"/>
        <v>0</v>
      </c>
      <c r="BL96" s="23" t="s">
        <v>141</v>
      </c>
      <c r="BM96" s="23" t="s">
        <v>481</v>
      </c>
    </row>
    <row r="97" spans="2:65" s="1" customFormat="1" ht="16.5" customHeight="1">
      <c r="B97" s="40"/>
      <c r="C97" s="202" t="s">
        <v>195</v>
      </c>
      <c r="D97" s="202" t="s">
        <v>136</v>
      </c>
      <c r="E97" s="203" t="s">
        <v>482</v>
      </c>
      <c r="F97" s="204" t="s">
        <v>483</v>
      </c>
      <c r="G97" s="205" t="s">
        <v>187</v>
      </c>
      <c r="H97" s="206">
        <v>15</v>
      </c>
      <c r="I97" s="207"/>
      <c r="J97" s="208">
        <f t="shared" si="0"/>
        <v>0</v>
      </c>
      <c r="K97" s="204" t="s">
        <v>21</v>
      </c>
      <c r="L97" s="60"/>
      <c r="M97" s="209" t="s">
        <v>21</v>
      </c>
      <c r="N97" s="210" t="s">
        <v>41</v>
      </c>
      <c r="O97" s="41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3" t="s">
        <v>141</v>
      </c>
      <c r="AT97" s="23" t="s">
        <v>136</v>
      </c>
      <c r="AU97" s="23" t="s">
        <v>77</v>
      </c>
      <c r="AY97" s="23" t="s">
        <v>134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3" t="s">
        <v>77</v>
      </c>
      <c r="BK97" s="213">
        <f t="shared" si="9"/>
        <v>0</v>
      </c>
      <c r="BL97" s="23" t="s">
        <v>141</v>
      </c>
      <c r="BM97" s="23" t="s">
        <v>484</v>
      </c>
    </row>
    <row r="98" spans="2:65" s="1" customFormat="1" ht="25.5" customHeight="1">
      <c r="B98" s="40"/>
      <c r="C98" s="202" t="s">
        <v>201</v>
      </c>
      <c r="D98" s="202" t="s">
        <v>136</v>
      </c>
      <c r="E98" s="203" t="s">
        <v>485</v>
      </c>
      <c r="F98" s="204" t="s">
        <v>486</v>
      </c>
      <c r="G98" s="205" t="s">
        <v>461</v>
      </c>
      <c r="H98" s="206">
        <v>1</v>
      </c>
      <c r="I98" s="207"/>
      <c r="J98" s="208">
        <f t="shared" si="0"/>
        <v>0</v>
      </c>
      <c r="K98" s="204" t="s">
        <v>21</v>
      </c>
      <c r="L98" s="60"/>
      <c r="M98" s="209" t="s">
        <v>21</v>
      </c>
      <c r="N98" s="210" t="s">
        <v>41</v>
      </c>
      <c r="O98" s="41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3" t="s">
        <v>141</v>
      </c>
      <c r="AT98" s="23" t="s">
        <v>136</v>
      </c>
      <c r="AU98" s="23" t="s">
        <v>77</v>
      </c>
      <c r="AY98" s="23" t="s">
        <v>134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3" t="s">
        <v>77</v>
      </c>
      <c r="BK98" s="213">
        <f t="shared" si="9"/>
        <v>0</v>
      </c>
      <c r="BL98" s="23" t="s">
        <v>141</v>
      </c>
      <c r="BM98" s="23" t="s">
        <v>487</v>
      </c>
    </row>
    <row r="99" spans="2:65" s="11" customFormat="1" ht="37.35" customHeight="1">
      <c r="B99" s="186"/>
      <c r="C99" s="187"/>
      <c r="D99" s="188" t="s">
        <v>69</v>
      </c>
      <c r="E99" s="189" t="s">
        <v>488</v>
      </c>
      <c r="F99" s="189" t="s">
        <v>489</v>
      </c>
      <c r="G99" s="187"/>
      <c r="H99" s="187"/>
      <c r="I99" s="190"/>
      <c r="J99" s="191">
        <f>BK99</f>
        <v>0</v>
      </c>
      <c r="K99" s="187"/>
      <c r="L99" s="192"/>
      <c r="M99" s="193"/>
      <c r="N99" s="194"/>
      <c r="O99" s="194"/>
      <c r="P99" s="195">
        <f>SUM(P100:P107)</f>
        <v>0</v>
      </c>
      <c r="Q99" s="194"/>
      <c r="R99" s="195">
        <f>SUM(R100:R107)</f>
        <v>0</v>
      </c>
      <c r="S99" s="194"/>
      <c r="T99" s="196">
        <f>SUM(T100:T107)</f>
        <v>0</v>
      </c>
      <c r="AR99" s="197" t="s">
        <v>77</v>
      </c>
      <c r="AT99" s="198" t="s">
        <v>69</v>
      </c>
      <c r="AU99" s="198" t="s">
        <v>70</v>
      </c>
      <c r="AY99" s="197" t="s">
        <v>134</v>
      </c>
      <c r="BK99" s="199">
        <f>SUM(BK100:BK107)</f>
        <v>0</v>
      </c>
    </row>
    <row r="100" spans="2:65" s="1" customFormat="1" ht="16.5" customHeight="1">
      <c r="B100" s="40"/>
      <c r="C100" s="202" t="s">
        <v>205</v>
      </c>
      <c r="D100" s="202" t="s">
        <v>136</v>
      </c>
      <c r="E100" s="203" t="s">
        <v>490</v>
      </c>
      <c r="F100" s="204" t="s">
        <v>491</v>
      </c>
      <c r="G100" s="205" t="s">
        <v>492</v>
      </c>
      <c r="H100" s="206">
        <v>0.03</v>
      </c>
      <c r="I100" s="207"/>
      <c r="J100" s="208">
        <f t="shared" ref="J100:J107" si="10">ROUND(I100*H100,2)</f>
        <v>0</v>
      </c>
      <c r="K100" s="204" t="s">
        <v>21</v>
      </c>
      <c r="L100" s="60"/>
      <c r="M100" s="209" t="s">
        <v>21</v>
      </c>
      <c r="N100" s="210" t="s">
        <v>41</v>
      </c>
      <c r="O100" s="41"/>
      <c r="P100" s="211">
        <f t="shared" ref="P100:P107" si="11">O100*H100</f>
        <v>0</v>
      </c>
      <c r="Q100" s="211">
        <v>0</v>
      </c>
      <c r="R100" s="211">
        <f t="shared" ref="R100:R107" si="12">Q100*H100</f>
        <v>0</v>
      </c>
      <c r="S100" s="211">
        <v>0</v>
      </c>
      <c r="T100" s="212">
        <f t="shared" ref="T100:T107" si="13">S100*H100</f>
        <v>0</v>
      </c>
      <c r="AR100" s="23" t="s">
        <v>141</v>
      </c>
      <c r="AT100" s="23" t="s">
        <v>136</v>
      </c>
      <c r="AU100" s="23" t="s">
        <v>77</v>
      </c>
      <c r="AY100" s="23" t="s">
        <v>134</v>
      </c>
      <c r="BE100" s="213">
        <f t="shared" ref="BE100:BE107" si="14">IF(N100="základní",J100,0)</f>
        <v>0</v>
      </c>
      <c r="BF100" s="213">
        <f t="shared" ref="BF100:BF107" si="15">IF(N100="snížená",J100,0)</f>
        <v>0</v>
      </c>
      <c r="BG100" s="213">
        <f t="shared" ref="BG100:BG107" si="16">IF(N100="zákl. přenesená",J100,0)</f>
        <v>0</v>
      </c>
      <c r="BH100" s="213">
        <f t="shared" ref="BH100:BH107" si="17">IF(N100="sníž. přenesená",J100,0)</f>
        <v>0</v>
      </c>
      <c r="BI100" s="213">
        <f t="shared" ref="BI100:BI107" si="18">IF(N100="nulová",J100,0)</f>
        <v>0</v>
      </c>
      <c r="BJ100" s="23" t="s">
        <v>77</v>
      </c>
      <c r="BK100" s="213">
        <f t="shared" ref="BK100:BK107" si="19">ROUND(I100*H100,2)</f>
        <v>0</v>
      </c>
      <c r="BL100" s="23" t="s">
        <v>141</v>
      </c>
      <c r="BM100" s="23" t="s">
        <v>493</v>
      </c>
    </row>
    <row r="101" spans="2:65" s="1" customFormat="1" ht="25.5" customHeight="1">
      <c r="B101" s="40"/>
      <c r="C101" s="202" t="s">
        <v>10</v>
      </c>
      <c r="D101" s="202" t="s">
        <v>136</v>
      </c>
      <c r="E101" s="203" t="s">
        <v>494</v>
      </c>
      <c r="F101" s="204" t="s">
        <v>495</v>
      </c>
      <c r="G101" s="205" t="s">
        <v>187</v>
      </c>
      <c r="H101" s="206">
        <v>30</v>
      </c>
      <c r="I101" s="207"/>
      <c r="J101" s="208">
        <f t="shared" si="10"/>
        <v>0</v>
      </c>
      <c r="K101" s="204" t="s">
        <v>21</v>
      </c>
      <c r="L101" s="60"/>
      <c r="M101" s="209" t="s">
        <v>21</v>
      </c>
      <c r="N101" s="210" t="s">
        <v>41</v>
      </c>
      <c r="O101" s="41"/>
      <c r="P101" s="211">
        <f t="shared" si="11"/>
        <v>0</v>
      </c>
      <c r="Q101" s="211">
        <v>0</v>
      </c>
      <c r="R101" s="211">
        <f t="shared" si="12"/>
        <v>0</v>
      </c>
      <c r="S101" s="211">
        <v>0</v>
      </c>
      <c r="T101" s="212">
        <f t="shared" si="13"/>
        <v>0</v>
      </c>
      <c r="AR101" s="23" t="s">
        <v>141</v>
      </c>
      <c r="AT101" s="23" t="s">
        <v>136</v>
      </c>
      <c r="AU101" s="23" t="s">
        <v>77</v>
      </c>
      <c r="AY101" s="23" t="s">
        <v>134</v>
      </c>
      <c r="BE101" s="213">
        <f t="shared" si="14"/>
        <v>0</v>
      </c>
      <c r="BF101" s="213">
        <f t="shared" si="15"/>
        <v>0</v>
      </c>
      <c r="BG101" s="213">
        <f t="shared" si="16"/>
        <v>0</v>
      </c>
      <c r="BH101" s="213">
        <f t="shared" si="17"/>
        <v>0</v>
      </c>
      <c r="BI101" s="213">
        <f t="shared" si="18"/>
        <v>0</v>
      </c>
      <c r="BJ101" s="23" t="s">
        <v>77</v>
      </c>
      <c r="BK101" s="213">
        <f t="shared" si="19"/>
        <v>0</v>
      </c>
      <c r="BL101" s="23" t="s">
        <v>141</v>
      </c>
      <c r="BM101" s="23" t="s">
        <v>496</v>
      </c>
    </row>
    <row r="102" spans="2:65" s="1" customFormat="1" ht="25.5" customHeight="1">
      <c r="B102" s="40"/>
      <c r="C102" s="202" t="s">
        <v>232</v>
      </c>
      <c r="D102" s="202" t="s">
        <v>136</v>
      </c>
      <c r="E102" s="203" t="s">
        <v>497</v>
      </c>
      <c r="F102" s="204" t="s">
        <v>498</v>
      </c>
      <c r="G102" s="205" t="s">
        <v>187</v>
      </c>
      <c r="H102" s="206">
        <v>30</v>
      </c>
      <c r="I102" s="207"/>
      <c r="J102" s="208">
        <f t="shared" si="10"/>
        <v>0</v>
      </c>
      <c r="K102" s="204" t="s">
        <v>21</v>
      </c>
      <c r="L102" s="60"/>
      <c r="M102" s="209" t="s">
        <v>21</v>
      </c>
      <c r="N102" s="210" t="s">
        <v>41</v>
      </c>
      <c r="O102" s="41"/>
      <c r="P102" s="211">
        <f t="shared" si="11"/>
        <v>0</v>
      </c>
      <c r="Q102" s="211">
        <v>0</v>
      </c>
      <c r="R102" s="211">
        <f t="shared" si="12"/>
        <v>0</v>
      </c>
      <c r="S102" s="211">
        <v>0</v>
      </c>
      <c r="T102" s="212">
        <f t="shared" si="13"/>
        <v>0</v>
      </c>
      <c r="AR102" s="23" t="s">
        <v>141</v>
      </c>
      <c r="AT102" s="23" t="s">
        <v>136</v>
      </c>
      <c r="AU102" s="23" t="s">
        <v>77</v>
      </c>
      <c r="AY102" s="23" t="s">
        <v>134</v>
      </c>
      <c r="BE102" s="213">
        <f t="shared" si="14"/>
        <v>0</v>
      </c>
      <c r="BF102" s="213">
        <f t="shared" si="15"/>
        <v>0</v>
      </c>
      <c r="BG102" s="213">
        <f t="shared" si="16"/>
        <v>0</v>
      </c>
      <c r="BH102" s="213">
        <f t="shared" si="17"/>
        <v>0</v>
      </c>
      <c r="BI102" s="213">
        <f t="shared" si="18"/>
        <v>0</v>
      </c>
      <c r="BJ102" s="23" t="s">
        <v>77</v>
      </c>
      <c r="BK102" s="213">
        <f t="shared" si="19"/>
        <v>0</v>
      </c>
      <c r="BL102" s="23" t="s">
        <v>141</v>
      </c>
      <c r="BM102" s="23" t="s">
        <v>499</v>
      </c>
    </row>
    <row r="103" spans="2:65" s="1" customFormat="1" ht="16.5" customHeight="1">
      <c r="B103" s="40"/>
      <c r="C103" s="202" t="s">
        <v>237</v>
      </c>
      <c r="D103" s="202" t="s">
        <v>136</v>
      </c>
      <c r="E103" s="203" t="s">
        <v>500</v>
      </c>
      <c r="F103" s="204" t="s">
        <v>501</v>
      </c>
      <c r="G103" s="205" t="s">
        <v>461</v>
      </c>
      <c r="H103" s="206">
        <v>1</v>
      </c>
      <c r="I103" s="207"/>
      <c r="J103" s="208">
        <f t="shared" si="10"/>
        <v>0</v>
      </c>
      <c r="K103" s="204" t="s">
        <v>21</v>
      </c>
      <c r="L103" s="60"/>
      <c r="M103" s="209" t="s">
        <v>21</v>
      </c>
      <c r="N103" s="210" t="s">
        <v>41</v>
      </c>
      <c r="O103" s="41"/>
      <c r="P103" s="211">
        <f t="shared" si="11"/>
        <v>0</v>
      </c>
      <c r="Q103" s="211">
        <v>0</v>
      </c>
      <c r="R103" s="211">
        <f t="shared" si="12"/>
        <v>0</v>
      </c>
      <c r="S103" s="211">
        <v>0</v>
      </c>
      <c r="T103" s="212">
        <f t="shared" si="13"/>
        <v>0</v>
      </c>
      <c r="AR103" s="23" t="s">
        <v>141</v>
      </c>
      <c r="AT103" s="23" t="s">
        <v>136</v>
      </c>
      <c r="AU103" s="23" t="s">
        <v>77</v>
      </c>
      <c r="AY103" s="23" t="s">
        <v>134</v>
      </c>
      <c r="BE103" s="213">
        <f t="shared" si="14"/>
        <v>0</v>
      </c>
      <c r="BF103" s="213">
        <f t="shared" si="15"/>
        <v>0</v>
      </c>
      <c r="BG103" s="213">
        <f t="shared" si="16"/>
        <v>0</v>
      </c>
      <c r="BH103" s="213">
        <f t="shared" si="17"/>
        <v>0</v>
      </c>
      <c r="BI103" s="213">
        <f t="shared" si="18"/>
        <v>0</v>
      </c>
      <c r="BJ103" s="23" t="s">
        <v>77</v>
      </c>
      <c r="BK103" s="213">
        <f t="shared" si="19"/>
        <v>0</v>
      </c>
      <c r="BL103" s="23" t="s">
        <v>141</v>
      </c>
      <c r="BM103" s="23" t="s">
        <v>502</v>
      </c>
    </row>
    <row r="104" spans="2:65" s="1" customFormat="1" ht="25.5" customHeight="1">
      <c r="B104" s="40"/>
      <c r="C104" s="202" t="s">
        <v>242</v>
      </c>
      <c r="D104" s="202" t="s">
        <v>136</v>
      </c>
      <c r="E104" s="203" t="s">
        <v>503</v>
      </c>
      <c r="F104" s="204" t="s">
        <v>504</v>
      </c>
      <c r="G104" s="205" t="s">
        <v>187</v>
      </c>
      <c r="H104" s="206">
        <v>30</v>
      </c>
      <c r="I104" s="207"/>
      <c r="J104" s="208">
        <f t="shared" si="10"/>
        <v>0</v>
      </c>
      <c r="K104" s="204" t="s">
        <v>21</v>
      </c>
      <c r="L104" s="60"/>
      <c r="M104" s="209" t="s">
        <v>21</v>
      </c>
      <c r="N104" s="210" t="s">
        <v>41</v>
      </c>
      <c r="O104" s="41"/>
      <c r="P104" s="211">
        <f t="shared" si="11"/>
        <v>0</v>
      </c>
      <c r="Q104" s="211">
        <v>0</v>
      </c>
      <c r="R104" s="211">
        <f t="shared" si="12"/>
        <v>0</v>
      </c>
      <c r="S104" s="211">
        <v>0</v>
      </c>
      <c r="T104" s="212">
        <f t="shared" si="13"/>
        <v>0</v>
      </c>
      <c r="AR104" s="23" t="s">
        <v>141</v>
      </c>
      <c r="AT104" s="23" t="s">
        <v>136</v>
      </c>
      <c r="AU104" s="23" t="s">
        <v>77</v>
      </c>
      <c r="AY104" s="23" t="s">
        <v>134</v>
      </c>
      <c r="BE104" s="213">
        <f t="shared" si="14"/>
        <v>0</v>
      </c>
      <c r="BF104" s="213">
        <f t="shared" si="15"/>
        <v>0</v>
      </c>
      <c r="BG104" s="213">
        <f t="shared" si="16"/>
        <v>0</v>
      </c>
      <c r="BH104" s="213">
        <f t="shared" si="17"/>
        <v>0</v>
      </c>
      <c r="BI104" s="213">
        <f t="shared" si="18"/>
        <v>0</v>
      </c>
      <c r="BJ104" s="23" t="s">
        <v>77</v>
      </c>
      <c r="BK104" s="213">
        <f t="shared" si="19"/>
        <v>0</v>
      </c>
      <c r="BL104" s="23" t="s">
        <v>141</v>
      </c>
      <c r="BM104" s="23" t="s">
        <v>505</v>
      </c>
    </row>
    <row r="105" spans="2:65" s="1" customFormat="1" ht="16.5" customHeight="1">
      <c r="B105" s="40"/>
      <c r="C105" s="202" t="s">
        <v>247</v>
      </c>
      <c r="D105" s="202" t="s">
        <v>136</v>
      </c>
      <c r="E105" s="203" t="s">
        <v>506</v>
      </c>
      <c r="F105" s="204" t="s">
        <v>507</v>
      </c>
      <c r="G105" s="205" t="s">
        <v>187</v>
      </c>
      <c r="H105" s="206">
        <v>30</v>
      </c>
      <c r="I105" s="207"/>
      <c r="J105" s="208">
        <f t="shared" si="10"/>
        <v>0</v>
      </c>
      <c r="K105" s="204" t="s">
        <v>21</v>
      </c>
      <c r="L105" s="60"/>
      <c r="M105" s="209" t="s">
        <v>21</v>
      </c>
      <c r="N105" s="210" t="s">
        <v>41</v>
      </c>
      <c r="O105" s="41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3" t="s">
        <v>141</v>
      </c>
      <c r="AT105" s="23" t="s">
        <v>136</v>
      </c>
      <c r="AU105" s="23" t="s">
        <v>77</v>
      </c>
      <c r="AY105" s="23" t="s">
        <v>134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3" t="s">
        <v>77</v>
      </c>
      <c r="BK105" s="213">
        <f t="shared" si="19"/>
        <v>0</v>
      </c>
      <c r="BL105" s="23" t="s">
        <v>141</v>
      </c>
      <c r="BM105" s="23" t="s">
        <v>508</v>
      </c>
    </row>
    <row r="106" spans="2:65" s="1" customFormat="1" ht="16.5" customHeight="1">
      <c r="B106" s="40"/>
      <c r="C106" s="202" t="s">
        <v>251</v>
      </c>
      <c r="D106" s="202" t="s">
        <v>136</v>
      </c>
      <c r="E106" s="203" t="s">
        <v>509</v>
      </c>
      <c r="F106" s="204" t="s">
        <v>510</v>
      </c>
      <c r="G106" s="205" t="s">
        <v>139</v>
      </c>
      <c r="H106" s="206">
        <v>6</v>
      </c>
      <c r="I106" s="207"/>
      <c r="J106" s="208">
        <f t="shared" si="10"/>
        <v>0</v>
      </c>
      <c r="K106" s="204" t="s">
        <v>21</v>
      </c>
      <c r="L106" s="60"/>
      <c r="M106" s="209" t="s">
        <v>21</v>
      </c>
      <c r="N106" s="210" t="s">
        <v>41</v>
      </c>
      <c r="O106" s="41"/>
      <c r="P106" s="211">
        <f t="shared" si="11"/>
        <v>0</v>
      </c>
      <c r="Q106" s="211">
        <v>0</v>
      </c>
      <c r="R106" s="211">
        <f t="shared" si="12"/>
        <v>0</v>
      </c>
      <c r="S106" s="211">
        <v>0</v>
      </c>
      <c r="T106" s="212">
        <f t="shared" si="13"/>
        <v>0</v>
      </c>
      <c r="AR106" s="23" t="s">
        <v>141</v>
      </c>
      <c r="AT106" s="23" t="s">
        <v>136</v>
      </c>
      <c r="AU106" s="23" t="s">
        <v>77</v>
      </c>
      <c r="AY106" s="23" t="s">
        <v>134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3" t="s">
        <v>77</v>
      </c>
      <c r="BK106" s="213">
        <f t="shared" si="19"/>
        <v>0</v>
      </c>
      <c r="BL106" s="23" t="s">
        <v>141</v>
      </c>
      <c r="BM106" s="23" t="s">
        <v>511</v>
      </c>
    </row>
    <row r="107" spans="2:65" s="1" customFormat="1" ht="16.5" customHeight="1">
      <c r="B107" s="40"/>
      <c r="C107" s="202" t="s">
        <v>9</v>
      </c>
      <c r="D107" s="202" t="s">
        <v>136</v>
      </c>
      <c r="E107" s="203" t="s">
        <v>509</v>
      </c>
      <c r="F107" s="204" t="s">
        <v>510</v>
      </c>
      <c r="G107" s="205" t="s">
        <v>139</v>
      </c>
      <c r="H107" s="206">
        <v>6</v>
      </c>
      <c r="I107" s="207"/>
      <c r="J107" s="208">
        <f t="shared" si="10"/>
        <v>0</v>
      </c>
      <c r="K107" s="204" t="s">
        <v>21</v>
      </c>
      <c r="L107" s="60"/>
      <c r="M107" s="209" t="s">
        <v>21</v>
      </c>
      <c r="N107" s="247" t="s">
        <v>41</v>
      </c>
      <c r="O107" s="248"/>
      <c r="P107" s="249">
        <f t="shared" si="11"/>
        <v>0</v>
      </c>
      <c r="Q107" s="249">
        <v>0</v>
      </c>
      <c r="R107" s="249">
        <f t="shared" si="12"/>
        <v>0</v>
      </c>
      <c r="S107" s="249">
        <v>0</v>
      </c>
      <c r="T107" s="250">
        <f t="shared" si="13"/>
        <v>0</v>
      </c>
      <c r="AR107" s="23" t="s">
        <v>141</v>
      </c>
      <c r="AT107" s="23" t="s">
        <v>136</v>
      </c>
      <c r="AU107" s="23" t="s">
        <v>77</v>
      </c>
      <c r="AY107" s="23" t="s">
        <v>134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3" t="s">
        <v>77</v>
      </c>
      <c r="BK107" s="213">
        <f t="shared" si="19"/>
        <v>0</v>
      </c>
      <c r="BL107" s="23" t="s">
        <v>141</v>
      </c>
      <c r="BM107" s="23" t="s">
        <v>512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47"/>
      <c r="J108" s="56"/>
      <c r="K108" s="56"/>
      <c r="L108" s="60"/>
    </row>
  </sheetData>
  <sheetProtection algorithmName="SHA-512" hashValue="JJKOmg0rwbcUXy1kvPXzRoJSXI2GWYVnVSvZGItkLmCfBFCNmSQcoJwTHfsg9rq4ebeUfa8TCYu5v5uB6E54uQ==" saltValue="cnPzWpNa3/KQCK71tMSGb+hrY/6eC/t/8ER8ZdAhPmiMRPjUdZL96awNF0Z6bUylalPKIgfOwVlC0AZ9fVT7rA==" spinCount="100000" sheet="1" objects="1" scenarios="1" formatColumns="0" formatRows="0" autoFilter="0"/>
  <autoFilter ref="C83:K107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ht="37.5" customHeight="1"/>
    <row r="2" spans="2:1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4" customFormat="1" ht="45" customHeight="1">
      <c r="B3" s="255"/>
      <c r="C3" s="383" t="s">
        <v>513</v>
      </c>
      <c r="D3" s="383"/>
      <c r="E3" s="383"/>
      <c r="F3" s="383"/>
      <c r="G3" s="383"/>
      <c r="H3" s="383"/>
      <c r="I3" s="383"/>
      <c r="J3" s="383"/>
      <c r="K3" s="256"/>
    </row>
    <row r="4" spans="2:11" ht="25.5" customHeight="1">
      <c r="B4" s="257"/>
      <c r="C4" s="387" t="s">
        <v>514</v>
      </c>
      <c r="D4" s="387"/>
      <c r="E4" s="387"/>
      <c r="F4" s="387"/>
      <c r="G4" s="387"/>
      <c r="H4" s="387"/>
      <c r="I4" s="387"/>
      <c r="J4" s="387"/>
      <c r="K4" s="258"/>
    </row>
    <row r="5" spans="2:1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ht="15" customHeight="1">
      <c r="B6" s="257"/>
      <c r="C6" s="386" t="s">
        <v>515</v>
      </c>
      <c r="D6" s="386"/>
      <c r="E6" s="386"/>
      <c r="F6" s="386"/>
      <c r="G6" s="386"/>
      <c r="H6" s="386"/>
      <c r="I6" s="386"/>
      <c r="J6" s="386"/>
      <c r="K6" s="258"/>
    </row>
    <row r="7" spans="2:11" ht="15" customHeight="1">
      <c r="B7" s="261"/>
      <c r="C7" s="386" t="s">
        <v>516</v>
      </c>
      <c r="D7" s="386"/>
      <c r="E7" s="386"/>
      <c r="F7" s="386"/>
      <c r="G7" s="386"/>
      <c r="H7" s="386"/>
      <c r="I7" s="386"/>
      <c r="J7" s="386"/>
      <c r="K7" s="258"/>
    </row>
    <row r="8" spans="2:1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ht="15" customHeight="1">
      <c r="B9" s="261"/>
      <c r="C9" s="386" t="s">
        <v>517</v>
      </c>
      <c r="D9" s="386"/>
      <c r="E9" s="386"/>
      <c r="F9" s="386"/>
      <c r="G9" s="386"/>
      <c r="H9" s="386"/>
      <c r="I9" s="386"/>
      <c r="J9" s="386"/>
      <c r="K9" s="258"/>
    </row>
    <row r="10" spans="2:11" ht="15" customHeight="1">
      <c r="B10" s="261"/>
      <c r="C10" s="260"/>
      <c r="D10" s="386" t="s">
        <v>518</v>
      </c>
      <c r="E10" s="386"/>
      <c r="F10" s="386"/>
      <c r="G10" s="386"/>
      <c r="H10" s="386"/>
      <c r="I10" s="386"/>
      <c r="J10" s="386"/>
      <c r="K10" s="258"/>
    </row>
    <row r="11" spans="2:11" ht="15" customHeight="1">
      <c r="B11" s="261"/>
      <c r="C11" s="262"/>
      <c r="D11" s="386" t="s">
        <v>519</v>
      </c>
      <c r="E11" s="386"/>
      <c r="F11" s="386"/>
      <c r="G11" s="386"/>
      <c r="H11" s="386"/>
      <c r="I11" s="386"/>
      <c r="J11" s="386"/>
      <c r="K11" s="258"/>
    </row>
    <row r="12" spans="2:11" ht="12.75" customHeight="1">
      <c r="B12" s="261"/>
      <c r="C12" s="262"/>
      <c r="D12" s="262"/>
      <c r="E12" s="262"/>
      <c r="F12" s="262"/>
      <c r="G12" s="262"/>
      <c r="H12" s="262"/>
      <c r="I12" s="262"/>
      <c r="J12" s="262"/>
      <c r="K12" s="258"/>
    </row>
    <row r="13" spans="2:11" ht="15" customHeight="1">
      <c r="B13" s="261"/>
      <c r="C13" s="262"/>
      <c r="D13" s="386" t="s">
        <v>520</v>
      </c>
      <c r="E13" s="386"/>
      <c r="F13" s="386"/>
      <c r="G13" s="386"/>
      <c r="H13" s="386"/>
      <c r="I13" s="386"/>
      <c r="J13" s="386"/>
      <c r="K13" s="258"/>
    </row>
    <row r="14" spans="2:11" ht="15" customHeight="1">
      <c r="B14" s="261"/>
      <c r="C14" s="262"/>
      <c r="D14" s="386" t="s">
        <v>521</v>
      </c>
      <c r="E14" s="386"/>
      <c r="F14" s="386"/>
      <c r="G14" s="386"/>
      <c r="H14" s="386"/>
      <c r="I14" s="386"/>
      <c r="J14" s="386"/>
      <c r="K14" s="258"/>
    </row>
    <row r="15" spans="2:11" ht="15" customHeight="1">
      <c r="B15" s="261"/>
      <c r="C15" s="262"/>
      <c r="D15" s="386" t="s">
        <v>522</v>
      </c>
      <c r="E15" s="386"/>
      <c r="F15" s="386"/>
      <c r="G15" s="386"/>
      <c r="H15" s="386"/>
      <c r="I15" s="386"/>
      <c r="J15" s="386"/>
      <c r="K15" s="258"/>
    </row>
    <row r="16" spans="2:11" ht="15" customHeight="1">
      <c r="B16" s="261"/>
      <c r="C16" s="262"/>
      <c r="D16" s="262"/>
      <c r="E16" s="263" t="s">
        <v>76</v>
      </c>
      <c r="F16" s="386" t="s">
        <v>523</v>
      </c>
      <c r="G16" s="386"/>
      <c r="H16" s="386"/>
      <c r="I16" s="386"/>
      <c r="J16" s="386"/>
      <c r="K16" s="258"/>
    </row>
    <row r="17" spans="2:11" ht="15" customHeight="1">
      <c r="B17" s="261"/>
      <c r="C17" s="262"/>
      <c r="D17" s="262"/>
      <c r="E17" s="263" t="s">
        <v>524</v>
      </c>
      <c r="F17" s="386" t="s">
        <v>525</v>
      </c>
      <c r="G17" s="386"/>
      <c r="H17" s="386"/>
      <c r="I17" s="386"/>
      <c r="J17" s="386"/>
      <c r="K17" s="258"/>
    </row>
    <row r="18" spans="2:11" ht="15" customHeight="1">
      <c r="B18" s="261"/>
      <c r="C18" s="262"/>
      <c r="D18" s="262"/>
      <c r="E18" s="263" t="s">
        <v>526</v>
      </c>
      <c r="F18" s="386" t="s">
        <v>527</v>
      </c>
      <c r="G18" s="386"/>
      <c r="H18" s="386"/>
      <c r="I18" s="386"/>
      <c r="J18" s="386"/>
      <c r="K18" s="258"/>
    </row>
    <row r="19" spans="2:11" ht="15" customHeight="1">
      <c r="B19" s="261"/>
      <c r="C19" s="262"/>
      <c r="D19" s="262"/>
      <c r="E19" s="263" t="s">
        <v>528</v>
      </c>
      <c r="F19" s="386" t="s">
        <v>529</v>
      </c>
      <c r="G19" s="386"/>
      <c r="H19" s="386"/>
      <c r="I19" s="386"/>
      <c r="J19" s="386"/>
      <c r="K19" s="258"/>
    </row>
    <row r="20" spans="2:11" ht="15" customHeight="1">
      <c r="B20" s="261"/>
      <c r="C20" s="262"/>
      <c r="D20" s="262"/>
      <c r="E20" s="263" t="s">
        <v>530</v>
      </c>
      <c r="F20" s="386" t="s">
        <v>531</v>
      </c>
      <c r="G20" s="386"/>
      <c r="H20" s="386"/>
      <c r="I20" s="386"/>
      <c r="J20" s="386"/>
      <c r="K20" s="258"/>
    </row>
    <row r="21" spans="2:11" ht="15" customHeight="1">
      <c r="B21" s="261"/>
      <c r="C21" s="262"/>
      <c r="D21" s="262"/>
      <c r="E21" s="263" t="s">
        <v>82</v>
      </c>
      <c r="F21" s="386" t="s">
        <v>532</v>
      </c>
      <c r="G21" s="386"/>
      <c r="H21" s="386"/>
      <c r="I21" s="386"/>
      <c r="J21" s="386"/>
      <c r="K21" s="258"/>
    </row>
    <row r="22" spans="2:11" ht="12.75" customHeight="1">
      <c r="B22" s="261"/>
      <c r="C22" s="262"/>
      <c r="D22" s="262"/>
      <c r="E22" s="262"/>
      <c r="F22" s="262"/>
      <c r="G22" s="262"/>
      <c r="H22" s="262"/>
      <c r="I22" s="262"/>
      <c r="J22" s="262"/>
      <c r="K22" s="258"/>
    </row>
    <row r="23" spans="2:11" ht="15" customHeight="1">
      <c r="B23" s="261"/>
      <c r="C23" s="386" t="s">
        <v>533</v>
      </c>
      <c r="D23" s="386"/>
      <c r="E23" s="386"/>
      <c r="F23" s="386"/>
      <c r="G23" s="386"/>
      <c r="H23" s="386"/>
      <c r="I23" s="386"/>
      <c r="J23" s="386"/>
      <c r="K23" s="258"/>
    </row>
    <row r="24" spans="2:11" ht="15" customHeight="1">
      <c r="B24" s="261"/>
      <c r="C24" s="386" t="s">
        <v>534</v>
      </c>
      <c r="D24" s="386"/>
      <c r="E24" s="386"/>
      <c r="F24" s="386"/>
      <c r="G24" s="386"/>
      <c r="H24" s="386"/>
      <c r="I24" s="386"/>
      <c r="J24" s="386"/>
      <c r="K24" s="258"/>
    </row>
    <row r="25" spans="2:11" ht="15" customHeight="1">
      <c r="B25" s="261"/>
      <c r="C25" s="260"/>
      <c r="D25" s="386" t="s">
        <v>535</v>
      </c>
      <c r="E25" s="386"/>
      <c r="F25" s="386"/>
      <c r="G25" s="386"/>
      <c r="H25" s="386"/>
      <c r="I25" s="386"/>
      <c r="J25" s="386"/>
      <c r="K25" s="258"/>
    </row>
    <row r="26" spans="2:11" ht="15" customHeight="1">
      <c r="B26" s="261"/>
      <c r="C26" s="262"/>
      <c r="D26" s="386" t="s">
        <v>536</v>
      </c>
      <c r="E26" s="386"/>
      <c r="F26" s="386"/>
      <c r="G26" s="386"/>
      <c r="H26" s="386"/>
      <c r="I26" s="386"/>
      <c r="J26" s="386"/>
      <c r="K26" s="258"/>
    </row>
    <row r="27" spans="2:11" ht="12.75" customHeight="1">
      <c r="B27" s="261"/>
      <c r="C27" s="262"/>
      <c r="D27" s="262"/>
      <c r="E27" s="262"/>
      <c r="F27" s="262"/>
      <c r="G27" s="262"/>
      <c r="H27" s="262"/>
      <c r="I27" s="262"/>
      <c r="J27" s="262"/>
      <c r="K27" s="258"/>
    </row>
    <row r="28" spans="2:11" ht="15" customHeight="1">
      <c r="B28" s="261"/>
      <c r="C28" s="262"/>
      <c r="D28" s="386" t="s">
        <v>537</v>
      </c>
      <c r="E28" s="386"/>
      <c r="F28" s="386"/>
      <c r="G28" s="386"/>
      <c r="H28" s="386"/>
      <c r="I28" s="386"/>
      <c r="J28" s="386"/>
      <c r="K28" s="258"/>
    </row>
    <row r="29" spans="2:11" ht="15" customHeight="1">
      <c r="B29" s="261"/>
      <c r="C29" s="262"/>
      <c r="D29" s="386" t="s">
        <v>538</v>
      </c>
      <c r="E29" s="386"/>
      <c r="F29" s="386"/>
      <c r="G29" s="386"/>
      <c r="H29" s="386"/>
      <c r="I29" s="386"/>
      <c r="J29" s="386"/>
      <c r="K29" s="258"/>
    </row>
    <row r="30" spans="2:11" ht="12.75" customHeight="1">
      <c r="B30" s="261"/>
      <c r="C30" s="262"/>
      <c r="D30" s="262"/>
      <c r="E30" s="262"/>
      <c r="F30" s="262"/>
      <c r="G30" s="262"/>
      <c r="H30" s="262"/>
      <c r="I30" s="262"/>
      <c r="J30" s="262"/>
      <c r="K30" s="258"/>
    </row>
    <row r="31" spans="2:11" ht="15" customHeight="1">
      <c r="B31" s="261"/>
      <c r="C31" s="262"/>
      <c r="D31" s="386" t="s">
        <v>539</v>
      </c>
      <c r="E31" s="386"/>
      <c r="F31" s="386"/>
      <c r="G31" s="386"/>
      <c r="H31" s="386"/>
      <c r="I31" s="386"/>
      <c r="J31" s="386"/>
      <c r="K31" s="258"/>
    </row>
    <row r="32" spans="2:11" ht="15" customHeight="1">
      <c r="B32" s="261"/>
      <c r="C32" s="262"/>
      <c r="D32" s="386" t="s">
        <v>540</v>
      </c>
      <c r="E32" s="386"/>
      <c r="F32" s="386"/>
      <c r="G32" s="386"/>
      <c r="H32" s="386"/>
      <c r="I32" s="386"/>
      <c r="J32" s="386"/>
      <c r="K32" s="258"/>
    </row>
    <row r="33" spans="2:11" ht="15" customHeight="1">
      <c r="B33" s="261"/>
      <c r="C33" s="262"/>
      <c r="D33" s="386" t="s">
        <v>541</v>
      </c>
      <c r="E33" s="386"/>
      <c r="F33" s="386"/>
      <c r="G33" s="386"/>
      <c r="H33" s="386"/>
      <c r="I33" s="386"/>
      <c r="J33" s="386"/>
      <c r="K33" s="258"/>
    </row>
    <row r="34" spans="2:11" ht="15" customHeight="1">
      <c r="B34" s="261"/>
      <c r="C34" s="262"/>
      <c r="D34" s="260"/>
      <c r="E34" s="264" t="s">
        <v>119</v>
      </c>
      <c r="F34" s="260"/>
      <c r="G34" s="386" t="s">
        <v>542</v>
      </c>
      <c r="H34" s="386"/>
      <c r="I34" s="386"/>
      <c r="J34" s="386"/>
      <c r="K34" s="258"/>
    </row>
    <row r="35" spans="2:11" ht="30.75" customHeight="1">
      <c r="B35" s="261"/>
      <c r="C35" s="262"/>
      <c r="D35" s="260"/>
      <c r="E35" s="264" t="s">
        <v>543</v>
      </c>
      <c r="F35" s="260"/>
      <c r="G35" s="386" t="s">
        <v>544</v>
      </c>
      <c r="H35" s="386"/>
      <c r="I35" s="386"/>
      <c r="J35" s="386"/>
      <c r="K35" s="258"/>
    </row>
    <row r="36" spans="2:11" ht="15" customHeight="1">
      <c r="B36" s="261"/>
      <c r="C36" s="262"/>
      <c r="D36" s="260"/>
      <c r="E36" s="264" t="s">
        <v>51</v>
      </c>
      <c r="F36" s="260"/>
      <c r="G36" s="386" t="s">
        <v>545</v>
      </c>
      <c r="H36" s="386"/>
      <c r="I36" s="386"/>
      <c r="J36" s="386"/>
      <c r="K36" s="258"/>
    </row>
    <row r="37" spans="2:11" ht="15" customHeight="1">
      <c r="B37" s="261"/>
      <c r="C37" s="262"/>
      <c r="D37" s="260"/>
      <c r="E37" s="264" t="s">
        <v>120</v>
      </c>
      <c r="F37" s="260"/>
      <c r="G37" s="386" t="s">
        <v>546</v>
      </c>
      <c r="H37" s="386"/>
      <c r="I37" s="386"/>
      <c r="J37" s="386"/>
      <c r="K37" s="258"/>
    </row>
    <row r="38" spans="2:11" ht="15" customHeight="1">
      <c r="B38" s="261"/>
      <c r="C38" s="262"/>
      <c r="D38" s="260"/>
      <c r="E38" s="264" t="s">
        <v>121</v>
      </c>
      <c r="F38" s="260"/>
      <c r="G38" s="386" t="s">
        <v>547</v>
      </c>
      <c r="H38" s="386"/>
      <c r="I38" s="386"/>
      <c r="J38" s="386"/>
      <c r="K38" s="258"/>
    </row>
    <row r="39" spans="2:11" ht="15" customHeight="1">
      <c r="B39" s="261"/>
      <c r="C39" s="262"/>
      <c r="D39" s="260"/>
      <c r="E39" s="264" t="s">
        <v>122</v>
      </c>
      <c r="F39" s="260"/>
      <c r="G39" s="386" t="s">
        <v>548</v>
      </c>
      <c r="H39" s="386"/>
      <c r="I39" s="386"/>
      <c r="J39" s="386"/>
      <c r="K39" s="258"/>
    </row>
    <row r="40" spans="2:11" ht="15" customHeight="1">
      <c r="B40" s="261"/>
      <c r="C40" s="262"/>
      <c r="D40" s="260"/>
      <c r="E40" s="264" t="s">
        <v>549</v>
      </c>
      <c r="F40" s="260"/>
      <c r="G40" s="386" t="s">
        <v>550</v>
      </c>
      <c r="H40" s="386"/>
      <c r="I40" s="386"/>
      <c r="J40" s="386"/>
      <c r="K40" s="258"/>
    </row>
    <row r="41" spans="2:11" ht="15" customHeight="1">
      <c r="B41" s="261"/>
      <c r="C41" s="262"/>
      <c r="D41" s="260"/>
      <c r="E41" s="264"/>
      <c r="F41" s="260"/>
      <c r="G41" s="386" t="s">
        <v>551</v>
      </c>
      <c r="H41" s="386"/>
      <c r="I41" s="386"/>
      <c r="J41" s="386"/>
      <c r="K41" s="258"/>
    </row>
    <row r="42" spans="2:11" ht="15" customHeight="1">
      <c r="B42" s="261"/>
      <c r="C42" s="262"/>
      <c r="D42" s="260"/>
      <c r="E42" s="264" t="s">
        <v>552</v>
      </c>
      <c r="F42" s="260"/>
      <c r="G42" s="386" t="s">
        <v>553</v>
      </c>
      <c r="H42" s="386"/>
      <c r="I42" s="386"/>
      <c r="J42" s="386"/>
      <c r="K42" s="258"/>
    </row>
    <row r="43" spans="2:11" ht="15" customHeight="1">
      <c r="B43" s="261"/>
      <c r="C43" s="262"/>
      <c r="D43" s="260"/>
      <c r="E43" s="264" t="s">
        <v>124</v>
      </c>
      <c r="F43" s="260"/>
      <c r="G43" s="386" t="s">
        <v>554</v>
      </c>
      <c r="H43" s="386"/>
      <c r="I43" s="386"/>
      <c r="J43" s="386"/>
      <c r="K43" s="258"/>
    </row>
    <row r="44" spans="2:11" ht="12.75" customHeight="1">
      <c r="B44" s="261"/>
      <c r="C44" s="262"/>
      <c r="D44" s="260"/>
      <c r="E44" s="260"/>
      <c r="F44" s="260"/>
      <c r="G44" s="260"/>
      <c r="H44" s="260"/>
      <c r="I44" s="260"/>
      <c r="J44" s="260"/>
      <c r="K44" s="258"/>
    </row>
    <row r="45" spans="2:11" ht="15" customHeight="1">
      <c r="B45" s="261"/>
      <c r="C45" s="262"/>
      <c r="D45" s="386" t="s">
        <v>555</v>
      </c>
      <c r="E45" s="386"/>
      <c r="F45" s="386"/>
      <c r="G45" s="386"/>
      <c r="H45" s="386"/>
      <c r="I45" s="386"/>
      <c r="J45" s="386"/>
      <c r="K45" s="258"/>
    </row>
    <row r="46" spans="2:11" ht="15" customHeight="1">
      <c r="B46" s="261"/>
      <c r="C46" s="262"/>
      <c r="D46" s="262"/>
      <c r="E46" s="386" t="s">
        <v>556</v>
      </c>
      <c r="F46" s="386"/>
      <c r="G46" s="386"/>
      <c r="H46" s="386"/>
      <c r="I46" s="386"/>
      <c r="J46" s="386"/>
      <c r="K46" s="258"/>
    </row>
    <row r="47" spans="2:11" ht="15" customHeight="1">
      <c r="B47" s="261"/>
      <c r="C47" s="262"/>
      <c r="D47" s="262"/>
      <c r="E47" s="386" t="s">
        <v>557</v>
      </c>
      <c r="F47" s="386"/>
      <c r="G47" s="386"/>
      <c r="H47" s="386"/>
      <c r="I47" s="386"/>
      <c r="J47" s="386"/>
      <c r="K47" s="258"/>
    </row>
    <row r="48" spans="2:11" ht="15" customHeight="1">
      <c r="B48" s="261"/>
      <c r="C48" s="262"/>
      <c r="D48" s="262"/>
      <c r="E48" s="386" t="s">
        <v>558</v>
      </c>
      <c r="F48" s="386"/>
      <c r="G48" s="386"/>
      <c r="H48" s="386"/>
      <c r="I48" s="386"/>
      <c r="J48" s="386"/>
      <c r="K48" s="258"/>
    </row>
    <row r="49" spans="2:11" ht="15" customHeight="1">
      <c r="B49" s="261"/>
      <c r="C49" s="262"/>
      <c r="D49" s="386" t="s">
        <v>559</v>
      </c>
      <c r="E49" s="386"/>
      <c r="F49" s="386"/>
      <c r="G49" s="386"/>
      <c r="H49" s="386"/>
      <c r="I49" s="386"/>
      <c r="J49" s="386"/>
      <c r="K49" s="258"/>
    </row>
    <row r="50" spans="2:11" ht="25.5" customHeight="1">
      <c r="B50" s="257"/>
      <c r="C50" s="387" t="s">
        <v>560</v>
      </c>
      <c r="D50" s="387"/>
      <c r="E50" s="387"/>
      <c r="F50" s="387"/>
      <c r="G50" s="387"/>
      <c r="H50" s="387"/>
      <c r="I50" s="387"/>
      <c r="J50" s="387"/>
      <c r="K50" s="258"/>
    </row>
    <row r="51" spans="2:11" ht="5.25" customHeight="1">
      <c r="B51" s="257"/>
      <c r="C51" s="259"/>
      <c r="D51" s="259"/>
      <c r="E51" s="259"/>
      <c r="F51" s="259"/>
      <c r="G51" s="259"/>
      <c r="H51" s="259"/>
      <c r="I51" s="259"/>
      <c r="J51" s="259"/>
      <c r="K51" s="258"/>
    </row>
    <row r="52" spans="2:11" ht="15" customHeight="1">
      <c r="B52" s="257"/>
      <c r="C52" s="386" t="s">
        <v>561</v>
      </c>
      <c r="D52" s="386"/>
      <c r="E52" s="386"/>
      <c r="F52" s="386"/>
      <c r="G52" s="386"/>
      <c r="H52" s="386"/>
      <c r="I52" s="386"/>
      <c r="J52" s="386"/>
      <c r="K52" s="258"/>
    </row>
    <row r="53" spans="2:11" ht="15" customHeight="1">
      <c r="B53" s="257"/>
      <c r="C53" s="386" t="s">
        <v>562</v>
      </c>
      <c r="D53" s="386"/>
      <c r="E53" s="386"/>
      <c r="F53" s="386"/>
      <c r="G53" s="386"/>
      <c r="H53" s="386"/>
      <c r="I53" s="386"/>
      <c r="J53" s="386"/>
      <c r="K53" s="258"/>
    </row>
    <row r="54" spans="2:11" ht="12.75" customHeight="1">
      <c r="B54" s="257"/>
      <c r="C54" s="260"/>
      <c r="D54" s="260"/>
      <c r="E54" s="260"/>
      <c r="F54" s="260"/>
      <c r="G54" s="260"/>
      <c r="H54" s="260"/>
      <c r="I54" s="260"/>
      <c r="J54" s="260"/>
      <c r="K54" s="258"/>
    </row>
    <row r="55" spans="2:11" ht="15" customHeight="1">
      <c r="B55" s="257"/>
      <c r="C55" s="386" t="s">
        <v>563</v>
      </c>
      <c r="D55" s="386"/>
      <c r="E55" s="386"/>
      <c r="F55" s="386"/>
      <c r="G55" s="386"/>
      <c r="H55" s="386"/>
      <c r="I55" s="386"/>
      <c r="J55" s="386"/>
      <c r="K55" s="258"/>
    </row>
    <row r="56" spans="2:11" ht="15" customHeight="1">
      <c r="B56" s="257"/>
      <c r="C56" s="262"/>
      <c r="D56" s="386" t="s">
        <v>564</v>
      </c>
      <c r="E56" s="386"/>
      <c r="F56" s="386"/>
      <c r="G56" s="386"/>
      <c r="H56" s="386"/>
      <c r="I56" s="386"/>
      <c r="J56" s="386"/>
      <c r="K56" s="258"/>
    </row>
    <row r="57" spans="2:11" ht="15" customHeight="1">
      <c r="B57" s="257"/>
      <c r="C57" s="262"/>
      <c r="D57" s="386" t="s">
        <v>565</v>
      </c>
      <c r="E57" s="386"/>
      <c r="F57" s="386"/>
      <c r="G57" s="386"/>
      <c r="H57" s="386"/>
      <c r="I57" s="386"/>
      <c r="J57" s="386"/>
      <c r="K57" s="258"/>
    </row>
    <row r="58" spans="2:11" ht="15" customHeight="1">
      <c r="B58" s="257"/>
      <c r="C58" s="262"/>
      <c r="D58" s="386" t="s">
        <v>566</v>
      </c>
      <c r="E58" s="386"/>
      <c r="F58" s="386"/>
      <c r="G58" s="386"/>
      <c r="H58" s="386"/>
      <c r="I58" s="386"/>
      <c r="J58" s="386"/>
      <c r="K58" s="258"/>
    </row>
    <row r="59" spans="2:11" ht="15" customHeight="1">
      <c r="B59" s="257"/>
      <c r="C59" s="262"/>
      <c r="D59" s="386" t="s">
        <v>567</v>
      </c>
      <c r="E59" s="386"/>
      <c r="F59" s="386"/>
      <c r="G59" s="386"/>
      <c r="H59" s="386"/>
      <c r="I59" s="386"/>
      <c r="J59" s="386"/>
      <c r="K59" s="258"/>
    </row>
    <row r="60" spans="2:11" ht="15" customHeight="1">
      <c r="B60" s="257"/>
      <c r="C60" s="262"/>
      <c r="D60" s="385" t="s">
        <v>568</v>
      </c>
      <c r="E60" s="385"/>
      <c r="F60" s="385"/>
      <c r="G60" s="385"/>
      <c r="H60" s="385"/>
      <c r="I60" s="385"/>
      <c r="J60" s="385"/>
      <c r="K60" s="258"/>
    </row>
    <row r="61" spans="2:11" ht="15" customHeight="1">
      <c r="B61" s="257"/>
      <c r="C61" s="262"/>
      <c r="D61" s="386" t="s">
        <v>569</v>
      </c>
      <c r="E61" s="386"/>
      <c r="F61" s="386"/>
      <c r="G61" s="386"/>
      <c r="H61" s="386"/>
      <c r="I61" s="386"/>
      <c r="J61" s="386"/>
      <c r="K61" s="258"/>
    </row>
    <row r="62" spans="2:11" ht="12.75" customHeight="1">
      <c r="B62" s="257"/>
      <c r="C62" s="262"/>
      <c r="D62" s="262"/>
      <c r="E62" s="265"/>
      <c r="F62" s="262"/>
      <c r="G62" s="262"/>
      <c r="H62" s="262"/>
      <c r="I62" s="262"/>
      <c r="J62" s="262"/>
      <c r="K62" s="258"/>
    </row>
    <row r="63" spans="2:11" ht="15" customHeight="1">
      <c r="B63" s="257"/>
      <c r="C63" s="262"/>
      <c r="D63" s="386" t="s">
        <v>570</v>
      </c>
      <c r="E63" s="386"/>
      <c r="F63" s="386"/>
      <c r="G63" s="386"/>
      <c r="H63" s="386"/>
      <c r="I63" s="386"/>
      <c r="J63" s="386"/>
      <c r="K63" s="258"/>
    </row>
    <row r="64" spans="2:11" ht="15" customHeight="1">
      <c r="B64" s="257"/>
      <c r="C64" s="262"/>
      <c r="D64" s="385" t="s">
        <v>571</v>
      </c>
      <c r="E64" s="385"/>
      <c r="F64" s="385"/>
      <c r="G64" s="385"/>
      <c r="H64" s="385"/>
      <c r="I64" s="385"/>
      <c r="J64" s="385"/>
      <c r="K64" s="258"/>
    </row>
    <row r="65" spans="2:11" ht="15" customHeight="1">
      <c r="B65" s="257"/>
      <c r="C65" s="262"/>
      <c r="D65" s="386" t="s">
        <v>572</v>
      </c>
      <c r="E65" s="386"/>
      <c r="F65" s="386"/>
      <c r="G65" s="386"/>
      <c r="H65" s="386"/>
      <c r="I65" s="386"/>
      <c r="J65" s="386"/>
      <c r="K65" s="258"/>
    </row>
    <row r="66" spans="2:11" ht="15" customHeight="1">
      <c r="B66" s="257"/>
      <c r="C66" s="262"/>
      <c r="D66" s="386" t="s">
        <v>573</v>
      </c>
      <c r="E66" s="386"/>
      <c r="F66" s="386"/>
      <c r="G66" s="386"/>
      <c r="H66" s="386"/>
      <c r="I66" s="386"/>
      <c r="J66" s="386"/>
      <c r="K66" s="258"/>
    </row>
    <row r="67" spans="2:11" ht="15" customHeight="1">
      <c r="B67" s="257"/>
      <c r="C67" s="262"/>
      <c r="D67" s="386" t="s">
        <v>574</v>
      </c>
      <c r="E67" s="386"/>
      <c r="F67" s="386"/>
      <c r="G67" s="386"/>
      <c r="H67" s="386"/>
      <c r="I67" s="386"/>
      <c r="J67" s="386"/>
      <c r="K67" s="258"/>
    </row>
    <row r="68" spans="2:11" ht="15" customHeight="1">
      <c r="B68" s="257"/>
      <c r="C68" s="262"/>
      <c r="D68" s="386" t="s">
        <v>575</v>
      </c>
      <c r="E68" s="386"/>
      <c r="F68" s="386"/>
      <c r="G68" s="386"/>
      <c r="H68" s="386"/>
      <c r="I68" s="386"/>
      <c r="J68" s="386"/>
      <c r="K68" s="258"/>
    </row>
    <row r="69" spans="2:11" ht="12.7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8"/>
    </row>
    <row r="70" spans="2:11" ht="18.75" customHeight="1">
      <c r="B70" s="269"/>
      <c r="C70" s="269"/>
      <c r="D70" s="269"/>
      <c r="E70" s="269"/>
      <c r="F70" s="269"/>
      <c r="G70" s="269"/>
      <c r="H70" s="269"/>
      <c r="I70" s="269"/>
      <c r="J70" s="269"/>
      <c r="K70" s="270"/>
    </row>
    <row r="71" spans="2:11" ht="18.75" customHeight="1">
      <c r="B71" s="270"/>
      <c r="C71" s="270"/>
      <c r="D71" s="270"/>
      <c r="E71" s="270"/>
      <c r="F71" s="270"/>
      <c r="G71" s="270"/>
      <c r="H71" s="270"/>
      <c r="I71" s="270"/>
      <c r="J71" s="270"/>
      <c r="K71" s="270"/>
    </row>
    <row r="72" spans="2:11" ht="7.5" customHeight="1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ht="45" customHeight="1">
      <c r="B73" s="274"/>
      <c r="C73" s="384" t="s">
        <v>92</v>
      </c>
      <c r="D73" s="384"/>
      <c r="E73" s="384"/>
      <c r="F73" s="384"/>
      <c r="G73" s="384"/>
      <c r="H73" s="384"/>
      <c r="I73" s="384"/>
      <c r="J73" s="384"/>
      <c r="K73" s="275"/>
    </row>
    <row r="74" spans="2:11" ht="17.25" customHeight="1">
      <c r="B74" s="274"/>
      <c r="C74" s="276" t="s">
        <v>576</v>
      </c>
      <c r="D74" s="276"/>
      <c r="E74" s="276"/>
      <c r="F74" s="276" t="s">
        <v>577</v>
      </c>
      <c r="G74" s="277"/>
      <c r="H74" s="276" t="s">
        <v>120</v>
      </c>
      <c r="I74" s="276" t="s">
        <v>55</v>
      </c>
      <c r="J74" s="276" t="s">
        <v>578</v>
      </c>
      <c r="K74" s="275"/>
    </row>
    <row r="75" spans="2:11" ht="17.25" customHeight="1">
      <c r="B75" s="274"/>
      <c r="C75" s="278" t="s">
        <v>579</v>
      </c>
      <c r="D75" s="278"/>
      <c r="E75" s="278"/>
      <c r="F75" s="279" t="s">
        <v>580</v>
      </c>
      <c r="G75" s="280"/>
      <c r="H75" s="278"/>
      <c r="I75" s="278"/>
      <c r="J75" s="278" t="s">
        <v>581</v>
      </c>
      <c r="K75" s="275"/>
    </row>
    <row r="76" spans="2:11" ht="5.25" customHeight="1">
      <c r="B76" s="274"/>
      <c r="C76" s="281"/>
      <c r="D76" s="281"/>
      <c r="E76" s="281"/>
      <c r="F76" s="281"/>
      <c r="G76" s="282"/>
      <c r="H76" s="281"/>
      <c r="I76" s="281"/>
      <c r="J76" s="281"/>
      <c r="K76" s="275"/>
    </row>
    <row r="77" spans="2:11" ht="15" customHeight="1">
      <c r="B77" s="274"/>
      <c r="C77" s="264" t="s">
        <v>51</v>
      </c>
      <c r="D77" s="281"/>
      <c r="E77" s="281"/>
      <c r="F77" s="283" t="s">
        <v>582</v>
      </c>
      <c r="G77" s="282"/>
      <c r="H77" s="264" t="s">
        <v>583</v>
      </c>
      <c r="I77" s="264" t="s">
        <v>584</v>
      </c>
      <c r="J77" s="264">
        <v>20</v>
      </c>
      <c r="K77" s="275"/>
    </row>
    <row r="78" spans="2:11" ht="15" customHeight="1">
      <c r="B78" s="274"/>
      <c r="C78" s="264" t="s">
        <v>585</v>
      </c>
      <c r="D78" s="264"/>
      <c r="E78" s="264"/>
      <c r="F78" s="283" t="s">
        <v>582</v>
      </c>
      <c r="G78" s="282"/>
      <c r="H78" s="264" t="s">
        <v>586</v>
      </c>
      <c r="I78" s="264" t="s">
        <v>584</v>
      </c>
      <c r="J78" s="264">
        <v>120</v>
      </c>
      <c r="K78" s="275"/>
    </row>
    <row r="79" spans="2:11" ht="15" customHeight="1">
      <c r="B79" s="284"/>
      <c r="C79" s="264" t="s">
        <v>587</v>
      </c>
      <c r="D79" s="264"/>
      <c r="E79" s="264"/>
      <c r="F79" s="283" t="s">
        <v>588</v>
      </c>
      <c r="G79" s="282"/>
      <c r="H79" s="264" t="s">
        <v>589</v>
      </c>
      <c r="I79" s="264" t="s">
        <v>584</v>
      </c>
      <c r="J79" s="264">
        <v>50</v>
      </c>
      <c r="K79" s="275"/>
    </row>
    <row r="80" spans="2:11" ht="15" customHeight="1">
      <c r="B80" s="284"/>
      <c r="C80" s="264" t="s">
        <v>590</v>
      </c>
      <c r="D80" s="264"/>
      <c r="E80" s="264"/>
      <c r="F80" s="283" t="s">
        <v>582</v>
      </c>
      <c r="G80" s="282"/>
      <c r="H80" s="264" t="s">
        <v>591</v>
      </c>
      <c r="I80" s="264" t="s">
        <v>592</v>
      </c>
      <c r="J80" s="264"/>
      <c r="K80" s="275"/>
    </row>
    <row r="81" spans="2:11" ht="15" customHeight="1">
      <c r="B81" s="284"/>
      <c r="C81" s="285" t="s">
        <v>593</v>
      </c>
      <c r="D81" s="285"/>
      <c r="E81" s="285"/>
      <c r="F81" s="286" t="s">
        <v>588</v>
      </c>
      <c r="G81" s="285"/>
      <c r="H81" s="285" t="s">
        <v>594</v>
      </c>
      <c r="I81" s="285" t="s">
        <v>584</v>
      </c>
      <c r="J81" s="285">
        <v>15</v>
      </c>
      <c r="K81" s="275"/>
    </row>
    <row r="82" spans="2:11" ht="15" customHeight="1">
      <c r="B82" s="284"/>
      <c r="C82" s="285" t="s">
        <v>595</v>
      </c>
      <c r="D82" s="285"/>
      <c r="E82" s="285"/>
      <c r="F82" s="286" t="s">
        <v>588</v>
      </c>
      <c r="G82" s="285"/>
      <c r="H82" s="285" t="s">
        <v>596</v>
      </c>
      <c r="I82" s="285" t="s">
        <v>584</v>
      </c>
      <c r="J82" s="285">
        <v>15</v>
      </c>
      <c r="K82" s="275"/>
    </row>
    <row r="83" spans="2:11" ht="15" customHeight="1">
      <c r="B83" s="284"/>
      <c r="C83" s="285" t="s">
        <v>597</v>
      </c>
      <c r="D83" s="285"/>
      <c r="E83" s="285"/>
      <c r="F83" s="286" t="s">
        <v>588</v>
      </c>
      <c r="G83" s="285"/>
      <c r="H83" s="285" t="s">
        <v>598</v>
      </c>
      <c r="I83" s="285" t="s">
        <v>584</v>
      </c>
      <c r="J83" s="285">
        <v>20</v>
      </c>
      <c r="K83" s="275"/>
    </row>
    <row r="84" spans="2:11" ht="15" customHeight="1">
      <c r="B84" s="284"/>
      <c r="C84" s="285" t="s">
        <v>599</v>
      </c>
      <c r="D84" s="285"/>
      <c r="E84" s="285"/>
      <c r="F84" s="286" t="s">
        <v>588</v>
      </c>
      <c r="G84" s="285"/>
      <c r="H84" s="285" t="s">
        <v>600</v>
      </c>
      <c r="I84" s="285" t="s">
        <v>584</v>
      </c>
      <c r="J84" s="285">
        <v>20</v>
      </c>
      <c r="K84" s="275"/>
    </row>
    <row r="85" spans="2:11" ht="15" customHeight="1">
      <c r="B85" s="284"/>
      <c r="C85" s="264" t="s">
        <v>601</v>
      </c>
      <c r="D85" s="264"/>
      <c r="E85" s="264"/>
      <c r="F85" s="283" t="s">
        <v>588</v>
      </c>
      <c r="G85" s="282"/>
      <c r="H85" s="264" t="s">
        <v>602</v>
      </c>
      <c r="I85" s="264" t="s">
        <v>584</v>
      </c>
      <c r="J85" s="264">
        <v>50</v>
      </c>
      <c r="K85" s="275"/>
    </row>
    <row r="86" spans="2:11" ht="15" customHeight="1">
      <c r="B86" s="284"/>
      <c r="C86" s="264" t="s">
        <v>603</v>
      </c>
      <c r="D86" s="264"/>
      <c r="E86" s="264"/>
      <c r="F86" s="283" t="s">
        <v>588</v>
      </c>
      <c r="G86" s="282"/>
      <c r="H86" s="264" t="s">
        <v>604</v>
      </c>
      <c r="I86" s="264" t="s">
        <v>584</v>
      </c>
      <c r="J86" s="264">
        <v>20</v>
      </c>
      <c r="K86" s="275"/>
    </row>
    <row r="87" spans="2:11" ht="15" customHeight="1">
      <c r="B87" s="284"/>
      <c r="C87" s="264" t="s">
        <v>605</v>
      </c>
      <c r="D87" s="264"/>
      <c r="E87" s="264"/>
      <c r="F87" s="283" t="s">
        <v>588</v>
      </c>
      <c r="G87" s="282"/>
      <c r="H87" s="264" t="s">
        <v>606</v>
      </c>
      <c r="I87" s="264" t="s">
        <v>584</v>
      </c>
      <c r="J87" s="264">
        <v>20</v>
      </c>
      <c r="K87" s="275"/>
    </row>
    <row r="88" spans="2:11" ht="15" customHeight="1">
      <c r="B88" s="284"/>
      <c r="C88" s="264" t="s">
        <v>607</v>
      </c>
      <c r="D88" s="264"/>
      <c r="E88" s="264"/>
      <c r="F88" s="283" t="s">
        <v>588</v>
      </c>
      <c r="G88" s="282"/>
      <c r="H88" s="264" t="s">
        <v>608</v>
      </c>
      <c r="I88" s="264" t="s">
        <v>584</v>
      </c>
      <c r="J88" s="264">
        <v>50</v>
      </c>
      <c r="K88" s="275"/>
    </row>
    <row r="89" spans="2:11" ht="15" customHeight="1">
      <c r="B89" s="284"/>
      <c r="C89" s="264" t="s">
        <v>609</v>
      </c>
      <c r="D89" s="264"/>
      <c r="E89" s="264"/>
      <c r="F89" s="283" t="s">
        <v>588</v>
      </c>
      <c r="G89" s="282"/>
      <c r="H89" s="264" t="s">
        <v>609</v>
      </c>
      <c r="I89" s="264" t="s">
        <v>584</v>
      </c>
      <c r="J89" s="264">
        <v>50</v>
      </c>
      <c r="K89" s="275"/>
    </row>
    <row r="90" spans="2:11" ht="15" customHeight="1">
      <c r="B90" s="284"/>
      <c r="C90" s="264" t="s">
        <v>125</v>
      </c>
      <c r="D90" s="264"/>
      <c r="E90" s="264"/>
      <c r="F90" s="283" t="s">
        <v>588</v>
      </c>
      <c r="G90" s="282"/>
      <c r="H90" s="264" t="s">
        <v>610</v>
      </c>
      <c r="I90" s="264" t="s">
        <v>584</v>
      </c>
      <c r="J90" s="264">
        <v>255</v>
      </c>
      <c r="K90" s="275"/>
    </row>
    <row r="91" spans="2:11" ht="15" customHeight="1">
      <c r="B91" s="284"/>
      <c r="C91" s="264" t="s">
        <v>611</v>
      </c>
      <c r="D91" s="264"/>
      <c r="E91" s="264"/>
      <c r="F91" s="283" t="s">
        <v>582</v>
      </c>
      <c r="G91" s="282"/>
      <c r="H91" s="264" t="s">
        <v>612</v>
      </c>
      <c r="I91" s="264" t="s">
        <v>613</v>
      </c>
      <c r="J91" s="264"/>
      <c r="K91" s="275"/>
    </row>
    <row r="92" spans="2:11" ht="15" customHeight="1">
      <c r="B92" s="284"/>
      <c r="C92" s="264" t="s">
        <v>614</v>
      </c>
      <c r="D92" s="264"/>
      <c r="E92" s="264"/>
      <c r="F92" s="283" t="s">
        <v>582</v>
      </c>
      <c r="G92" s="282"/>
      <c r="H92" s="264" t="s">
        <v>615</v>
      </c>
      <c r="I92" s="264" t="s">
        <v>616</v>
      </c>
      <c r="J92" s="264"/>
      <c r="K92" s="275"/>
    </row>
    <row r="93" spans="2:11" ht="15" customHeight="1">
      <c r="B93" s="284"/>
      <c r="C93" s="264" t="s">
        <v>617</v>
      </c>
      <c r="D93" s="264"/>
      <c r="E93" s="264"/>
      <c r="F93" s="283" t="s">
        <v>582</v>
      </c>
      <c r="G93" s="282"/>
      <c r="H93" s="264" t="s">
        <v>617</v>
      </c>
      <c r="I93" s="264" t="s">
        <v>616</v>
      </c>
      <c r="J93" s="264"/>
      <c r="K93" s="275"/>
    </row>
    <row r="94" spans="2:11" ht="15" customHeight="1">
      <c r="B94" s="284"/>
      <c r="C94" s="264" t="s">
        <v>36</v>
      </c>
      <c r="D94" s="264"/>
      <c r="E94" s="264"/>
      <c r="F94" s="283" t="s">
        <v>582</v>
      </c>
      <c r="G94" s="282"/>
      <c r="H94" s="264" t="s">
        <v>618</v>
      </c>
      <c r="I94" s="264" t="s">
        <v>616</v>
      </c>
      <c r="J94" s="264"/>
      <c r="K94" s="275"/>
    </row>
    <row r="95" spans="2:11" ht="15" customHeight="1">
      <c r="B95" s="284"/>
      <c r="C95" s="264" t="s">
        <v>46</v>
      </c>
      <c r="D95" s="264"/>
      <c r="E95" s="264"/>
      <c r="F95" s="283" t="s">
        <v>582</v>
      </c>
      <c r="G95" s="282"/>
      <c r="H95" s="264" t="s">
        <v>619</v>
      </c>
      <c r="I95" s="264" t="s">
        <v>616</v>
      </c>
      <c r="J95" s="264"/>
      <c r="K95" s="275"/>
    </row>
    <row r="96" spans="2:11" ht="15" customHeight="1">
      <c r="B96" s="287"/>
      <c r="C96" s="288"/>
      <c r="D96" s="288"/>
      <c r="E96" s="288"/>
      <c r="F96" s="288"/>
      <c r="G96" s="288"/>
      <c r="H96" s="288"/>
      <c r="I96" s="288"/>
      <c r="J96" s="288"/>
      <c r="K96" s="289"/>
    </row>
    <row r="97" spans="2:11" ht="18.75" customHeight="1">
      <c r="B97" s="290"/>
      <c r="C97" s="291"/>
      <c r="D97" s="291"/>
      <c r="E97" s="291"/>
      <c r="F97" s="291"/>
      <c r="G97" s="291"/>
      <c r="H97" s="291"/>
      <c r="I97" s="291"/>
      <c r="J97" s="291"/>
      <c r="K97" s="290"/>
    </row>
    <row r="98" spans="2:11" ht="18.75" customHeight="1">
      <c r="B98" s="270"/>
      <c r="C98" s="270"/>
      <c r="D98" s="270"/>
      <c r="E98" s="270"/>
      <c r="F98" s="270"/>
      <c r="G98" s="270"/>
      <c r="H98" s="270"/>
      <c r="I98" s="270"/>
      <c r="J98" s="270"/>
      <c r="K98" s="270"/>
    </row>
    <row r="99" spans="2:11" ht="7.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3"/>
    </row>
    <row r="100" spans="2:11" ht="45" customHeight="1">
      <c r="B100" s="274"/>
      <c r="C100" s="384" t="s">
        <v>620</v>
      </c>
      <c r="D100" s="384"/>
      <c r="E100" s="384"/>
      <c r="F100" s="384"/>
      <c r="G100" s="384"/>
      <c r="H100" s="384"/>
      <c r="I100" s="384"/>
      <c r="J100" s="384"/>
      <c r="K100" s="275"/>
    </row>
    <row r="101" spans="2:11" ht="17.25" customHeight="1">
      <c r="B101" s="274"/>
      <c r="C101" s="276" t="s">
        <v>576</v>
      </c>
      <c r="D101" s="276"/>
      <c r="E101" s="276"/>
      <c r="F101" s="276" t="s">
        <v>577</v>
      </c>
      <c r="G101" s="277"/>
      <c r="H101" s="276" t="s">
        <v>120</v>
      </c>
      <c r="I101" s="276" t="s">
        <v>55</v>
      </c>
      <c r="J101" s="276" t="s">
        <v>578</v>
      </c>
      <c r="K101" s="275"/>
    </row>
    <row r="102" spans="2:11" ht="17.25" customHeight="1">
      <c r="B102" s="274"/>
      <c r="C102" s="278" t="s">
        <v>579</v>
      </c>
      <c r="D102" s="278"/>
      <c r="E102" s="278"/>
      <c r="F102" s="279" t="s">
        <v>580</v>
      </c>
      <c r="G102" s="280"/>
      <c r="H102" s="278"/>
      <c r="I102" s="278"/>
      <c r="J102" s="278" t="s">
        <v>581</v>
      </c>
      <c r="K102" s="275"/>
    </row>
    <row r="103" spans="2:11" ht="5.25" customHeight="1">
      <c r="B103" s="274"/>
      <c r="C103" s="276"/>
      <c r="D103" s="276"/>
      <c r="E103" s="276"/>
      <c r="F103" s="276"/>
      <c r="G103" s="292"/>
      <c r="H103" s="276"/>
      <c r="I103" s="276"/>
      <c r="J103" s="276"/>
      <c r="K103" s="275"/>
    </row>
    <row r="104" spans="2:11" ht="15" customHeight="1">
      <c r="B104" s="274"/>
      <c r="C104" s="264" t="s">
        <v>51</v>
      </c>
      <c r="D104" s="281"/>
      <c r="E104" s="281"/>
      <c r="F104" s="283" t="s">
        <v>582</v>
      </c>
      <c r="G104" s="292"/>
      <c r="H104" s="264" t="s">
        <v>621</v>
      </c>
      <c r="I104" s="264" t="s">
        <v>584</v>
      </c>
      <c r="J104" s="264">
        <v>20</v>
      </c>
      <c r="K104" s="275"/>
    </row>
    <row r="105" spans="2:11" ht="15" customHeight="1">
      <c r="B105" s="274"/>
      <c r="C105" s="264" t="s">
        <v>585</v>
      </c>
      <c r="D105" s="264"/>
      <c r="E105" s="264"/>
      <c r="F105" s="283" t="s">
        <v>582</v>
      </c>
      <c r="G105" s="264"/>
      <c r="H105" s="264" t="s">
        <v>621</v>
      </c>
      <c r="I105" s="264" t="s">
        <v>584</v>
      </c>
      <c r="J105" s="264">
        <v>120</v>
      </c>
      <c r="K105" s="275"/>
    </row>
    <row r="106" spans="2:11" ht="15" customHeight="1">
      <c r="B106" s="284"/>
      <c r="C106" s="264" t="s">
        <v>587</v>
      </c>
      <c r="D106" s="264"/>
      <c r="E106" s="264"/>
      <c r="F106" s="283" t="s">
        <v>588</v>
      </c>
      <c r="G106" s="264"/>
      <c r="H106" s="264" t="s">
        <v>621</v>
      </c>
      <c r="I106" s="264" t="s">
        <v>584</v>
      </c>
      <c r="J106" s="264">
        <v>50</v>
      </c>
      <c r="K106" s="275"/>
    </row>
    <row r="107" spans="2:11" ht="15" customHeight="1">
      <c r="B107" s="284"/>
      <c r="C107" s="264" t="s">
        <v>590</v>
      </c>
      <c r="D107" s="264"/>
      <c r="E107" s="264"/>
      <c r="F107" s="283" t="s">
        <v>582</v>
      </c>
      <c r="G107" s="264"/>
      <c r="H107" s="264" t="s">
        <v>621</v>
      </c>
      <c r="I107" s="264" t="s">
        <v>592</v>
      </c>
      <c r="J107" s="264"/>
      <c r="K107" s="275"/>
    </row>
    <row r="108" spans="2:11" ht="15" customHeight="1">
      <c r="B108" s="284"/>
      <c r="C108" s="264" t="s">
        <v>601</v>
      </c>
      <c r="D108" s="264"/>
      <c r="E108" s="264"/>
      <c r="F108" s="283" t="s">
        <v>588</v>
      </c>
      <c r="G108" s="264"/>
      <c r="H108" s="264" t="s">
        <v>621</v>
      </c>
      <c r="I108" s="264" t="s">
        <v>584</v>
      </c>
      <c r="J108" s="264">
        <v>50</v>
      </c>
      <c r="K108" s="275"/>
    </row>
    <row r="109" spans="2:11" ht="15" customHeight="1">
      <c r="B109" s="284"/>
      <c r="C109" s="264" t="s">
        <v>609</v>
      </c>
      <c r="D109" s="264"/>
      <c r="E109" s="264"/>
      <c r="F109" s="283" t="s">
        <v>588</v>
      </c>
      <c r="G109" s="264"/>
      <c r="H109" s="264" t="s">
        <v>621</v>
      </c>
      <c r="I109" s="264" t="s">
        <v>584</v>
      </c>
      <c r="J109" s="264">
        <v>50</v>
      </c>
      <c r="K109" s="275"/>
    </row>
    <row r="110" spans="2:11" ht="15" customHeight="1">
      <c r="B110" s="284"/>
      <c r="C110" s="264" t="s">
        <v>607</v>
      </c>
      <c r="D110" s="264"/>
      <c r="E110" s="264"/>
      <c r="F110" s="283" t="s">
        <v>588</v>
      </c>
      <c r="G110" s="264"/>
      <c r="H110" s="264" t="s">
        <v>621</v>
      </c>
      <c r="I110" s="264" t="s">
        <v>584</v>
      </c>
      <c r="J110" s="264">
        <v>50</v>
      </c>
      <c r="K110" s="275"/>
    </row>
    <row r="111" spans="2:11" ht="15" customHeight="1">
      <c r="B111" s="284"/>
      <c r="C111" s="264" t="s">
        <v>51</v>
      </c>
      <c r="D111" s="264"/>
      <c r="E111" s="264"/>
      <c r="F111" s="283" t="s">
        <v>582</v>
      </c>
      <c r="G111" s="264"/>
      <c r="H111" s="264" t="s">
        <v>622</v>
      </c>
      <c r="I111" s="264" t="s">
        <v>584</v>
      </c>
      <c r="J111" s="264">
        <v>20</v>
      </c>
      <c r="K111" s="275"/>
    </row>
    <row r="112" spans="2:11" ht="15" customHeight="1">
      <c r="B112" s="284"/>
      <c r="C112" s="264" t="s">
        <v>623</v>
      </c>
      <c r="D112" s="264"/>
      <c r="E112" s="264"/>
      <c r="F112" s="283" t="s">
        <v>582</v>
      </c>
      <c r="G112" s="264"/>
      <c r="H112" s="264" t="s">
        <v>624</v>
      </c>
      <c r="I112" s="264" t="s">
        <v>584</v>
      </c>
      <c r="J112" s="264">
        <v>120</v>
      </c>
      <c r="K112" s="275"/>
    </row>
    <row r="113" spans="2:11" ht="15" customHeight="1">
      <c r="B113" s="284"/>
      <c r="C113" s="264" t="s">
        <v>36</v>
      </c>
      <c r="D113" s="264"/>
      <c r="E113" s="264"/>
      <c r="F113" s="283" t="s">
        <v>582</v>
      </c>
      <c r="G113" s="264"/>
      <c r="H113" s="264" t="s">
        <v>625</v>
      </c>
      <c r="I113" s="264" t="s">
        <v>616</v>
      </c>
      <c r="J113" s="264"/>
      <c r="K113" s="275"/>
    </row>
    <row r="114" spans="2:11" ht="15" customHeight="1">
      <c r="B114" s="284"/>
      <c r="C114" s="264" t="s">
        <v>46</v>
      </c>
      <c r="D114" s="264"/>
      <c r="E114" s="264"/>
      <c r="F114" s="283" t="s">
        <v>582</v>
      </c>
      <c r="G114" s="264"/>
      <c r="H114" s="264" t="s">
        <v>626</v>
      </c>
      <c r="I114" s="264" t="s">
        <v>616</v>
      </c>
      <c r="J114" s="264"/>
      <c r="K114" s="275"/>
    </row>
    <row r="115" spans="2:11" ht="15" customHeight="1">
      <c r="B115" s="284"/>
      <c r="C115" s="264" t="s">
        <v>55</v>
      </c>
      <c r="D115" s="264"/>
      <c r="E115" s="264"/>
      <c r="F115" s="283" t="s">
        <v>582</v>
      </c>
      <c r="G115" s="264"/>
      <c r="H115" s="264" t="s">
        <v>627</v>
      </c>
      <c r="I115" s="264" t="s">
        <v>628</v>
      </c>
      <c r="J115" s="264"/>
      <c r="K115" s="275"/>
    </row>
    <row r="116" spans="2:11" ht="15" customHeight="1">
      <c r="B116" s="287"/>
      <c r="C116" s="293"/>
      <c r="D116" s="293"/>
      <c r="E116" s="293"/>
      <c r="F116" s="293"/>
      <c r="G116" s="293"/>
      <c r="H116" s="293"/>
      <c r="I116" s="293"/>
      <c r="J116" s="293"/>
      <c r="K116" s="289"/>
    </row>
    <row r="117" spans="2:11" ht="18.75" customHeight="1">
      <c r="B117" s="294"/>
      <c r="C117" s="260"/>
      <c r="D117" s="260"/>
      <c r="E117" s="260"/>
      <c r="F117" s="295"/>
      <c r="G117" s="260"/>
      <c r="H117" s="260"/>
      <c r="I117" s="260"/>
      <c r="J117" s="260"/>
      <c r="K117" s="294"/>
    </row>
    <row r="118" spans="2:11" ht="18.75" customHeight="1"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</row>
    <row r="119" spans="2:11" ht="7.5" customHeight="1">
      <c r="B119" s="296"/>
      <c r="C119" s="297"/>
      <c r="D119" s="297"/>
      <c r="E119" s="297"/>
      <c r="F119" s="297"/>
      <c r="G119" s="297"/>
      <c r="H119" s="297"/>
      <c r="I119" s="297"/>
      <c r="J119" s="297"/>
      <c r="K119" s="298"/>
    </row>
    <row r="120" spans="2:11" ht="45" customHeight="1">
      <c r="B120" s="299"/>
      <c r="C120" s="383" t="s">
        <v>629</v>
      </c>
      <c r="D120" s="383"/>
      <c r="E120" s="383"/>
      <c r="F120" s="383"/>
      <c r="G120" s="383"/>
      <c r="H120" s="383"/>
      <c r="I120" s="383"/>
      <c r="J120" s="383"/>
      <c r="K120" s="300"/>
    </row>
    <row r="121" spans="2:11" ht="17.25" customHeight="1">
      <c r="B121" s="301"/>
      <c r="C121" s="276" t="s">
        <v>576</v>
      </c>
      <c r="D121" s="276"/>
      <c r="E121" s="276"/>
      <c r="F121" s="276" t="s">
        <v>577</v>
      </c>
      <c r="G121" s="277"/>
      <c r="H121" s="276" t="s">
        <v>120</v>
      </c>
      <c r="I121" s="276" t="s">
        <v>55</v>
      </c>
      <c r="J121" s="276" t="s">
        <v>578</v>
      </c>
      <c r="K121" s="302"/>
    </row>
    <row r="122" spans="2:11" ht="17.25" customHeight="1">
      <c r="B122" s="301"/>
      <c r="C122" s="278" t="s">
        <v>579</v>
      </c>
      <c r="D122" s="278"/>
      <c r="E122" s="278"/>
      <c r="F122" s="279" t="s">
        <v>580</v>
      </c>
      <c r="G122" s="280"/>
      <c r="H122" s="278"/>
      <c r="I122" s="278"/>
      <c r="J122" s="278" t="s">
        <v>581</v>
      </c>
      <c r="K122" s="302"/>
    </row>
    <row r="123" spans="2:11" ht="5.25" customHeight="1">
      <c r="B123" s="303"/>
      <c r="C123" s="281"/>
      <c r="D123" s="281"/>
      <c r="E123" s="281"/>
      <c r="F123" s="281"/>
      <c r="G123" s="264"/>
      <c r="H123" s="281"/>
      <c r="I123" s="281"/>
      <c r="J123" s="281"/>
      <c r="K123" s="304"/>
    </row>
    <row r="124" spans="2:11" ht="15" customHeight="1">
      <c r="B124" s="303"/>
      <c r="C124" s="264" t="s">
        <v>585</v>
      </c>
      <c r="D124" s="281"/>
      <c r="E124" s="281"/>
      <c r="F124" s="283" t="s">
        <v>582</v>
      </c>
      <c r="G124" s="264"/>
      <c r="H124" s="264" t="s">
        <v>621</v>
      </c>
      <c r="I124" s="264" t="s">
        <v>584</v>
      </c>
      <c r="J124" s="264">
        <v>120</v>
      </c>
      <c r="K124" s="305"/>
    </row>
    <row r="125" spans="2:11" ht="15" customHeight="1">
      <c r="B125" s="303"/>
      <c r="C125" s="264" t="s">
        <v>630</v>
      </c>
      <c r="D125" s="264"/>
      <c r="E125" s="264"/>
      <c r="F125" s="283" t="s">
        <v>582</v>
      </c>
      <c r="G125" s="264"/>
      <c r="H125" s="264" t="s">
        <v>631</v>
      </c>
      <c r="I125" s="264" t="s">
        <v>584</v>
      </c>
      <c r="J125" s="264" t="s">
        <v>632</v>
      </c>
      <c r="K125" s="305"/>
    </row>
    <row r="126" spans="2:11" ht="15" customHeight="1">
      <c r="B126" s="303"/>
      <c r="C126" s="264" t="s">
        <v>82</v>
      </c>
      <c r="D126" s="264"/>
      <c r="E126" s="264"/>
      <c r="F126" s="283" t="s">
        <v>582</v>
      </c>
      <c r="G126" s="264"/>
      <c r="H126" s="264" t="s">
        <v>633</v>
      </c>
      <c r="I126" s="264" t="s">
        <v>584</v>
      </c>
      <c r="J126" s="264" t="s">
        <v>632</v>
      </c>
      <c r="K126" s="305"/>
    </row>
    <row r="127" spans="2:11" ht="15" customHeight="1">
      <c r="B127" s="303"/>
      <c r="C127" s="264" t="s">
        <v>593</v>
      </c>
      <c r="D127" s="264"/>
      <c r="E127" s="264"/>
      <c r="F127" s="283" t="s">
        <v>588</v>
      </c>
      <c r="G127" s="264"/>
      <c r="H127" s="264" t="s">
        <v>594</v>
      </c>
      <c r="I127" s="264" t="s">
        <v>584</v>
      </c>
      <c r="J127" s="264">
        <v>15</v>
      </c>
      <c r="K127" s="305"/>
    </row>
    <row r="128" spans="2:11" ht="15" customHeight="1">
      <c r="B128" s="303"/>
      <c r="C128" s="285" t="s">
        <v>595</v>
      </c>
      <c r="D128" s="285"/>
      <c r="E128" s="285"/>
      <c r="F128" s="286" t="s">
        <v>588</v>
      </c>
      <c r="G128" s="285"/>
      <c r="H128" s="285" t="s">
        <v>596</v>
      </c>
      <c r="I128" s="285" t="s">
        <v>584</v>
      </c>
      <c r="J128" s="285">
        <v>15</v>
      </c>
      <c r="K128" s="305"/>
    </row>
    <row r="129" spans="2:11" ht="15" customHeight="1">
      <c r="B129" s="303"/>
      <c r="C129" s="285" t="s">
        <v>597</v>
      </c>
      <c r="D129" s="285"/>
      <c r="E129" s="285"/>
      <c r="F129" s="286" t="s">
        <v>588</v>
      </c>
      <c r="G129" s="285"/>
      <c r="H129" s="285" t="s">
        <v>598</v>
      </c>
      <c r="I129" s="285" t="s">
        <v>584</v>
      </c>
      <c r="J129" s="285">
        <v>20</v>
      </c>
      <c r="K129" s="305"/>
    </row>
    <row r="130" spans="2:11" ht="15" customHeight="1">
      <c r="B130" s="303"/>
      <c r="C130" s="285" t="s">
        <v>599</v>
      </c>
      <c r="D130" s="285"/>
      <c r="E130" s="285"/>
      <c r="F130" s="286" t="s">
        <v>588</v>
      </c>
      <c r="G130" s="285"/>
      <c r="H130" s="285" t="s">
        <v>600</v>
      </c>
      <c r="I130" s="285" t="s">
        <v>584</v>
      </c>
      <c r="J130" s="285">
        <v>20</v>
      </c>
      <c r="K130" s="305"/>
    </row>
    <row r="131" spans="2:11" ht="15" customHeight="1">
      <c r="B131" s="303"/>
      <c r="C131" s="264" t="s">
        <v>587</v>
      </c>
      <c r="D131" s="264"/>
      <c r="E131" s="264"/>
      <c r="F131" s="283" t="s">
        <v>588</v>
      </c>
      <c r="G131" s="264"/>
      <c r="H131" s="264" t="s">
        <v>621</v>
      </c>
      <c r="I131" s="264" t="s">
        <v>584</v>
      </c>
      <c r="J131" s="264">
        <v>50</v>
      </c>
      <c r="K131" s="305"/>
    </row>
    <row r="132" spans="2:11" ht="15" customHeight="1">
      <c r="B132" s="303"/>
      <c r="C132" s="264" t="s">
        <v>601</v>
      </c>
      <c r="D132" s="264"/>
      <c r="E132" s="264"/>
      <c r="F132" s="283" t="s">
        <v>588</v>
      </c>
      <c r="G132" s="264"/>
      <c r="H132" s="264" t="s">
        <v>621</v>
      </c>
      <c r="I132" s="264" t="s">
        <v>584</v>
      </c>
      <c r="J132" s="264">
        <v>50</v>
      </c>
      <c r="K132" s="305"/>
    </row>
    <row r="133" spans="2:11" ht="15" customHeight="1">
      <c r="B133" s="303"/>
      <c r="C133" s="264" t="s">
        <v>607</v>
      </c>
      <c r="D133" s="264"/>
      <c r="E133" s="264"/>
      <c r="F133" s="283" t="s">
        <v>588</v>
      </c>
      <c r="G133" s="264"/>
      <c r="H133" s="264" t="s">
        <v>621</v>
      </c>
      <c r="I133" s="264" t="s">
        <v>584</v>
      </c>
      <c r="J133" s="264">
        <v>50</v>
      </c>
      <c r="K133" s="305"/>
    </row>
    <row r="134" spans="2:11" ht="15" customHeight="1">
      <c r="B134" s="303"/>
      <c r="C134" s="264" t="s">
        <v>609</v>
      </c>
      <c r="D134" s="264"/>
      <c r="E134" s="264"/>
      <c r="F134" s="283" t="s">
        <v>588</v>
      </c>
      <c r="G134" s="264"/>
      <c r="H134" s="264" t="s">
        <v>621</v>
      </c>
      <c r="I134" s="264" t="s">
        <v>584</v>
      </c>
      <c r="J134" s="264">
        <v>50</v>
      </c>
      <c r="K134" s="305"/>
    </row>
    <row r="135" spans="2:11" ht="15" customHeight="1">
      <c r="B135" s="303"/>
      <c r="C135" s="264" t="s">
        <v>125</v>
      </c>
      <c r="D135" s="264"/>
      <c r="E135" s="264"/>
      <c r="F135" s="283" t="s">
        <v>588</v>
      </c>
      <c r="G135" s="264"/>
      <c r="H135" s="264" t="s">
        <v>634</v>
      </c>
      <c r="I135" s="264" t="s">
        <v>584</v>
      </c>
      <c r="J135" s="264">
        <v>255</v>
      </c>
      <c r="K135" s="305"/>
    </row>
    <row r="136" spans="2:11" ht="15" customHeight="1">
      <c r="B136" s="303"/>
      <c r="C136" s="264" t="s">
        <v>611</v>
      </c>
      <c r="D136" s="264"/>
      <c r="E136" s="264"/>
      <c r="F136" s="283" t="s">
        <v>582</v>
      </c>
      <c r="G136" s="264"/>
      <c r="H136" s="264" t="s">
        <v>635</v>
      </c>
      <c r="I136" s="264" t="s">
        <v>613</v>
      </c>
      <c r="J136" s="264"/>
      <c r="K136" s="305"/>
    </row>
    <row r="137" spans="2:11" ht="15" customHeight="1">
      <c r="B137" s="303"/>
      <c r="C137" s="264" t="s">
        <v>614</v>
      </c>
      <c r="D137" s="264"/>
      <c r="E137" s="264"/>
      <c r="F137" s="283" t="s">
        <v>582</v>
      </c>
      <c r="G137" s="264"/>
      <c r="H137" s="264" t="s">
        <v>636</v>
      </c>
      <c r="I137" s="264" t="s">
        <v>616</v>
      </c>
      <c r="J137" s="264"/>
      <c r="K137" s="305"/>
    </row>
    <row r="138" spans="2:11" ht="15" customHeight="1">
      <c r="B138" s="303"/>
      <c r="C138" s="264" t="s">
        <v>617</v>
      </c>
      <c r="D138" s="264"/>
      <c r="E138" s="264"/>
      <c r="F138" s="283" t="s">
        <v>582</v>
      </c>
      <c r="G138" s="264"/>
      <c r="H138" s="264" t="s">
        <v>617</v>
      </c>
      <c r="I138" s="264" t="s">
        <v>616</v>
      </c>
      <c r="J138" s="264"/>
      <c r="K138" s="305"/>
    </row>
    <row r="139" spans="2:11" ht="15" customHeight="1">
      <c r="B139" s="303"/>
      <c r="C139" s="264" t="s">
        <v>36</v>
      </c>
      <c r="D139" s="264"/>
      <c r="E139" s="264"/>
      <c r="F139" s="283" t="s">
        <v>582</v>
      </c>
      <c r="G139" s="264"/>
      <c r="H139" s="264" t="s">
        <v>637</v>
      </c>
      <c r="I139" s="264" t="s">
        <v>616</v>
      </c>
      <c r="J139" s="264"/>
      <c r="K139" s="305"/>
    </row>
    <row r="140" spans="2:11" ht="15" customHeight="1">
      <c r="B140" s="303"/>
      <c r="C140" s="264" t="s">
        <v>638</v>
      </c>
      <c r="D140" s="264"/>
      <c r="E140" s="264"/>
      <c r="F140" s="283" t="s">
        <v>582</v>
      </c>
      <c r="G140" s="264"/>
      <c r="H140" s="264" t="s">
        <v>639</v>
      </c>
      <c r="I140" s="264" t="s">
        <v>616</v>
      </c>
      <c r="J140" s="264"/>
      <c r="K140" s="305"/>
    </row>
    <row r="141" spans="2:11" ht="15" customHeight="1">
      <c r="B141" s="306"/>
      <c r="C141" s="307"/>
      <c r="D141" s="307"/>
      <c r="E141" s="307"/>
      <c r="F141" s="307"/>
      <c r="G141" s="307"/>
      <c r="H141" s="307"/>
      <c r="I141" s="307"/>
      <c r="J141" s="307"/>
      <c r="K141" s="308"/>
    </row>
    <row r="142" spans="2:11" ht="18.75" customHeight="1">
      <c r="B142" s="260"/>
      <c r="C142" s="260"/>
      <c r="D142" s="260"/>
      <c r="E142" s="260"/>
      <c r="F142" s="295"/>
      <c r="G142" s="260"/>
      <c r="H142" s="260"/>
      <c r="I142" s="260"/>
      <c r="J142" s="260"/>
      <c r="K142" s="260"/>
    </row>
    <row r="143" spans="2:11" ht="18.75" customHeight="1"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</row>
    <row r="144" spans="2:11" ht="7.5" customHeight="1">
      <c r="B144" s="271"/>
      <c r="C144" s="272"/>
      <c r="D144" s="272"/>
      <c r="E144" s="272"/>
      <c r="F144" s="272"/>
      <c r="G144" s="272"/>
      <c r="H144" s="272"/>
      <c r="I144" s="272"/>
      <c r="J144" s="272"/>
      <c r="K144" s="273"/>
    </row>
    <row r="145" spans="2:11" ht="45" customHeight="1">
      <c r="B145" s="274"/>
      <c r="C145" s="384" t="s">
        <v>640</v>
      </c>
      <c r="D145" s="384"/>
      <c r="E145" s="384"/>
      <c r="F145" s="384"/>
      <c r="G145" s="384"/>
      <c r="H145" s="384"/>
      <c r="I145" s="384"/>
      <c r="J145" s="384"/>
      <c r="K145" s="275"/>
    </row>
    <row r="146" spans="2:11" ht="17.25" customHeight="1">
      <c r="B146" s="274"/>
      <c r="C146" s="276" t="s">
        <v>576</v>
      </c>
      <c r="D146" s="276"/>
      <c r="E146" s="276"/>
      <c r="F146" s="276" t="s">
        <v>577</v>
      </c>
      <c r="G146" s="277"/>
      <c r="H146" s="276" t="s">
        <v>120</v>
      </c>
      <c r="I146" s="276" t="s">
        <v>55</v>
      </c>
      <c r="J146" s="276" t="s">
        <v>578</v>
      </c>
      <c r="K146" s="275"/>
    </row>
    <row r="147" spans="2:11" ht="17.25" customHeight="1">
      <c r="B147" s="274"/>
      <c r="C147" s="278" t="s">
        <v>579</v>
      </c>
      <c r="D147" s="278"/>
      <c r="E147" s="278"/>
      <c r="F147" s="279" t="s">
        <v>580</v>
      </c>
      <c r="G147" s="280"/>
      <c r="H147" s="278"/>
      <c r="I147" s="278"/>
      <c r="J147" s="278" t="s">
        <v>581</v>
      </c>
      <c r="K147" s="275"/>
    </row>
    <row r="148" spans="2:11" ht="5.25" customHeight="1">
      <c r="B148" s="284"/>
      <c r="C148" s="281"/>
      <c r="D148" s="281"/>
      <c r="E148" s="281"/>
      <c r="F148" s="281"/>
      <c r="G148" s="282"/>
      <c r="H148" s="281"/>
      <c r="I148" s="281"/>
      <c r="J148" s="281"/>
      <c r="K148" s="305"/>
    </row>
    <row r="149" spans="2:11" ht="15" customHeight="1">
      <c r="B149" s="284"/>
      <c r="C149" s="309" t="s">
        <v>585</v>
      </c>
      <c r="D149" s="264"/>
      <c r="E149" s="264"/>
      <c r="F149" s="310" t="s">
        <v>582</v>
      </c>
      <c r="G149" s="264"/>
      <c r="H149" s="309" t="s">
        <v>621</v>
      </c>
      <c r="I149" s="309" t="s">
        <v>584</v>
      </c>
      <c r="J149" s="309">
        <v>120</v>
      </c>
      <c r="K149" s="305"/>
    </row>
    <row r="150" spans="2:11" ht="15" customHeight="1">
      <c r="B150" s="284"/>
      <c r="C150" s="309" t="s">
        <v>630</v>
      </c>
      <c r="D150" s="264"/>
      <c r="E150" s="264"/>
      <c r="F150" s="310" t="s">
        <v>582</v>
      </c>
      <c r="G150" s="264"/>
      <c r="H150" s="309" t="s">
        <v>641</v>
      </c>
      <c r="I150" s="309" t="s">
        <v>584</v>
      </c>
      <c r="J150" s="309" t="s">
        <v>632</v>
      </c>
      <c r="K150" s="305"/>
    </row>
    <row r="151" spans="2:11" ht="15" customHeight="1">
      <c r="B151" s="284"/>
      <c r="C151" s="309" t="s">
        <v>82</v>
      </c>
      <c r="D151" s="264"/>
      <c r="E151" s="264"/>
      <c r="F151" s="310" t="s">
        <v>582</v>
      </c>
      <c r="G151" s="264"/>
      <c r="H151" s="309" t="s">
        <v>642</v>
      </c>
      <c r="I151" s="309" t="s">
        <v>584</v>
      </c>
      <c r="J151" s="309" t="s">
        <v>632</v>
      </c>
      <c r="K151" s="305"/>
    </row>
    <row r="152" spans="2:11" ht="15" customHeight="1">
      <c r="B152" s="284"/>
      <c r="C152" s="309" t="s">
        <v>587</v>
      </c>
      <c r="D152" s="264"/>
      <c r="E152" s="264"/>
      <c r="F152" s="310" t="s">
        <v>588</v>
      </c>
      <c r="G152" s="264"/>
      <c r="H152" s="309" t="s">
        <v>621</v>
      </c>
      <c r="I152" s="309" t="s">
        <v>584</v>
      </c>
      <c r="J152" s="309">
        <v>50</v>
      </c>
      <c r="K152" s="305"/>
    </row>
    <row r="153" spans="2:11" ht="15" customHeight="1">
      <c r="B153" s="284"/>
      <c r="C153" s="309" t="s">
        <v>590</v>
      </c>
      <c r="D153" s="264"/>
      <c r="E153" s="264"/>
      <c r="F153" s="310" t="s">
        <v>582</v>
      </c>
      <c r="G153" s="264"/>
      <c r="H153" s="309" t="s">
        <v>621</v>
      </c>
      <c r="I153" s="309" t="s">
        <v>592</v>
      </c>
      <c r="J153" s="309"/>
      <c r="K153" s="305"/>
    </row>
    <row r="154" spans="2:11" ht="15" customHeight="1">
      <c r="B154" s="284"/>
      <c r="C154" s="309" t="s">
        <v>601</v>
      </c>
      <c r="D154" s="264"/>
      <c r="E154" s="264"/>
      <c r="F154" s="310" t="s">
        <v>588</v>
      </c>
      <c r="G154" s="264"/>
      <c r="H154" s="309" t="s">
        <v>621</v>
      </c>
      <c r="I154" s="309" t="s">
        <v>584</v>
      </c>
      <c r="J154" s="309">
        <v>50</v>
      </c>
      <c r="K154" s="305"/>
    </row>
    <row r="155" spans="2:11" ht="15" customHeight="1">
      <c r="B155" s="284"/>
      <c r="C155" s="309" t="s">
        <v>609</v>
      </c>
      <c r="D155" s="264"/>
      <c r="E155" s="264"/>
      <c r="F155" s="310" t="s">
        <v>588</v>
      </c>
      <c r="G155" s="264"/>
      <c r="H155" s="309" t="s">
        <v>621</v>
      </c>
      <c r="I155" s="309" t="s">
        <v>584</v>
      </c>
      <c r="J155" s="309">
        <v>50</v>
      </c>
      <c r="K155" s="305"/>
    </row>
    <row r="156" spans="2:11" ht="15" customHeight="1">
      <c r="B156" s="284"/>
      <c r="C156" s="309" t="s">
        <v>607</v>
      </c>
      <c r="D156" s="264"/>
      <c r="E156" s="264"/>
      <c r="F156" s="310" t="s">
        <v>588</v>
      </c>
      <c r="G156" s="264"/>
      <c r="H156" s="309" t="s">
        <v>621</v>
      </c>
      <c r="I156" s="309" t="s">
        <v>584</v>
      </c>
      <c r="J156" s="309">
        <v>50</v>
      </c>
      <c r="K156" s="305"/>
    </row>
    <row r="157" spans="2:11" ht="15" customHeight="1">
      <c r="B157" s="284"/>
      <c r="C157" s="309" t="s">
        <v>101</v>
      </c>
      <c r="D157" s="264"/>
      <c r="E157" s="264"/>
      <c r="F157" s="310" t="s">
        <v>582</v>
      </c>
      <c r="G157" s="264"/>
      <c r="H157" s="309" t="s">
        <v>643</v>
      </c>
      <c r="I157" s="309" t="s">
        <v>584</v>
      </c>
      <c r="J157" s="309" t="s">
        <v>644</v>
      </c>
      <c r="K157" s="305"/>
    </row>
    <row r="158" spans="2:11" ht="15" customHeight="1">
      <c r="B158" s="284"/>
      <c r="C158" s="309" t="s">
        <v>645</v>
      </c>
      <c r="D158" s="264"/>
      <c r="E158" s="264"/>
      <c r="F158" s="310" t="s">
        <v>582</v>
      </c>
      <c r="G158" s="264"/>
      <c r="H158" s="309" t="s">
        <v>646</v>
      </c>
      <c r="I158" s="309" t="s">
        <v>616</v>
      </c>
      <c r="J158" s="309"/>
      <c r="K158" s="305"/>
    </row>
    <row r="159" spans="2:11" ht="15" customHeight="1">
      <c r="B159" s="311"/>
      <c r="C159" s="293"/>
      <c r="D159" s="293"/>
      <c r="E159" s="293"/>
      <c r="F159" s="293"/>
      <c r="G159" s="293"/>
      <c r="H159" s="293"/>
      <c r="I159" s="293"/>
      <c r="J159" s="293"/>
      <c r="K159" s="312"/>
    </row>
    <row r="160" spans="2:11" ht="18.75" customHeight="1">
      <c r="B160" s="260"/>
      <c r="C160" s="264"/>
      <c r="D160" s="264"/>
      <c r="E160" s="264"/>
      <c r="F160" s="283"/>
      <c r="G160" s="264"/>
      <c r="H160" s="264"/>
      <c r="I160" s="264"/>
      <c r="J160" s="264"/>
      <c r="K160" s="260"/>
    </row>
    <row r="161" spans="2:11" ht="18.75" customHeight="1"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</row>
    <row r="162" spans="2:11" ht="7.5" customHeight="1">
      <c r="B162" s="252"/>
      <c r="C162" s="253"/>
      <c r="D162" s="253"/>
      <c r="E162" s="253"/>
      <c r="F162" s="253"/>
      <c r="G162" s="253"/>
      <c r="H162" s="253"/>
      <c r="I162" s="253"/>
      <c r="J162" s="253"/>
      <c r="K162" s="254"/>
    </row>
    <row r="163" spans="2:11" ht="45" customHeight="1">
      <c r="B163" s="255"/>
      <c r="C163" s="383" t="s">
        <v>647</v>
      </c>
      <c r="D163" s="383"/>
      <c r="E163" s="383"/>
      <c r="F163" s="383"/>
      <c r="G163" s="383"/>
      <c r="H163" s="383"/>
      <c r="I163" s="383"/>
      <c r="J163" s="383"/>
      <c r="K163" s="256"/>
    </row>
    <row r="164" spans="2:11" ht="17.25" customHeight="1">
      <c r="B164" s="255"/>
      <c r="C164" s="276" t="s">
        <v>576</v>
      </c>
      <c r="D164" s="276"/>
      <c r="E164" s="276"/>
      <c r="F164" s="276" t="s">
        <v>577</v>
      </c>
      <c r="G164" s="313"/>
      <c r="H164" s="314" t="s">
        <v>120</v>
      </c>
      <c r="I164" s="314" t="s">
        <v>55</v>
      </c>
      <c r="J164" s="276" t="s">
        <v>578</v>
      </c>
      <c r="K164" s="256"/>
    </row>
    <row r="165" spans="2:11" ht="17.25" customHeight="1">
      <c r="B165" s="257"/>
      <c r="C165" s="278" t="s">
        <v>579</v>
      </c>
      <c r="D165" s="278"/>
      <c r="E165" s="278"/>
      <c r="F165" s="279" t="s">
        <v>580</v>
      </c>
      <c r="G165" s="315"/>
      <c r="H165" s="316"/>
      <c r="I165" s="316"/>
      <c r="J165" s="278" t="s">
        <v>581</v>
      </c>
      <c r="K165" s="258"/>
    </row>
    <row r="166" spans="2:11" ht="5.25" customHeight="1">
      <c r="B166" s="284"/>
      <c r="C166" s="281"/>
      <c r="D166" s="281"/>
      <c r="E166" s="281"/>
      <c r="F166" s="281"/>
      <c r="G166" s="282"/>
      <c r="H166" s="281"/>
      <c r="I166" s="281"/>
      <c r="J166" s="281"/>
      <c r="K166" s="305"/>
    </row>
    <row r="167" spans="2:11" ht="15" customHeight="1">
      <c r="B167" s="284"/>
      <c r="C167" s="264" t="s">
        <v>585</v>
      </c>
      <c r="D167" s="264"/>
      <c r="E167" s="264"/>
      <c r="F167" s="283" t="s">
        <v>582</v>
      </c>
      <c r="G167" s="264"/>
      <c r="H167" s="264" t="s">
        <v>621</v>
      </c>
      <c r="I167" s="264" t="s">
        <v>584</v>
      </c>
      <c r="J167" s="264">
        <v>120</v>
      </c>
      <c r="K167" s="305"/>
    </row>
    <row r="168" spans="2:11" ht="15" customHeight="1">
      <c r="B168" s="284"/>
      <c r="C168" s="264" t="s">
        <v>630</v>
      </c>
      <c r="D168" s="264"/>
      <c r="E168" s="264"/>
      <c r="F168" s="283" t="s">
        <v>582</v>
      </c>
      <c r="G168" s="264"/>
      <c r="H168" s="264" t="s">
        <v>631</v>
      </c>
      <c r="I168" s="264" t="s">
        <v>584</v>
      </c>
      <c r="J168" s="264" t="s">
        <v>632</v>
      </c>
      <c r="K168" s="305"/>
    </row>
    <row r="169" spans="2:11" ht="15" customHeight="1">
      <c r="B169" s="284"/>
      <c r="C169" s="264" t="s">
        <v>82</v>
      </c>
      <c r="D169" s="264"/>
      <c r="E169" s="264"/>
      <c r="F169" s="283" t="s">
        <v>582</v>
      </c>
      <c r="G169" s="264"/>
      <c r="H169" s="264" t="s">
        <v>648</v>
      </c>
      <c r="I169" s="264" t="s">
        <v>584</v>
      </c>
      <c r="J169" s="264" t="s">
        <v>632</v>
      </c>
      <c r="K169" s="305"/>
    </row>
    <row r="170" spans="2:11" ht="15" customHeight="1">
      <c r="B170" s="284"/>
      <c r="C170" s="264" t="s">
        <v>587</v>
      </c>
      <c r="D170" s="264"/>
      <c r="E170" s="264"/>
      <c r="F170" s="283" t="s">
        <v>588</v>
      </c>
      <c r="G170" s="264"/>
      <c r="H170" s="264" t="s">
        <v>648</v>
      </c>
      <c r="I170" s="264" t="s">
        <v>584</v>
      </c>
      <c r="J170" s="264">
        <v>50</v>
      </c>
      <c r="K170" s="305"/>
    </row>
    <row r="171" spans="2:11" ht="15" customHeight="1">
      <c r="B171" s="284"/>
      <c r="C171" s="264" t="s">
        <v>590</v>
      </c>
      <c r="D171" s="264"/>
      <c r="E171" s="264"/>
      <c r="F171" s="283" t="s">
        <v>582</v>
      </c>
      <c r="G171" s="264"/>
      <c r="H171" s="264" t="s">
        <v>648</v>
      </c>
      <c r="I171" s="264" t="s">
        <v>592</v>
      </c>
      <c r="J171" s="264"/>
      <c r="K171" s="305"/>
    </row>
    <row r="172" spans="2:11" ht="15" customHeight="1">
      <c r="B172" s="284"/>
      <c r="C172" s="264" t="s">
        <v>601</v>
      </c>
      <c r="D172" s="264"/>
      <c r="E172" s="264"/>
      <c r="F172" s="283" t="s">
        <v>588</v>
      </c>
      <c r="G172" s="264"/>
      <c r="H172" s="264" t="s">
        <v>648</v>
      </c>
      <c r="I172" s="264" t="s">
        <v>584</v>
      </c>
      <c r="J172" s="264">
        <v>50</v>
      </c>
      <c r="K172" s="305"/>
    </row>
    <row r="173" spans="2:11" ht="15" customHeight="1">
      <c r="B173" s="284"/>
      <c r="C173" s="264" t="s">
        <v>609</v>
      </c>
      <c r="D173" s="264"/>
      <c r="E173" s="264"/>
      <c r="F173" s="283" t="s">
        <v>588</v>
      </c>
      <c r="G173" s="264"/>
      <c r="H173" s="264" t="s">
        <v>648</v>
      </c>
      <c r="I173" s="264" t="s">
        <v>584</v>
      </c>
      <c r="J173" s="264">
        <v>50</v>
      </c>
      <c r="K173" s="305"/>
    </row>
    <row r="174" spans="2:11" ht="15" customHeight="1">
      <c r="B174" s="284"/>
      <c r="C174" s="264" t="s">
        <v>607</v>
      </c>
      <c r="D174" s="264"/>
      <c r="E174" s="264"/>
      <c r="F174" s="283" t="s">
        <v>588</v>
      </c>
      <c r="G174" s="264"/>
      <c r="H174" s="264" t="s">
        <v>648</v>
      </c>
      <c r="I174" s="264" t="s">
        <v>584</v>
      </c>
      <c r="J174" s="264">
        <v>50</v>
      </c>
      <c r="K174" s="305"/>
    </row>
    <row r="175" spans="2:11" ht="15" customHeight="1">
      <c r="B175" s="284"/>
      <c r="C175" s="264" t="s">
        <v>119</v>
      </c>
      <c r="D175" s="264"/>
      <c r="E175" s="264"/>
      <c r="F175" s="283" t="s">
        <v>582</v>
      </c>
      <c r="G175" s="264"/>
      <c r="H175" s="264" t="s">
        <v>649</v>
      </c>
      <c r="I175" s="264" t="s">
        <v>650</v>
      </c>
      <c r="J175" s="264"/>
      <c r="K175" s="305"/>
    </row>
    <row r="176" spans="2:11" ht="15" customHeight="1">
      <c r="B176" s="284"/>
      <c r="C176" s="264" t="s">
        <v>55</v>
      </c>
      <c r="D176" s="264"/>
      <c r="E176" s="264"/>
      <c r="F176" s="283" t="s">
        <v>582</v>
      </c>
      <c r="G176" s="264"/>
      <c r="H176" s="264" t="s">
        <v>651</v>
      </c>
      <c r="I176" s="264" t="s">
        <v>652</v>
      </c>
      <c r="J176" s="264">
        <v>1</v>
      </c>
      <c r="K176" s="305"/>
    </row>
    <row r="177" spans="2:11" ht="15" customHeight="1">
      <c r="B177" s="284"/>
      <c r="C177" s="264" t="s">
        <v>51</v>
      </c>
      <c r="D177" s="264"/>
      <c r="E177" s="264"/>
      <c r="F177" s="283" t="s">
        <v>582</v>
      </c>
      <c r="G177" s="264"/>
      <c r="H177" s="264" t="s">
        <v>653</v>
      </c>
      <c r="I177" s="264" t="s">
        <v>584</v>
      </c>
      <c r="J177" s="264">
        <v>20</v>
      </c>
      <c r="K177" s="305"/>
    </row>
    <row r="178" spans="2:11" ht="15" customHeight="1">
      <c r="B178" s="284"/>
      <c r="C178" s="264" t="s">
        <v>120</v>
      </c>
      <c r="D178" s="264"/>
      <c r="E178" s="264"/>
      <c r="F178" s="283" t="s">
        <v>582</v>
      </c>
      <c r="G178" s="264"/>
      <c r="H178" s="264" t="s">
        <v>654</v>
      </c>
      <c r="I178" s="264" t="s">
        <v>584</v>
      </c>
      <c r="J178" s="264">
        <v>255</v>
      </c>
      <c r="K178" s="305"/>
    </row>
    <row r="179" spans="2:11" ht="15" customHeight="1">
      <c r="B179" s="284"/>
      <c r="C179" s="264" t="s">
        <v>121</v>
      </c>
      <c r="D179" s="264"/>
      <c r="E179" s="264"/>
      <c r="F179" s="283" t="s">
        <v>582</v>
      </c>
      <c r="G179" s="264"/>
      <c r="H179" s="264" t="s">
        <v>547</v>
      </c>
      <c r="I179" s="264" t="s">
        <v>584</v>
      </c>
      <c r="J179" s="264">
        <v>10</v>
      </c>
      <c r="K179" s="305"/>
    </row>
    <row r="180" spans="2:11" ht="15" customHeight="1">
      <c r="B180" s="284"/>
      <c r="C180" s="264" t="s">
        <v>122</v>
      </c>
      <c r="D180" s="264"/>
      <c r="E180" s="264"/>
      <c r="F180" s="283" t="s">
        <v>582</v>
      </c>
      <c r="G180" s="264"/>
      <c r="H180" s="264" t="s">
        <v>655</v>
      </c>
      <c r="I180" s="264" t="s">
        <v>616</v>
      </c>
      <c r="J180" s="264"/>
      <c r="K180" s="305"/>
    </row>
    <row r="181" spans="2:11" ht="15" customHeight="1">
      <c r="B181" s="284"/>
      <c r="C181" s="264" t="s">
        <v>656</v>
      </c>
      <c r="D181" s="264"/>
      <c r="E181" s="264"/>
      <c r="F181" s="283" t="s">
        <v>582</v>
      </c>
      <c r="G181" s="264"/>
      <c r="H181" s="264" t="s">
        <v>657</v>
      </c>
      <c r="I181" s="264" t="s">
        <v>616</v>
      </c>
      <c r="J181" s="264"/>
      <c r="K181" s="305"/>
    </row>
    <row r="182" spans="2:11" ht="15" customHeight="1">
      <c r="B182" s="284"/>
      <c r="C182" s="264" t="s">
        <v>645</v>
      </c>
      <c r="D182" s="264"/>
      <c r="E182" s="264"/>
      <c r="F182" s="283" t="s">
        <v>582</v>
      </c>
      <c r="G182" s="264"/>
      <c r="H182" s="264" t="s">
        <v>658</v>
      </c>
      <c r="I182" s="264" t="s">
        <v>616</v>
      </c>
      <c r="J182" s="264"/>
      <c r="K182" s="305"/>
    </row>
    <row r="183" spans="2:11" ht="15" customHeight="1">
      <c r="B183" s="284"/>
      <c r="C183" s="264" t="s">
        <v>124</v>
      </c>
      <c r="D183" s="264"/>
      <c r="E183" s="264"/>
      <c r="F183" s="283" t="s">
        <v>588</v>
      </c>
      <c r="G183" s="264"/>
      <c r="H183" s="264" t="s">
        <v>659</v>
      </c>
      <c r="I183" s="264" t="s">
        <v>584</v>
      </c>
      <c r="J183" s="264">
        <v>50</v>
      </c>
      <c r="K183" s="305"/>
    </row>
    <row r="184" spans="2:11" ht="15" customHeight="1">
      <c r="B184" s="284"/>
      <c r="C184" s="264" t="s">
        <v>660</v>
      </c>
      <c r="D184" s="264"/>
      <c r="E184" s="264"/>
      <c r="F184" s="283" t="s">
        <v>588</v>
      </c>
      <c r="G184" s="264"/>
      <c r="H184" s="264" t="s">
        <v>661</v>
      </c>
      <c r="I184" s="264" t="s">
        <v>662</v>
      </c>
      <c r="J184" s="264"/>
      <c r="K184" s="305"/>
    </row>
    <row r="185" spans="2:11" ht="15" customHeight="1">
      <c r="B185" s="284"/>
      <c r="C185" s="264" t="s">
        <v>663</v>
      </c>
      <c r="D185" s="264"/>
      <c r="E185" s="264"/>
      <c r="F185" s="283" t="s">
        <v>588</v>
      </c>
      <c r="G185" s="264"/>
      <c r="H185" s="264" t="s">
        <v>664</v>
      </c>
      <c r="I185" s="264" t="s">
        <v>662</v>
      </c>
      <c r="J185" s="264"/>
      <c r="K185" s="305"/>
    </row>
    <row r="186" spans="2:11" ht="15" customHeight="1">
      <c r="B186" s="284"/>
      <c r="C186" s="264" t="s">
        <v>665</v>
      </c>
      <c r="D186" s="264"/>
      <c r="E186" s="264"/>
      <c r="F186" s="283" t="s">
        <v>588</v>
      </c>
      <c r="G186" s="264"/>
      <c r="H186" s="264" t="s">
        <v>666</v>
      </c>
      <c r="I186" s="264" t="s">
        <v>662</v>
      </c>
      <c r="J186" s="264"/>
      <c r="K186" s="305"/>
    </row>
    <row r="187" spans="2:11" ht="15" customHeight="1">
      <c r="B187" s="284"/>
      <c r="C187" s="317" t="s">
        <v>667</v>
      </c>
      <c r="D187" s="264"/>
      <c r="E187" s="264"/>
      <c r="F187" s="283" t="s">
        <v>588</v>
      </c>
      <c r="G187" s="264"/>
      <c r="H187" s="264" t="s">
        <v>668</v>
      </c>
      <c r="I187" s="264" t="s">
        <v>669</v>
      </c>
      <c r="J187" s="318" t="s">
        <v>670</v>
      </c>
      <c r="K187" s="305"/>
    </row>
    <row r="188" spans="2:11" ht="15" customHeight="1">
      <c r="B188" s="284"/>
      <c r="C188" s="269" t="s">
        <v>40</v>
      </c>
      <c r="D188" s="264"/>
      <c r="E188" s="264"/>
      <c r="F188" s="283" t="s">
        <v>582</v>
      </c>
      <c r="G188" s="264"/>
      <c r="H188" s="260" t="s">
        <v>671</v>
      </c>
      <c r="I188" s="264" t="s">
        <v>672</v>
      </c>
      <c r="J188" s="264"/>
      <c r="K188" s="305"/>
    </row>
    <row r="189" spans="2:11" ht="15" customHeight="1">
      <c r="B189" s="284"/>
      <c r="C189" s="269" t="s">
        <v>673</v>
      </c>
      <c r="D189" s="264"/>
      <c r="E189" s="264"/>
      <c r="F189" s="283" t="s">
        <v>582</v>
      </c>
      <c r="G189" s="264"/>
      <c r="H189" s="264" t="s">
        <v>674</v>
      </c>
      <c r="I189" s="264" t="s">
        <v>616</v>
      </c>
      <c r="J189" s="264"/>
      <c r="K189" s="305"/>
    </row>
    <row r="190" spans="2:11" ht="15" customHeight="1">
      <c r="B190" s="284"/>
      <c r="C190" s="269" t="s">
        <v>675</v>
      </c>
      <c r="D190" s="264"/>
      <c r="E190" s="264"/>
      <c r="F190" s="283" t="s">
        <v>582</v>
      </c>
      <c r="G190" s="264"/>
      <c r="H190" s="264" t="s">
        <v>676</v>
      </c>
      <c r="I190" s="264" t="s">
        <v>616</v>
      </c>
      <c r="J190" s="264"/>
      <c r="K190" s="305"/>
    </row>
    <row r="191" spans="2:11" ht="15" customHeight="1">
      <c r="B191" s="284"/>
      <c r="C191" s="269" t="s">
        <v>677</v>
      </c>
      <c r="D191" s="264"/>
      <c r="E191" s="264"/>
      <c r="F191" s="283" t="s">
        <v>588</v>
      </c>
      <c r="G191" s="264"/>
      <c r="H191" s="264" t="s">
        <v>678</v>
      </c>
      <c r="I191" s="264" t="s">
        <v>616</v>
      </c>
      <c r="J191" s="264"/>
      <c r="K191" s="305"/>
    </row>
    <row r="192" spans="2:11" ht="15" customHeight="1">
      <c r="B192" s="311"/>
      <c r="C192" s="319"/>
      <c r="D192" s="293"/>
      <c r="E192" s="293"/>
      <c r="F192" s="293"/>
      <c r="G192" s="293"/>
      <c r="H192" s="293"/>
      <c r="I192" s="293"/>
      <c r="J192" s="293"/>
      <c r="K192" s="312"/>
    </row>
    <row r="193" spans="2:11" ht="18.75" customHeight="1">
      <c r="B193" s="260"/>
      <c r="C193" s="264"/>
      <c r="D193" s="264"/>
      <c r="E193" s="264"/>
      <c r="F193" s="283"/>
      <c r="G193" s="264"/>
      <c r="H193" s="264"/>
      <c r="I193" s="264"/>
      <c r="J193" s="264"/>
      <c r="K193" s="260"/>
    </row>
    <row r="194" spans="2:11" ht="18.75" customHeight="1">
      <c r="B194" s="260"/>
      <c r="C194" s="264"/>
      <c r="D194" s="264"/>
      <c r="E194" s="264"/>
      <c r="F194" s="283"/>
      <c r="G194" s="264"/>
      <c r="H194" s="264"/>
      <c r="I194" s="264"/>
      <c r="J194" s="264"/>
      <c r="K194" s="260"/>
    </row>
    <row r="195" spans="2:11" ht="18.75" customHeight="1"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</row>
    <row r="196" spans="2:11">
      <c r="B196" s="252"/>
      <c r="C196" s="253"/>
      <c r="D196" s="253"/>
      <c r="E196" s="253"/>
      <c r="F196" s="253"/>
      <c r="G196" s="253"/>
      <c r="H196" s="253"/>
      <c r="I196" s="253"/>
      <c r="J196" s="253"/>
      <c r="K196" s="254"/>
    </row>
    <row r="197" spans="2:11" ht="21">
      <c r="B197" s="255"/>
      <c r="C197" s="383" t="s">
        <v>679</v>
      </c>
      <c r="D197" s="383"/>
      <c r="E197" s="383"/>
      <c r="F197" s="383"/>
      <c r="G197" s="383"/>
      <c r="H197" s="383"/>
      <c r="I197" s="383"/>
      <c r="J197" s="383"/>
      <c r="K197" s="256"/>
    </row>
    <row r="198" spans="2:11" ht="25.5" customHeight="1">
      <c r="B198" s="255"/>
      <c r="C198" s="320" t="s">
        <v>680</v>
      </c>
      <c r="D198" s="320"/>
      <c r="E198" s="320"/>
      <c r="F198" s="320" t="s">
        <v>681</v>
      </c>
      <c r="G198" s="321"/>
      <c r="H198" s="382" t="s">
        <v>682</v>
      </c>
      <c r="I198" s="382"/>
      <c r="J198" s="382"/>
      <c r="K198" s="256"/>
    </row>
    <row r="199" spans="2:11" ht="5.25" customHeight="1">
      <c r="B199" s="284"/>
      <c r="C199" s="281"/>
      <c r="D199" s="281"/>
      <c r="E199" s="281"/>
      <c r="F199" s="281"/>
      <c r="G199" s="264"/>
      <c r="H199" s="281"/>
      <c r="I199" s="281"/>
      <c r="J199" s="281"/>
      <c r="K199" s="305"/>
    </row>
    <row r="200" spans="2:11" ht="15" customHeight="1">
      <c r="B200" s="284"/>
      <c r="C200" s="264" t="s">
        <v>672</v>
      </c>
      <c r="D200" s="264"/>
      <c r="E200" s="264"/>
      <c r="F200" s="283" t="s">
        <v>41</v>
      </c>
      <c r="G200" s="264"/>
      <c r="H200" s="380" t="s">
        <v>683</v>
      </c>
      <c r="I200" s="380"/>
      <c r="J200" s="380"/>
      <c r="K200" s="305"/>
    </row>
    <row r="201" spans="2:11" ht="15" customHeight="1">
      <c r="B201" s="284"/>
      <c r="C201" s="290"/>
      <c r="D201" s="264"/>
      <c r="E201" s="264"/>
      <c r="F201" s="283" t="s">
        <v>42</v>
      </c>
      <c r="G201" s="264"/>
      <c r="H201" s="380" t="s">
        <v>684</v>
      </c>
      <c r="I201" s="380"/>
      <c r="J201" s="380"/>
      <c r="K201" s="305"/>
    </row>
    <row r="202" spans="2:11" ht="15" customHeight="1">
      <c r="B202" s="284"/>
      <c r="C202" s="290"/>
      <c r="D202" s="264"/>
      <c r="E202" s="264"/>
      <c r="F202" s="283" t="s">
        <v>45</v>
      </c>
      <c r="G202" s="264"/>
      <c r="H202" s="380" t="s">
        <v>685</v>
      </c>
      <c r="I202" s="380"/>
      <c r="J202" s="380"/>
      <c r="K202" s="305"/>
    </row>
    <row r="203" spans="2:11" ht="15" customHeight="1">
      <c r="B203" s="284"/>
      <c r="C203" s="264"/>
      <c r="D203" s="264"/>
      <c r="E203" s="264"/>
      <c r="F203" s="283" t="s">
        <v>43</v>
      </c>
      <c r="G203" s="264"/>
      <c r="H203" s="380" t="s">
        <v>686</v>
      </c>
      <c r="I203" s="380"/>
      <c r="J203" s="380"/>
      <c r="K203" s="305"/>
    </row>
    <row r="204" spans="2:11" ht="15" customHeight="1">
      <c r="B204" s="284"/>
      <c r="C204" s="264"/>
      <c r="D204" s="264"/>
      <c r="E204" s="264"/>
      <c r="F204" s="283" t="s">
        <v>44</v>
      </c>
      <c r="G204" s="264"/>
      <c r="H204" s="380" t="s">
        <v>687</v>
      </c>
      <c r="I204" s="380"/>
      <c r="J204" s="380"/>
      <c r="K204" s="305"/>
    </row>
    <row r="205" spans="2:11" ht="15" customHeight="1">
      <c r="B205" s="284"/>
      <c r="C205" s="264"/>
      <c r="D205" s="264"/>
      <c r="E205" s="264"/>
      <c r="F205" s="283"/>
      <c r="G205" s="264"/>
      <c r="H205" s="264"/>
      <c r="I205" s="264"/>
      <c r="J205" s="264"/>
      <c r="K205" s="305"/>
    </row>
    <row r="206" spans="2:11" ht="15" customHeight="1">
      <c r="B206" s="284"/>
      <c r="C206" s="264" t="s">
        <v>628</v>
      </c>
      <c r="D206" s="264"/>
      <c r="E206" s="264"/>
      <c r="F206" s="283" t="s">
        <v>76</v>
      </c>
      <c r="G206" s="264"/>
      <c r="H206" s="380" t="s">
        <v>688</v>
      </c>
      <c r="I206" s="380"/>
      <c r="J206" s="380"/>
      <c r="K206" s="305"/>
    </row>
    <row r="207" spans="2:11" ht="15" customHeight="1">
      <c r="B207" s="284"/>
      <c r="C207" s="290"/>
      <c r="D207" s="264"/>
      <c r="E207" s="264"/>
      <c r="F207" s="283" t="s">
        <v>526</v>
      </c>
      <c r="G207" s="264"/>
      <c r="H207" s="380" t="s">
        <v>527</v>
      </c>
      <c r="I207" s="380"/>
      <c r="J207" s="380"/>
      <c r="K207" s="305"/>
    </row>
    <row r="208" spans="2:11" ht="15" customHeight="1">
      <c r="B208" s="284"/>
      <c r="C208" s="264"/>
      <c r="D208" s="264"/>
      <c r="E208" s="264"/>
      <c r="F208" s="283" t="s">
        <v>524</v>
      </c>
      <c r="G208" s="264"/>
      <c r="H208" s="380" t="s">
        <v>689</v>
      </c>
      <c r="I208" s="380"/>
      <c r="J208" s="380"/>
      <c r="K208" s="305"/>
    </row>
    <row r="209" spans="2:11" ht="15" customHeight="1">
      <c r="B209" s="322"/>
      <c r="C209" s="290"/>
      <c r="D209" s="290"/>
      <c r="E209" s="290"/>
      <c r="F209" s="283" t="s">
        <v>528</v>
      </c>
      <c r="G209" s="269"/>
      <c r="H209" s="381" t="s">
        <v>529</v>
      </c>
      <c r="I209" s="381"/>
      <c r="J209" s="381"/>
      <c r="K209" s="323"/>
    </row>
    <row r="210" spans="2:11" ht="15" customHeight="1">
      <c r="B210" s="322"/>
      <c r="C210" s="290"/>
      <c r="D210" s="290"/>
      <c r="E210" s="290"/>
      <c r="F210" s="283" t="s">
        <v>530</v>
      </c>
      <c r="G210" s="269"/>
      <c r="H210" s="381" t="s">
        <v>690</v>
      </c>
      <c r="I210" s="381"/>
      <c r="J210" s="381"/>
      <c r="K210" s="323"/>
    </row>
    <row r="211" spans="2:11" ht="15" customHeight="1">
      <c r="B211" s="322"/>
      <c r="C211" s="290"/>
      <c r="D211" s="290"/>
      <c r="E211" s="290"/>
      <c r="F211" s="324"/>
      <c r="G211" s="269"/>
      <c r="H211" s="325"/>
      <c r="I211" s="325"/>
      <c r="J211" s="325"/>
      <c r="K211" s="323"/>
    </row>
    <row r="212" spans="2:11" ht="15" customHeight="1">
      <c r="B212" s="322"/>
      <c r="C212" s="264" t="s">
        <v>652</v>
      </c>
      <c r="D212" s="290"/>
      <c r="E212" s="290"/>
      <c r="F212" s="283">
        <v>1</v>
      </c>
      <c r="G212" s="269"/>
      <c r="H212" s="381" t="s">
        <v>691</v>
      </c>
      <c r="I212" s="381"/>
      <c r="J212" s="381"/>
      <c r="K212" s="323"/>
    </row>
    <row r="213" spans="2:11" ht="15" customHeight="1">
      <c r="B213" s="322"/>
      <c r="C213" s="290"/>
      <c r="D213" s="290"/>
      <c r="E213" s="290"/>
      <c r="F213" s="283">
        <v>2</v>
      </c>
      <c r="G213" s="269"/>
      <c r="H213" s="381" t="s">
        <v>692</v>
      </c>
      <c r="I213" s="381"/>
      <c r="J213" s="381"/>
      <c r="K213" s="323"/>
    </row>
    <row r="214" spans="2:11" ht="15" customHeight="1">
      <c r="B214" s="322"/>
      <c r="C214" s="290"/>
      <c r="D214" s="290"/>
      <c r="E214" s="290"/>
      <c r="F214" s="283">
        <v>3</v>
      </c>
      <c r="G214" s="269"/>
      <c r="H214" s="381" t="s">
        <v>693</v>
      </c>
      <c r="I214" s="381"/>
      <c r="J214" s="381"/>
      <c r="K214" s="323"/>
    </row>
    <row r="215" spans="2:11" ht="15" customHeight="1">
      <c r="B215" s="322"/>
      <c r="C215" s="290"/>
      <c r="D215" s="290"/>
      <c r="E215" s="290"/>
      <c r="F215" s="283">
        <v>4</v>
      </c>
      <c r="G215" s="269"/>
      <c r="H215" s="381" t="s">
        <v>694</v>
      </c>
      <c r="I215" s="381"/>
      <c r="J215" s="381"/>
      <c r="K215" s="323"/>
    </row>
    <row r="216" spans="2:11" ht="12.75" customHeight="1">
      <c r="B216" s="326"/>
      <c r="C216" s="327"/>
      <c r="D216" s="327"/>
      <c r="E216" s="327"/>
      <c r="F216" s="327"/>
      <c r="G216" s="327"/>
      <c r="H216" s="327"/>
      <c r="I216" s="327"/>
      <c r="J216" s="327"/>
      <c r="K216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02 - Elektromontáže</vt:lpstr>
      <vt:lpstr>Pokyny pro vyplnění</vt:lpstr>
      <vt:lpstr>'01 - stavební část'!Názvy_tisku</vt:lpstr>
      <vt:lpstr>'02 - Elektromontáže'!Názvy_tisku</vt:lpstr>
      <vt:lpstr>'Rekapitulace stavby'!Názvy_tisku</vt:lpstr>
      <vt:lpstr>'01 - stavební část'!Oblast_tisku</vt:lpstr>
      <vt:lpstr>'02 - Elektromontáže'!Oblast_tisku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Veselská Štěpánka</dc:creator>
  <cp:lastModifiedBy>Veselská Štěpánka</cp:lastModifiedBy>
  <dcterms:created xsi:type="dcterms:W3CDTF">2018-04-23T14:33:13Z</dcterms:created>
  <dcterms:modified xsi:type="dcterms:W3CDTF">2018-05-09T14:08:59Z</dcterms:modified>
</cp:coreProperties>
</file>